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4D94A294-A6DD-4568-9A1B-E773BFCA6260}" xr6:coauthVersionLast="47" xr6:coauthVersionMax="47" xr10:uidLastSave="{00000000-0000-0000-0000-000000000000}"/>
  <bookViews>
    <workbookView xWindow="-105" yWindow="0" windowWidth="29010" windowHeight="15585" activeTab="6" xr2:uid="{00000000-000D-0000-FFFF-FFFF00000000}"/>
  </bookViews>
  <sheets>
    <sheet name="打撃" sheetId="1" r:id="rId1"/>
    <sheet name="打撃詳細" sheetId="2" r:id="rId2"/>
    <sheet name="打席結果" sheetId="10" r:id="rId3"/>
    <sheet name="打撃集計" sheetId="3" r:id="rId4"/>
    <sheet name="投手" sheetId="9" r:id="rId5"/>
    <sheet name="投元" sheetId="5" r:id="rId6"/>
    <sheet name="元データ" sheetId="6" r:id="rId7"/>
    <sheet name="23" sheetId="7" r:id="rId8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B5" i="9" l="1"/>
  <c r="C5" i="9"/>
  <c r="D5" i="9"/>
  <c r="E5" i="9"/>
  <c r="F5" i="9"/>
  <c r="G5" i="9"/>
  <c r="H5" i="9"/>
  <c r="R5" i="9" s="1"/>
  <c r="I5" i="9"/>
  <c r="J5" i="9"/>
  <c r="K5" i="9"/>
  <c r="L5" i="9"/>
  <c r="M5" i="9"/>
  <c r="O5" i="9" s="1"/>
  <c r="N5" i="9"/>
  <c r="P5" i="9"/>
  <c r="Q5" i="9"/>
  <c r="S5" i="9"/>
  <c r="T5" i="9"/>
  <c r="U5" i="9"/>
  <c r="V5" i="9"/>
  <c r="B3" i="9"/>
  <c r="C3" i="9"/>
  <c r="D3" i="9"/>
  <c r="E3" i="9"/>
  <c r="F3" i="9"/>
  <c r="G3" i="9"/>
  <c r="H3" i="9"/>
  <c r="I3" i="9"/>
  <c r="R3" i="9" s="1"/>
  <c r="J3" i="9"/>
  <c r="K3" i="9"/>
  <c r="L3" i="9"/>
  <c r="P3" i="9" s="1"/>
  <c r="M3" i="9"/>
  <c r="N3" i="9"/>
  <c r="O3" i="9"/>
  <c r="Q3" i="9"/>
  <c r="S3" i="9"/>
  <c r="T3" i="9"/>
  <c r="U3" i="9"/>
  <c r="V3" i="9"/>
  <c r="B4" i="9"/>
  <c r="C4" i="9"/>
  <c r="D4" i="9"/>
  <c r="E4" i="9"/>
  <c r="F4" i="9"/>
  <c r="G4" i="9"/>
  <c r="H4" i="9"/>
  <c r="Q4" i="9" s="1"/>
  <c r="I4" i="9"/>
  <c r="J4" i="9"/>
  <c r="K4" i="9"/>
  <c r="L4" i="9"/>
  <c r="M4" i="9"/>
  <c r="N4" i="9"/>
  <c r="O4" i="9"/>
  <c r="P4" i="9"/>
  <c r="S4" i="9"/>
  <c r="T4" i="9"/>
  <c r="U4" i="9"/>
  <c r="V4" i="9"/>
  <c r="V2" i="9"/>
  <c r="U2" i="9"/>
  <c r="T2" i="9"/>
  <c r="S2" i="9"/>
  <c r="F2" i="9"/>
  <c r="A2" i="9" a="1"/>
  <c r="A2" i="9" s="1"/>
  <c r="H2" i="9" s="1"/>
  <c r="AD92" i="6"/>
  <c r="AD91" i="6"/>
  <c r="AD90" i="6"/>
  <c r="AD89" i="6"/>
  <c r="AD88" i="6"/>
  <c r="AD87" i="6"/>
  <c r="AD86" i="6"/>
  <c r="AD85" i="6"/>
  <c r="AD84" i="6"/>
  <c r="AD83" i="6"/>
  <c r="AD82" i="6"/>
  <c r="AD81" i="6"/>
  <c r="AD80" i="6"/>
  <c r="Z76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65" i="6"/>
  <c r="Z94" i="6"/>
  <c r="Y94" i="6"/>
  <c r="X94" i="6"/>
  <c r="W94" i="6"/>
  <c r="N94" i="6"/>
  <c r="M94" i="6"/>
  <c r="L94" i="6"/>
  <c r="K94" i="6"/>
  <c r="J94" i="6"/>
  <c r="I94" i="6"/>
  <c r="F94" i="6"/>
  <c r="Z93" i="6"/>
  <c r="Y93" i="6"/>
  <c r="X93" i="6"/>
  <c r="W93" i="6"/>
  <c r="N93" i="6"/>
  <c r="M93" i="6"/>
  <c r="L93" i="6"/>
  <c r="K93" i="6"/>
  <c r="J93" i="6"/>
  <c r="I93" i="6"/>
  <c r="F93" i="6"/>
  <c r="Z92" i="6"/>
  <c r="Y92" i="6"/>
  <c r="X92" i="6"/>
  <c r="W92" i="6"/>
  <c r="N92" i="6"/>
  <c r="M92" i="6"/>
  <c r="L92" i="6"/>
  <c r="K92" i="6"/>
  <c r="J92" i="6"/>
  <c r="I92" i="6"/>
  <c r="F92" i="6"/>
  <c r="Z91" i="6"/>
  <c r="Y91" i="6"/>
  <c r="X91" i="6"/>
  <c r="W91" i="6"/>
  <c r="N91" i="6"/>
  <c r="M91" i="6"/>
  <c r="L91" i="6"/>
  <c r="K91" i="6"/>
  <c r="J91" i="6"/>
  <c r="I91" i="6"/>
  <c r="F91" i="6"/>
  <c r="Z90" i="6"/>
  <c r="Y90" i="6"/>
  <c r="X90" i="6"/>
  <c r="W90" i="6"/>
  <c r="N90" i="6"/>
  <c r="M90" i="6"/>
  <c r="L90" i="6"/>
  <c r="K90" i="6"/>
  <c r="J90" i="6"/>
  <c r="I90" i="6"/>
  <c r="F90" i="6"/>
  <c r="Z89" i="6"/>
  <c r="Y89" i="6"/>
  <c r="X89" i="6"/>
  <c r="W89" i="6"/>
  <c r="N89" i="6"/>
  <c r="M89" i="6"/>
  <c r="L89" i="6"/>
  <c r="K89" i="6"/>
  <c r="J89" i="6"/>
  <c r="I89" i="6"/>
  <c r="H89" i="6"/>
  <c r="F89" i="6"/>
  <c r="Z88" i="6"/>
  <c r="Y88" i="6"/>
  <c r="X88" i="6"/>
  <c r="W88" i="6"/>
  <c r="N88" i="6"/>
  <c r="M88" i="6"/>
  <c r="L88" i="6"/>
  <c r="K88" i="6"/>
  <c r="J88" i="6"/>
  <c r="I88" i="6"/>
  <c r="H88" i="6"/>
  <c r="F88" i="6"/>
  <c r="Z87" i="6"/>
  <c r="Y87" i="6"/>
  <c r="X87" i="6"/>
  <c r="W87" i="6"/>
  <c r="N87" i="6"/>
  <c r="M87" i="6"/>
  <c r="L87" i="6"/>
  <c r="K87" i="6"/>
  <c r="J87" i="6"/>
  <c r="I87" i="6"/>
  <c r="H87" i="6" s="1"/>
  <c r="F87" i="6"/>
  <c r="Z86" i="6"/>
  <c r="Y86" i="6"/>
  <c r="X86" i="6"/>
  <c r="W86" i="6"/>
  <c r="N86" i="6"/>
  <c r="M86" i="6"/>
  <c r="L86" i="6"/>
  <c r="K86" i="6"/>
  <c r="J86" i="6"/>
  <c r="I86" i="6"/>
  <c r="H86" i="6" s="1"/>
  <c r="F86" i="6"/>
  <c r="Z85" i="6"/>
  <c r="Y85" i="6"/>
  <c r="X85" i="6"/>
  <c r="W85" i="6"/>
  <c r="N85" i="6"/>
  <c r="M85" i="6"/>
  <c r="L85" i="6"/>
  <c r="K85" i="6"/>
  <c r="J85" i="6"/>
  <c r="I85" i="6"/>
  <c r="H85" i="6" s="1"/>
  <c r="F85" i="6"/>
  <c r="Z84" i="6"/>
  <c r="Y84" i="6"/>
  <c r="X84" i="6"/>
  <c r="W84" i="6"/>
  <c r="N84" i="6"/>
  <c r="M84" i="6"/>
  <c r="L84" i="6"/>
  <c r="K84" i="6"/>
  <c r="J84" i="6"/>
  <c r="I84" i="6"/>
  <c r="H84" i="6" s="1"/>
  <c r="F84" i="6"/>
  <c r="Z83" i="6"/>
  <c r="Y83" i="6"/>
  <c r="X83" i="6"/>
  <c r="W83" i="6"/>
  <c r="N83" i="6"/>
  <c r="M83" i="6"/>
  <c r="L83" i="6"/>
  <c r="K83" i="6"/>
  <c r="J83" i="6"/>
  <c r="I83" i="6"/>
  <c r="F83" i="6"/>
  <c r="Z82" i="6"/>
  <c r="Y82" i="6"/>
  <c r="X82" i="6"/>
  <c r="W82" i="6"/>
  <c r="N82" i="6"/>
  <c r="M82" i="6"/>
  <c r="L82" i="6"/>
  <c r="K82" i="6"/>
  <c r="J82" i="6"/>
  <c r="I82" i="6"/>
  <c r="F82" i="6"/>
  <c r="Z81" i="6"/>
  <c r="Y81" i="6"/>
  <c r="X81" i="6"/>
  <c r="W81" i="6"/>
  <c r="N81" i="6"/>
  <c r="M81" i="6"/>
  <c r="L81" i="6"/>
  <c r="K81" i="6"/>
  <c r="J81" i="6"/>
  <c r="I81" i="6"/>
  <c r="F81" i="6"/>
  <c r="Z80" i="6"/>
  <c r="Y80" i="6"/>
  <c r="X80" i="6"/>
  <c r="W80" i="6"/>
  <c r="N80" i="6"/>
  <c r="M80" i="6"/>
  <c r="L80" i="6"/>
  <c r="K80" i="6"/>
  <c r="J80" i="6"/>
  <c r="I80" i="6"/>
  <c r="F80" i="6"/>
  <c r="F76" i="6"/>
  <c r="I76" i="6"/>
  <c r="J76" i="6"/>
  <c r="K76" i="6"/>
  <c r="L76" i="6"/>
  <c r="M76" i="6"/>
  <c r="N76" i="6"/>
  <c r="W76" i="6"/>
  <c r="X76" i="6"/>
  <c r="Y76" i="6"/>
  <c r="F77" i="6"/>
  <c r="I77" i="6"/>
  <c r="J77" i="6"/>
  <c r="K77" i="6"/>
  <c r="L77" i="6"/>
  <c r="M77" i="6"/>
  <c r="N77" i="6"/>
  <c r="W77" i="6"/>
  <c r="X77" i="6"/>
  <c r="Y77" i="6"/>
  <c r="Z77" i="6"/>
  <c r="F78" i="6"/>
  <c r="I78" i="6"/>
  <c r="J78" i="6"/>
  <c r="K78" i="6"/>
  <c r="L78" i="6"/>
  <c r="M78" i="6"/>
  <c r="N78" i="6"/>
  <c r="W78" i="6"/>
  <c r="X78" i="6"/>
  <c r="Y78" i="6"/>
  <c r="Z78" i="6"/>
  <c r="F79" i="6"/>
  <c r="I79" i="6"/>
  <c r="J79" i="6"/>
  <c r="K79" i="6"/>
  <c r="L79" i="6"/>
  <c r="M79" i="6"/>
  <c r="N79" i="6"/>
  <c r="W79" i="6"/>
  <c r="X79" i="6"/>
  <c r="Y79" i="6"/>
  <c r="Z79" i="6"/>
  <c r="Z75" i="6"/>
  <c r="Y75" i="6"/>
  <c r="X75" i="6"/>
  <c r="W75" i="6"/>
  <c r="N75" i="6"/>
  <c r="M75" i="6"/>
  <c r="L75" i="6"/>
  <c r="K75" i="6"/>
  <c r="J75" i="6"/>
  <c r="I75" i="6"/>
  <c r="H75" i="6" s="1"/>
  <c r="F75" i="6"/>
  <c r="Z74" i="6"/>
  <c r="Y74" i="6"/>
  <c r="X74" i="6"/>
  <c r="W74" i="6"/>
  <c r="N74" i="6"/>
  <c r="M74" i="6"/>
  <c r="L74" i="6"/>
  <c r="K74" i="6"/>
  <c r="J74" i="6"/>
  <c r="I74" i="6"/>
  <c r="F74" i="6"/>
  <c r="Z73" i="6"/>
  <c r="Y73" i="6"/>
  <c r="X73" i="6"/>
  <c r="W73" i="6"/>
  <c r="N73" i="6"/>
  <c r="M73" i="6"/>
  <c r="L73" i="6"/>
  <c r="K73" i="6"/>
  <c r="J73" i="6"/>
  <c r="I73" i="6"/>
  <c r="H73" i="6" s="1"/>
  <c r="F73" i="6"/>
  <c r="Z72" i="6"/>
  <c r="Y72" i="6"/>
  <c r="X72" i="6"/>
  <c r="W72" i="6"/>
  <c r="N72" i="6"/>
  <c r="M72" i="6"/>
  <c r="L72" i="6"/>
  <c r="K72" i="6"/>
  <c r="J72" i="6"/>
  <c r="I72" i="6"/>
  <c r="F72" i="6"/>
  <c r="Z71" i="6"/>
  <c r="Y71" i="6"/>
  <c r="X71" i="6"/>
  <c r="W71" i="6"/>
  <c r="N71" i="6"/>
  <c r="M71" i="6"/>
  <c r="L71" i="6"/>
  <c r="K71" i="6"/>
  <c r="J71" i="6"/>
  <c r="I71" i="6"/>
  <c r="F71" i="6"/>
  <c r="Z70" i="6"/>
  <c r="Y70" i="6"/>
  <c r="X70" i="6"/>
  <c r="W70" i="6"/>
  <c r="N70" i="6"/>
  <c r="M70" i="6"/>
  <c r="L70" i="6"/>
  <c r="K70" i="6"/>
  <c r="J70" i="6"/>
  <c r="I70" i="6"/>
  <c r="F70" i="6"/>
  <c r="Z69" i="6"/>
  <c r="Y69" i="6"/>
  <c r="X69" i="6"/>
  <c r="W69" i="6"/>
  <c r="N69" i="6"/>
  <c r="M69" i="6"/>
  <c r="L69" i="6"/>
  <c r="K69" i="6"/>
  <c r="J69" i="6"/>
  <c r="I69" i="6"/>
  <c r="F69" i="6"/>
  <c r="Z68" i="6"/>
  <c r="Y68" i="6"/>
  <c r="X68" i="6"/>
  <c r="W68" i="6"/>
  <c r="N68" i="6"/>
  <c r="M68" i="6"/>
  <c r="L68" i="6"/>
  <c r="K68" i="6"/>
  <c r="J68" i="6"/>
  <c r="I68" i="6"/>
  <c r="F68" i="6"/>
  <c r="Z67" i="6"/>
  <c r="Y67" i="6"/>
  <c r="X67" i="6"/>
  <c r="W67" i="6"/>
  <c r="N67" i="6"/>
  <c r="M67" i="6"/>
  <c r="L67" i="6"/>
  <c r="K67" i="6"/>
  <c r="J67" i="6"/>
  <c r="I67" i="6"/>
  <c r="F67" i="6"/>
  <c r="Z66" i="6"/>
  <c r="Y66" i="6"/>
  <c r="X66" i="6"/>
  <c r="W66" i="6"/>
  <c r="N66" i="6"/>
  <c r="M66" i="6"/>
  <c r="L66" i="6"/>
  <c r="K66" i="6"/>
  <c r="J66" i="6"/>
  <c r="I66" i="6"/>
  <c r="F66" i="6"/>
  <c r="Z65" i="6"/>
  <c r="Y65" i="6"/>
  <c r="X65" i="6"/>
  <c r="W65" i="6"/>
  <c r="N65" i="6"/>
  <c r="M65" i="6"/>
  <c r="L65" i="6"/>
  <c r="K65" i="6"/>
  <c r="J65" i="6"/>
  <c r="I65" i="6"/>
  <c r="F65" i="6"/>
  <c r="Z61" i="6"/>
  <c r="Y61" i="6"/>
  <c r="X61" i="6"/>
  <c r="W61" i="6"/>
  <c r="N61" i="6"/>
  <c r="M61" i="6"/>
  <c r="L61" i="6"/>
  <c r="K61" i="6"/>
  <c r="J61" i="6"/>
  <c r="I61" i="6"/>
  <c r="F61" i="6"/>
  <c r="Z60" i="6"/>
  <c r="Y60" i="6"/>
  <c r="X60" i="6"/>
  <c r="W60" i="6"/>
  <c r="N60" i="6"/>
  <c r="M60" i="6"/>
  <c r="L60" i="6"/>
  <c r="K60" i="6"/>
  <c r="J60" i="6"/>
  <c r="I60" i="6"/>
  <c r="F60" i="6"/>
  <c r="Z59" i="6"/>
  <c r="Y59" i="6"/>
  <c r="X59" i="6"/>
  <c r="W59" i="6"/>
  <c r="N59" i="6"/>
  <c r="M59" i="6"/>
  <c r="L59" i="6"/>
  <c r="K59" i="6"/>
  <c r="J59" i="6"/>
  <c r="I59" i="6"/>
  <c r="F59" i="6"/>
  <c r="Z58" i="6"/>
  <c r="Y58" i="6"/>
  <c r="X58" i="6"/>
  <c r="W58" i="6"/>
  <c r="N58" i="6"/>
  <c r="M58" i="6"/>
  <c r="L58" i="6"/>
  <c r="K58" i="6"/>
  <c r="J58" i="6"/>
  <c r="I58" i="6"/>
  <c r="F58" i="6"/>
  <c r="Z57" i="6"/>
  <c r="Y57" i="6"/>
  <c r="X57" i="6"/>
  <c r="W57" i="6"/>
  <c r="N57" i="6"/>
  <c r="M57" i="6"/>
  <c r="L57" i="6"/>
  <c r="K57" i="6"/>
  <c r="J57" i="6"/>
  <c r="I57" i="6"/>
  <c r="F57" i="6"/>
  <c r="G57" i="6" s="1"/>
  <c r="Z56" i="6"/>
  <c r="Y56" i="6"/>
  <c r="X56" i="6"/>
  <c r="W56" i="6"/>
  <c r="N56" i="6"/>
  <c r="M56" i="6"/>
  <c r="L56" i="6"/>
  <c r="K56" i="6"/>
  <c r="J56" i="6"/>
  <c r="I56" i="6"/>
  <c r="H56" i="6"/>
  <c r="F56" i="6"/>
  <c r="Z55" i="6"/>
  <c r="Y55" i="6"/>
  <c r="X55" i="6"/>
  <c r="W55" i="6"/>
  <c r="N55" i="6"/>
  <c r="M55" i="6"/>
  <c r="L55" i="6"/>
  <c r="K55" i="6"/>
  <c r="J55" i="6"/>
  <c r="I55" i="6"/>
  <c r="F55" i="6"/>
  <c r="Z54" i="6"/>
  <c r="Y54" i="6"/>
  <c r="X54" i="6"/>
  <c r="W54" i="6"/>
  <c r="N54" i="6"/>
  <c r="M54" i="6"/>
  <c r="L54" i="6"/>
  <c r="K54" i="6"/>
  <c r="J54" i="6"/>
  <c r="I54" i="6"/>
  <c r="F54" i="6"/>
  <c r="Z53" i="6"/>
  <c r="Y53" i="6"/>
  <c r="X53" i="6"/>
  <c r="W53" i="6"/>
  <c r="N53" i="6"/>
  <c r="M53" i="6"/>
  <c r="L53" i="6"/>
  <c r="K53" i="6"/>
  <c r="J53" i="6"/>
  <c r="I53" i="6"/>
  <c r="F53" i="6"/>
  <c r="Z52" i="6"/>
  <c r="Y52" i="6"/>
  <c r="X52" i="6"/>
  <c r="W52" i="6"/>
  <c r="N52" i="6"/>
  <c r="M52" i="6"/>
  <c r="L52" i="6"/>
  <c r="K52" i="6"/>
  <c r="J52" i="6"/>
  <c r="I52" i="6"/>
  <c r="F52" i="6"/>
  <c r="Z51" i="6"/>
  <c r="Y51" i="6"/>
  <c r="X51" i="6"/>
  <c r="W51" i="6"/>
  <c r="N51" i="6"/>
  <c r="M51" i="6"/>
  <c r="L51" i="6"/>
  <c r="K51" i="6"/>
  <c r="J51" i="6"/>
  <c r="I51" i="6"/>
  <c r="F51" i="6"/>
  <c r="Z50" i="6"/>
  <c r="Y50" i="6"/>
  <c r="X50" i="6"/>
  <c r="W50" i="6"/>
  <c r="N50" i="6"/>
  <c r="M50" i="6"/>
  <c r="L50" i="6"/>
  <c r="K50" i="6"/>
  <c r="J50" i="6"/>
  <c r="I50" i="6"/>
  <c r="F50" i="6"/>
  <c r="AD59" i="6"/>
  <c r="AD58" i="6"/>
  <c r="AD60" i="6"/>
  <c r="AQ24" i="7"/>
  <c r="AP24" i="7"/>
  <c r="AQ18" i="7"/>
  <c r="AP18" i="7"/>
  <c r="AQ12" i="7"/>
  <c r="AP12" i="7"/>
  <c r="AQ6" i="7"/>
  <c r="AP6" i="7"/>
  <c r="AD57" i="6"/>
  <c r="AD56" i="6"/>
  <c r="AD55" i="6"/>
  <c r="AD54" i="6"/>
  <c r="AD53" i="6"/>
  <c r="AD52" i="6"/>
  <c r="AD51" i="6"/>
  <c r="AD50" i="6"/>
  <c r="AD45" i="6"/>
  <c r="Z45" i="6"/>
  <c r="Y45" i="6"/>
  <c r="L16" i="3" s="1"/>
  <c r="K16" i="2" s="1"/>
  <c r="X45" i="6"/>
  <c r="W45" i="6"/>
  <c r="N45" i="6"/>
  <c r="M45" i="6"/>
  <c r="L45" i="6"/>
  <c r="K45" i="6"/>
  <c r="J45" i="6"/>
  <c r="I45" i="6"/>
  <c r="F45" i="6"/>
  <c r="AD44" i="6"/>
  <c r="Z44" i="6"/>
  <c r="Y44" i="6"/>
  <c r="X44" i="6"/>
  <c r="W44" i="6"/>
  <c r="N44" i="6"/>
  <c r="M44" i="6"/>
  <c r="L44" i="6"/>
  <c r="K44" i="6"/>
  <c r="J44" i="6"/>
  <c r="I44" i="6"/>
  <c r="F44" i="6"/>
  <c r="AD43" i="6"/>
  <c r="Z43" i="6"/>
  <c r="Y43" i="6"/>
  <c r="X43" i="6"/>
  <c r="W43" i="6"/>
  <c r="N43" i="6"/>
  <c r="M43" i="6"/>
  <c r="L43" i="6"/>
  <c r="K43" i="6"/>
  <c r="J43" i="6"/>
  <c r="I43" i="6"/>
  <c r="H43" i="6" s="1"/>
  <c r="F43" i="6"/>
  <c r="AD42" i="6"/>
  <c r="Z42" i="6"/>
  <c r="Y42" i="6"/>
  <c r="X42" i="6"/>
  <c r="W42" i="6"/>
  <c r="N42" i="6"/>
  <c r="M42" i="6"/>
  <c r="L42" i="6"/>
  <c r="K42" i="6"/>
  <c r="J42" i="6"/>
  <c r="I42" i="6"/>
  <c r="H42" i="6" s="1"/>
  <c r="F42" i="6"/>
  <c r="AD41" i="6"/>
  <c r="Z41" i="6"/>
  <c r="Y41" i="6"/>
  <c r="X41" i="6"/>
  <c r="W41" i="6"/>
  <c r="N41" i="6"/>
  <c r="M41" i="6"/>
  <c r="L41" i="6"/>
  <c r="K41" i="6"/>
  <c r="J41" i="6"/>
  <c r="I41" i="6"/>
  <c r="F41" i="6"/>
  <c r="AD40" i="6"/>
  <c r="Z40" i="6"/>
  <c r="Y40" i="6"/>
  <c r="X40" i="6"/>
  <c r="N17" i="3" s="1"/>
  <c r="W40" i="6"/>
  <c r="N40" i="6"/>
  <c r="M40" i="6"/>
  <c r="L40" i="6"/>
  <c r="K40" i="6"/>
  <c r="J40" i="6"/>
  <c r="X17" i="3" s="1"/>
  <c r="Q17" i="2" s="1"/>
  <c r="I40" i="6"/>
  <c r="F40" i="6"/>
  <c r="AD39" i="6"/>
  <c r="Z39" i="6"/>
  <c r="Y39" i="6"/>
  <c r="X39" i="6"/>
  <c r="W39" i="6"/>
  <c r="N39" i="6"/>
  <c r="M39" i="6"/>
  <c r="L39" i="6"/>
  <c r="K39" i="6"/>
  <c r="J39" i="6"/>
  <c r="I39" i="6"/>
  <c r="F39" i="6"/>
  <c r="AD38" i="6"/>
  <c r="Z38" i="6"/>
  <c r="Y38" i="6"/>
  <c r="X38" i="6"/>
  <c r="W38" i="6"/>
  <c r="N38" i="6"/>
  <c r="M38" i="6"/>
  <c r="G15" i="3" s="1"/>
  <c r="F15" i="2" s="1"/>
  <c r="L38" i="6"/>
  <c r="K38" i="6"/>
  <c r="J38" i="6"/>
  <c r="I38" i="6"/>
  <c r="F38" i="6"/>
  <c r="AD37" i="6"/>
  <c r="Z37" i="6"/>
  <c r="Y37" i="6"/>
  <c r="X37" i="6"/>
  <c r="W37" i="6"/>
  <c r="N37" i="6"/>
  <c r="M37" i="6"/>
  <c r="L37" i="6"/>
  <c r="K37" i="6"/>
  <c r="J37" i="6"/>
  <c r="I37" i="6"/>
  <c r="F37" i="6"/>
  <c r="AD36" i="6"/>
  <c r="Z36" i="6"/>
  <c r="Y36" i="6"/>
  <c r="X36" i="6"/>
  <c r="W36" i="6"/>
  <c r="N36" i="6"/>
  <c r="M36" i="6"/>
  <c r="L36" i="6"/>
  <c r="K36" i="6"/>
  <c r="J36" i="6"/>
  <c r="I36" i="6"/>
  <c r="F36" i="6"/>
  <c r="AD35" i="6"/>
  <c r="Z35" i="6"/>
  <c r="Y35" i="6"/>
  <c r="X35" i="6"/>
  <c r="W35" i="6"/>
  <c r="N35" i="6"/>
  <c r="M35" i="6"/>
  <c r="L35" i="6"/>
  <c r="K35" i="6"/>
  <c r="J35" i="6"/>
  <c r="I35" i="6"/>
  <c r="F35" i="6"/>
  <c r="AD34" i="6"/>
  <c r="Z34" i="6"/>
  <c r="Y34" i="6"/>
  <c r="X34" i="6"/>
  <c r="W34" i="6"/>
  <c r="N34" i="6"/>
  <c r="M34" i="6"/>
  <c r="L34" i="6"/>
  <c r="K34" i="6"/>
  <c r="J34" i="6"/>
  <c r="I34" i="6"/>
  <c r="F34" i="6"/>
  <c r="AD27" i="6"/>
  <c r="Z27" i="6"/>
  <c r="Y27" i="6"/>
  <c r="X27" i="6"/>
  <c r="W27" i="6"/>
  <c r="N27" i="6"/>
  <c r="M27" i="6"/>
  <c r="L27" i="6"/>
  <c r="K27" i="6"/>
  <c r="J27" i="6"/>
  <c r="I27" i="6"/>
  <c r="F27" i="6"/>
  <c r="AD26" i="6"/>
  <c r="Z26" i="6"/>
  <c r="Y26" i="6"/>
  <c r="X26" i="6"/>
  <c r="W26" i="6"/>
  <c r="N26" i="6"/>
  <c r="M26" i="6"/>
  <c r="L26" i="6"/>
  <c r="K26" i="6"/>
  <c r="J26" i="6"/>
  <c r="I26" i="6"/>
  <c r="F26" i="6"/>
  <c r="AD25" i="6"/>
  <c r="Z25" i="6"/>
  <c r="Y25" i="6"/>
  <c r="X25" i="6"/>
  <c r="W25" i="6"/>
  <c r="N25" i="6"/>
  <c r="M25" i="6"/>
  <c r="L25" i="6"/>
  <c r="K25" i="6"/>
  <c r="J25" i="6"/>
  <c r="I25" i="6"/>
  <c r="F25" i="6"/>
  <c r="AD24" i="6"/>
  <c r="Z24" i="6"/>
  <c r="Y24" i="6"/>
  <c r="X24" i="6"/>
  <c r="W24" i="6"/>
  <c r="N24" i="6"/>
  <c r="M24" i="6"/>
  <c r="L24" i="6"/>
  <c r="K24" i="6"/>
  <c r="J24" i="6"/>
  <c r="I24" i="6"/>
  <c r="F24" i="6"/>
  <c r="AD23" i="6"/>
  <c r="Z23" i="6"/>
  <c r="Y23" i="6"/>
  <c r="X23" i="6"/>
  <c r="W23" i="6"/>
  <c r="N23" i="6"/>
  <c r="M23" i="6"/>
  <c r="L23" i="6"/>
  <c r="K23" i="6"/>
  <c r="J23" i="6"/>
  <c r="I23" i="6"/>
  <c r="F23" i="6"/>
  <c r="AD22" i="6"/>
  <c r="Z22" i="6"/>
  <c r="Y22" i="6"/>
  <c r="X22" i="6"/>
  <c r="W22" i="6"/>
  <c r="N22" i="6"/>
  <c r="M22" i="6"/>
  <c r="L22" i="6"/>
  <c r="K22" i="6"/>
  <c r="J22" i="6"/>
  <c r="I22" i="6"/>
  <c r="F22" i="6"/>
  <c r="AD21" i="6"/>
  <c r="Z21" i="6"/>
  <c r="Y21" i="6"/>
  <c r="X21" i="6"/>
  <c r="W21" i="6"/>
  <c r="N21" i="6"/>
  <c r="M21" i="6"/>
  <c r="L21" i="6"/>
  <c r="K21" i="6"/>
  <c r="J21" i="6"/>
  <c r="I21" i="6"/>
  <c r="F21" i="6"/>
  <c r="AD20" i="6"/>
  <c r="Z20" i="6"/>
  <c r="Y20" i="6"/>
  <c r="X20" i="6"/>
  <c r="W20" i="6"/>
  <c r="N20" i="6"/>
  <c r="M20" i="6"/>
  <c r="L20" i="6"/>
  <c r="K20" i="6"/>
  <c r="J20" i="6"/>
  <c r="I20" i="6"/>
  <c r="F20" i="6"/>
  <c r="AD19" i="6"/>
  <c r="Z19" i="6"/>
  <c r="Y19" i="6"/>
  <c r="X19" i="6"/>
  <c r="W19" i="6"/>
  <c r="N19" i="6"/>
  <c r="M19" i="6"/>
  <c r="L19" i="6"/>
  <c r="K19" i="6"/>
  <c r="J19" i="6"/>
  <c r="I19" i="6"/>
  <c r="F19" i="6"/>
  <c r="AD18" i="6"/>
  <c r="Z18" i="6"/>
  <c r="Y18" i="6"/>
  <c r="X18" i="6"/>
  <c r="W18" i="6"/>
  <c r="N18" i="6"/>
  <c r="M18" i="6"/>
  <c r="L18" i="6"/>
  <c r="K18" i="6"/>
  <c r="J18" i="6"/>
  <c r="I18" i="6"/>
  <c r="F18" i="6"/>
  <c r="AD12" i="6"/>
  <c r="Z12" i="6"/>
  <c r="Y12" i="6"/>
  <c r="X12" i="6"/>
  <c r="W12" i="6"/>
  <c r="N12" i="6"/>
  <c r="M12" i="6"/>
  <c r="L12" i="6"/>
  <c r="K12" i="6"/>
  <c r="J12" i="6"/>
  <c r="I12" i="6"/>
  <c r="F12" i="6"/>
  <c r="AD11" i="6"/>
  <c r="Z11" i="6"/>
  <c r="AA5" i="3" s="1"/>
  <c r="W5" i="2" s="1"/>
  <c r="Y11" i="6"/>
  <c r="X11" i="6"/>
  <c r="N5" i="3" s="1"/>
  <c r="J5" i="1" s="1"/>
  <c r="W11" i="6"/>
  <c r="N11" i="6"/>
  <c r="M11" i="6"/>
  <c r="L11" i="6"/>
  <c r="K11" i="6"/>
  <c r="Y5" i="3" s="1"/>
  <c r="R5" i="2" s="1"/>
  <c r="J11" i="6"/>
  <c r="X5" i="3" s="1"/>
  <c r="Q5" i="2" s="1"/>
  <c r="I11" i="6"/>
  <c r="W5" i="3" s="1"/>
  <c r="F11" i="6"/>
  <c r="AD10" i="6"/>
  <c r="Z10" i="6"/>
  <c r="AA4" i="3" s="1"/>
  <c r="W4" i="2" s="1"/>
  <c r="Y10" i="6"/>
  <c r="X10" i="6"/>
  <c r="W10" i="6"/>
  <c r="N10" i="6"/>
  <c r="M10" i="6"/>
  <c r="L10" i="6"/>
  <c r="K10" i="6"/>
  <c r="J10" i="6"/>
  <c r="I10" i="6"/>
  <c r="F10" i="6"/>
  <c r="AD9" i="6"/>
  <c r="Z9" i="6"/>
  <c r="Y9" i="6"/>
  <c r="L2" i="3" s="1"/>
  <c r="X9" i="6"/>
  <c r="W9" i="6"/>
  <c r="N9" i="6"/>
  <c r="M9" i="6"/>
  <c r="L9" i="6"/>
  <c r="K9" i="6"/>
  <c r="J9" i="6"/>
  <c r="I9" i="6"/>
  <c r="F9" i="6"/>
  <c r="AD8" i="6"/>
  <c r="Z8" i="6"/>
  <c r="Y8" i="6"/>
  <c r="X8" i="6"/>
  <c r="W8" i="6"/>
  <c r="N8" i="6"/>
  <c r="M8" i="6"/>
  <c r="L8" i="6"/>
  <c r="K8" i="6"/>
  <c r="J8" i="6"/>
  <c r="I8" i="6"/>
  <c r="F8" i="6"/>
  <c r="AD7" i="6"/>
  <c r="Z7" i="6"/>
  <c r="Y7" i="6"/>
  <c r="X7" i="6"/>
  <c r="W7" i="6"/>
  <c r="N7" i="6"/>
  <c r="H8" i="3" s="1"/>
  <c r="G8" i="2" s="1"/>
  <c r="H17" i="7" s="1"/>
  <c r="H18" i="7" s="1"/>
  <c r="M7" i="6"/>
  <c r="L7" i="6"/>
  <c r="K7" i="6"/>
  <c r="J7" i="6"/>
  <c r="I7" i="6"/>
  <c r="F7" i="6"/>
  <c r="AD6" i="6"/>
  <c r="Z6" i="6"/>
  <c r="Y6" i="6"/>
  <c r="X6" i="6"/>
  <c r="W6" i="6"/>
  <c r="N6" i="6"/>
  <c r="H11" i="3" s="1"/>
  <c r="G11" i="2" s="1"/>
  <c r="M6" i="6"/>
  <c r="L6" i="6"/>
  <c r="K6" i="6"/>
  <c r="J6" i="6"/>
  <c r="I6" i="6"/>
  <c r="F6" i="6"/>
  <c r="AD5" i="6"/>
  <c r="Z5" i="6"/>
  <c r="Y5" i="6"/>
  <c r="X5" i="6"/>
  <c r="W5" i="6"/>
  <c r="N5" i="6"/>
  <c r="M5" i="6"/>
  <c r="L5" i="6"/>
  <c r="K5" i="6"/>
  <c r="J5" i="6"/>
  <c r="X6" i="3" s="1"/>
  <c r="Q6" i="2" s="1"/>
  <c r="O5" i="7" s="1"/>
  <c r="O6" i="7" s="1"/>
  <c r="I5" i="6"/>
  <c r="F5" i="6"/>
  <c r="AD4" i="6"/>
  <c r="Z4" i="6"/>
  <c r="Y4" i="6"/>
  <c r="X4" i="6"/>
  <c r="W4" i="6"/>
  <c r="N4" i="6"/>
  <c r="M4" i="6"/>
  <c r="L4" i="6"/>
  <c r="K4" i="6"/>
  <c r="J4" i="6"/>
  <c r="I4" i="6"/>
  <c r="F4" i="6"/>
  <c r="AD3" i="6"/>
  <c r="Z3" i="6"/>
  <c r="Y3" i="6"/>
  <c r="X3" i="6"/>
  <c r="W3" i="6"/>
  <c r="N3" i="6"/>
  <c r="M3" i="6"/>
  <c r="L3" i="6"/>
  <c r="K3" i="6"/>
  <c r="J3" i="6"/>
  <c r="I3" i="6"/>
  <c r="F3" i="6"/>
  <c r="AD2" i="6"/>
  <c r="Z2" i="6"/>
  <c r="Y2" i="6"/>
  <c r="X2" i="6"/>
  <c r="W2" i="6"/>
  <c r="N2" i="6"/>
  <c r="M2" i="6"/>
  <c r="L2" i="6"/>
  <c r="K2" i="6"/>
  <c r="J2" i="6"/>
  <c r="I2" i="6"/>
  <c r="F2" i="6"/>
  <c r="C18" i="3"/>
  <c r="C18" i="1" s="1"/>
  <c r="AI17" i="3"/>
  <c r="U17" i="2" s="1"/>
  <c r="AH17" i="3"/>
  <c r="AG17" i="3"/>
  <c r="AF17" i="3"/>
  <c r="AE17" i="3"/>
  <c r="AD17" i="3"/>
  <c r="U17" i="3"/>
  <c r="AF17" i="2" s="1"/>
  <c r="T17" i="3"/>
  <c r="AE17" i="2" s="1"/>
  <c r="S17" i="3"/>
  <c r="AD17" i="2" s="1"/>
  <c r="K17" i="3"/>
  <c r="J17" i="2" s="1"/>
  <c r="J17" i="3"/>
  <c r="I17" i="3"/>
  <c r="H17" i="2" s="1"/>
  <c r="C17" i="3"/>
  <c r="B17" i="2" s="1"/>
  <c r="AI16" i="3"/>
  <c r="U16" i="2" s="1"/>
  <c r="AH16" i="3"/>
  <c r="AG16" i="3"/>
  <c r="AF16" i="3"/>
  <c r="AE16" i="3"/>
  <c r="AD16" i="3"/>
  <c r="U16" i="3"/>
  <c r="AF16" i="2" s="1"/>
  <c r="T16" i="3"/>
  <c r="S16" i="3"/>
  <c r="AD16" i="2" s="1"/>
  <c r="K16" i="3"/>
  <c r="J16" i="2" s="1"/>
  <c r="J16" i="3"/>
  <c r="I16" i="2" s="1"/>
  <c r="I16" i="3"/>
  <c r="H16" i="2" s="1"/>
  <c r="C16" i="3"/>
  <c r="C16" i="1" s="1"/>
  <c r="AI15" i="3"/>
  <c r="U15" i="2" s="1"/>
  <c r="AH15" i="3"/>
  <c r="AG15" i="3"/>
  <c r="AF15" i="3"/>
  <c r="AE15" i="3"/>
  <c r="AD15" i="3"/>
  <c r="Y15" i="3"/>
  <c r="R15" i="2" s="1"/>
  <c r="U15" i="3"/>
  <c r="AF15" i="2" s="1"/>
  <c r="T15" i="3"/>
  <c r="AE15" i="2" s="1"/>
  <c r="S15" i="3"/>
  <c r="N15" i="1" s="1"/>
  <c r="K15" i="3"/>
  <c r="J15" i="2" s="1"/>
  <c r="J15" i="3"/>
  <c r="H15" i="1" s="1"/>
  <c r="I15" i="3"/>
  <c r="H15" i="2" s="1"/>
  <c r="C15" i="3"/>
  <c r="C15" i="1" s="1"/>
  <c r="AI14" i="3"/>
  <c r="U14" i="2" s="1"/>
  <c r="AH14" i="3"/>
  <c r="AG14" i="3"/>
  <c r="AF14" i="3"/>
  <c r="AE14" i="3"/>
  <c r="AD14" i="3"/>
  <c r="U14" i="3"/>
  <c r="AF14" i="2" s="1"/>
  <c r="T14" i="3"/>
  <c r="AE14" i="2" s="1"/>
  <c r="S14" i="3"/>
  <c r="AD14" i="2" s="1"/>
  <c r="K14" i="3"/>
  <c r="J14" i="2" s="1"/>
  <c r="J14" i="3"/>
  <c r="H14" i="1" s="1"/>
  <c r="I14" i="3"/>
  <c r="H14" i="2" s="1"/>
  <c r="C14" i="3"/>
  <c r="B14" i="2" s="1"/>
  <c r="AI13" i="3"/>
  <c r="U13" i="2" s="1"/>
  <c r="AH13" i="3"/>
  <c r="AG13" i="3"/>
  <c r="AF13" i="3"/>
  <c r="AE13" i="3"/>
  <c r="AD13" i="3"/>
  <c r="AA13" i="3"/>
  <c r="W13" i="2" s="1"/>
  <c r="Y13" i="3"/>
  <c r="R13" i="2" s="1"/>
  <c r="X13" i="3"/>
  <c r="Q13" i="2" s="1"/>
  <c r="W13" i="3"/>
  <c r="U13" i="3"/>
  <c r="AF13" i="2" s="1"/>
  <c r="T13" i="3"/>
  <c r="AE13" i="2" s="1"/>
  <c r="S13" i="3"/>
  <c r="AD13" i="2" s="1"/>
  <c r="N13" i="3"/>
  <c r="V13" i="2" s="1"/>
  <c r="M13" i="3"/>
  <c r="S13" i="2" s="1"/>
  <c r="L13" i="3"/>
  <c r="K13" i="2" s="1"/>
  <c r="K13" i="3"/>
  <c r="J13" i="2" s="1"/>
  <c r="J13" i="3"/>
  <c r="H13" i="1" s="1"/>
  <c r="I13" i="3"/>
  <c r="H13" i="2" s="1"/>
  <c r="H13" i="3"/>
  <c r="G13" i="2" s="1"/>
  <c r="G13" i="3"/>
  <c r="F13" i="3"/>
  <c r="E13" i="3"/>
  <c r="E13" i="1" s="1"/>
  <c r="D13" i="3"/>
  <c r="C13" i="3"/>
  <c r="C13" i="1" s="1"/>
  <c r="AI12" i="3"/>
  <c r="U12" i="2" s="1"/>
  <c r="AH12" i="3"/>
  <c r="AG12" i="3"/>
  <c r="AF12" i="3"/>
  <c r="AE12" i="3"/>
  <c r="AD12" i="3"/>
  <c r="U12" i="3"/>
  <c r="AF12" i="2" s="1"/>
  <c r="T12" i="3"/>
  <c r="AE12" i="2" s="1"/>
  <c r="S12" i="3"/>
  <c r="N12" i="1" s="1"/>
  <c r="K12" i="3"/>
  <c r="J12" i="2" s="1"/>
  <c r="J12" i="3"/>
  <c r="H12" i="1" s="1"/>
  <c r="I12" i="3"/>
  <c r="H12" i="2" s="1"/>
  <c r="C12" i="3"/>
  <c r="B12" i="2" s="1"/>
  <c r="AI11" i="3"/>
  <c r="U11" i="2" s="1"/>
  <c r="AH11" i="3"/>
  <c r="AG11" i="3"/>
  <c r="AF11" i="3"/>
  <c r="AE11" i="3"/>
  <c r="AD11" i="3"/>
  <c r="U11" i="3"/>
  <c r="AF11" i="2" s="1"/>
  <c r="T11" i="3"/>
  <c r="S11" i="3"/>
  <c r="N11" i="1" s="1"/>
  <c r="K11" i="3"/>
  <c r="J11" i="2" s="1"/>
  <c r="J11" i="3"/>
  <c r="I11" i="2" s="1"/>
  <c r="I11" i="3"/>
  <c r="H11" i="2" s="1"/>
  <c r="C11" i="3"/>
  <c r="B11" i="2" s="1"/>
  <c r="AI10" i="3"/>
  <c r="U10" i="2" s="1"/>
  <c r="AH10" i="3"/>
  <c r="AG10" i="3"/>
  <c r="AF10" i="3"/>
  <c r="AE10" i="3"/>
  <c r="AD10" i="3"/>
  <c r="U10" i="3"/>
  <c r="AF10" i="2" s="1"/>
  <c r="T10" i="3"/>
  <c r="S10" i="3"/>
  <c r="AD10" i="2" s="1"/>
  <c r="K10" i="3"/>
  <c r="J10" i="2" s="1"/>
  <c r="J10" i="3"/>
  <c r="I10" i="2" s="1"/>
  <c r="I10" i="3"/>
  <c r="H10" i="2" s="1"/>
  <c r="C10" i="3"/>
  <c r="B10" i="2" s="1"/>
  <c r="AI9" i="3"/>
  <c r="U9" i="2" s="1"/>
  <c r="L23" i="7" s="1"/>
  <c r="L24" i="7" s="1"/>
  <c r="AH9" i="3"/>
  <c r="AG9" i="3"/>
  <c r="AN23" i="7" s="1"/>
  <c r="AN24" i="7" s="1"/>
  <c r="AF9" i="3"/>
  <c r="AH23" i="7" s="1"/>
  <c r="AH24" i="7" s="1"/>
  <c r="AE9" i="3"/>
  <c r="AL23" i="7" s="1"/>
  <c r="AL24" i="7" s="1"/>
  <c r="AD9" i="3"/>
  <c r="AJ23" i="7" s="1"/>
  <c r="AJ24" i="7" s="1"/>
  <c r="U9" i="3"/>
  <c r="AF9" i="2" s="1"/>
  <c r="Z23" i="7" s="1"/>
  <c r="Z24" i="7" s="1"/>
  <c r="T9" i="3"/>
  <c r="AE9" i="2" s="1"/>
  <c r="Y23" i="7" s="1"/>
  <c r="Y24" i="7" s="1"/>
  <c r="S9" i="3"/>
  <c r="AD9" i="2" s="1"/>
  <c r="X23" i="7" s="1"/>
  <c r="X24" i="7" s="1"/>
  <c r="K9" i="3"/>
  <c r="J9" i="2" s="1"/>
  <c r="K23" i="7" s="1"/>
  <c r="K24" i="7" s="1"/>
  <c r="J9" i="3"/>
  <c r="H9" i="1" s="1"/>
  <c r="I9" i="3"/>
  <c r="H9" i="2" s="1"/>
  <c r="I23" i="7" s="1"/>
  <c r="I24" i="7" s="1"/>
  <c r="C9" i="3"/>
  <c r="C9" i="1" s="1"/>
  <c r="AI8" i="3"/>
  <c r="U8" i="2" s="1"/>
  <c r="L17" i="7" s="1"/>
  <c r="L18" i="7" s="1"/>
  <c r="AH8" i="3"/>
  <c r="AG8" i="3"/>
  <c r="AN17" i="7" s="1"/>
  <c r="AN18" i="7" s="1"/>
  <c r="AF8" i="3"/>
  <c r="AH17" i="7" s="1"/>
  <c r="AH18" i="7" s="1"/>
  <c r="AE8" i="3"/>
  <c r="AL17" i="7" s="1"/>
  <c r="AL18" i="7" s="1"/>
  <c r="AD8" i="3"/>
  <c r="AJ17" i="7" s="1"/>
  <c r="AJ18" i="7" s="1"/>
  <c r="U8" i="3"/>
  <c r="AF8" i="2" s="1"/>
  <c r="Z17" i="7" s="1"/>
  <c r="Z18" i="7" s="1"/>
  <c r="T8" i="3"/>
  <c r="AE8" i="2" s="1"/>
  <c r="Y17" i="7" s="1"/>
  <c r="Y18" i="7" s="1"/>
  <c r="S8" i="3"/>
  <c r="AD8" i="2" s="1"/>
  <c r="X17" i="7" s="1"/>
  <c r="X18" i="7" s="1"/>
  <c r="K8" i="3"/>
  <c r="J8" i="2" s="1"/>
  <c r="K17" i="7" s="1"/>
  <c r="K18" i="7" s="1"/>
  <c r="J8" i="3"/>
  <c r="I8" i="2" s="1"/>
  <c r="J17" i="7" s="1"/>
  <c r="J18" i="7" s="1"/>
  <c r="I8" i="3"/>
  <c r="H8" i="2" s="1"/>
  <c r="I17" i="7" s="1"/>
  <c r="I18" i="7" s="1"/>
  <c r="C8" i="3"/>
  <c r="C8" i="1" s="1"/>
  <c r="AI7" i="3"/>
  <c r="U7" i="2" s="1"/>
  <c r="L11" i="7" s="1"/>
  <c r="L12" i="7" s="1"/>
  <c r="AH7" i="3"/>
  <c r="AG7" i="3"/>
  <c r="AN11" i="7" s="1"/>
  <c r="AN12" i="7" s="1"/>
  <c r="AF7" i="3"/>
  <c r="AH11" i="7" s="1"/>
  <c r="AH12" i="7" s="1"/>
  <c r="AE7" i="3"/>
  <c r="AL11" i="7" s="1"/>
  <c r="AL12" i="7" s="1"/>
  <c r="AD7" i="3"/>
  <c r="AJ11" i="7" s="1"/>
  <c r="AJ12" i="7" s="1"/>
  <c r="U7" i="3"/>
  <c r="AF7" i="2" s="1"/>
  <c r="Z11" i="7" s="1"/>
  <c r="Z12" i="7" s="1"/>
  <c r="T7" i="3"/>
  <c r="AE7" i="2" s="1"/>
  <c r="Y11" i="7" s="1"/>
  <c r="Y12" i="7" s="1"/>
  <c r="S7" i="3"/>
  <c r="N7" i="1" s="1"/>
  <c r="K7" i="3"/>
  <c r="J7" i="2" s="1"/>
  <c r="K11" i="7" s="1"/>
  <c r="K12" i="7" s="1"/>
  <c r="J7" i="3"/>
  <c r="H7" i="1" s="1"/>
  <c r="I7" i="3"/>
  <c r="H7" i="2" s="1"/>
  <c r="I11" i="7" s="1"/>
  <c r="I12" i="7" s="1"/>
  <c r="C7" i="3"/>
  <c r="B7" i="2" s="1"/>
  <c r="C11" i="7" s="1"/>
  <c r="C12" i="7" s="1"/>
  <c r="AI6" i="3"/>
  <c r="U6" i="2" s="1"/>
  <c r="L5" i="7" s="1"/>
  <c r="L6" i="7" s="1"/>
  <c r="AH6" i="3"/>
  <c r="AG6" i="3"/>
  <c r="AN5" i="7" s="1"/>
  <c r="AN6" i="7" s="1"/>
  <c r="AF6" i="3"/>
  <c r="AH5" i="7" s="1"/>
  <c r="AH6" i="7" s="1"/>
  <c r="AE6" i="3"/>
  <c r="AL5" i="7" s="1"/>
  <c r="AL6" i="7" s="1"/>
  <c r="AD6" i="3"/>
  <c r="AJ5" i="7" s="1"/>
  <c r="AJ6" i="7" s="1"/>
  <c r="U6" i="3"/>
  <c r="AF6" i="2" s="1"/>
  <c r="Z5" i="7" s="1"/>
  <c r="Z6" i="7" s="1"/>
  <c r="T6" i="3"/>
  <c r="AE6" i="2" s="1"/>
  <c r="Y5" i="7" s="1"/>
  <c r="Y6" i="7" s="1"/>
  <c r="S6" i="3"/>
  <c r="AD6" i="2" s="1"/>
  <c r="X5" i="7" s="1"/>
  <c r="X6" i="7" s="1"/>
  <c r="K6" i="3"/>
  <c r="J6" i="2" s="1"/>
  <c r="K5" i="7" s="1"/>
  <c r="K6" i="7" s="1"/>
  <c r="J6" i="3"/>
  <c r="I6" i="2" s="1"/>
  <c r="J5" i="7" s="1"/>
  <c r="J6" i="7" s="1"/>
  <c r="I6" i="3"/>
  <c r="H6" i="2" s="1"/>
  <c r="I5" i="7" s="1"/>
  <c r="I6" i="7" s="1"/>
  <c r="C6" i="3"/>
  <c r="B6" i="2" s="1"/>
  <c r="C5" i="7" s="1"/>
  <c r="C6" i="7" s="1"/>
  <c r="AI5" i="3"/>
  <c r="U5" i="2" s="1"/>
  <c r="AH5" i="3"/>
  <c r="AG5" i="3"/>
  <c r="AF5" i="3"/>
  <c r="AE5" i="3"/>
  <c r="AD5" i="3"/>
  <c r="U5" i="3"/>
  <c r="T5" i="3"/>
  <c r="AE5" i="2" s="1"/>
  <c r="S5" i="3"/>
  <c r="AD5" i="2" s="1"/>
  <c r="K5" i="3"/>
  <c r="J5" i="2" s="1"/>
  <c r="J5" i="3"/>
  <c r="H5" i="1" s="1"/>
  <c r="I5" i="3"/>
  <c r="H5" i="2" s="1"/>
  <c r="C5" i="3"/>
  <c r="B5" i="2" s="1"/>
  <c r="AI4" i="3"/>
  <c r="U4" i="2" s="1"/>
  <c r="AH4" i="3"/>
  <c r="AG4" i="3"/>
  <c r="AF4" i="3"/>
  <c r="AE4" i="3"/>
  <c r="AD4" i="3"/>
  <c r="U4" i="3"/>
  <c r="T4" i="3"/>
  <c r="AE4" i="2" s="1"/>
  <c r="S4" i="3"/>
  <c r="AD4" i="2" s="1"/>
  <c r="K4" i="3"/>
  <c r="J4" i="2" s="1"/>
  <c r="J4" i="3"/>
  <c r="H4" i="1" s="1"/>
  <c r="I4" i="3"/>
  <c r="H4" i="2" s="1"/>
  <c r="C4" i="3"/>
  <c r="B4" i="2" s="1"/>
  <c r="AI3" i="3"/>
  <c r="U3" i="2" s="1"/>
  <c r="AH3" i="3"/>
  <c r="AG3" i="3"/>
  <c r="AF3" i="3"/>
  <c r="AE3" i="3"/>
  <c r="AD3" i="3"/>
  <c r="U3" i="3"/>
  <c r="AF3" i="2" s="1"/>
  <c r="T3" i="3"/>
  <c r="AE3" i="2" s="1"/>
  <c r="S3" i="3"/>
  <c r="AD3" i="2" s="1"/>
  <c r="K3" i="3"/>
  <c r="J3" i="2" s="1"/>
  <c r="J3" i="3"/>
  <c r="H3" i="1" s="1"/>
  <c r="I3" i="3"/>
  <c r="H3" i="2" s="1"/>
  <c r="H3" i="3"/>
  <c r="G3" i="2" s="1"/>
  <c r="G3" i="3"/>
  <c r="G3" i="1" s="1"/>
  <c r="C3" i="3"/>
  <c r="C3" i="1" s="1"/>
  <c r="AI2" i="3"/>
  <c r="AH2" i="3"/>
  <c r="AG2" i="3"/>
  <c r="AF2" i="3"/>
  <c r="AE2" i="3"/>
  <c r="AD2" i="3"/>
  <c r="U2" i="3"/>
  <c r="AF2" i="2" s="1"/>
  <c r="T2" i="3"/>
  <c r="S2" i="3"/>
  <c r="AD2" i="2" s="1"/>
  <c r="K2" i="3"/>
  <c r="J2" i="3"/>
  <c r="I2" i="2" s="1"/>
  <c r="I2" i="3"/>
  <c r="C2" i="3"/>
  <c r="B2" i="2" s="1"/>
  <c r="A18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B12" i="1"/>
  <c r="B11" i="1"/>
  <c r="B10" i="1"/>
  <c r="B9" i="1"/>
  <c r="B8" i="1"/>
  <c r="B7" i="1"/>
  <c r="B6" i="1"/>
  <c r="B5" i="1"/>
  <c r="B4" i="1"/>
  <c r="B3" i="1"/>
  <c r="B2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R4" i="9" l="1"/>
  <c r="J2" i="9"/>
  <c r="C2" i="9"/>
  <c r="K2" i="9"/>
  <c r="B2" i="9"/>
  <c r="D2" i="9"/>
  <c r="L2" i="9"/>
  <c r="P2" i="9" s="1"/>
  <c r="E2" i="9"/>
  <c r="M2" i="9"/>
  <c r="O2" i="9" s="1"/>
  <c r="N2" i="9"/>
  <c r="I2" i="9"/>
  <c r="G2" i="9"/>
  <c r="AA15" i="3"/>
  <c r="W15" i="2" s="1"/>
  <c r="Y8" i="3"/>
  <c r="R8" i="2" s="1"/>
  <c r="P17" i="7" s="1"/>
  <c r="P18" i="7" s="1"/>
  <c r="Y7" i="3"/>
  <c r="R7" i="2" s="1"/>
  <c r="P11" i="7" s="1"/>
  <c r="P12" i="7" s="1"/>
  <c r="W14" i="3"/>
  <c r="P14" i="2" s="1"/>
  <c r="H81" i="6"/>
  <c r="H83" i="6"/>
  <c r="M15" i="3"/>
  <c r="I15" i="1" s="1"/>
  <c r="AA17" i="3"/>
  <c r="W17" i="2" s="1"/>
  <c r="L3" i="3"/>
  <c r="K3" i="2" s="1"/>
  <c r="H66" i="6"/>
  <c r="G75" i="6"/>
  <c r="G78" i="6"/>
  <c r="G93" i="6"/>
  <c r="G74" i="6"/>
  <c r="H4" i="3"/>
  <c r="G4" i="2" s="1"/>
  <c r="G58" i="6"/>
  <c r="G73" i="6"/>
  <c r="W16" i="3"/>
  <c r="P16" i="2" s="1"/>
  <c r="X16" i="3"/>
  <c r="Q16" i="2" s="1"/>
  <c r="Y16" i="3"/>
  <c r="R16" i="2" s="1"/>
  <c r="M16" i="3"/>
  <c r="S16" i="2" s="1"/>
  <c r="G16" i="3"/>
  <c r="G16" i="1" s="1"/>
  <c r="N16" i="3"/>
  <c r="J16" i="1" s="1"/>
  <c r="H74" i="6"/>
  <c r="X3" i="3"/>
  <c r="Q3" i="2" s="1"/>
  <c r="N3" i="3"/>
  <c r="V3" i="2" s="1"/>
  <c r="G6" i="3"/>
  <c r="G6" i="1" s="1"/>
  <c r="L8" i="3"/>
  <c r="K8" i="2" s="1"/>
  <c r="M17" i="7" s="1"/>
  <c r="M18" i="7" s="1"/>
  <c r="G91" i="6"/>
  <c r="H94" i="6"/>
  <c r="X2" i="3"/>
  <c r="Q2" i="2" s="1"/>
  <c r="M17" i="3"/>
  <c r="S17" i="2" s="1"/>
  <c r="G52" i="6"/>
  <c r="M2" i="3"/>
  <c r="S2" i="2" s="1"/>
  <c r="H17" i="3"/>
  <c r="G17" i="2" s="1"/>
  <c r="G2" i="3"/>
  <c r="F2" i="2" s="1"/>
  <c r="G77" i="6"/>
  <c r="G76" i="6"/>
  <c r="G55" i="6"/>
  <c r="Y17" i="3"/>
  <c r="R17" i="2" s="1"/>
  <c r="G84" i="6"/>
  <c r="G53" i="6"/>
  <c r="Y2" i="3"/>
  <c r="R2" i="2" s="1"/>
  <c r="G83" i="6"/>
  <c r="G42" i="6"/>
  <c r="H57" i="6"/>
  <c r="G82" i="6"/>
  <c r="H15" i="3"/>
  <c r="G15" i="2" s="1"/>
  <c r="H52" i="6"/>
  <c r="H77" i="6"/>
  <c r="G80" i="6"/>
  <c r="M7" i="3"/>
  <c r="S7" i="2" s="1"/>
  <c r="Q11" i="7" s="1"/>
  <c r="Q12" i="7" s="1"/>
  <c r="AA6" i="3"/>
  <c r="W6" i="2" s="1"/>
  <c r="S5" i="7" s="1"/>
  <c r="S6" i="7" s="1"/>
  <c r="G94" i="6"/>
  <c r="H2" i="3"/>
  <c r="G2" i="2" s="1"/>
  <c r="X7" i="3"/>
  <c r="Q7" i="2" s="1"/>
  <c r="O11" i="7" s="1"/>
  <c r="O12" i="7" s="1"/>
  <c r="N11" i="3"/>
  <c r="V11" i="2" s="1"/>
  <c r="H69" i="6"/>
  <c r="H70" i="6"/>
  <c r="L10" i="3"/>
  <c r="K10" i="2" s="1"/>
  <c r="AA10" i="3"/>
  <c r="W10" i="2" s="1"/>
  <c r="AA11" i="3"/>
  <c r="W11" i="2" s="1"/>
  <c r="AA8" i="3"/>
  <c r="W8" i="2" s="1"/>
  <c r="S17" i="7" s="1"/>
  <c r="S18" i="7" s="1"/>
  <c r="AA2" i="3"/>
  <c r="W2" i="2" s="1"/>
  <c r="H14" i="3"/>
  <c r="G14" i="2" s="1"/>
  <c r="H68" i="6"/>
  <c r="AA14" i="3"/>
  <c r="W14" i="2" s="1"/>
  <c r="N9" i="3"/>
  <c r="J9" i="1" s="1"/>
  <c r="L9" i="3"/>
  <c r="K9" i="2" s="1"/>
  <c r="M23" i="7" s="1"/>
  <c r="M24" i="7" s="1"/>
  <c r="M9" i="3"/>
  <c r="I9" i="1" s="1"/>
  <c r="AA9" i="3"/>
  <c r="W9" i="2" s="1"/>
  <c r="S23" i="7" s="1"/>
  <c r="S24" i="7" s="1"/>
  <c r="H67" i="6"/>
  <c r="Y6" i="3"/>
  <c r="R6" i="2" s="1"/>
  <c r="P5" i="7" s="1"/>
  <c r="P6" i="7" s="1"/>
  <c r="M6" i="3"/>
  <c r="S6" i="2" s="1"/>
  <c r="Q5" i="7" s="1"/>
  <c r="Q6" i="7" s="1"/>
  <c r="H65" i="6"/>
  <c r="AA12" i="3"/>
  <c r="W12" i="2" s="1"/>
  <c r="Y3" i="3"/>
  <c r="R3" i="2" s="1"/>
  <c r="G54" i="6"/>
  <c r="H55" i="6"/>
  <c r="H58" i="6"/>
  <c r="H59" i="6"/>
  <c r="H78" i="6"/>
  <c r="G92" i="6"/>
  <c r="H93" i="6"/>
  <c r="H7" i="3"/>
  <c r="G7" i="2" s="1"/>
  <c r="H11" i="7" s="1"/>
  <c r="H12" i="7" s="1"/>
  <c r="H9" i="3"/>
  <c r="G9" i="2" s="1"/>
  <c r="H23" i="7" s="1"/>
  <c r="H24" i="7" s="1"/>
  <c r="N7" i="3"/>
  <c r="V7" i="2" s="1"/>
  <c r="R11" i="7" s="1"/>
  <c r="R12" i="7" s="1"/>
  <c r="N12" i="3"/>
  <c r="J12" i="1" s="1"/>
  <c r="N14" i="3"/>
  <c r="J14" i="1" s="1"/>
  <c r="N15" i="3"/>
  <c r="V15" i="2" s="1"/>
  <c r="N8" i="3"/>
  <c r="V8" i="2" s="1"/>
  <c r="R17" i="7" s="1"/>
  <c r="R18" i="7" s="1"/>
  <c r="H16" i="3"/>
  <c r="G16" i="2" s="1"/>
  <c r="H54" i="6"/>
  <c r="H79" i="6"/>
  <c r="H76" i="6"/>
  <c r="H6" i="3"/>
  <c r="G6" i="2" s="1"/>
  <c r="H5" i="7" s="1"/>
  <c r="H6" i="7" s="1"/>
  <c r="L12" i="3"/>
  <c r="K12" i="2" s="1"/>
  <c r="L6" i="3"/>
  <c r="K6" i="2" s="1"/>
  <c r="M5" i="7" s="1"/>
  <c r="M6" i="7" s="1"/>
  <c r="L11" i="3"/>
  <c r="K11" i="2" s="1"/>
  <c r="L7" i="3"/>
  <c r="K7" i="2" s="1"/>
  <c r="M11" i="7" s="1"/>
  <c r="M12" i="7" s="1"/>
  <c r="L5" i="3"/>
  <c r="K5" i="2" s="1"/>
  <c r="L14" i="3"/>
  <c r="K14" i="2" s="1"/>
  <c r="L15" i="3"/>
  <c r="K15" i="2" s="1"/>
  <c r="L17" i="3"/>
  <c r="K17" i="2" s="1"/>
  <c r="G50" i="6"/>
  <c r="H51" i="6"/>
  <c r="H82" i="6"/>
  <c r="G85" i="6"/>
  <c r="G86" i="6"/>
  <c r="G87" i="6"/>
  <c r="G88" i="6"/>
  <c r="G89" i="6"/>
  <c r="G90" i="6"/>
  <c r="H91" i="6"/>
  <c r="H92" i="6"/>
  <c r="H53" i="6"/>
  <c r="AA16" i="3"/>
  <c r="W16" i="2" s="1"/>
  <c r="G72" i="6"/>
  <c r="H80" i="6"/>
  <c r="W17" i="3"/>
  <c r="P17" i="2" s="1"/>
  <c r="H2" i="6"/>
  <c r="H3" i="6"/>
  <c r="H4" i="6"/>
  <c r="H5" i="6"/>
  <c r="H6" i="6"/>
  <c r="H8" i="6"/>
  <c r="H9" i="6"/>
  <c r="H10" i="6"/>
  <c r="H18" i="6"/>
  <c r="H20" i="6"/>
  <c r="H21" i="6"/>
  <c r="W8" i="3"/>
  <c r="P8" i="2" s="1"/>
  <c r="N17" i="7" s="1"/>
  <c r="N18" i="7" s="1"/>
  <c r="H24" i="6"/>
  <c r="H25" i="6"/>
  <c r="H27" i="6"/>
  <c r="H36" i="6"/>
  <c r="H37" i="6"/>
  <c r="H38" i="6"/>
  <c r="G51" i="6"/>
  <c r="G71" i="6"/>
  <c r="H90" i="6"/>
  <c r="G20" i="6"/>
  <c r="G24" i="6"/>
  <c r="X4" i="3"/>
  <c r="Q4" i="2" s="1"/>
  <c r="X14" i="3"/>
  <c r="Q14" i="2" s="1"/>
  <c r="X15" i="3"/>
  <c r="Q15" i="2" s="1"/>
  <c r="W11" i="3"/>
  <c r="P11" i="2" s="1"/>
  <c r="G65" i="6"/>
  <c r="G66" i="6"/>
  <c r="G67" i="6"/>
  <c r="G68" i="6"/>
  <c r="G69" i="6"/>
  <c r="G70" i="6"/>
  <c r="H72" i="6"/>
  <c r="G81" i="6"/>
  <c r="H50" i="6"/>
  <c r="G3" i="6"/>
  <c r="G8" i="6"/>
  <c r="Y12" i="3"/>
  <c r="R12" i="2" s="1"/>
  <c r="Y4" i="3"/>
  <c r="R4" i="2" s="1"/>
  <c r="Y14" i="3"/>
  <c r="R14" i="2" s="1"/>
  <c r="G61" i="6"/>
  <c r="M3" i="3"/>
  <c r="I3" i="1" s="1"/>
  <c r="M10" i="3"/>
  <c r="I10" i="1" s="1"/>
  <c r="M11" i="3"/>
  <c r="S11" i="2" s="1"/>
  <c r="M4" i="3"/>
  <c r="S4" i="2" s="1"/>
  <c r="M12" i="3"/>
  <c r="S12" i="2" s="1"/>
  <c r="M14" i="3"/>
  <c r="S14" i="2" s="1"/>
  <c r="Y11" i="3"/>
  <c r="R11" i="2" s="1"/>
  <c r="G60" i="6"/>
  <c r="H61" i="6"/>
  <c r="H71" i="6"/>
  <c r="G79" i="6"/>
  <c r="AA3" i="3"/>
  <c r="W3" i="2" s="1"/>
  <c r="G11" i="3"/>
  <c r="F11" i="2" s="1"/>
  <c r="G4" i="3"/>
  <c r="F4" i="2" s="1"/>
  <c r="G11" i="6"/>
  <c r="G7" i="3"/>
  <c r="F7" i="2" s="1"/>
  <c r="G11" i="7" s="1"/>
  <c r="G12" i="7" s="1"/>
  <c r="G10" i="3"/>
  <c r="G10" i="1" s="1"/>
  <c r="G23" i="6"/>
  <c r="G26" i="6"/>
  <c r="G12" i="3"/>
  <c r="G12" i="1" s="1"/>
  <c r="G35" i="6"/>
  <c r="G40" i="6"/>
  <c r="G41" i="6"/>
  <c r="G56" i="6"/>
  <c r="G59" i="6"/>
  <c r="H60" i="6"/>
  <c r="D13" i="2"/>
  <c r="I14" i="2"/>
  <c r="V10" i="3"/>
  <c r="O10" i="1" s="1"/>
  <c r="AG10" i="2" s="1"/>
  <c r="C11" i="1"/>
  <c r="N9" i="1"/>
  <c r="N16" i="1"/>
  <c r="AD11" i="2"/>
  <c r="N10" i="1"/>
  <c r="C6" i="1"/>
  <c r="N17" i="1"/>
  <c r="AD15" i="2"/>
  <c r="N6" i="1"/>
  <c r="H11" i="1"/>
  <c r="H16" i="1"/>
  <c r="N8" i="1"/>
  <c r="B15" i="2"/>
  <c r="V9" i="3"/>
  <c r="O9" i="1" s="1"/>
  <c r="AG9" i="2" s="1"/>
  <c r="AA23" i="7" s="1"/>
  <c r="C5" i="1"/>
  <c r="AD12" i="2"/>
  <c r="I7" i="2"/>
  <c r="J11" i="7" s="1"/>
  <c r="J12" i="7" s="1"/>
  <c r="C14" i="1"/>
  <c r="C2" i="1"/>
  <c r="V2" i="3"/>
  <c r="O2" i="1" s="1"/>
  <c r="AG2" i="2" s="1"/>
  <c r="I15" i="2"/>
  <c r="V8" i="3"/>
  <c r="O8" i="1" s="1"/>
  <c r="AG8" i="2" s="1"/>
  <c r="AA17" i="7" s="1"/>
  <c r="AE10" i="2"/>
  <c r="C4" i="1"/>
  <c r="N5" i="1"/>
  <c r="V17" i="2"/>
  <c r="J17" i="1"/>
  <c r="W9" i="3"/>
  <c r="P9" i="2" s="1"/>
  <c r="N23" i="7" s="1"/>
  <c r="G22" i="6"/>
  <c r="G8" i="3"/>
  <c r="G8" i="1" s="1"/>
  <c r="N2" i="1"/>
  <c r="X12" i="3"/>
  <c r="Q12" i="2" s="1"/>
  <c r="G12" i="6"/>
  <c r="V17" i="3"/>
  <c r="O17" i="1" s="1"/>
  <c r="AG17" i="2" s="1"/>
  <c r="N2" i="3"/>
  <c r="J2" i="1" s="1"/>
  <c r="AD7" i="2"/>
  <c r="X11" i="7" s="1"/>
  <c r="X12" i="7" s="1"/>
  <c r="AA12" i="7" s="1"/>
  <c r="M5" i="3"/>
  <c r="I5" i="1" s="1"/>
  <c r="N6" i="3"/>
  <c r="J6" i="1" s="1"/>
  <c r="V11" i="3"/>
  <c r="O11" i="1" s="1"/>
  <c r="AG11" i="2" s="1"/>
  <c r="X9" i="3"/>
  <c r="Q9" i="2" s="1"/>
  <c r="O23" i="7" s="1"/>
  <c r="O24" i="7" s="1"/>
  <c r="I13" i="1"/>
  <c r="C7" i="1"/>
  <c r="I3" i="2"/>
  <c r="I12" i="2"/>
  <c r="S15" i="2"/>
  <c r="AD18" i="3"/>
  <c r="V6" i="3"/>
  <c r="O6" i="1" s="1"/>
  <c r="AG6" i="2" s="1"/>
  <c r="AA5" i="7" s="1"/>
  <c r="H39" i="6"/>
  <c r="C12" i="1"/>
  <c r="M8" i="3"/>
  <c r="I8" i="1" s="1"/>
  <c r="L4" i="3"/>
  <c r="K4" i="2" s="1"/>
  <c r="W6" i="3"/>
  <c r="P6" i="2" s="1"/>
  <c r="N5" i="7" s="1"/>
  <c r="N6" i="7" s="1"/>
  <c r="G9" i="3"/>
  <c r="AA7" i="3"/>
  <c r="W7" i="2" s="1"/>
  <c r="S11" i="7" s="1"/>
  <c r="S12" i="7" s="1"/>
  <c r="B18" i="2"/>
  <c r="G17" i="3"/>
  <c r="F17" i="2" s="1"/>
  <c r="V4" i="3"/>
  <c r="O4" i="1" s="1"/>
  <c r="AG4" i="2" s="1"/>
  <c r="F3" i="2"/>
  <c r="AA6" i="7"/>
  <c r="Y10" i="3"/>
  <c r="R10" i="2" s="1"/>
  <c r="V13" i="3"/>
  <c r="O13" i="1" s="1"/>
  <c r="AG13" i="2" s="1"/>
  <c r="I5" i="2"/>
  <c r="H22" i="6"/>
  <c r="H44" i="6"/>
  <c r="X8" i="3"/>
  <c r="Q8" i="2" s="1"/>
  <c r="O17" i="7" s="1"/>
  <c r="O18" i="7" s="1"/>
  <c r="N4" i="3"/>
  <c r="J4" i="1" s="1"/>
  <c r="X10" i="3"/>
  <c r="Q10" i="2" s="1"/>
  <c r="N4" i="1"/>
  <c r="H8" i="1"/>
  <c r="V3" i="3"/>
  <c r="O3" i="1" s="1"/>
  <c r="AG3" i="2" s="1"/>
  <c r="V5" i="3"/>
  <c r="O5" i="1" s="1"/>
  <c r="AG5" i="2" s="1"/>
  <c r="W15" i="3"/>
  <c r="P15" i="2" s="1"/>
  <c r="G44" i="6"/>
  <c r="C10" i="1"/>
  <c r="V16" i="3"/>
  <c r="O16" i="1" s="1"/>
  <c r="AG16" i="2" s="1"/>
  <c r="H5" i="3"/>
  <c r="G5" i="2" s="1"/>
  <c r="J13" i="1"/>
  <c r="G15" i="1"/>
  <c r="G27" i="6"/>
  <c r="H41" i="6"/>
  <c r="N10" i="3"/>
  <c r="V10" i="2" s="1"/>
  <c r="H2" i="1"/>
  <c r="I9" i="2"/>
  <c r="J23" i="7" s="1"/>
  <c r="J24" i="7" s="1"/>
  <c r="H10" i="1"/>
  <c r="B16" i="2"/>
  <c r="H12" i="6"/>
  <c r="G19" i="6"/>
  <c r="G34" i="6"/>
  <c r="V14" i="3"/>
  <c r="O14" i="1" s="1"/>
  <c r="AG14" i="2" s="1"/>
  <c r="G5" i="6"/>
  <c r="N14" i="1"/>
  <c r="I13" i="2"/>
  <c r="AI18" i="3"/>
  <c r="U18" i="2" s="1"/>
  <c r="G2" i="6"/>
  <c r="W12" i="3"/>
  <c r="G14" i="3"/>
  <c r="G36" i="6"/>
  <c r="C17" i="1"/>
  <c r="G4" i="6"/>
  <c r="X11" i="3"/>
  <c r="G9" i="6"/>
  <c r="G37" i="6"/>
  <c r="W2" i="3"/>
  <c r="P2" i="2" s="1"/>
  <c r="W10" i="3"/>
  <c r="H12" i="3"/>
  <c r="G12" i="2" s="1"/>
  <c r="AE16" i="2"/>
  <c r="G7" i="6"/>
  <c r="G21" i="6"/>
  <c r="G18" i="6"/>
  <c r="H10" i="3"/>
  <c r="G10" i="2" s="1"/>
  <c r="H7" i="6"/>
  <c r="H11" i="6"/>
  <c r="H19" i="6"/>
  <c r="H26" i="6"/>
  <c r="H34" i="6"/>
  <c r="H40" i="6"/>
  <c r="G43" i="6"/>
  <c r="W3" i="3"/>
  <c r="P3" i="2" s="1"/>
  <c r="G5" i="3"/>
  <c r="I18" i="3"/>
  <c r="H18" i="2" s="1"/>
  <c r="W4" i="3"/>
  <c r="W7" i="3"/>
  <c r="Y9" i="3"/>
  <c r="R9" i="2" s="1"/>
  <c r="P23" i="7" s="1"/>
  <c r="P24" i="7" s="1"/>
  <c r="G6" i="6"/>
  <c r="G25" i="6"/>
  <c r="G38" i="6"/>
  <c r="G45" i="6"/>
  <c r="G10" i="6"/>
  <c r="H23" i="6"/>
  <c r="G39" i="6"/>
  <c r="H45" i="6"/>
  <c r="F16" i="3" s="1"/>
  <c r="F16" i="1" s="1"/>
  <c r="B9" i="2"/>
  <c r="C23" i="7" s="1"/>
  <c r="C24" i="7" s="1"/>
  <c r="B13" i="2"/>
  <c r="J18" i="3"/>
  <c r="V12" i="3"/>
  <c r="O12" i="1" s="1"/>
  <c r="AG12" i="2" s="1"/>
  <c r="AB13" i="3"/>
  <c r="N3" i="1"/>
  <c r="H6" i="1"/>
  <c r="N13" i="1"/>
  <c r="K18" i="3"/>
  <c r="J18" i="2" s="1"/>
  <c r="J2" i="2"/>
  <c r="AF4" i="2"/>
  <c r="V5" i="2"/>
  <c r="AA24" i="7"/>
  <c r="K2" i="2"/>
  <c r="I4" i="2"/>
  <c r="H2" i="2"/>
  <c r="B3" i="2"/>
  <c r="B8" i="2"/>
  <c r="C17" i="7" s="1"/>
  <c r="C18" i="7" s="1"/>
  <c r="AF5" i="2"/>
  <c r="AE11" i="2"/>
  <c r="AE18" i="3"/>
  <c r="U2" i="2"/>
  <c r="S18" i="3"/>
  <c r="AF18" i="3"/>
  <c r="AA18" i="7"/>
  <c r="AG18" i="3"/>
  <c r="U18" i="3"/>
  <c r="AF18" i="2" s="1"/>
  <c r="AH18" i="3"/>
  <c r="V7" i="3"/>
  <c r="O7" i="1" s="1"/>
  <c r="AG7" i="2" s="1"/>
  <c r="AA11" i="7" s="1"/>
  <c r="V15" i="3"/>
  <c r="O15" i="1" s="1"/>
  <c r="AG15" i="2" s="1"/>
  <c r="C13" i="2"/>
  <c r="D13" i="1"/>
  <c r="O13" i="3"/>
  <c r="E13" i="2"/>
  <c r="F13" i="1"/>
  <c r="Z13" i="3"/>
  <c r="P13" i="2"/>
  <c r="P13" i="3"/>
  <c r="M13" i="2" s="1"/>
  <c r="H35" i="6"/>
  <c r="G13" i="1"/>
  <c r="F13" i="2"/>
  <c r="T18" i="3"/>
  <c r="AE2" i="2"/>
  <c r="P5" i="2"/>
  <c r="I17" i="2"/>
  <c r="H17" i="1"/>
  <c r="R2" i="9" l="1"/>
  <c r="Q2" i="9"/>
  <c r="F2" i="3"/>
  <c r="E2" i="2" s="1"/>
  <c r="I16" i="1"/>
  <c r="D3" i="3"/>
  <c r="D3" i="1" s="1"/>
  <c r="F15" i="3"/>
  <c r="E15" i="2" s="1"/>
  <c r="D17" i="3"/>
  <c r="C17" i="2" s="1"/>
  <c r="D16" i="3"/>
  <c r="D16" i="1" s="1"/>
  <c r="F16" i="2"/>
  <c r="J3" i="1"/>
  <c r="Z16" i="3"/>
  <c r="T16" i="2" s="1"/>
  <c r="V16" i="2"/>
  <c r="F7" i="3"/>
  <c r="E7" i="2" s="1"/>
  <c r="F11" i="7" s="1"/>
  <c r="F12" i="7" s="1"/>
  <c r="AR12" i="7" s="1"/>
  <c r="E14" i="3"/>
  <c r="D14" i="2" s="1"/>
  <c r="F6" i="2"/>
  <c r="G5" i="7" s="1"/>
  <c r="G6" i="7" s="1"/>
  <c r="I7" i="1"/>
  <c r="Z7" i="3"/>
  <c r="T7" i="2" s="1"/>
  <c r="I2" i="1"/>
  <c r="E10" i="3"/>
  <c r="AB10" i="3" s="1"/>
  <c r="V9" i="2"/>
  <c r="R23" i="7" s="1"/>
  <c r="R24" i="7" s="1"/>
  <c r="G2" i="1"/>
  <c r="I17" i="1"/>
  <c r="E3" i="3"/>
  <c r="AB3" i="3" s="1"/>
  <c r="X3" i="2" s="1"/>
  <c r="D14" i="3"/>
  <c r="D14" i="1" s="1"/>
  <c r="F10" i="3"/>
  <c r="D5" i="3"/>
  <c r="D5" i="1" s="1"/>
  <c r="E17" i="3"/>
  <c r="AB17" i="3" s="1"/>
  <c r="J11" i="1"/>
  <c r="I6" i="1"/>
  <c r="G11" i="1"/>
  <c r="S10" i="2"/>
  <c r="G4" i="1"/>
  <c r="J15" i="1"/>
  <c r="S9" i="2"/>
  <c r="Q23" i="7" s="1"/>
  <c r="Q24" i="7" s="1"/>
  <c r="D9" i="3"/>
  <c r="C9" i="2" s="1"/>
  <c r="D23" i="7" s="1"/>
  <c r="D24" i="7" s="1"/>
  <c r="V14" i="2"/>
  <c r="J8" i="1"/>
  <c r="S3" i="2"/>
  <c r="Z17" i="3"/>
  <c r="T17" i="2" s="1"/>
  <c r="J7" i="1"/>
  <c r="F12" i="2"/>
  <c r="V12" i="2"/>
  <c r="G7" i="1"/>
  <c r="F6" i="3"/>
  <c r="F6" i="1" s="1"/>
  <c r="I14" i="1"/>
  <c r="I12" i="1"/>
  <c r="I4" i="1"/>
  <c r="I11" i="1"/>
  <c r="D10" i="3"/>
  <c r="D10" i="1" s="1"/>
  <c r="F17" i="3"/>
  <c r="E17" i="2" s="1"/>
  <c r="F10" i="2"/>
  <c r="F4" i="3"/>
  <c r="F4" i="1" s="1"/>
  <c r="F12" i="3"/>
  <c r="E12" i="2" s="1"/>
  <c r="E5" i="3"/>
  <c r="E5" i="1" s="1"/>
  <c r="F14" i="3"/>
  <c r="F14" i="1" s="1"/>
  <c r="F11" i="3"/>
  <c r="E11" i="2" s="1"/>
  <c r="F3" i="3"/>
  <c r="F9" i="3"/>
  <c r="E9" i="2" s="1"/>
  <c r="F23" i="7" s="1"/>
  <c r="F24" i="7" s="1"/>
  <c r="Z14" i="3"/>
  <c r="T14" i="2" s="1"/>
  <c r="Z11" i="3"/>
  <c r="T11" i="2" s="1"/>
  <c r="Q11" i="2"/>
  <c r="V6" i="2"/>
  <c r="R5" i="7" s="1"/>
  <c r="R6" i="7" s="1"/>
  <c r="E9" i="3"/>
  <c r="AB9" i="3" s="1"/>
  <c r="F8" i="3"/>
  <c r="E8" i="2" s="1"/>
  <c r="F17" i="7" s="1"/>
  <c r="F18" i="7" s="1"/>
  <c r="E16" i="3"/>
  <c r="Z3" i="3"/>
  <c r="Z10" i="3"/>
  <c r="T10" i="2" s="1"/>
  <c r="V2" i="2"/>
  <c r="Z2" i="3"/>
  <c r="T2" i="2" s="1"/>
  <c r="G18" i="3"/>
  <c r="F18" i="2" s="1"/>
  <c r="X18" i="3"/>
  <c r="Q18" i="2" s="1"/>
  <c r="V4" i="2"/>
  <c r="N18" i="3"/>
  <c r="J18" i="1" s="1"/>
  <c r="Z6" i="3"/>
  <c r="AA18" i="3"/>
  <c r="W18" i="2" s="1"/>
  <c r="G17" i="1"/>
  <c r="Z9" i="3"/>
  <c r="Z5" i="3"/>
  <c r="T5" i="2" s="1"/>
  <c r="S5" i="2"/>
  <c r="Z15" i="3"/>
  <c r="T15" i="2" s="1"/>
  <c r="M18" i="3"/>
  <c r="S18" i="2" s="1"/>
  <c r="S8" i="2"/>
  <c r="Q17" i="7" s="1"/>
  <c r="Q18" i="7" s="1"/>
  <c r="F8" i="2"/>
  <c r="G17" i="7" s="1"/>
  <c r="G18" i="7" s="1"/>
  <c r="AF18" i="7" s="1"/>
  <c r="L18" i="3"/>
  <c r="K18" i="2" s="1"/>
  <c r="J10" i="1"/>
  <c r="E12" i="3"/>
  <c r="E12" i="1" s="1"/>
  <c r="F9" i="2"/>
  <c r="G23" i="7" s="1"/>
  <c r="G24" i="7" s="1"/>
  <c r="G9" i="1"/>
  <c r="Z8" i="3"/>
  <c r="T8" i="2" s="1"/>
  <c r="Z12" i="3"/>
  <c r="T12" i="2" s="1"/>
  <c r="E15" i="3"/>
  <c r="D15" i="3"/>
  <c r="E7" i="3"/>
  <c r="D7" i="3"/>
  <c r="Z4" i="3"/>
  <c r="P4" i="2"/>
  <c r="G14" i="1"/>
  <c r="F14" i="2"/>
  <c r="AF11" i="7"/>
  <c r="P12" i="2"/>
  <c r="D12" i="3"/>
  <c r="C12" i="2" s="1"/>
  <c r="E2" i="3"/>
  <c r="D2" i="3"/>
  <c r="E16" i="2"/>
  <c r="F5" i="2"/>
  <c r="G5" i="1"/>
  <c r="E6" i="3"/>
  <c r="D6" i="3"/>
  <c r="P10" i="2"/>
  <c r="E11" i="3"/>
  <c r="D11" i="3"/>
  <c r="F5" i="3"/>
  <c r="H18" i="3"/>
  <c r="G18" i="2" s="1"/>
  <c r="Y18" i="3"/>
  <c r="R18" i="2" s="1"/>
  <c r="P7" i="2"/>
  <c r="N11" i="7" s="1"/>
  <c r="E4" i="3"/>
  <c r="D4" i="3"/>
  <c r="E8" i="3"/>
  <c r="D8" i="3"/>
  <c r="AF12" i="7"/>
  <c r="W18" i="3"/>
  <c r="P18" i="2" s="1"/>
  <c r="L13" i="1"/>
  <c r="H18" i="1"/>
  <c r="I18" i="2"/>
  <c r="N18" i="1"/>
  <c r="AD18" i="2"/>
  <c r="AC13" i="3"/>
  <c r="Y13" i="2" s="1"/>
  <c r="X13" i="2"/>
  <c r="K13" i="1"/>
  <c r="L13" i="2"/>
  <c r="Q13" i="3"/>
  <c r="T13" i="2"/>
  <c r="D17" i="1"/>
  <c r="V18" i="3"/>
  <c r="O18" i="1" s="1"/>
  <c r="AG18" i="2" s="1"/>
  <c r="AE18" i="2"/>
  <c r="N24" i="7"/>
  <c r="F2" i="1" l="1"/>
  <c r="C3" i="2"/>
  <c r="C16" i="2"/>
  <c r="F15" i="1"/>
  <c r="Q16" i="3"/>
  <c r="N16" i="2" s="1"/>
  <c r="AB14" i="3"/>
  <c r="AC14" i="3" s="1"/>
  <c r="Y14" i="2" s="1"/>
  <c r="E14" i="1"/>
  <c r="F7" i="1"/>
  <c r="AF24" i="7"/>
  <c r="D3" i="2"/>
  <c r="AF6" i="7"/>
  <c r="P10" i="3"/>
  <c r="M10" i="2" s="1"/>
  <c r="D10" i="2"/>
  <c r="E10" i="1"/>
  <c r="AC3" i="3"/>
  <c r="Y3" i="2" s="1"/>
  <c r="P4" i="3"/>
  <c r="L4" i="1" s="1"/>
  <c r="E10" i="2"/>
  <c r="F10" i="1"/>
  <c r="O10" i="3"/>
  <c r="L10" i="2" s="1"/>
  <c r="C14" i="2"/>
  <c r="Q17" i="3"/>
  <c r="N17" i="2" s="1"/>
  <c r="AB5" i="3"/>
  <c r="AC5" i="3" s="1"/>
  <c r="Y5" i="2" s="1"/>
  <c r="D17" i="2"/>
  <c r="E17" i="1"/>
  <c r="C5" i="2"/>
  <c r="E3" i="1"/>
  <c r="Q3" i="3"/>
  <c r="P3" i="3"/>
  <c r="M3" i="2" s="1"/>
  <c r="D5" i="2"/>
  <c r="D9" i="1"/>
  <c r="P14" i="3"/>
  <c r="L14" i="1" s="1"/>
  <c r="E6" i="2"/>
  <c r="F5" i="7" s="1"/>
  <c r="F6" i="7" s="1"/>
  <c r="AR6" i="7" s="1"/>
  <c r="Q14" i="3"/>
  <c r="N14" i="2" s="1"/>
  <c r="F11" i="1"/>
  <c r="O14" i="3"/>
  <c r="K14" i="1" s="1"/>
  <c r="F9" i="1"/>
  <c r="C10" i="2"/>
  <c r="E14" i="2"/>
  <c r="E4" i="2"/>
  <c r="F17" i="1"/>
  <c r="E3" i="2"/>
  <c r="F3" i="1"/>
  <c r="O17" i="3"/>
  <c r="K17" i="1" s="1"/>
  <c r="Q11" i="3"/>
  <c r="N11" i="2" s="1"/>
  <c r="F12" i="1"/>
  <c r="P17" i="3"/>
  <c r="L17" i="1" s="1"/>
  <c r="O3" i="3"/>
  <c r="L3" i="2" s="1"/>
  <c r="D16" i="2"/>
  <c r="E16" i="1"/>
  <c r="AF5" i="7"/>
  <c r="AB16" i="3"/>
  <c r="X16" i="2" s="1"/>
  <c r="P16" i="3"/>
  <c r="M16" i="2" s="1"/>
  <c r="O16" i="3"/>
  <c r="L16" i="2" s="1"/>
  <c r="O9" i="3"/>
  <c r="K9" i="1" s="1"/>
  <c r="F8" i="1"/>
  <c r="T3" i="2"/>
  <c r="Q6" i="3"/>
  <c r="N6" i="2" s="1"/>
  <c r="V5" i="7" s="1"/>
  <c r="Q9" i="3"/>
  <c r="N9" i="2" s="1"/>
  <c r="V23" i="7" s="1"/>
  <c r="T6" i="2"/>
  <c r="D9" i="2"/>
  <c r="E23" i="7" s="1"/>
  <c r="AD23" i="7" s="1"/>
  <c r="E9" i="1"/>
  <c r="P9" i="3"/>
  <c r="M9" i="2" s="1"/>
  <c r="U23" i="7" s="1"/>
  <c r="Q10" i="3"/>
  <c r="N10" i="2" s="1"/>
  <c r="AF17" i="7"/>
  <c r="Q5" i="3"/>
  <c r="N5" i="2" s="1"/>
  <c r="Q12" i="3"/>
  <c r="N12" i="2" s="1"/>
  <c r="V18" i="2"/>
  <c r="I18" i="1"/>
  <c r="G18" i="1"/>
  <c r="Q15" i="3"/>
  <c r="N15" i="2" s="1"/>
  <c r="D12" i="2"/>
  <c r="P12" i="3"/>
  <c r="O12" i="3"/>
  <c r="L12" i="2" s="1"/>
  <c r="Q8" i="3"/>
  <c r="N8" i="2" s="1"/>
  <c r="V17" i="7" s="1"/>
  <c r="AB12" i="3"/>
  <c r="AC12" i="3" s="1"/>
  <c r="Y12" i="2" s="1"/>
  <c r="AR24" i="7"/>
  <c r="T9" i="2"/>
  <c r="AF23" i="7"/>
  <c r="D2" i="2"/>
  <c r="E2" i="1"/>
  <c r="AB2" i="3"/>
  <c r="P2" i="3"/>
  <c r="O2" i="3"/>
  <c r="Q4" i="3"/>
  <c r="T4" i="2"/>
  <c r="C7" i="2"/>
  <c r="D11" i="7" s="1"/>
  <c r="D12" i="7" s="1"/>
  <c r="D7" i="1"/>
  <c r="D12" i="1"/>
  <c r="D7" i="2"/>
  <c r="E11" i="7" s="1"/>
  <c r="E12" i="7" s="1"/>
  <c r="O7" i="3"/>
  <c r="E7" i="1"/>
  <c r="P7" i="3"/>
  <c r="AB7" i="3"/>
  <c r="D18" i="3"/>
  <c r="D18" i="1" s="1"/>
  <c r="E4" i="1"/>
  <c r="D4" i="2"/>
  <c r="O4" i="3"/>
  <c r="AB4" i="3"/>
  <c r="D6" i="1"/>
  <c r="C6" i="2"/>
  <c r="D5" i="7" s="1"/>
  <c r="D6" i="7" s="1"/>
  <c r="Q7" i="3"/>
  <c r="N7" i="2" s="1"/>
  <c r="V11" i="7" s="1"/>
  <c r="D6" i="2"/>
  <c r="E5" i="7" s="1"/>
  <c r="E6" i="1"/>
  <c r="AB6" i="3"/>
  <c r="P6" i="3"/>
  <c r="O6" i="3"/>
  <c r="E15" i="1"/>
  <c r="D15" i="2"/>
  <c r="O15" i="3"/>
  <c r="AB15" i="3"/>
  <c r="P15" i="3"/>
  <c r="E5" i="2"/>
  <c r="F5" i="1"/>
  <c r="F18" i="3"/>
  <c r="E18" i="3"/>
  <c r="D18" i="2" s="1"/>
  <c r="Q2" i="3"/>
  <c r="N2" i="2" s="1"/>
  <c r="D8" i="1"/>
  <c r="C8" i="2"/>
  <c r="D17" i="7" s="1"/>
  <c r="D18" i="7" s="1"/>
  <c r="P5" i="3"/>
  <c r="D8" i="2"/>
  <c r="E17" i="7" s="1"/>
  <c r="E8" i="1"/>
  <c r="P8" i="3"/>
  <c r="AB8" i="3"/>
  <c r="O5" i="3"/>
  <c r="L5" i="2" s="1"/>
  <c r="C15" i="2"/>
  <c r="D15" i="1"/>
  <c r="Z18" i="3"/>
  <c r="T18" i="2" s="1"/>
  <c r="N12" i="7"/>
  <c r="C11" i="2"/>
  <c r="D11" i="1"/>
  <c r="E11" i="1"/>
  <c r="O11" i="3"/>
  <c r="AB11" i="3"/>
  <c r="D11" i="2"/>
  <c r="P11" i="3"/>
  <c r="D4" i="1"/>
  <c r="C4" i="2"/>
  <c r="C2" i="2"/>
  <c r="D2" i="1"/>
  <c r="O8" i="3"/>
  <c r="AA13" i="2"/>
  <c r="Z13" i="2"/>
  <c r="AC13" i="2"/>
  <c r="AB13" i="2"/>
  <c r="N13" i="2"/>
  <c r="R13" i="3"/>
  <c r="AC10" i="3"/>
  <c r="Y10" i="2" s="1"/>
  <c r="X10" i="2"/>
  <c r="Z3" i="2"/>
  <c r="AA3" i="2"/>
  <c r="AC3" i="2"/>
  <c r="AB3" i="2"/>
  <c r="AR18" i="7"/>
  <c r="AC9" i="3"/>
  <c r="Y9" i="2" s="1"/>
  <c r="AC23" i="7" s="1"/>
  <c r="X9" i="2"/>
  <c r="AC17" i="3"/>
  <c r="Y17" i="2" s="1"/>
  <c r="X17" i="2"/>
  <c r="L10" i="1" l="1"/>
  <c r="X14" i="2"/>
  <c r="AA14" i="2" s="1"/>
  <c r="AC16" i="3"/>
  <c r="Y16" i="2" s="1"/>
  <c r="K10" i="1"/>
  <c r="X5" i="2"/>
  <c r="AC5" i="2" s="1"/>
  <c r="M4" i="2"/>
  <c r="L3" i="1"/>
  <c r="R3" i="3"/>
  <c r="M3" i="1" s="1"/>
  <c r="N3" i="2"/>
  <c r="M14" i="2"/>
  <c r="L14" i="2"/>
  <c r="R14" i="3"/>
  <c r="M14" i="1" s="1"/>
  <c r="L9" i="2"/>
  <c r="T23" i="7" s="1"/>
  <c r="AE23" i="7" s="1"/>
  <c r="M17" i="2"/>
  <c r="R17" i="3"/>
  <c r="M17" i="1" s="1"/>
  <c r="L17" i="2"/>
  <c r="K16" i="1"/>
  <c r="R16" i="3"/>
  <c r="O16" i="2" s="1"/>
  <c r="R11" i="3"/>
  <c r="O11" i="2" s="1"/>
  <c r="K3" i="1"/>
  <c r="E24" i="7"/>
  <c r="V24" i="7" s="1"/>
  <c r="L16" i="1"/>
  <c r="R12" i="3"/>
  <c r="O12" i="2" s="1"/>
  <c r="AG23" i="7"/>
  <c r="L9" i="1"/>
  <c r="E18" i="1"/>
  <c r="R9" i="3"/>
  <c r="O9" i="2" s="1"/>
  <c r="W23" i="7" s="1"/>
  <c r="R10" i="3"/>
  <c r="M10" i="1" s="1"/>
  <c r="P18" i="3"/>
  <c r="L18" i="1" s="1"/>
  <c r="M12" i="2"/>
  <c r="L12" i="1"/>
  <c r="R5" i="3"/>
  <c r="O5" i="2" s="1"/>
  <c r="O18" i="3"/>
  <c r="L18" i="2" s="1"/>
  <c r="Q18" i="3"/>
  <c r="N18" i="2" s="1"/>
  <c r="K12" i="1"/>
  <c r="X12" i="2"/>
  <c r="AB12" i="2" s="1"/>
  <c r="C18" i="2"/>
  <c r="L8" i="1"/>
  <c r="M8" i="2"/>
  <c r="U17" i="7" s="1"/>
  <c r="R8" i="3"/>
  <c r="K15" i="1"/>
  <c r="L15" i="2"/>
  <c r="T12" i="7"/>
  <c r="AG12" i="7"/>
  <c r="U12" i="7"/>
  <c r="X15" i="2"/>
  <c r="AC15" i="3"/>
  <c r="Y15" i="2" s="1"/>
  <c r="E18" i="7"/>
  <c r="AG17" i="7"/>
  <c r="AD17" i="7"/>
  <c r="X4" i="2"/>
  <c r="AC4" i="3"/>
  <c r="Y4" i="2" s="1"/>
  <c r="K11" i="1"/>
  <c r="L11" i="2"/>
  <c r="M15" i="2"/>
  <c r="L15" i="1"/>
  <c r="L8" i="2"/>
  <c r="T17" i="7" s="1"/>
  <c r="AE17" i="7" s="1"/>
  <c r="K8" i="1"/>
  <c r="L5" i="1"/>
  <c r="M5" i="2"/>
  <c r="N4" i="2"/>
  <c r="R4" i="3"/>
  <c r="M6" i="2"/>
  <c r="U5" i="7" s="1"/>
  <c r="L6" i="1"/>
  <c r="K2" i="1"/>
  <c r="L2" i="2"/>
  <c r="AC6" i="3"/>
  <c r="Y6" i="2" s="1"/>
  <c r="AC5" i="7" s="1"/>
  <c r="X6" i="2"/>
  <c r="M2" i="2"/>
  <c r="L2" i="1"/>
  <c r="R2" i="3"/>
  <c r="K5" i="1"/>
  <c r="AB18" i="3"/>
  <c r="AC18" i="3" s="1"/>
  <c r="Y18" i="2" s="1"/>
  <c r="X7" i="2"/>
  <c r="AC7" i="3"/>
  <c r="Y7" i="2" s="1"/>
  <c r="AC11" i="7" s="1"/>
  <c r="X2" i="2"/>
  <c r="AC2" i="3"/>
  <c r="Y2" i="2" s="1"/>
  <c r="R15" i="3"/>
  <c r="O15" i="2" s="1"/>
  <c r="L11" i="1"/>
  <c r="M11" i="2"/>
  <c r="E18" i="2"/>
  <c r="F18" i="1"/>
  <c r="E6" i="7"/>
  <c r="AG5" i="7"/>
  <c r="AD5" i="7"/>
  <c r="M7" i="2"/>
  <c r="U11" i="7" s="1"/>
  <c r="R7" i="3"/>
  <c r="L7" i="1"/>
  <c r="X8" i="2"/>
  <c r="AC8" i="3"/>
  <c r="Y8" i="2" s="1"/>
  <c r="AC17" i="7" s="1"/>
  <c r="K4" i="1"/>
  <c r="L4" i="2"/>
  <c r="V12" i="7"/>
  <c r="AD12" i="7"/>
  <c r="R6" i="3"/>
  <c r="O6" i="2" s="1"/>
  <c r="W5" i="7" s="1"/>
  <c r="AD11" i="7"/>
  <c r="K6" i="1"/>
  <c r="L6" i="2"/>
  <c r="T5" i="7" s="1"/>
  <c r="AE5" i="7" s="1"/>
  <c r="X11" i="2"/>
  <c r="AC11" i="3"/>
  <c r="Y11" i="2" s="1"/>
  <c r="AG11" i="7"/>
  <c r="L7" i="2"/>
  <c r="T11" i="7" s="1"/>
  <c r="AE11" i="7" s="1"/>
  <c r="K7" i="1"/>
  <c r="O13" i="2"/>
  <c r="M13" i="1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Z14" i="2" l="1"/>
  <c r="AB14" i="2"/>
  <c r="AC14" i="2"/>
  <c r="O3" i="2"/>
  <c r="AA5" i="2"/>
  <c r="Z5" i="2"/>
  <c r="AB5" i="2"/>
  <c r="M16" i="1"/>
  <c r="O17" i="2"/>
  <c r="O14" i="2"/>
  <c r="M11" i="1"/>
  <c r="T24" i="7"/>
  <c r="AE24" i="7" s="1"/>
  <c r="AG24" i="7"/>
  <c r="AD24" i="7"/>
  <c r="M12" i="1"/>
  <c r="U24" i="7"/>
  <c r="W24" i="7" s="1"/>
  <c r="M18" i="2"/>
  <c r="O10" i="2"/>
  <c r="M5" i="1"/>
  <c r="M9" i="1"/>
  <c r="AC12" i="2"/>
  <c r="Z12" i="2"/>
  <c r="K18" i="1"/>
  <c r="AA12" i="2"/>
  <c r="R18" i="3"/>
  <c r="M18" i="1" s="1"/>
  <c r="AE12" i="7"/>
  <c r="M15" i="1"/>
  <c r="T6" i="7"/>
  <c r="AD6" i="7"/>
  <c r="U6" i="7"/>
  <c r="V6" i="7"/>
  <c r="AG6" i="7"/>
  <c r="W12" i="7"/>
  <c r="M6" i="1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M8" i="1"/>
  <c r="O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O7" i="2"/>
  <c r="W11" i="7" s="1"/>
  <c r="M7" i="1"/>
  <c r="AC4" i="2"/>
  <c r="AA4" i="2"/>
  <c r="Z4" i="2"/>
  <c r="AB4" i="2"/>
  <c r="X18" i="2"/>
  <c r="Z18" i="2" s="1"/>
  <c r="M2" i="1"/>
  <c r="O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M4" i="1"/>
  <c r="O4" i="2"/>
  <c r="O18" i="2" l="1"/>
  <c r="AC18" i="2"/>
  <c r="AA18" i="2"/>
  <c r="AB18" i="2"/>
  <c r="AE6" i="7"/>
  <c r="W18" i="7"/>
  <c r="AE18" i="7"/>
  <c r="W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<sst xmlns="http://schemas.openxmlformats.org/spreadsheetml/2006/main" count="871" uniqueCount="246">
  <si>
    <t>ID</t>
  </si>
  <si>
    <t>NAKAHATA</t>
  </si>
  <si>
    <t>HENRY</t>
  </si>
  <si>
    <t>加本</t>
  </si>
  <si>
    <t>佐伯</t>
  </si>
  <si>
    <t>新畑</t>
  </si>
  <si>
    <t>全体</t>
  </si>
  <si>
    <t>IN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</si>
  <si>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</si>
  <si>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</si>
  <si>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</si>
  <si>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</si>
  <si>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</si>
  <si>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</si>
  <si>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</si>
  <si>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</si>
  <si>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</si>
  <si>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</si>
  <si>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</si>
  <si>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</si>
  <si>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</si>
  <si>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</si>
  <si>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</si>
  <si>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</si>
  <si>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</si>
  <si>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</si>
  <si>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</si>
  <si>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</si>
  <si>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</si>
  <si>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</si>
  <si>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</si>
  <si>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</si>
  <si>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</si>
  <si>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</si>
  <si>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</si>
  <si>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</si>
  <si>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</si>
  <si>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</si>
  <si>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</si>
  <si>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</si>
  <si>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</si>
  <si>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AH</t>
  </si>
  <si>
    <t>安部滉</t>
  </si>
  <si>
    <t>NK</t>
  </si>
  <si>
    <t>中井</t>
  </si>
  <si>
    <t>NS</t>
  </si>
  <si>
    <t>野場</t>
  </si>
  <si>
    <t>IK</t>
  </si>
  <si>
    <t>池澤</t>
  </si>
  <si>
    <t>AT</t>
  </si>
  <si>
    <t>安部剛</t>
  </si>
  <si>
    <t>OK</t>
  </si>
  <si>
    <t>大鐘</t>
  </si>
  <si>
    <t>KC</t>
  </si>
  <si>
    <t>北久保</t>
  </si>
  <si>
    <t>HI</t>
  </si>
  <si>
    <t>萩原</t>
  </si>
  <si>
    <t>IY</t>
  </si>
  <si>
    <t>岩本</t>
  </si>
  <si>
    <t>KS</t>
  </si>
  <si>
    <t>上小城</t>
  </si>
  <si>
    <t>SH</t>
  </si>
  <si>
    <t>反町</t>
  </si>
  <si>
    <t>GN</t>
  </si>
  <si>
    <t>WH</t>
  </si>
  <si>
    <t>KY</t>
  </si>
  <si>
    <t>SK</t>
  </si>
  <si>
    <t>SY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</si>
  <si>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</si>
  <si>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</si>
  <si>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</si>
  <si>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</si>
  <si>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</si>
  <si>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</si>
  <si>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</si>
  <si>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</si>
  <si>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</si>
  <si>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</si>
  <si>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</si>
  <si>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</si>
  <si>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</si>
  <si>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</si>
  <si>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</si>
  <si>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</si>
  <si>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</si>
  <si>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</si>
  <si>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</si>
  <si>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</si>
  <si>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</si>
  <si>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</si>
  <si>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</si>
  <si>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</si>
  <si>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</si>
  <si>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</si>
  <si>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</si>
  <si>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</si>
  <si>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</si>
  <si>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</si>
  <si>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</si>
  <si>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</si>
  <si>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</si>
  <si>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</si>
  <si>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</si>
  <si>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</si>
  <si>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</si>
  <si>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</si>
  <si>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</si>
  <si>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</si>
  <si>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</si>
  <si>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</si>
  <si>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</si>
  <si>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</si>
  <si>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</si>
  <si>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</si>
  <si>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</si>
  <si>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</si>
  <si>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</si>
  <si>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</si>
  <si>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</si>
  <si>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</si>
  <si>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</si>
  <si>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</si>
  <si>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</si>
  <si>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</si>
  <si>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</si>
  <si>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</si>
  <si>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</si>
  <si>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</si>
  <si>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</si>
  <si>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</si>
  <si>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</si>
  <si>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</si>
  <si>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</si>
  <si>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</si>
  <si>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</si>
  <si>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</si>
  <si>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</si>
  <si>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</si>
  <si>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</si>
  <si>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</si>
  <si>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</si>
  <si>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</si>
  <si>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</si>
  <si>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</si>
  <si>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</si>
  <si>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</si>
  <si>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</si>
  <si>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</si>
  <si>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</si>
  <si>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</si>
  <si>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</si>
  <si>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</si>
  <si>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</si>
  <si>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</si>
  <si>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</si>
  <si>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</si>
  <si>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5"/>
  </si>
  <si>
    <t>空振</t>
    <phoneticPr fontId="15"/>
  </si>
  <si>
    <t>遊失</t>
    <phoneticPr fontId="15"/>
  </si>
  <si>
    <t>二飛</t>
    <rPh sb="0" eb="2">
      <t>ニヒ</t>
    </rPh>
    <phoneticPr fontId="15"/>
  </si>
  <si>
    <t>一邪飛</t>
    <rPh sb="0" eb="3">
      <t>イチジャヒ</t>
    </rPh>
    <phoneticPr fontId="15"/>
  </si>
  <si>
    <t>投ゴロ</t>
    <phoneticPr fontId="15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</si>
  <si>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5"/>
  </si>
  <si>
    <t>遊飛</t>
    <rPh sb="0" eb="2">
      <t>ユウヒ</t>
    </rPh>
    <phoneticPr fontId="15"/>
  </si>
  <si>
    <t>F</t>
    <phoneticPr fontId="15"/>
  </si>
  <si>
    <t>安部滉</t>
    <rPh sb="0" eb="3">
      <t>アベヒロ</t>
    </rPh>
    <phoneticPr fontId="15"/>
  </si>
  <si>
    <t>NAKAHATA</t>
    <phoneticPr fontId="15"/>
  </si>
  <si>
    <t>逃振</t>
    <phoneticPr fontId="15"/>
  </si>
  <si>
    <t>死球</t>
    <rPh sb="0" eb="2">
      <t>シキュウ</t>
    </rPh>
    <phoneticPr fontId="15"/>
  </si>
  <si>
    <t>遊ゴロ</t>
    <phoneticPr fontId="15"/>
  </si>
  <si>
    <t>左二</t>
    <rPh sb="0" eb="2">
      <t>サニ</t>
    </rPh>
    <phoneticPr fontId="15"/>
  </si>
  <si>
    <t>二ゴロ</t>
    <rPh sb="0" eb="1">
      <t>ニ</t>
    </rPh>
    <phoneticPr fontId="15"/>
  </si>
  <si>
    <t>三邪飛</t>
    <rPh sb="1" eb="3">
      <t>ジャヒ</t>
    </rPh>
    <phoneticPr fontId="15"/>
  </si>
  <si>
    <t>遊ゴロ</t>
    <rPh sb="0" eb="1">
      <t>ユウ</t>
    </rPh>
    <phoneticPr fontId="15"/>
  </si>
  <si>
    <t>中三</t>
    <rPh sb="0" eb="2">
      <t>チュウサン</t>
    </rPh>
    <phoneticPr fontId="15"/>
  </si>
  <si>
    <t>四球</t>
    <rPh sb="0" eb="2">
      <t>シキュウ</t>
    </rPh>
    <phoneticPr fontId="15"/>
  </si>
  <si>
    <t>左安</t>
    <rPh sb="0" eb="2">
      <t>サアン</t>
    </rPh>
    <phoneticPr fontId="15"/>
  </si>
  <si>
    <t>(リ)自治医大</t>
    <rPh sb="3" eb="7">
      <t>ジチイダイ</t>
    </rPh>
    <phoneticPr fontId="15"/>
  </si>
  <si>
    <t>遊</t>
  </si>
  <si>
    <t>対戦相手</t>
    <rPh sb="0" eb="4">
      <t>タイセンアイテ</t>
    </rPh>
    <phoneticPr fontId="15"/>
  </si>
  <si>
    <t>次</t>
    <rPh sb="0" eb="1">
      <t>ツギ</t>
    </rPh>
    <phoneticPr fontId="15"/>
  </si>
  <si>
    <t>打</t>
    <rPh sb="0" eb="1">
      <t>ダ</t>
    </rPh>
    <phoneticPr fontId="15"/>
  </si>
  <si>
    <t>D</t>
    <phoneticPr fontId="15"/>
  </si>
  <si>
    <t>遊</t>
    <rPh sb="0" eb="1">
      <t>ユウ</t>
    </rPh>
    <phoneticPr fontId="15"/>
  </si>
  <si>
    <t>捕</t>
    <rPh sb="0" eb="1">
      <t>ホ</t>
    </rPh>
    <phoneticPr fontId="15"/>
  </si>
  <si>
    <t>二</t>
    <rPh sb="0" eb="1">
      <t>ニ</t>
    </rPh>
    <phoneticPr fontId="15"/>
  </si>
  <si>
    <t>三</t>
    <rPh sb="0" eb="1">
      <t>サン</t>
    </rPh>
    <phoneticPr fontId="15"/>
  </si>
  <si>
    <t>左</t>
    <rPh sb="0" eb="1">
      <t>サ</t>
    </rPh>
    <phoneticPr fontId="15"/>
  </si>
  <si>
    <t>中</t>
    <rPh sb="0" eb="1">
      <t>チュウ</t>
    </rPh>
    <phoneticPr fontId="15"/>
  </si>
  <si>
    <t>右</t>
    <rPh sb="0" eb="1">
      <t>ウ</t>
    </rPh>
    <phoneticPr fontId="15"/>
  </si>
  <si>
    <t>一</t>
    <rPh sb="0" eb="1">
      <t>イチ</t>
    </rPh>
    <phoneticPr fontId="15"/>
  </si>
  <si>
    <t>投</t>
    <rPh sb="0" eb="1">
      <t>トウ</t>
    </rPh>
    <phoneticPr fontId="15"/>
  </si>
  <si>
    <t>反町</t>
    <rPh sb="0" eb="2">
      <t>ソリマチ</t>
    </rPh>
    <phoneticPr fontId="15"/>
  </si>
  <si>
    <t>安部剛</t>
    <rPh sb="0" eb="3">
      <t>アベゴウ</t>
    </rPh>
    <phoneticPr fontId="15"/>
  </si>
  <si>
    <t>萩原</t>
    <rPh sb="0" eb="2">
      <t>ハギワラ</t>
    </rPh>
    <phoneticPr fontId="15"/>
  </si>
  <si>
    <t>HENRY</t>
    <phoneticPr fontId="15"/>
  </si>
  <si>
    <t>大鐘</t>
    <rPh sb="0" eb="2">
      <t>オオガネ</t>
    </rPh>
    <phoneticPr fontId="15"/>
  </si>
  <si>
    <t>岩本</t>
    <rPh sb="0" eb="2">
      <t>イワモト</t>
    </rPh>
    <phoneticPr fontId="15"/>
  </si>
  <si>
    <t>上小城</t>
    <rPh sb="0" eb="3">
      <t>カミコジョウ</t>
    </rPh>
    <phoneticPr fontId="15"/>
  </si>
  <si>
    <t>北久保</t>
    <rPh sb="0" eb="3">
      <t>キタクボ</t>
    </rPh>
    <phoneticPr fontId="15"/>
  </si>
  <si>
    <t>安部滉</t>
    <rPh sb="0" eb="2">
      <t>アベ</t>
    </rPh>
    <rPh sb="2" eb="3">
      <t>ヒロ</t>
    </rPh>
    <phoneticPr fontId="15"/>
  </si>
  <si>
    <t>中井</t>
    <rPh sb="0" eb="2">
      <t>ナカイ</t>
    </rPh>
    <phoneticPr fontId="15"/>
  </si>
  <si>
    <t>佐伯</t>
    <rPh sb="0" eb="2">
      <t>サエキ</t>
    </rPh>
    <phoneticPr fontId="15"/>
  </si>
  <si>
    <t>新畑</t>
    <rPh sb="0" eb="2">
      <t>シンバタ</t>
    </rPh>
    <phoneticPr fontId="15"/>
  </si>
  <si>
    <t>加本</t>
    <rPh sb="0" eb="2">
      <t>カモト</t>
    </rPh>
    <phoneticPr fontId="15"/>
  </si>
  <si>
    <t>野場</t>
    <rPh sb="0" eb="2">
      <t>ノバ</t>
    </rPh>
    <phoneticPr fontId="15"/>
  </si>
  <si>
    <t>三安</t>
    <rPh sb="0" eb="2">
      <t>サンアン</t>
    </rPh>
    <phoneticPr fontId="15"/>
  </si>
  <si>
    <t>右安</t>
    <rPh sb="0" eb="2">
      <t>ウアン</t>
    </rPh>
    <phoneticPr fontId="15"/>
  </si>
  <si>
    <t>二失</t>
    <rPh sb="0" eb="2">
      <t>ニシツ</t>
    </rPh>
    <phoneticPr fontId="15"/>
  </si>
  <si>
    <t>左犠飛</t>
    <rPh sb="0" eb="3">
      <t>サギヒ</t>
    </rPh>
    <phoneticPr fontId="15"/>
  </si>
  <si>
    <t>中安</t>
    <phoneticPr fontId="15"/>
  </si>
  <si>
    <t>二安</t>
    <rPh sb="0" eb="2">
      <t>ニアン</t>
    </rPh>
    <phoneticPr fontId="15"/>
  </si>
  <si>
    <t>左安</t>
    <phoneticPr fontId="15"/>
  </si>
  <si>
    <t>第一</t>
    <rPh sb="0" eb="2">
      <t>ダイイチ</t>
    </rPh>
    <phoneticPr fontId="15"/>
  </si>
  <si>
    <t>第二</t>
    <rPh sb="0" eb="2">
      <t>ダイニ</t>
    </rPh>
    <phoneticPr fontId="15"/>
  </si>
  <si>
    <t>第三</t>
    <rPh sb="0" eb="2">
      <t>ダイサン</t>
    </rPh>
    <phoneticPr fontId="15"/>
  </si>
  <si>
    <t>第四</t>
    <rPh sb="0" eb="2">
      <t>ダイヨン</t>
    </rPh>
    <phoneticPr fontId="15"/>
  </si>
  <si>
    <t>第五</t>
    <rPh sb="0" eb="2">
      <t>ダイゴ</t>
    </rPh>
    <phoneticPr fontId="15"/>
  </si>
  <si>
    <t>第六</t>
    <rPh sb="0" eb="1">
      <t>ダイ</t>
    </rPh>
    <rPh sb="1" eb="2">
      <t>ロク</t>
    </rPh>
    <phoneticPr fontId="15"/>
  </si>
  <si>
    <t>右二</t>
    <rPh sb="0" eb="2">
      <t>ウニ</t>
    </rPh>
    <phoneticPr fontId="15"/>
  </si>
  <si>
    <t>左本</t>
    <rPh sb="0" eb="2">
      <t>サホン</t>
    </rPh>
    <phoneticPr fontId="15"/>
  </si>
  <si>
    <t>中二</t>
    <rPh sb="0" eb="2">
      <t>チュウニ</t>
    </rPh>
    <phoneticPr fontId="15"/>
  </si>
  <si>
    <t>中安</t>
    <rPh sb="0" eb="2">
      <t>チュウアン</t>
    </rPh>
    <phoneticPr fontId="15"/>
  </si>
  <si>
    <t>一ゴロ</t>
    <rPh sb="0" eb="1">
      <t>イチ</t>
    </rPh>
    <phoneticPr fontId="15"/>
  </si>
  <si>
    <t>左邪飛</t>
    <rPh sb="0" eb="1">
      <t>サ</t>
    </rPh>
    <rPh sb="1" eb="3">
      <t>ジャヒ</t>
    </rPh>
    <phoneticPr fontId="15"/>
  </si>
  <si>
    <t>遊安</t>
    <rPh sb="0" eb="1">
      <t>ユウ</t>
    </rPh>
    <rPh sb="1" eb="2">
      <t>アン</t>
    </rPh>
    <phoneticPr fontId="15"/>
  </si>
  <si>
    <t>左飛</t>
    <rPh sb="0" eb="2">
      <t>サヒ</t>
    </rPh>
    <phoneticPr fontId="15"/>
  </si>
  <si>
    <t>中本</t>
    <rPh sb="0" eb="2">
      <t>チュウホン</t>
    </rPh>
    <phoneticPr fontId="15"/>
  </si>
  <si>
    <t>遊安</t>
    <rPh sb="0" eb="2">
      <t>ユウアン</t>
    </rPh>
    <phoneticPr fontId="15"/>
  </si>
  <si>
    <t>逃振</t>
    <rPh sb="0" eb="1">
      <t>ノガ</t>
    </rPh>
    <rPh sb="1" eb="2">
      <t>シン</t>
    </rPh>
    <phoneticPr fontId="15"/>
  </si>
  <si>
    <t>HAKAHATA</t>
    <phoneticPr fontId="15"/>
  </si>
  <si>
    <t>佐伯</t>
    <phoneticPr fontId="15"/>
  </si>
  <si>
    <t>左飛</t>
    <phoneticPr fontId="15"/>
  </si>
  <si>
    <t>右飛</t>
    <phoneticPr fontId="15"/>
  </si>
  <si>
    <t>三ゴロ</t>
    <rPh sb="0" eb="1">
      <t>ミ</t>
    </rPh>
    <phoneticPr fontId="15"/>
  </si>
  <si>
    <t>ボール</t>
    <phoneticPr fontId="15"/>
  </si>
  <si>
    <t>大鐘</t>
    <phoneticPr fontId="15"/>
  </si>
  <si>
    <t>先</t>
    <phoneticPr fontId="15"/>
  </si>
  <si>
    <t>負</t>
    <phoneticPr fontId="15"/>
  </si>
  <si>
    <t>完</t>
    <phoneticPr fontId="15"/>
  </si>
  <si>
    <t>勝</t>
    <rPh sb="0" eb="1">
      <t>カチ</t>
    </rPh>
    <phoneticPr fontId="15"/>
  </si>
  <si>
    <t>.</t>
    <phoneticPr fontId="15"/>
  </si>
  <si>
    <t>投手名</t>
    <rPh sb="0" eb="3">
      <t>トウシュメイ</t>
    </rPh>
    <phoneticPr fontId="15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</si>
  <si>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5"/>
  </si>
  <si>
    <t>ストライク率</t>
    <rPh sb="5" eb="6">
      <t>リツ</t>
    </rPh>
    <phoneticPr fontId="15"/>
  </si>
  <si>
    <t>負</t>
    <rPh sb="0" eb="1">
      <t>マケ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</si>
</sst>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34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11"/>
      <name val="Aptos Narrow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2" fillId="0" borderId="0" applyFont="0" applyFill="0" applyBorder="0" applyAlignment="0" applyProtection="0">
      <alignment vertical="center"/>
    </xf>
  </cellStyleXfs>
  <cellXfs count="9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2" borderId="2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1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2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left" wrapText="1"/>
    </xf>
    <xf numFmtId="0" fontId="5" fillId="2" borderId="9" xfId="0" applyFont="1" applyFill="1" applyBorder="1" applyAlignment="1">
      <alignment horizontal="center" wrapText="1"/>
    </xf>
    <xf numFmtId="0" fontId="23" fillId="0" borderId="9" xfId="0" applyFont="1" applyBorder="1" applyAlignment="1">
      <alignment horizontal="center" vertical="center"/>
    </xf>
    <xf numFmtId="0" fontId="24" fillId="2" borderId="9" xfId="0" applyFont="1" applyFill="1" applyBorder="1" applyAlignment="1">
      <alignment horizontal="center" wrapText="1"/>
    </xf>
    <xf numFmtId="0" fontId="25" fillId="0" borderId="0" xfId="0" applyFont="1" applyAlignment="1">
      <alignment vertical="center"/>
    </xf>
    <xf numFmtId="0" fontId="27" fillId="0" borderId="8" xfId="0" applyFont="1" applyBorder="1" applyAlignment="1">
      <alignment vertical="center" wrapText="1"/>
    </xf>
    <xf numFmtId="0" fontId="21" fillId="0" borderId="9" xfId="0" applyFont="1" applyBorder="1" applyAlignment="1">
      <alignment wrapText="1"/>
    </xf>
    <xf numFmtId="0" fontId="27" fillId="3" borderId="8" xfId="0" applyFont="1" applyFill="1" applyBorder="1" applyAlignment="1">
      <alignment vertical="center" wrapText="1"/>
    </xf>
    <xf numFmtId="0" fontId="26" fillId="4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wrapText="1"/>
    </xf>
    <xf numFmtId="0" fontId="5" fillId="3" borderId="9" xfId="0" applyFont="1" applyFill="1" applyBorder="1" applyAlignment="1">
      <alignment horizontal="right" wrapText="1"/>
    </xf>
    <xf numFmtId="0" fontId="9" fillId="3" borderId="9" xfId="0" applyFont="1" applyFill="1" applyBorder="1" applyAlignment="1">
      <alignment wrapText="1"/>
    </xf>
    <xf numFmtId="0" fontId="8" fillId="4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vertical="center" wrapText="1"/>
    </xf>
    <xf numFmtId="0" fontId="21" fillId="3" borderId="9" xfId="0" applyFont="1" applyFill="1" applyBorder="1" applyAlignment="1">
      <alignment wrapText="1"/>
    </xf>
    <xf numFmtId="0" fontId="25" fillId="3" borderId="9" xfId="0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30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3" fillId="0" borderId="0" xfId="0" applyFont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K14" sqref="K14"/>
    </sheetView>
  </sheetViews>
  <sheetFormatPr defaultColWidth="12.5703125" defaultRowHeight="15" customHeight="1"/>
  <cols>
    <col min="1" max="1" width="3" customWidth="1"/>
    <col min="2" max="2" width="8.140625" customWidth="1"/>
    <col min="3" max="8" width="3.85546875" customWidth="1"/>
    <col min="9" max="9" width="5.28515625" customWidth="1"/>
    <col min="10" max="10" width="3.85546875" customWidth="1"/>
    <col min="11" max="11" width="4.7109375" customWidth="1"/>
    <col min="12" max="12" width="5.28515625" customWidth="1"/>
    <col min="13" max="13" width="4.7109375" customWidth="1"/>
    <col min="14" max="14" width="3.85546875" customWidth="1"/>
    <col min="15" max="15" width="6.7109375" customWidth="1"/>
    <col min="16" max="26" width="7.5703125" customWidth="1"/>
  </cols>
  <sheetData>
    <row r="1" spans="1:26" ht="17.25" customHeight="1">
      <c r="A1" s="1" t="s">
        <v>0</v>
      </c>
      <c r="B1" s="1" t="str">
        <f>打撃集計!B1</f>
        <v>打者</v>
      </c>
      <c r="C1" s="1" t="str">
        <f>打撃集計!C1</f>
        <v>出場</v>
      </c>
      <c r="D1" s="1" t="str">
        <f>打撃集計!D1</f>
        <v>打席</v>
      </c>
      <c r="E1" s="1" t="str">
        <f>打撃集計!E1</f>
        <v>打数</v>
      </c>
      <c r="F1" s="1" t="str">
        <f>打撃集計!F1</f>
        <v>安打</v>
      </c>
      <c r="G1" s="1" t="str">
        <f>打撃集計!G1</f>
        <v>四球</v>
      </c>
      <c r="H1" s="1" t="str">
        <f>打撃集計!J1</f>
        <v>打点</v>
      </c>
      <c r="I1" s="1" t="str">
        <f>打撃集計!M1</f>
        <v>本塁打</v>
      </c>
      <c r="J1" s="1" t="str">
        <f>打撃集計!N1</f>
        <v>三振</v>
      </c>
      <c r="K1" s="1" t="str">
        <f>打撃集計!O1</f>
        <v>打率</v>
      </c>
      <c r="L1" s="1" t="str">
        <f>打撃集計!P1</f>
        <v>出塁率</v>
      </c>
      <c r="M1" s="1" t="str">
        <f>打撃集計!R1</f>
        <v>OPS</v>
      </c>
      <c r="N1" s="1" t="str">
        <f>打撃集計!S1</f>
        <v>失策</v>
      </c>
      <c r="O1" s="2" t="str">
        <f>打撃集計!V1</f>
        <v>守備率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>
        <v>1</v>
      </c>
      <c r="B2" s="1" t="str">
        <f>打撃集計!B2</f>
        <v>安部滉</v>
      </c>
      <c r="C2" s="1">
        <f>打撃集計!C2</f>
        <v>5</v>
      </c>
      <c r="D2" s="1">
        <f>打撃集計!D2</f>
        <v>7</v>
      </c>
      <c r="E2" s="1">
        <f>打撃集計!E2</f>
        <v>7</v>
      </c>
      <c r="F2" s="1">
        <f>打撃集計!F2</f>
        <v>0</v>
      </c>
      <c r="G2" s="1">
        <f>打撃集計!G2</f>
        <v>1</v>
      </c>
      <c r="H2" s="1">
        <f>打撃集計!J2</f>
        <v>0</v>
      </c>
      <c r="I2" s="1">
        <f>打撃集計!M2</f>
        <v>0</v>
      </c>
      <c r="J2" s="1">
        <f>打撃集計!N2</f>
        <v>3</v>
      </c>
      <c r="K2" s="4" t="str">
        <f>TEXT(打撃集計!O2,"0.000")</f>
        <v>0.000</v>
      </c>
      <c r="L2" s="4" t="str">
        <f>TEXT(打撃集計!P2,"0.000")</f>
        <v>0.125</v>
      </c>
      <c r="M2" s="4" t="str">
        <f>TEXT(打撃集計!R2,"0.000")</f>
        <v>0.125</v>
      </c>
      <c r="N2" s="1">
        <f>打撃集計!S2</f>
        <v>0</v>
      </c>
      <c r="O2" s="2" t="str">
        <f>TEXT(打撃集計!V2,"0.00")</f>
        <v>1.00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>
      <c r="A3" s="3">
        <v>2</v>
      </c>
      <c r="B3" s="1" t="str">
        <f>打撃集計!B3</f>
        <v>中井</v>
      </c>
      <c r="C3" s="1">
        <f>打撃集計!C3</f>
        <v>5</v>
      </c>
      <c r="D3" s="1">
        <f>打撃集計!D3</f>
        <v>10</v>
      </c>
      <c r="E3" s="1">
        <f>打撃集計!E3</f>
        <v>10</v>
      </c>
      <c r="F3" s="1">
        <f>打撃集計!F3</f>
        <v>3</v>
      </c>
      <c r="G3" s="1">
        <f>打撃集計!G3</f>
        <v>4</v>
      </c>
      <c r="H3" s="1">
        <f>打撃集計!J3</f>
        <v>1</v>
      </c>
      <c r="I3" s="1">
        <f>打撃集計!M3</f>
        <v>0</v>
      </c>
      <c r="J3" s="1">
        <f>打撃集計!N3</f>
        <v>3</v>
      </c>
      <c r="K3" s="4" t="str">
        <f>TEXT(打撃集計!O3,"0.000")</f>
        <v>0.300</v>
      </c>
      <c r="L3" s="4" t="str">
        <f>TEXT(打撃集計!P3,"0.000")</f>
        <v>0.500</v>
      </c>
      <c r="M3" s="4" t="str">
        <f>TEXT(打撃集計!R3,"0.000")</f>
        <v>0.800</v>
      </c>
      <c r="N3" s="1">
        <f>打撃集計!S3</f>
        <v>0</v>
      </c>
      <c r="O3" s="2" t="str">
        <f>TEXT(打撃集計!V3,"0.00")</f>
        <v>1.00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3">
        <v>3</v>
      </c>
      <c r="B4" s="1" t="str">
        <f>打撃集計!B4</f>
        <v>野場</v>
      </c>
      <c r="C4" s="1">
        <f>打撃集計!C4</f>
        <v>5</v>
      </c>
      <c r="D4" s="1">
        <f>打撃集計!D4</f>
        <v>6</v>
      </c>
      <c r="E4" s="1">
        <f>打撃集計!E4</f>
        <v>6</v>
      </c>
      <c r="F4" s="1">
        <f>打撃集計!F4</f>
        <v>1</v>
      </c>
      <c r="G4" s="1">
        <f>打撃集計!G4</f>
        <v>0</v>
      </c>
      <c r="H4" s="1">
        <f>打撃集計!J4</f>
        <v>1</v>
      </c>
      <c r="I4" s="1">
        <f>打撃集計!M4</f>
        <v>0</v>
      </c>
      <c r="J4" s="1">
        <f>打撃集計!N4</f>
        <v>3</v>
      </c>
      <c r="K4" s="4" t="str">
        <f>TEXT(打撃集計!O4,"0.000")</f>
        <v>0.167</v>
      </c>
      <c r="L4" s="4" t="str">
        <f>TEXT(打撃集計!P4,"0.000")</f>
        <v>0.167</v>
      </c>
      <c r="M4" s="4" t="str">
        <f>TEXT(打撃集計!R4,"0.000")</f>
        <v>0.500</v>
      </c>
      <c r="N4" s="1">
        <f>打撃集計!S4</f>
        <v>1</v>
      </c>
      <c r="O4" s="2" t="str">
        <f>TEXT(打撃集計!V4,"0.00")</f>
        <v>0.92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>
      <c r="A5" s="3">
        <v>4</v>
      </c>
      <c r="B5" s="1" t="str">
        <f>打撃集計!B5</f>
        <v>池澤</v>
      </c>
      <c r="C5" s="1">
        <f>打撃集計!C5</f>
        <v>2</v>
      </c>
      <c r="D5" s="1">
        <f>打撃集計!D5</f>
        <v>2</v>
      </c>
      <c r="E5" s="1">
        <f>打撃集計!E5</f>
        <v>2</v>
      </c>
      <c r="F5" s="1">
        <f>打撃集計!F5</f>
        <v>1</v>
      </c>
      <c r="G5" s="1">
        <f>打撃集計!G5</f>
        <v>1</v>
      </c>
      <c r="H5" s="1">
        <f>打撃集計!J5</f>
        <v>0</v>
      </c>
      <c r="I5" s="1">
        <f>打撃集計!M5</f>
        <v>0</v>
      </c>
      <c r="J5" s="1">
        <f>打撃集計!N5</f>
        <v>0</v>
      </c>
      <c r="K5" s="4" t="str">
        <f>TEXT(打撃集計!O5,"0.000")</f>
        <v>0.500</v>
      </c>
      <c r="L5" s="4" t="str">
        <f>TEXT(打撃集計!P5,"0.000")</f>
        <v>0.667</v>
      </c>
      <c r="M5" s="4" t="str">
        <f>TEXT(打撃集計!R5,"0.000")</f>
        <v>1.167</v>
      </c>
      <c r="N5" s="1">
        <f>打撃集計!S5</f>
        <v>0</v>
      </c>
      <c r="O5" s="2" t="str">
        <f>TEXT(打撃集計!V5,"0.00")</f>
        <v>1.00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3">
        <v>5</v>
      </c>
      <c r="B6" s="1" t="str">
        <f>打撃集計!B6</f>
        <v>安部剛</v>
      </c>
      <c r="C6" s="1">
        <f>打撃集計!C6</f>
        <v>6</v>
      </c>
      <c r="D6" s="1">
        <f>打撃集計!D6</f>
        <v>15</v>
      </c>
      <c r="E6" s="1">
        <f>打撃集計!E6</f>
        <v>15</v>
      </c>
      <c r="F6" s="1">
        <f>打撃集計!F6</f>
        <v>7</v>
      </c>
      <c r="G6" s="1">
        <f>打撃集計!G6</f>
        <v>0</v>
      </c>
      <c r="H6" s="1">
        <f>打撃集計!J6</f>
        <v>7</v>
      </c>
      <c r="I6" s="1">
        <f>打撃集計!M6</f>
        <v>1</v>
      </c>
      <c r="J6" s="1">
        <f>打撃集計!N6</f>
        <v>0</v>
      </c>
      <c r="K6" s="4" t="str">
        <f>TEXT(打撃集計!O6,"0.000")</f>
        <v>0.467</v>
      </c>
      <c r="L6" s="4" t="str">
        <f>TEXT(打撃集計!P6,"0.000")</f>
        <v>0.467</v>
      </c>
      <c r="M6" s="4" t="str">
        <f>TEXT(打撃集計!R6,"0.000")</f>
        <v>1.267</v>
      </c>
      <c r="N6" s="1">
        <f>打撃集計!S6</f>
        <v>0</v>
      </c>
      <c r="O6" s="2" t="str">
        <f>TEXT(打撃集計!V6,"0.00")</f>
        <v>1.00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3">
        <v>6</v>
      </c>
      <c r="B7" s="1" t="str">
        <f>打撃集計!B7</f>
        <v>大鐘</v>
      </c>
      <c r="C7" s="1">
        <f>打撃集計!C7</f>
        <v>6</v>
      </c>
      <c r="D7" s="1">
        <f>打撃集計!D7</f>
        <v>18</v>
      </c>
      <c r="E7" s="1">
        <f>打撃集計!E7</f>
        <v>18</v>
      </c>
      <c r="F7" s="1">
        <f>打撃集計!F7</f>
        <v>7</v>
      </c>
      <c r="G7" s="1">
        <f>打撃集計!G7</f>
        <v>1</v>
      </c>
      <c r="H7" s="1">
        <f>打撃集計!J7</f>
        <v>8</v>
      </c>
      <c r="I7" s="1">
        <f>打撃集計!M7</f>
        <v>1</v>
      </c>
      <c r="J7" s="1">
        <f>打撃集計!N7</f>
        <v>4</v>
      </c>
      <c r="K7" s="4" t="str">
        <f>TEXT(打撃集計!O7,"0.000")</f>
        <v>0.389</v>
      </c>
      <c r="L7" s="4" t="str">
        <f>TEXT(打撃集計!P7,"0.000")</f>
        <v>0.421</v>
      </c>
      <c r="M7" s="4" t="str">
        <f>TEXT(打撃集計!R7,"0.000")</f>
        <v>1.254</v>
      </c>
      <c r="N7" s="1">
        <f>打撃集計!S7</f>
        <v>0</v>
      </c>
      <c r="O7" s="2" t="str">
        <f>TEXT(打撃集計!V7,"0.00")</f>
        <v>1.00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3">
        <v>7</v>
      </c>
      <c r="B8" s="1" t="str">
        <f>打撃集計!B8</f>
        <v>北久保</v>
      </c>
      <c r="C8" s="1">
        <f>打撃集計!C8</f>
        <v>6</v>
      </c>
      <c r="D8" s="1">
        <f>打撃集計!D8</f>
        <v>14</v>
      </c>
      <c r="E8" s="1">
        <f>打撃集計!E8</f>
        <v>14</v>
      </c>
      <c r="F8" s="1">
        <f>打撃集計!F8</f>
        <v>3</v>
      </c>
      <c r="G8" s="1">
        <f>打撃集計!G8</f>
        <v>2</v>
      </c>
      <c r="H8" s="1">
        <f>打撃集計!J8</f>
        <v>2</v>
      </c>
      <c r="I8" s="1">
        <f>打撃集計!M8</f>
        <v>0</v>
      </c>
      <c r="J8" s="1">
        <f>打撃集計!N8</f>
        <v>7</v>
      </c>
      <c r="K8" s="4" t="str">
        <f>TEXT(打撃集計!O8,"0.000")</f>
        <v>0.214</v>
      </c>
      <c r="L8" s="4" t="str">
        <f>TEXT(打撃集計!P8,"0.000")</f>
        <v>0.353</v>
      </c>
      <c r="M8" s="4" t="str">
        <f>TEXT(打撃集計!R8,"0.000")</f>
        <v>0.710</v>
      </c>
      <c r="N8" s="1">
        <f>打撃集計!S8</f>
        <v>1</v>
      </c>
      <c r="O8" s="2" t="str">
        <f>TEXT(打撃集計!V8,"0.00")</f>
        <v>0.90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3">
        <v>8</v>
      </c>
      <c r="B9" s="1" t="str">
        <f>打撃集計!B9</f>
        <v>萩原</v>
      </c>
      <c r="C9" s="1">
        <f>打撃集計!C9</f>
        <v>5</v>
      </c>
      <c r="D9" s="1">
        <f>打撃集計!D9</f>
        <v>9</v>
      </c>
      <c r="E9" s="1">
        <f>打撃集計!E9</f>
        <v>9</v>
      </c>
      <c r="F9" s="1">
        <f>打撃集計!F9</f>
        <v>1</v>
      </c>
      <c r="G9" s="1">
        <f>打撃集計!G9</f>
        <v>1</v>
      </c>
      <c r="H9" s="1">
        <f>打撃集計!J9</f>
        <v>1</v>
      </c>
      <c r="I9" s="1">
        <f>打撃集計!M9</f>
        <v>0</v>
      </c>
      <c r="J9" s="1">
        <f>打撃集計!N9</f>
        <v>4</v>
      </c>
      <c r="K9" s="4" t="str">
        <f>TEXT(打撃集計!O9,"0.000")</f>
        <v>0.111</v>
      </c>
      <c r="L9" s="4" t="str">
        <f>TEXT(打撃集計!P9,"0.000")</f>
        <v>0.273</v>
      </c>
      <c r="M9" s="4" t="str">
        <f>TEXT(打撃集計!R9,"0.000")</f>
        <v>0.495</v>
      </c>
      <c r="N9" s="1">
        <f>打撃集計!S9</f>
        <v>2</v>
      </c>
      <c r="O9" s="2" t="str">
        <f>TEXT(打撃集計!V9,"0.00")</f>
        <v>0.89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3">
        <v>9</v>
      </c>
      <c r="B10" s="1" t="str">
        <f>打撃集計!B10</f>
        <v>岩本</v>
      </c>
      <c r="C10" s="1">
        <f>打撃集計!C10</f>
        <v>6</v>
      </c>
      <c r="D10" s="1">
        <f>打撃集計!D10</f>
        <v>16</v>
      </c>
      <c r="E10" s="1">
        <f>打撃集計!E10</f>
        <v>16</v>
      </c>
      <c r="F10" s="1">
        <f>打撃集計!F10</f>
        <v>5</v>
      </c>
      <c r="G10" s="1">
        <f>打撃集計!G10</f>
        <v>1</v>
      </c>
      <c r="H10" s="1">
        <f>打撃集計!J10</f>
        <v>3</v>
      </c>
      <c r="I10" s="1">
        <f>打撃集計!M10</f>
        <v>0</v>
      </c>
      <c r="J10" s="1">
        <f>打撃集計!N10</f>
        <v>2</v>
      </c>
      <c r="K10" s="4" t="str">
        <f>TEXT(打撃集計!O10,"0.000")</f>
        <v>0.313</v>
      </c>
      <c r="L10" s="4" t="str">
        <f>TEXT(打撃集計!P10,"0.000")</f>
        <v>0.353</v>
      </c>
      <c r="M10" s="4" t="str">
        <f>TEXT(打撃集計!R10,"0.000")</f>
        <v>0.791</v>
      </c>
      <c r="N10" s="1">
        <f>打撃集計!S10</f>
        <v>0</v>
      </c>
      <c r="O10" s="2" t="str">
        <f>TEXT(打撃集計!V10,"0.00")</f>
        <v>1.00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3">
        <v>10</v>
      </c>
      <c r="B11" s="1" t="str">
        <f>打撃集計!B11</f>
        <v>上小城</v>
      </c>
      <c r="C11" s="1">
        <f>打撃集計!C11</f>
        <v>5</v>
      </c>
      <c r="D11" s="1">
        <f>打撃集計!D11</f>
        <v>11</v>
      </c>
      <c r="E11" s="1">
        <f>打撃集計!E11</f>
        <v>11</v>
      </c>
      <c r="F11" s="1">
        <f>打撃集計!F11</f>
        <v>4</v>
      </c>
      <c r="G11" s="1">
        <f>打撃集計!G11</f>
        <v>1</v>
      </c>
      <c r="H11" s="1">
        <f>打撃集計!J11</f>
        <v>5</v>
      </c>
      <c r="I11" s="1">
        <f>打撃集計!M11</f>
        <v>1</v>
      </c>
      <c r="J11" s="1">
        <f>打撃集計!N11</f>
        <v>4</v>
      </c>
      <c r="K11" s="4" t="str">
        <f>TEXT(打撃集計!O11,"0.000")</f>
        <v>0.364</v>
      </c>
      <c r="L11" s="4" t="str">
        <f>TEXT(打撃集計!P11,"0.000")</f>
        <v>0.462</v>
      </c>
      <c r="M11" s="4" t="str">
        <f>TEXT(打撃集計!R11,"0.000")</f>
        <v>1.098</v>
      </c>
      <c r="N11" s="1">
        <f>打撃集計!S11</f>
        <v>1</v>
      </c>
      <c r="O11" s="2" t="str">
        <f>TEXT(打撃集計!V11,"0.00")</f>
        <v>0.75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3">
        <v>11</v>
      </c>
      <c r="B12" s="1" t="str">
        <f>打撃集計!B12</f>
        <v>反町</v>
      </c>
      <c r="C12" s="1">
        <f>打撃集計!C12</f>
        <v>6</v>
      </c>
      <c r="D12" s="1">
        <f>打撃集計!D12</f>
        <v>11</v>
      </c>
      <c r="E12" s="1">
        <f>打撃集計!E12</f>
        <v>11</v>
      </c>
      <c r="F12" s="1">
        <f>打撃集計!F12</f>
        <v>5</v>
      </c>
      <c r="G12" s="1">
        <f>打撃集計!G12</f>
        <v>9</v>
      </c>
      <c r="H12" s="1">
        <f>打撃集計!J12</f>
        <v>1</v>
      </c>
      <c r="I12" s="1">
        <f>打撃集計!M12</f>
        <v>0</v>
      </c>
      <c r="J12" s="1">
        <f>打撃集計!N12</f>
        <v>4</v>
      </c>
      <c r="K12" s="4" t="str">
        <f>TEXT(打撃集計!O12,"0.000")</f>
        <v>0.455</v>
      </c>
      <c r="L12" s="4" t="str">
        <f>TEXT(打撃集計!P12,"0.000")</f>
        <v>0.700</v>
      </c>
      <c r="M12" s="4" t="str">
        <f>TEXT(打撃集計!R12,"0.000")</f>
        <v>1.427</v>
      </c>
      <c r="N12" s="1">
        <f>打撃集計!S12</f>
        <v>0</v>
      </c>
      <c r="O12" s="2" t="str">
        <f>TEXT(打撃集計!V12,"0.00")</f>
        <v>1.00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>
      <c r="A13" s="3">
        <v>12</v>
      </c>
      <c r="B13" s="1" t="s">
        <v>1</v>
      </c>
      <c r="C13" s="1">
        <f>打撃集計!C13</f>
        <v>0</v>
      </c>
      <c r="D13" s="1">
        <f>打撃集計!D13</f>
        <v>0</v>
      </c>
      <c r="E13" s="1">
        <f>打撃集計!E13</f>
        <v>0</v>
      </c>
      <c r="F13" s="1">
        <f>打撃集計!F13</f>
        <v>0</v>
      </c>
      <c r="G13" s="1">
        <f>打撃集計!G13</f>
        <v>0</v>
      </c>
      <c r="H13" s="1">
        <f>打撃集計!J13</f>
        <v>0</v>
      </c>
      <c r="I13" s="1">
        <f>打撃集計!M13</f>
        <v>0</v>
      </c>
      <c r="J13" s="1">
        <f>打撃集計!N13</f>
        <v>0</v>
      </c>
      <c r="K13" s="4" t="str">
        <f>TEXT(打撃集計!O13,"0.000")</f>
        <v>0.000</v>
      </c>
      <c r="L13" s="4" t="str">
        <f>TEXT(打撃集計!P13,"0.000")</f>
        <v>0.000</v>
      </c>
      <c r="M13" s="4" t="str">
        <f>TEXT(打撃集計!R13,"0.000")</f>
        <v>0.000</v>
      </c>
      <c r="N13" s="1">
        <f>打撃集計!S13</f>
        <v>0</v>
      </c>
      <c r="O13" s="2" t="str">
        <f>TEXT(打撃集計!V13,"0.00")</f>
        <v>0.00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3">
        <v>13</v>
      </c>
      <c r="B14" s="1" t="s">
        <v>2</v>
      </c>
      <c r="C14" s="1">
        <f>打撃集計!C14</f>
        <v>4</v>
      </c>
      <c r="D14" s="1">
        <f>打撃集計!D14</f>
        <v>11</v>
      </c>
      <c r="E14" s="1">
        <f>打撃集計!E14</f>
        <v>11</v>
      </c>
      <c r="F14" s="1">
        <f>打撃集計!F14</f>
        <v>4</v>
      </c>
      <c r="G14" s="1">
        <f>打撃集計!G14</f>
        <v>1</v>
      </c>
      <c r="H14" s="1">
        <f>打撃集計!J14</f>
        <v>3</v>
      </c>
      <c r="I14" s="1">
        <f>打撃集計!M14</f>
        <v>0</v>
      </c>
      <c r="J14" s="1">
        <f>打撃集計!N14</f>
        <v>2</v>
      </c>
      <c r="K14" s="4" t="str">
        <f>TEXT(打撃集計!O14,"0.000")</f>
        <v>0.364</v>
      </c>
      <c r="L14" s="4" t="str">
        <f>TEXT(打撃集計!P14,"0.000")</f>
        <v>0.462</v>
      </c>
      <c r="M14" s="4" t="str">
        <f>TEXT(打撃集計!R14,"0.000")</f>
        <v>0.826</v>
      </c>
      <c r="N14" s="1">
        <f>打撃集計!S14</f>
        <v>1</v>
      </c>
      <c r="O14" s="2" t="str">
        <f>TEXT(打撃集計!V14,"0.00")</f>
        <v>0.80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3">
        <v>14</v>
      </c>
      <c r="B15" s="1" t="s">
        <v>3</v>
      </c>
      <c r="C15" s="1">
        <f>打撃集計!C15</f>
        <v>4</v>
      </c>
      <c r="D15" s="1">
        <f>打撃集計!D15</f>
        <v>3</v>
      </c>
      <c r="E15" s="1">
        <f>打撃集計!E15</f>
        <v>3</v>
      </c>
      <c r="F15" s="1">
        <f>打撃集計!F15</f>
        <v>0</v>
      </c>
      <c r="G15" s="1">
        <f>打撃集計!G15</f>
        <v>0</v>
      </c>
      <c r="H15" s="1">
        <f>打撃集計!J15</f>
        <v>0</v>
      </c>
      <c r="I15" s="1">
        <f>打撃集計!M15</f>
        <v>0</v>
      </c>
      <c r="J15" s="1">
        <f>打撃集計!N15</f>
        <v>1</v>
      </c>
      <c r="K15" s="4" t="str">
        <f>TEXT(打撃集計!O15,"0.000")</f>
        <v>0.000</v>
      </c>
      <c r="L15" s="4" t="str">
        <f>TEXT(打撃集計!P15,"0.000")</f>
        <v>0.000</v>
      </c>
      <c r="M15" s="4" t="str">
        <f>TEXT(打撃集計!R15,"0.000")</f>
        <v>0.000</v>
      </c>
      <c r="N15" s="1">
        <f>打撃集計!S15</f>
        <v>0</v>
      </c>
      <c r="O15" s="2" t="str">
        <f>TEXT(打撃集計!V15,"0.00")</f>
        <v>1.00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3">
        <v>15</v>
      </c>
      <c r="B16" s="1" t="s">
        <v>4</v>
      </c>
      <c r="C16" s="1">
        <f>打撃集計!C16</f>
        <v>2</v>
      </c>
      <c r="D16" s="1">
        <f>打撃集計!D16</f>
        <v>2</v>
      </c>
      <c r="E16" s="1">
        <f>打撃集計!E16</f>
        <v>2</v>
      </c>
      <c r="F16" s="1">
        <f>打撃集計!F16</f>
        <v>1</v>
      </c>
      <c r="G16" s="1">
        <f>打撃集計!G16</f>
        <v>3</v>
      </c>
      <c r="H16" s="1">
        <f>打撃集計!J16</f>
        <v>2</v>
      </c>
      <c r="I16" s="1">
        <f>打撃集計!M16</f>
        <v>0</v>
      </c>
      <c r="J16" s="1">
        <f>打撃集計!N16</f>
        <v>0</v>
      </c>
      <c r="K16" s="4" t="str">
        <f>TEXT(打撃集計!O16,"0.000")</f>
        <v>0.500</v>
      </c>
      <c r="L16" s="4" t="str">
        <f>TEXT(打撃集計!P16,"0.000")</f>
        <v>0.800</v>
      </c>
      <c r="M16" s="4" t="str">
        <f>TEXT(打撃集計!R16,"0.000")</f>
        <v>1.300</v>
      </c>
      <c r="N16" s="1">
        <f>打撃集計!S16</f>
        <v>0</v>
      </c>
      <c r="O16" s="2" t="str">
        <f>TEXT(打撃集計!V16,"0.00")</f>
        <v>1.00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3">
        <v>16</v>
      </c>
      <c r="B17" s="1" t="s">
        <v>5</v>
      </c>
      <c r="C17" s="1">
        <f>打撃集計!C17</f>
        <v>3</v>
      </c>
      <c r="D17" s="1">
        <f>打撃集計!D17</f>
        <v>1</v>
      </c>
      <c r="E17" s="1">
        <f>打撃集計!E17</f>
        <v>1</v>
      </c>
      <c r="F17" s="1">
        <f>打撃集計!F17</f>
        <v>0</v>
      </c>
      <c r="G17" s="1">
        <f>打撃集計!G17</f>
        <v>2</v>
      </c>
      <c r="H17" s="1">
        <f>打撃集計!J17</f>
        <v>2</v>
      </c>
      <c r="I17" s="1">
        <f>打撃集計!M17</f>
        <v>0</v>
      </c>
      <c r="J17" s="1">
        <f>打撃集計!N17</f>
        <v>1</v>
      </c>
      <c r="K17" s="4" t="str">
        <f>TEXT(打撃集計!O17,"0.000")</f>
        <v>0.000</v>
      </c>
      <c r="L17" s="4" t="str">
        <f>TEXT(打撃集計!P17,"0.000")</f>
        <v>0.667</v>
      </c>
      <c r="M17" s="4" t="str">
        <f>TEXT(打撃集計!R17,"0.000")</f>
        <v>0.667</v>
      </c>
      <c r="N17" s="1">
        <f>打撃集計!S17</f>
        <v>0</v>
      </c>
      <c r="O17" s="2" t="str">
        <f>TEXT(打撃集計!V17,"0.00")</f>
        <v>0.00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3">
        <v>17</v>
      </c>
      <c r="B18" s="3" t="s">
        <v>6</v>
      </c>
      <c r="C18" s="1">
        <f>打撃集計!C18</f>
        <v>75</v>
      </c>
      <c r="D18" s="1">
        <f>打撃集計!D18</f>
        <v>119</v>
      </c>
      <c r="E18" s="1">
        <f>打撃集計!E18</f>
        <v>119</v>
      </c>
      <c r="F18" s="1">
        <f>打撃集計!F18</f>
        <v>37</v>
      </c>
      <c r="G18" s="1">
        <f>打撃集計!G18</f>
        <v>21</v>
      </c>
      <c r="H18" s="1">
        <f>打撃集計!J18</f>
        <v>29</v>
      </c>
      <c r="I18" s="1">
        <f>打撃集計!M18</f>
        <v>3</v>
      </c>
      <c r="J18" s="1">
        <f>打撃集計!N18</f>
        <v>34</v>
      </c>
      <c r="K18" s="4" t="str">
        <f>TEXT(打撃集計!O18,"0.000")</f>
        <v>0.311</v>
      </c>
      <c r="L18" s="4" t="str">
        <f>TEXT(打撃集計!P18,"0.000")</f>
        <v>0.427</v>
      </c>
      <c r="M18" s="4" t="str">
        <f>TEXT(打撃集計!R18,"0.000")</f>
        <v>0.948</v>
      </c>
      <c r="N18" s="1">
        <f>打撃集計!S18</f>
        <v>5</v>
      </c>
      <c r="O18" s="2" t="str">
        <f>TEXT(打撃集計!V18,"0.00")</f>
        <v>0.96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5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5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5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5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5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5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5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5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5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5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5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5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5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5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5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5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5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5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5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5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5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5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/>
  </sheetViews>
  <sheetFormatPr defaultColWidth="12.5703125" defaultRowHeight="15" customHeight="1"/>
  <cols>
    <col min="1" max="1" width="6.28515625" customWidth="1"/>
    <col min="2" max="11" width="4.5703125" customWidth="1"/>
    <col min="12" max="12" width="5.28515625" customWidth="1"/>
    <col min="13" max="14" width="6.28515625" customWidth="1"/>
    <col min="15" max="15" width="5.28515625" customWidth="1"/>
    <col min="16" max="16" width="4.5703125" customWidth="1"/>
    <col min="17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6" t="str">
        <f>打撃集計!B1</f>
        <v>打者</v>
      </c>
      <c r="B1" s="6" t="str">
        <f>打撃集計!C1</f>
        <v>出場</v>
      </c>
      <c r="C1" s="6" t="str">
        <f>打撃集計!D1</f>
        <v>打席</v>
      </c>
      <c r="D1" s="6" t="str">
        <f>打撃集計!E1</f>
        <v>打数</v>
      </c>
      <c r="E1" s="6" t="str">
        <f>打撃集計!F1</f>
        <v>安打</v>
      </c>
      <c r="F1" s="6" t="str">
        <f>打撃集計!G1</f>
        <v>四球</v>
      </c>
      <c r="G1" s="6" t="str">
        <f>打撃集計!H1</f>
        <v>死球</v>
      </c>
      <c r="H1" s="6" t="str">
        <f>打撃集計!I1</f>
        <v>盗塁</v>
      </c>
      <c r="I1" s="6" t="str">
        <f>打撃集計!J1</f>
        <v>打点</v>
      </c>
      <c r="J1" s="6" t="str">
        <f>打撃集計!K1</f>
        <v>得点</v>
      </c>
      <c r="K1" s="6" t="str">
        <f>打撃集計!L1</f>
        <v>犠打</v>
      </c>
      <c r="L1" s="6" t="str">
        <f>打撃集計!O1</f>
        <v>打率</v>
      </c>
      <c r="M1" s="6" t="str">
        <f>打撃集計!P1</f>
        <v>出塁率</v>
      </c>
      <c r="N1" s="6" t="str">
        <f>打撃集計!Q1</f>
        <v>長打率</v>
      </c>
      <c r="O1" s="6" t="str">
        <f>打撃集計!R1</f>
        <v>OPS</v>
      </c>
      <c r="P1" s="6" t="str">
        <f>打撃集計!W1</f>
        <v>単打</v>
      </c>
      <c r="Q1" s="6" t="str">
        <f>打撃集計!X1</f>
        <v>二塁打</v>
      </c>
      <c r="R1" s="6" t="str">
        <f>打撃集計!Y1</f>
        <v>三塁打</v>
      </c>
      <c r="S1" s="6" t="str">
        <f>打撃集計!M1</f>
        <v>本塁打</v>
      </c>
      <c r="T1" s="6" t="str">
        <f>打撃集計!Z1</f>
        <v>塁打数</v>
      </c>
      <c r="U1" s="6" t="str">
        <f>打撃集計!AI1</f>
        <v>残塁</v>
      </c>
      <c r="V1" s="6" t="str">
        <f>打撃集計!N1</f>
        <v>三振</v>
      </c>
      <c r="W1" s="6" t="str">
        <f>打撃集計!AA1</f>
        <v>併殺</v>
      </c>
      <c r="X1" s="6" t="str">
        <f>打撃集計!AB1</f>
        <v>球数</v>
      </c>
      <c r="Y1" s="6" t="str">
        <f>打撃集計!AC1</f>
        <v>P/B</v>
      </c>
      <c r="Z1" s="6" t="str">
        <f>打撃集計!AD1</f>
        <v>見逃し</v>
      </c>
      <c r="AA1" s="6" t="str">
        <f>打撃集計!AE1</f>
        <v>空振り</v>
      </c>
      <c r="AB1" s="6" t="str">
        <f>打撃集計!AF1</f>
        <v>ファール</v>
      </c>
      <c r="AC1" s="6" t="str">
        <f>打撃集計!AG1</f>
        <v>ボール</v>
      </c>
      <c r="AD1" s="6" t="str">
        <f>打撃集計!S1</f>
        <v>失策</v>
      </c>
      <c r="AE1" s="6" t="str">
        <f>打撃集計!T1</f>
        <v>刺殺</v>
      </c>
      <c r="AF1" s="6" t="str">
        <f>打撃集計!U1</f>
        <v>補殺</v>
      </c>
      <c r="AG1" s="6" t="str">
        <f>打撃集計!V1</f>
        <v>守備率</v>
      </c>
    </row>
    <row r="2" spans="1:33" ht="17.25" customHeight="1">
      <c r="A2" s="6" t="str">
        <f>打撃集計!B2</f>
        <v>安部滉</v>
      </c>
      <c r="B2" s="7" t="str">
        <f>TEXT(打撃集計!C2,0)</f>
        <v>5</v>
      </c>
      <c r="C2" s="7">
        <f>打撃集計!D2</f>
        <v>7</v>
      </c>
      <c r="D2" s="7">
        <f>打撃集計!E2</f>
        <v>7</v>
      </c>
      <c r="E2" s="7">
        <f>打撃集計!F2</f>
        <v>0</v>
      </c>
      <c r="F2" s="7">
        <f>打撃集計!G2</f>
        <v>1</v>
      </c>
      <c r="G2" s="7">
        <f>打撃集計!H2</f>
        <v>0</v>
      </c>
      <c r="H2" s="7">
        <f>打撃集計!I2</f>
        <v>0</v>
      </c>
      <c r="I2" s="7">
        <f>打撃集計!J2</f>
        <v>0</v>
      </c>
      <c r="J2" s="7">
        <f>打撃集計!K2</f>
        <v>1</v>
      </c>
      <c r="K2" s="7">
        <f>打撃集計!L2</f>
        <v>0</v>
      </c>
      <c r="L2" s="7" t="str">
        <f>TEXT(打撃集計!O2,"0.000")</f>
        <v>0.000</v>
      </c>
      <c r="M2" s="7" t="str">
        <f>TEXT(打撃集計!P2,"0.000")</f>
        <v>0.125</v>
      </c>
      <c r="N2" s="7" t="str">
        <f>TEXT(打撃集計!Q2,"0.000")</f>
        <v>0.000</v>
      </c>
      <c r="O2" s="7" t="str">
        <f>TEXT(打撃集計!R2,"0.000")</f>
        <v>0.125</v>
      </c>
      <c r="P2" s="7">
        <f>打撃集計!W2</f>
        <v>0</v>
      </c>
      <c r="Q2" s="7">
        <f>打撃集計!X2</f>
        <v>0</v>
      </c>
      <c r="R2" s="7">
        <f>打撃集計!Y2</f>
        <v>0</v>
      </c>
      <c r="S2" s="7">
        <f>打撃集計!M2</f>
        <v>0</v>
      </c>
      <c r="T2" s="7">
        <f>打撃集計!Z2</f>
        <v>0</v>
      </c>
      <c r="U2" s="7">
        <f>打撃集計!AI2</f>
        <v>1</v>
      </c>
      <c r="V2" s="7">
        <f>打撃集計!N2</f>
        <v>3</v>
      </c>
      <c r="W2" s="7">
        <f>打撃集計!AA2</f>
        <v>0</v>
      </c>
      <c r="X2" s="7">
        <f>打撃集計!AB2</f>
        <v>37</v>
      </c>
      <c r="Y2" s="7" t="str">
        <f>TEXT(打撃集計!AC2,"0.0")</f>
        <v>5.3</v>
      </c>
      <c r="Z2" s="6" t="str">
        <f>ROUND(打撃集計!AD2/$X2,2)*100 &amp; "%"</f>
        <v>19%</v>
      </c>
      <c r="AA2" s="6" t="str">
        <f>ROUND(打撃集計!AE2/$X2,2)*100 &amp; "%"</f>
        <v>16%</v>
      </c>
      <c r="AB2" s="6" t="str">
        <f>ROUND(打撃集計!AF2/$X2,2)*100 &amp; "%"</f>
        <v>16%</v>
      </c>
      <c r="AC2" s="6" t="str">
        <f>ROUND(打撃集計!AG2/$X2,2)*100 &amp; "%"</f>
        <v>30%</v>
      </c>
      <c r="AD2" s="7">
        <f>打撃集計!S2</f>
        <v>0</v>
      </c>
      <c r="AE2" s="7">
        <f>打撃集計!T2</f>
        <v>16</v>
      </c>
      <c r="AF2" s="7">
        <f>打撃集計!U2</f>
        <v>0</v>
      </c>
      <c r="AG2" s="8" t="str">
        <f>打撃!O2</f>
        <v>1.00</v>
      </c>
    </row>
    <row r="3" spans="1:33" ht="17.25" customHeight="1">
      <c r="A3" s="6" t="str">
        <f>打撃集計!B3</f>
        <v>中井</v>
      </c>
      <c r="B3" s="7">
        <f>打撃集計!C3</f>
        <v>5</v>
      </c>
      <c r="C3" s="7">
        <f>打撃集計!D3</f>
        <v>10</v>
      </c>
      <c r="D3" s="7">
        <f>打撃集計!E3</f>
        <v>10</v>
      </c>
      <c r="E3" s="7">
        <f>打撃集計!F3</f>
        <v>3</v>
      </c>
      <c r="F3" s="7">
        <f>打撃集計!G3</f>
        <v>4</v>
      </c>
      <c r="G3" s="7">
        <f>打撃集計!H3</f>
        <v>0</v>
      </c>
      <c r="H3" s="7">
        <f>打撃集計!I3</f>
        <v>0</v>
      </c>
      <c r="I3" s="7">
        <f>打撃集計!J3</f>
        <v>1</v>
      </c>
      <c r="J3" s="7">
        <f>打撃集計!K3</f>
        <v>5</v>
      </c>
      <c r="K3" s="7">
        <f>打撃集計!L3</f>
        <v>0</v>
      </c>
      <c r="L3" s="7" t="str">
        <f>TEXT(打撃集計!O3,"0.000")</f>
        <v>0.300</v>
      </c>
      <c r="M3" s="7" t="str">
        <f>TEXT(打撃集計!P3,"0.000")</f>
        <v>0.500</v>
      </c>
      <c r="N3" s="7" t="str">
        <f>TEXT(打撃集計!Q3,"0.000")</f>
        <v>0.300</v>
      </c>
      <c r="O3" s="7" t="str">
        <f>TEXT(打撃集計!R3,"0.000")</f>
        <v>0.800</v>
      </c>
      <c r="P3" s="7">
        <f>打撃集計!W3</f>
        <v>3</v>
      </c>
      <c r="Q3" s="7">
        <f>打撃集計!X3</f>
        <v>0</v>
      </c>
      <c r="R3" s="7">
        <f>打撃集計!Y3</f>
        <v>0</v>
      </c>
      <c r="S3" s="7">
        <f>打撃集計!M3</f>
        <v>0</v>
      </c>
      <c r="T3" s="7">
        <f>打撃集計!Z3</f>
        <v>3</v>
      </c>
      <c r="U3" s="7">
        <f>打撃集計!AI3</f>
        <v>2</v>
      </c>
      <c r="V3" s="7">
        <f>打撃集計!N3</f>
        <v>3</v>
      </c>
      <c r="W3" s="7">
        <f>打撃集計!AA3</f>
        <v>0</v>
      </c>
      <c r="X3" s="7">
        <f>打撃集計!AB3</f>
        <v>58</v>
      </c>
      <c r="Y3" s="7" t="str">
        <f>TEXT(打撃集計!AC3,"0.0")</f>
        <v>5.8</v>
      </c>
      <c r="Z3" s="6" t="str">
        <f>ROUND(打撃集計!AD3/$X3,2)*100 &amp; "%"</f>
        <v>5%</v>
      </c>
      <c r="AA3" s="6" t="str">
        <f>ROUND(打撃集計!AE3/$X3,2)*100 &amp; "%"</f>
        <v>17%</v>
      </c>
      <c r="AB3" s="6" t="str">
        <f>ROUND(打撃集計!AF3/$X3,2)*100 &amp; "%"</f>
        <v>17%</v>
      </c>
      <c r="AC3" s="6" t="str">
        <f>ROUND(打撃集計!AG3/$X3,2)*100 &amp; "%"</f>
        <v>43%</v>
      </c>
      <c r="AD3" s="7">
        <f>打撃集計!S3</f>
        <v>0</v>
      </c>
      <c r="AE3" s="7">
        <f>打撃集計!T3</f>
        <v>1</v>
      </c>
      <c r="AF3" s="7">
        <f>打撃集計!U3</f>
        <v>0</v>
      </c>
      <c r="AG3" s="8" t="str">
        <f>打撃!O3</f>
        <v>1.00</v>
      </c>
    </row>
    <row r="4" spans="1:33" ht="17.25" customHeight="1">
      <c r="A4" s="6" t="str">
        <f>打撃集計!B4</f>
        <v>野場</v>
      </c>
      <c r="B4" s="7">
        <f>打撃集計!C4</f>
        <v>5</v>
      </c>
      <c r="C4" s="7">
        <f>打撃集計!D4</f>
        <v>6</v>
      </c>
      <c r="D4" s="7">
        <f>打撃集計!E4</f>
        <v>6</v>
      </c>
      <c r="E4" s="7">
        <f>打撃集計!F4</f>
        <v>1</v>
      </c>
      <c r="F4" s="7">
        <f>打撃集計!G4</f>
        <v>0</v>
      </c>
      <c r="G4" s="7">
        <f>打撃集計!H4</f>
        <v>0</v>
      </c>
      <c r="H4" s="7">
        <f>打撃集計!I4</f>
        <v>0</v>
      </c>
      <c r="I4" s="7">
        <f>打撃集計!J4</f>
        <v>1</v>
      </c>
      <c r="J4" s="7">
        <f>打撃集計!K4</f>
        <v>1</v>
      </c>
      <c r="K4" s="7">
        <f>打撃集計!L4</f>
        <v>1</v>
      </c>
      <c r="L4" s="7" t="str">
        <f>TEXT(打撃集計!O4,"0.000")</f>
        <v>0.167</v>
      </c>
      <c r="M4" s="7" t="str">
        <f>TEXT(打撃集計!P4,"0.000")</f>
        <v>0.167</v>
      </c>
      <c r="N4" s="7" t="str">
        <f>TEXT(打撃集計!Q4,"0.000")</f>
        <v>0.333</v>
      </c>
      <c r="O4" s="7" t="str">
        <f>TEXT(打撃集計!R4,"0.000")</f>
        <v>0.500</v>
      </c>
      <c r="P4" s="7">
        <f>打撃集計!W4</f>
        <v>0</v>
      </c>
      <c r="Q4" s="7">
        <f>打撃集計!X4</f>
        <v>1</v>
      </c>
      <c r="R4" s="7">
        <f>打撃集計!Y4</f>
        <v>0</v>
      </c>
      <c r="S4" s="7">
        <f>打撃集計!M4</f>
        <v>0</v>
      </c>
      <c r="T4" s="7">
        <f>打撃集計!Z4</f>
        <v>2</v>
      </c>
      <c r="U4" s="7">
        <f>打撃集計!AI4</f>
        <v>0</v>
      </c>
      <c r="V4" s="7">
        <f>打撃集計!N4</f>
        <v>3</v>
      </c>
      <c r="W4" s="7">
        <f>打撃集計!AA4</f>
        <v>0</v>
      </c>
      <c r="X4" s="7">
        <f>打撃集計!AB4</f>
        <v>30</v>
      </c>
      <c r="Y4" s="7" t="str">
        <f>TEXT(打撃集計!AC4,"0.0")</f>
        <v>5.0</v>
      </c>
      <c r="Z4" s="6" t="str">
        <f>ROUND(打撃集計!AD4/$X4,2)*100 &amp; "%"</f>
        <v>7%</v>
      </c>
      <c r="AA4" s="6" t="str">
        <f>ROUND(打撃集計!AE4/$X4,2)*100 &amp; "%"</f>
        <v>23%</v>
      </c>
      <c r="AB4" s="6" t="str">
        <f>ROUND(打撃集計!AF4/$X4,2)*100 &amp; "%"</f>
        <v>17%</v>
      </c>
      <c r="AC4" s="6" t="str">
        <f>ROUND(打撃集計!AG4/$X4,2)*100 &amp; "%"</f>
        <v>30%</v>
      </c>
      <c r="AD4" s="7">
        <f>打撃集計!S4</f>
        <v>1</v>
      </c>
      <c r="AE4" s="7">
        <f>打撃集計!T4</f>
        <v>6</v>
      </c>
      <c r="AF4" s="7">
        <f>打撃集計!U4</f>
        <v>6</v>
      </c>
      <c r="AG4" s="8" t="str">
        <f>打撃!O4</f>
        <v>0.92</v>
      </c>
    </row>
    <row r="5" spans="1:33" ht="17.25" customHeight="1">
      <c r="A5" s="6" t="str">
        <f>打撃集計!B5</f>
        <v>池澤</v>
      </c>
      <c r="B5" s="7">
        <f>打撃集計!C5</f>
        <v>2</v>
      </c>
      <c r="C5" s="7">
        <f>打撃集計!D5</f>
        <v>2</v>
      </c>
      <c r="D5" s="7">
        <f>打撃集計!E5</f>
        <v>2</v>
      </c>
      <c r="E5" s="7">
        <f>打撃集計!F5</f>
        <v>1</v>
      </c>
      <c r="F5" s="7">
        <f>打撃集計!G5</f>
        <v>1</v>
      </c>
      <c r="G5" s="7">
        <f>打撃集計!H5</f>
        <v>0</v>
      </c>
      <c r="H5" s="7">
        <f>打撃集計!I5</f>
        <v>0</v>
      </c>
      <c r="I5" s="7">
        <f>打撃集計!J5</f>
        <v>0</v>
      </c>
      <c r="J5" s="7">
        <f>打撃集計!K5</f>
        <v>0</v>
      </c>
      <c r="K5" s="7">
        <f>打撃集計!L5</f>
        <v>0</v>
      </c>
      <c r="L5" s="7" t="str">
        <f>TEXT(打撃集計!O5,"0.000")</f>
        <v>0.500</v>
      </c>
      <c r="M5" s="7" t="str">
        <f>TEXT(打撃集計!P5,"0.000")</f>
        <v>0.667</v>
      </c>
      <c r="N5" s="7" t="str">
        <f>TEXT(打撃集計!Q5,"0.000")</f>
        <v>0.500</v>
      </c>
      <c r="O5" s="7" t="str">
        <f>TEXT(打撃集計!R5,"0.000")</f>
        <v>1.167</v>
      </c>
      <c r="P5" s="7">
        <f>打撃集計!W5</f>
        <v>1</v>
      </c>
      <c r="Q5" s="7">
        <f>打撃集計!X5</f>
        <v>0</v>
      </c>
      <c r="R5" s="7">
        <f>打撃集計!Y5</f>
        <v>0</v>
      </c>
      <c r="S5" s="7">
        <f>打撃集計!M5</f>
        <v>0</v>
      </c>
      <c r="T5" s="7">
        <f>打撃集計!Z5</f>
        <v>1</v>
      </c>
      <c r="U5" s="7">
        <f>打撃集計!AI5</f>
        <v>2</v>
      </c>
      <c r="V5" s="7">
        <f>打撃集計!N5</f>
        <v>0</v>
      </c>
      <c r="W5" s="7">
        <f>打撃集計!AA5</f>
        <v>0</v>
      </c>
      <c r="X5" s="7">
        <f>打撃集計!AB5</f>
        <v>11</v>
      </c>
      <c r="Y5" s="7" t="str">
        <f>TEXT(打撃集計!AC5,"0.0")</f>
        <v>5.5</v>
      </c>
      <c r="Z5" s="6" t="str">
        <f>ROUND(打撃集計!AD5/$X5,2)*100 &amp; "%"</f>
        <v>9%</v>
      </c>
      <c r="AA5" s="6" t="str">
        <f>ROUND(打撃集計!AE5/$X5,2)*100 &amp; "%"</f>
        <v>9%</v>
      </c>
      <c r="AB5" s="6" t="str">
        <f>ROUND(打撃集計!AF5/$X5,2)*100 &amp; "%"</f>
        <v>9%</v>
      </c>
      <c r="AC5" s="6" t="str">
        <f>ROUND(打撃集計!AG5/$X5,2)*100 &amp; "%"</f>
        <v>55%</v>
      </c>
      <c r="AD5" s="7">
        <f>打撃集計!S5</f>
        <v>0</v>
      </c>
      <c r="AE5" s="7">
        <f>打撃集計!T5</f>
        <v>2</v>
      </c>
      <c r="AF5" s="7">
        <f>打撃集計!U5</f>
        <v>0</v>
      </c>
      <c r="AG5" s="8" t="str">
        <f>打撃!O5</f>
        <v>1.00</v>
      </c>
    </row>
    <row r="6" spans="1:33" ht="17.25" customHeight="1">
      <c r="A6" s="6" t="str">
        <f>打撃集計!B6</f>
        <v>安部剛</v>
      </c>
      <c r="B6" s="7">
        <f>打撃集計!C6</f>
        <v>6</v>
      </c>
      <c r="C6" s="7">
        <f>打撃集計!D6</f>
        <v>15</v>
      </c>
      <c r="D6" s="7">
        <f>打撃集計!E6</f>
        <v>15</v>
      </c>
      <c r="E6" s="7">
        <f>打撃集計!F6</f>
        <v>7</v>
      </c>
      <c r="F6" s="7">
        <f>打撃集計!G6</f>
        <v>0</v>
      </c>
      <c r="G6" s="7">
        <f>打撃集計!H6</f>
        <v>0</v>
      </c>
      <c r="H6" s="7">
        <f>打撃集計!I6</f>
        <v>0</v>
      </c>
      <c r="I6" s="7">
        <f>打撃集計!J6</f>
        <v>7</v>
      </c>
      <c r="J6" s="7">
        <f>打撃集計!K6</f>
        <v>5</v>
      </c>
      <c r="K6" s="7">
        <f>打撃集計!L6</f>
        <v>0</v>
      </c>
      <c r="L6" s="7" t="str">
        <f>TEXT(打撃集計!O6,"0.000")</f>
        <v>0.467</v>
      </c>
      <c r="M6" s="7" t="str">
        <f>TEXT(打撃集計!P6,"0.000")</f>
        <v>0.467</v>
      </c>
      <c r="N6" s="7" t="str">
        <f>TEXT(打撃集計!Q6,"0.000")</f>
        <v>0.800</v>
      </c>
      <c r="O6" s="7" t="str">
        <f>TEXT(打撃集計!R6,"0.000")</f>
        <v>1.267</v>
      </c>
      <c r="P6" s="7">
        <f>打撃集計!W6</f>
        <v>4</v>
      </c>
      <c r="Q6" s="7">
        <f>打撃集計!X6</f>
        <v>2</v>
      </c>
      <c r="R6" s="7">
        <f>打撃集計!Y6</f>
        <v>0</v>
      </c>
      <c r="S6" s="7">
        <f>打撃集計!M6</f>
        <v>1</v>
      </c>
      <c r="T6" s="7">
        <f>打撃集計!Z6</f>
        <v>12</v>
      </c>
      <c r="U6" s="7">
        <f>打撃集計!AI6</f>
        <v>5</v>
      </c>
      <c r="V6" s="7">
        <f>打撃集計!N6</f>
        <v>0</v>
      </c>
      <c r="W6" s="7">
        <f>打撃集計!AA6</f>
        <v>0</v>
      </c>
      <c r="X6" s="7">
        <f>打撃集計!AB6</f>
        <v>43</v>
      </c>
      <c r="Y6" s="7" t="str">
        <f>TEXT(打撃集計!AC6,"0.0")</f>
        <v>2.9</v>
      </c>
      <c r="Z6" s="6" t="str">
        <f>ROUND(打撃集計!AD6/$X6,2)*100 &amp; "%"</f>
        <v>19%</v>
      </c>
      <c r="AA6" s="6" t="str">
        <f>ROUND(打撃集計!AE6/$X6,2)*100 &amp; "%"</f>
        <v>0%</v>
      </c>
      <c r="AB6" s="6" t="str">
        <f>ROUND(打撃集計!AF6/$X6,2)*100 &amp; "%"</f>
        <v>16%</v>
      </c>
      <c r="AC6" s="6" t="str">
        <f>ROUND(打撃集計!AG6/$X6,2)*100 &amp; "%"</f>
        <v>30%</v>
      </c>
      <c r="AD6" s="7">
        <f>打撃集計!S6</f>
        <v>0</v>
      </c>
      <c r="AE6" s="7">
        <f>打撃集計!T6</f>
        <v>14</v>
      </c>
      <c r="AF6" s="7">
        <f>打撃集計!U6</f>
        <v>2</v>
      </c>
      <c r="AG6" s="8" t="str">
        <f>打撃!O6</f>
        <v>1.00</v>
      </c>
    </row>
    <row r="7" spans="1:33" ht="17.25" customHeight="1">
      <c r="A7" s="6" t="str">
        <f>打撃集計!B7</f>
        <v>大鐘</v>
      </c>
      <c r="B7" s="7">
        <f>打撃集計!C7</f>
        <v>6</v>
      </c>
      <c r="C7" s="7">
        <f>打撃集計!D7</f>
        <v>18</v>
      </c>
      <c r="D7" s="7">
        <f>打撃集計!E7</f>
        <v>18</v>
      </c>
      <c r="E7" s="7">
        <f>打撃集計!F7</f>
        <v>7</v>
      </c>
      <c r="F7" s="7">
        <f>打撃集計!G7</f>
        <v>1</v>
      </c>
      <c r="G7" s="7">
        <f>打撃集計!H7</f>
        <v>0</v>
      </c>
      <c r="H7" s="7">
        <f>打撃集計!I7</f>
        <v>0</v>
      </c>
      <c r="I7" s="7">
        <f>打撃集計!J7</f>
        <v>8</v>
      </c>
      <c r="J7" s="7">
        <f>打撃集計!K7</f>
        <v>7</v>
      </c>
      <c r="K7" s="7">
        <f>打撃集計!L7</f>
        <v>0</v>
      </c>
      <c r="L7" s="7" t="str">
        <f>TEXT(打撃集計!O7,"0.000")</f>
        <v>0.389</v>
      </c>
      <c r="M7" s="7" t="str">
        <f>TEXT(打撃集計!P7,"0.000")</f>
        <v>0.421</v>
      </c>
      <c r="N7" s="7" t="str">
        <f>TEXT(打撃集計!Q7,"0.000")</f>
        <v>0.833</v>
      </c>
      <c r="O7" s="7" t="str">
        <f>TEXT(打撃集計!R7,"0.000")</f>
        <v>1.254</v>
      </c>
      <c r="P7" s="7">
        <f>打撃集計!W7</f>
        <v>2</v>
      </c>
      <c r="Q7" s="7">
        <f>打撃集計!X7</f>
        <v>3</v>
      </c>
      <c r="R7" s="7">
        <f>打撃集計!Y7</f>
        <v>1</v>
      </c>
      <c r="S7" s="7">
        <f>打撃集計!M7</f>
        <v>1</v>
      </c>
      <c r="T7" s="7">
        <f>打撃集計!Z7</f>
        <v>15</v>
      </c>
      <c r="U7" s="7">
        <f>打撃集計!AI7</f>
        <v>3</v>
      </c>
      <c r="V7" s="7">
        <f>打撃集計!N7</f>
        <v>4</v>
      </c>
      <c r="W7" s="7">
        <f>打撃集計!AA7</f>
        <v>0</v>
      </c>
      <c r="X7" s="7">
        <f>打撃集計!AB7</f>
        <v>73</v>
      </c>
      <c r="Y7" s="7" t="str">
        <f>TEXT(打撃集計!AC7,"0.0")</f>
        <v>4.1</v>
      </c>
      <c r="Z7" s="6" t="str">
        <f>ROUND(打撃集計!AD7/$X7,2)*100 &amp; "%"</f>
        <v>3%</v>
      </c>
      <c r="AA7" s="6" t="str">
        <f>ROUND(打撃集計!AE7/$X7,2)*100 &amp; "%"</f>
        <v>18%</v>
      </c>
      <c r="AB7" s="6" t="str">
        <f>ROUND(打撃集計!AF7/$X7,2)*100 &amp; "%"</f>
        <v>21%</v>
      </c>
      <c r="AC7" s="6" t="str">
        <f>ROUND(打撃集計!AG7/$X7,2)*100 &amp; "%"</f>
        <v>34%</v>
      </c>
      <c r="AD7" s="7">
        <f>打撃集計!S7</f>
        <v>0</v>
      </c>
      <c r="AE7" s="7">
        <f>打撃集計!T7</f>
        <v>5</v>
      </c>
      <c r="AF7" s="7">
        <f>打撃集計!U7</f>
        <v>7</v>
      </c>
      <c r="AG7" s="8" t="str">
        <f>打撃!O7</f>
        <v>1.00</v>
      </c>
    </row>
    <row r="8" spans="1:33" ht="17.25" customHeight="1">
      <c r="A8" s="6" t="str">
        <f>打撃集計!B8</f>
        <v>北久保</v>
      </c>
      <c r="B8" s="7">
        <f>打撃集計!C8</f>
        <v>6</v>
      </c>
      <c r="C8" s="7">
        <f>打撃集計!D8</f>
        <v>14</v>
      </c>
      <c r="D8" s="7">
        <f>打撃集計!E8</f>
        <v>14</v>
      </c>
      <c r="E8" s="7">
        <f>打撃集計!F8</f>
        <v>3</v>
      </c>
      <c r="F8" s="7">
        <f>打撃集計!G8</f>
        <v>2</v>
      </c>
      <c r="G8" s="7">
        <f>打撃集計!H8</f>
        <v>1</v>
      </c>
      <c r="H8" s="7">
        <f>打撃集計!I8</f>
        <v>2</v>
      </c>
      <c r="I8" s="7">
        <f>打撃集計!J8</f>
        <v>2</v>
      </c>
      <c r="J8" s="7">
        <f>打撃集計!K8</f>
        <v>4</v>
      </c>
      <c r="K8" s="7">
        <f>打撃集計!L8</f>
        <v>0</v>
      </c>
      <c r="L8" s="7" t="str">
        <f>TEXT(打撃集計!O8,"0.000")</f>
        <v>0.214</v>
      </c>
      <c r="M8" s="7" t="str">
        <f>TEXT(打撃集計!P8,"0.000")</f>
        <v>0.353</v>
      </c>
      <c r="N8" s="7" t="str">
        <f>TEXT(打撃集計!Q8,"0.000")</f>
        <v>0.357</v>
      </c>
      <c r="O8" s="7" t="str">
        <f>TEXT(打撃集計!R8,"0.000")</f>
        <v>0.710</v>
      </c>
      <c r="P8" s="7">
        <f>打撃集計!W8</f>
        <v>2</v>
      </c>
      <c r="Q8" s="7">
        <f>打撃集計!X8</f>
        <v>0</v>
      </c>
      <c r="R8" s="7">
        <f>打撃集計!Y8</f>
        <v>1</v>
      </c>
      <c r="S8" s="7">
        <f>打撃集計!M8</f>
        <v>0</v>
      </c>
      <c r="T8" s="7">
        <f>打撃集計!Z8</f>
        <v>5</v>
      </c>
      <c r="U8" s="7">
        <f>打撃集計!AI8</f>
        <v>3</v>
      </c>
      <c r="V8" s="7">
        <f>打撃集計!N8</f>
        <v>7</v>
      </c>
      <c r="W8" s="7">
        <f>打撃集計!AA8</f>
        <v>0</v>
      </c>
      <c r="X8" s="7">
        <f>打撃集計!AB8</f>
        <v>75</v>
      </c>
      <c r="Y8" s="7" t="str">
        <f>TEXT(打撃集計!AC8,"0.0")</f>
        <v>5.4</v>
      </c>
      <c r="Z8" s="6" t="str">
        <f>ROUND(打撃集計!AD8/$X8,2)*100 &amp; "%"</f>
        <v>13%</v>
      </c>
      <c r="AA8" s="6" t="str">
        <f>ROUND(打撃集計!AE8/$X8,2)*100 &amp; "%"</f>
        <v>13%</v>
      </c>
      <c r="AB8" s="6" t="str">
        <f>ROUND(打撃集計!AF8/$X8,2)*100 &amp; "%"</f>
        <v>13%</v>
      </c>
      <c r="AC8" s="6" t="str">
        <f>ROUND(打撃集計!AG8/$X8,2)*100 &amp; "%"</f>
        <v>41%</v>
      </c>
      <c r="AD8" s="7">
        <f>打撃集計!S8</f>
        <v>1</v>
      </c>
      <c r="AE8" s="7">
        <f>打撃集計!T8</f>
        <v>7</v>
      </c>
      <c r="AF8" s="7">
        <f>打撃集計!U8</f>
        <v>2</v>
      </c>
      <c r="AG8" s="8" t="str">
        <f>打撃!O8</f>
        <v>0.90</v>
      </c>
    </row>
    <row r="9" spans="1:33" ht="17.25" customHeight="1">
      <c r="A9" s="6" t="str">
        <f>打撃集計!B9</f>
        <v>萩原</v>
      </c>
      <c r="B9" s="7">
        <f>打撃集計!C9</f>
        <v>5</v>
      </c>
      <c r="C9" s="7">
        <f>打撃集計!D9</f>
        <v>9</v>
      </c>
      <c r="D9" s="7">
        <f>打撃集計!E9</f>
        <v>9</v>
      </c>
      <c r="E9" s="7">
        <f>打撃集計!F9</f>
        <v>1</v>
      </c>
      <c r="F9" s="7">
        <f>打撃集計!G9</f>
        <v>1</v>
      </c>
      <c r="G9" s="7">
        <f>打撃集計!H9</f>
        <v>1</v>
      </c>
      <c r="H9" s="7">
        <f>打撃集計!I9</f>
        <v>0</v>
      </c>
      <c r="I9" s="7">
        <f>打撃集計!J9</f>
        <v>1</v>
      </c>
      <c r="J9" s="7">
        <f>打撃集計!K9</f>
        <v>3</v>
      </c>
      <c r="K9" s="7">
        <f>打撃集計!L9</f>
        <v>0</v>
      </c>
      <c r="L9" s="7" t="str">
        <f>TEXT(打撃集計!O9,"0.000")</f>
        <v>0.111</v>
      </c>
      <c r="M9" s="7" t="str">
        <f>TEXT(打撃集計!P9,"0.000")</f>
        <v>0.273</v>
      </c>
      <c r="N9" s="7" t="str">
        <f>TEXT(打撃集計!Q9,"0.000")</f>
        <v>0.222</v>
      </c>
      <c r="O9" s="7" t="str">
        <f>TEXT(打撃集計!R9,"0.000")</f>
        <v>0.495</v>
      </c>
      <c r="P9" s="7">
        <f>打撃集計!W9</f>
        <v>0</v>
      </c>
      <c r="Q9" s="7">
        <f>打撃集計!X9</f>
        <v>1</v>
      </c>
      <c r="R9" s="7">
        <f>打撃集計!Y9</f>
        <v>0</v>
      </c>
      <c r="S9" s="7">
        <f>打撃集計!M9</f>
        <v>0</v>
      </c>
      <c r="T9" s="7">
        <f>打撃集計!Z9</f>
        <v>2</v>
      </c>
      <c r="U9" s="7">
        <f>打撃集計!AI9</f>
        <v>1</v>
      </c>
      <c r="V9" s="7">
        <f>打撃集計!N9</f>
        <v>4</v>
      </c>
      <c r="W9" s="7">
        <f>打撃集計!AA9</f>
        <v>0</v>
      </c>
      <c r="X9" s="7">
        <f>打撃集計!AB9</f>
        <v>45</v>
      </c>
      <c r="Y9" s="7" t="str">
        <f>TEXT(打撃集計!AC9,"0.0")</f>
        <v>5.0</v>
      </c>
      <c r="Z9" s="6" t="str">
        <f>IFERROR(ROUND(打撃集計!AD9/$X9,2)*100 &amp; "%","0%")</f>
        <v>22%</v>
      </c>
      <c r="AA9" s="6" t="str">
        <f>IFERROR(ROUND(打撃集計!AE9/$X9,2)*100 &amp; "%","0%")</f>
        <v>16%</v>
      </c>
      <c r="AB9" s="6" t="str">
        <f>IFERROR(ROUND(打撃集計!AF9/$X9,2)*100 &amp; "%","0%")</f>
        <v>4%</v>
      </c>
      <c r="AC9" s="6" t="str">
        <f>IFERROR(ROUND(打撃集計!AG9/$X9,2)*100 &amp; "%","0%")</f>
        <v>38%</v>
      </c>
      <c r="AD9" s="7">
        <f>打撃集計!S9</f>
        <v>2</v>
      </c>
      <c r="AE9" s="7">
        <f>打撃集計!T9</f>
        <v>14</v>
      </c>
      <c r="AF9" s="7">
        <f>打撃集計!U9</f>
        <v>2</v>
      </c>
      <c r="AG9" s="8" t="str">
        <f>打撃!O9</f>
        <v>0.89</v>
      </c>
    </row>
    <row r="10" spans="1:33" ht="17.25" customHeight="1">
      <c r="A10" s="6" t="str">
        <f>打撃集計!B10</f>
        <v>岩本</v>
      </c>
      <c r="B10" s="7">
        <f>打撃集計!C10</f>
        <v>6</v>
      </c>
      <c r="C10" s="7">
        <f>打撃集計!D10</f>
        <v>16</v>
      </c>
      <c r="D10" s="7">
        <f>打撃集計!E10</f>
        <v>16</v>
      </c>
      <c r="E10" s="7">
        <f>打撃集計!F10</f>
        <v>5</v>
      </c>
      <c r="F10" s="7">
        <f>打撃集計!G10</f>
        <v>1</v>
      </c>
      <c r="G10" s="7">
        <f>打撃集計!H10</f>
        <v>0</v>
      </c>
      <c r="H10" s="7">
        <f>打撃集計!I10</f>
        <v>1</v>
      </c>
      <c r="I10" s="7">
        <f>打撃集計!J10</f>
        <v>3</v>
      </c>
      <c r="J10" s="7">
        <f>打撃集計!K10</f>
        <v>4</v>
      </c>
      <c r="K10" s="7">
        <f>打撃集計!L10</f>
        <v>1</v>
      </c>
      <c r="L10" s="7" t="str">
        <f>TEXT(打撃集計!O10,"0.000")</f>
        <v>0.313</v>
      </c>
      <c r="M10" s="7" t="str">
        <f>TEXT(打撃集計!P10,"0.000")</f>
        <v>0.353</v>
      </c>
      <c r="N10" s="7" t="str">
        <f>TEXT(打撃集計!Q10,"0.000")</f>
        <v>0.438</v>
      </c>
      <c r="O10" s="7" t="str">
        <f>TEXT(打撃集計!R10,"0.000")</f>
        <v>0.791</v>
      </c>
      <c r="P10" s="7">
        <f>打撃集計!W10</f>
        <v>4</v>
      </c>
      <c r="Q10" s="7">
        <f>打撃集計!X10</f>
        <v>0</v>
      </c>
      <c r="R10" s="7">
        <f>打撃集計!Y10</f>
        <v>1</v>
      </c>
      <c r="S10" s="7">
        <f>打撃集計!M10</f>
        <v>0</v>
      </c>
      <c r="T10" s="7">
        <f>打撃集計!Z10</f>
        <v>7</v>
      </c>
      <c r="U10" s="7">
        <f>打撃集計!AI10</f>
        <v>2</v>
      </c>
      <c r="V10" s="7">
        <f>打撃集計!N10</f>
        <v>2</v>
      </c>
      <c r="W10" s="7">
        <f>打撃集計!AA10</f>
        <v>0</v>
      </c>
      <c r="X10" s="7">
        <f>打撃集計!AB10</f>
        <v>58</v>
      </c>
      <c r="Y10" s="7" t="str">
        <f>TEXT(打撃集計!AC10,"0.0")</f>
        <v>3.6</v>
      </c>
      <c r="Z10" s="6" t="str">
        <f>ROUND(打撃集計!AD10/$X10,2)*100 &amp; "%"</f>
        <v>17%</v>
      </c>
      <c r="AA10" s="6" t="str">
        <f>ROUND(打撃集計!AE10/$X10,2)*100 &amp; "%"</f>
        <v>10%</v>
      </c>
      <c r="AB10" s="6" t="str">
        <f>ROUND(打撃集計!AF10/$X10,2)*100 &amp; "%"</f>
        <v>7%</v>
      </c>
      <c r="AC10" s="6" t="str">
        <f>ROUND(打撃集計!AG10/$X10,2)*100 &amp; "%"</f>
        <v>36%</v>
      </c>
      <c r="AD10" s="7">
        <f>打撃集計!S10</f>
        <v>0</v>
      </c>
      <c r="AE10" s="7">
        <f>打撃集計!T10</f>
        <v>3</v>
      </c>
      <c r="AF10" s="7">
        <f>打撃集計!U10</f>
        <v>5</v>
      </c>
      <c r="AG10" s="8" t="str">
        <f>打撃!O10</f>
        <v>1.00</v>
      </c>
    </row>
    <row r="11" spans="1:33" ht="17.25" customHeight="1">
      <c r="A11" s="6" t="str">
        <f>打撃集計!B11</f>
        <v>上小城</v>
      </c>
      <c r="B11" s="7">
        <f>打撃集計!C11</f>
        <v>5</v>
      </c>
      <c r="C11" s="7">
        <f>打撃集計!D11</f>
        <v>11</v>
      </c>
      <c r="D11" s="7">
        <f>打撃集計!E11</f>
        <v>11</v>
      </c>
      <c r="E11" s="7">
        <f>打撃集計!F11</f>
        <v>4</v>
      </c>
      <c r="F11" s="7">
        <f>打撃集計!G11</f>
        <v>1</v>
      </c>
      <c r="G11" s="7">
        <f>打撃集計!H11</f>
        <v>1</v>
      </c>
      <c r="H11" s="7">
        <f>打撃集計!I11</f>
        <v>0</v>
      </c>
      <c r="I11" s="7">
        <f>打撃集計!J11</f>
        <v>5</v>
      </c>
      <c r="J11" s="7">
        <f>打撃集計!K11</f>
        <v>4</v>
      </c>
      <c r="K11" s="7">
        <f>打撃集計!L11</f>
        <v>0</v>
      </c>
      <c r="L11" s="7" t="str">
        <f>TEXT(打撃集計!O11,"0.000")</f>
        <v>0.364</v>
      </c>
      <c r="M11" s="7" t="str">
        <f>TEXT(打撃集計!P11,"0.000")</f>
        <v>0.462</v>
      </c>
      <c r="N11" s="7" t="str">
        <f>TEXT(打撃集計!Q11,"0.000")</f>
        <v>0.636</v>
      </c>
      <c r="O11" s="7" t="str">
        <f>TEXT(打撃集計!R11,"0.000")</f>
        <v>1.098</v>
      </c>
      <c r="P11" s="7">
        <f>打撃集計!W11</f>
        <v>3</v>
      </c>
      <c r="Q11" s="7">
        <f>打撃集計!X11</f>
        <v>0</v>
      </c>
      <c r="R11" s="7">
        <f>打撃集計!Y11</f>
        <v>0</v>
      </c>
      <c r="S11" s="7">
        <f>打撃集計!M11</f>
        <v>1</v>
      </c>
      <c r="T11" s="7">
        <f>打撃集計!Z11</f>
        <v>7</v>
      </c>
      <c r="U11" s="7">
        <f>打撃集計!AI11</f>
        <v>2</v>
      </c>
      <c r="V11" s="7">
        <f>打撃集計!N11</f>
        <v>4</v>
      </c>
      <c r="W11" s="7">
        <f>打撃集計!AA11</f>
        <v>0</v>
      </c>
      <c r="X11" s="7">
        <f>打撃集計!AB11</f>
        <v>50</v>
      </c>
      <c r="Y11" s="7" t="str">
        <f>TEXT(打撃集計!AC11,"0.0")</f>
        <v>4.6</v>
      </c>
      <c r="Z11" s="6" t="str">
        <f>ROUND(打撃集計!AD11/$X11,2)*100 &amp; "%"</f>
        <v>10%</v>
      </c>
      <c r="AA11" s="6" t="str">
        <f>ROUND(打撃集計!AE11/$X11,2)*100 &amp; "%"</f>
        <v>14%</v>
      </c>
      <c r="AB11" s="6" t="str">
        <f>ROUND(打撃集計!AF11/$X11,2)*100 &amp; "%"</f>
        <v>14%</v>
      </c>
      <c r="AC11" s="6" t="str">
        <f>ROUND(打撃集計!AG11/$X11,2)*100 &amp; "%"</f>
        <v>40%</v>
      </c>
      <c r="AD11" s="7">
        <f>打撃集計!S11</f>
        <v>1</v>
      </c>
      <c r="AE11" s="7">
        <f>打撃集計!T11</f>
        <v>3</v>
      </c>
      <c r="AF11" s="7">
        <f>打撃集計!U11</f>
        <v>0</v>
      </c>
      <c r="AG11" s="8" t="str">
        <f>打撃!O11</f>
        <v>0.75</v>
      </c>
    </row>
    <row r="12" spans="1:33" ht="17.25" customHeight="1">
      <c r="A12" s="6" t="str">
        <f>打撃集計!B12</f>
        <v>反町</v>
      </c>
      <c r="B12" s="7">
        <f>打撃集計!C12</f>
        <v>6</v>
      </c>
      <c r="C12" s="7">
        <f>打撃集計!D12</f>
        <v>11</v>
      </c>
      <c r="D12" s="7">
        <f>打撃集計!E12</f>
        <v>11</v>
      </c>
      <c r="E12" s="7">
        <f>打撃集計!F12</f>
        <v>5</v>
      </c>
      <c r="F12" s="7">
        <f>打撃集計!G12</f>
        <v>9</v>
      </c>
      <c r="G12" s="7">
        <f>打撃集計!H12</f>
        <v>0</v>
      </c>
      <c r="H12" s="7">
        <f>打撃集計!I12</f>
        <v>1</v>
      </c>
      <c r="I12" s="7">
        <f>打撃集計!J12</f>
        <v>1</v>
      </c>
      <c r="J12" s="7">
        <f>打撃集計!K12</f>
        <v>10</v>
      </c>
      <c r="K12" s="7">
        <f>打撃集計!L12</f>
        <v>0</v>
      </c>
      <c r="L12" s="7" t="str">
        <f>TEXT(打撃集計!O12,"0.000")</f>
        <v>0.455</v>
      </c>
      <c r="M12" s="7" t="str">
        <f>TEXT(打撃集計!P12,"0.000")</f>
        <v>0.700</v>
      </c>
      <c r="N12" s="7" t="str">
        <f>TEXT(打撃集計!Q12,"0.000")</f>
        <v>0.727</v>
      </c>
      <c r="O12" s="7" t="str">
        <f>TEXT(打撃集計!R12,"0.000")</f>
        <v>1.427</v>
      </c>
      <c r="P12" s="7">
        <f>打撃集計!W12</f>
        <v>3</v>
      </c>
      <c r="Q12" s="7">
        <f>打撃集計!X12</f>
        <v>1</v>
      </c>
      <c r="R12" s="7">
        <f>打撃集計!Y12</f>
        <v>1</v>
      </c>
      <c r="S12" s="7">
        <f>打撃集計!M12</f>
        <v>0</v>
      </c>
      <c r="T12" s="7">
        <f>打撃集計!Z12</f>
        <v>8</v>
      </c>
      <c r="U12" s="7">
        <f>打撃集計!AI12</f>
        <v>3</v>
      </c>
      <c r="V12" s="7">
        <f>打撃集計!N12</f>
        <v>4</v>
      </c>
      <c r="W12" s="7">
        <f>打撃集計!AA12</f>
        <v>0</v>
      </c>
      <c r="X12" s="7">
        <f>打撃集計!AB12</f>
        <v>105</v>
      </c>
      <c r="Y12" s="7" t="str">
        <f>TEXT(打撃集計!AC12,"0.0")</f>
        <v>9.6</v>
      </c>
      <c r="Z12" s="6" t="str">
        <f>ROUND(打撃集計!AD12/$X12,2)*100 &amp; "%"</f>
        <v>17%</v>
      </c>
      <c r="AA12" s="6" t="str">
        <f>ROUND(打撃集計!AE12/$X12,2)*100 &amp; "%"</f>
        <v>7%</v>
      </c>
      <c r="AB12" s="6" t="str">
        <f>ROUND(打撃集計!AF12/$X12,2)*100 &amp; "%"</f>
        <v>13%</v>
      </c>
      <c r="AC12" s="6" t="str">
        <f>ROUND(打撃集計!AG12/$X12,2)*100 &amp; "%"</f>
        <v>52%</v>
      </c>
      <c r="AD12" s="7">
        <f>打撃集計!S12</f>
        <v>0</v>
      </c>
      <c r="AE12" s="7">
        <f>打撃集計!T12</f>
        <v>10</v>
      </c>
      <c r="AF12" s="7">
        <f>打撃集計!U12</f>
        <v>9</v>
      </c>
      <c r="AG12" s="8" t="str">
        <f>打撃!O12</f>
        <v>1.00</v>
      </c>
    </row>
    <row r="13" spans="1:33" ht="17.25" customHeight="1">
      <c r="A13" s="6" t="s">
        <v>1</v>
      </c>
      <c r="B13" s="7">
        <f>打撃集計!C13</f>
        <v>0</v>
      </c>
      <c r="C13" s="7">
        <f>打撃集計!D13</f>
        <v>0</v>
      </c>
      <c r="D13" s="7">
        <f>打撃集計!E13</f>
        <v>0</v>
      </c>
      <c r="E13" s="7">
        <f>打撃集計!F13</f>
        <v>0</v>
      </c>
      <c r="F13" s="7">
        <f>打撃集計!G13</f>
        <v>0</v>
      </c>
      <c r="G13" s="7">
        <f>打撃集計!H13</f>
        <v>0</v>
      </c>
      <c r="H13" s="7">
        <f>打撃集計!I13</f>
        <v>0</v>
      </c>
      <c r="I13" s="7">
        <f>打撃集計!J13</f>
        <v>0</v>
      </c>
      <c r="J13" s="7">
        <f>打撃集計!K13</f>
        <v>0</v>
      </c>
      <c r="K13" s="7">
        <f>打撃集計!L13</f>
        <v>0</v>
      </c>
      <c r="L13" s="7" t="str">
        <f>TEXT(打撃集計!O13,"0.000")</f>
        <v>0.000</v>
      </c>
      <c r="M13" s="7" t="str">
        <f>TEXT(打撃集計!P13,"0.000")</f>
        <v>0.000</v>
      </c>
      <c r="N13" s="7" t="str">
        <f>TEXT(打撃集計!Q13,"0.000")</f>
        <v>0.000</v>
      </c>
      <c r="O13" s="7" t="str">
        <f>TEXT(打撃集計!R13,"0.000")</f>
        <v>0.000</v>
      </c>
      <c r="P13" s="7">
        <f>打撃集計!W13</f>
        <v>0</v>
      </c>
      <c r="Q13" s="7">
        <f>打撃集計!X13</f>
        <v>0</v>
      </c>
      <c r="R13" s="7">
        <f>打撃集計!Y13</f>
        <v>0</v>
      </c>
      <c r="S13" s="7">
        <f>打撃集計!M13</f>
        <v>0</v>
      </c>
      <c r="T13" s="7">
        <f>打撃集計!Z13</f>
        <v>0</v>
      </c>
      <c r="U13" s="7">
        <f>打撃集計!AI13</f>
        <v>0</v>
      </c>
      <c r="V13" s="7">
        <f>打撃集計!N13</f>
        <v>0</v>
      </c>
      <c r="W13" s="7">
        <f>打撃集計!AA13</f>
        <v>0</v>
      </c>
      <c r="X13" s="7">
        <f>打撃集計!AB13</f>
        <v>0</v>
      </c>
      <c r="Y13" s="7" t="str">
        <f>TEXT(打撃集計!AC13,"0.0")</f>
        <v>0.0</v>
      </c>
      <c r="Z13" s="6" t="str">
        <f>IFERROR(ROUND(打撃集計!AD13/$X13,2)*100 &amp; "%","0%")</f>
        <v>0%</v>
      </c>
      <c r="AA13" s="6" t="str">
        <f>IFERROR(ROUND(打撃集計!AE13/$X13,2)*100 &amp; "%","0%")</f>
        <v>0%</v>
      </c>
      <c r="AB13" s="6" t="str">
        <f>IFERROR(ROUND(打撃集計!AF13/$X13,2)*100 &amp; "%","0%")</f>
        <v>0%</v>
      </c>
      <c r="AC13" s="6" t="str">
        <f>IFERROR(ROUND(打撃集計!AG13/$X13,2)*100 &amp; "%","0%")</f>
        <v>0%</v>
      </c>
      <c r="AD13" s="7">
        <f>打撃集計!S13</f>
        <v>0</v>
      </c>
      <c r="AE13" s="7">
        <f>打撃集計!T13</f>
        <v>0</v>
      </c>
      <c r="AF13" s="7">
        <f>打撃集計!U13</f>
        <v>0</v>
      </c>
      <c r="AG13" s="8" t="str">
        <f>打撃!O13</f>
        <v>0.00</v>
      </c>
    </row>
    <row r="14" spans="1:33" ht="17.25" customHeight="1">
      <c r="A14" s="6" t="s">
        <v>2</v>
      </c>
      <c r="B14" s="7">
        <f>打撃集計!C14</f>
        <v>4</v>
      </c>
      <c r="C14" s="7">
        <f>打撃集計!D14</f>
        <v>11</v>
      </c>
      <c r="D14" s="7">
        <f>打撃集計!E14</f>
        <v>11</v>
      </c>
      <c r="E14" s="7">
        <f>打撃集計!F14</f>
        <v>4</v>
      </c>
      <c r="F14" s="7">
        <f>打撃集計!G14</f>
        <v>1</v>
      </c>
      <c r="G14" s="7">
        <f>打撃集計!H14</f>
        <v>1</v>
      </c>
      <c r="H14" s="7">
        <f>打撃集計!I14</f>
        <v>0</v>
      </c>
      <c r="I14" s="7">
        <f>打撃集計!J14</f>
        <v>3</v>
      </c>
      <c r="J14" s="7">
        <f>打撃集計!K14</f>
        <v>5</v>
      </c>
      <c r="K14" s="7">
        <f>打撃集計!L14</f>
        <v>0</v>
      </c>
      <c r="L14" s="7" t="str">
        <f>TEXT(打撃集計!O14,"0.000")</f>
        <v>0.364</v>
      </c>
      <c r="M14" s="7" t="str">
        <f>TEXT(打撃集計!P14,"0.000")</f>
        <v>0.462</v>
      </c>
      <c r="N14" s="7" t="str">
        <f>TEXT(打撃集計!Q14,"0.000")</f>
        <v>0.364</v>
      </c>
      <c r="O14" s="7" t="str">
        <f>TEXT(打撃集計!R14,"0.000")</f>
        <v>0.826</v>
      </c>
      <c r="P14" s="7">
        <f>打撃集計!W14</f>
        <v>4</v>
      </c>
      <c r="Q14" s="7">
        <f>打撃集計!X14</f>
        <v>0</v>
      </c>
      <c r="R14" s="7">
        <f>打撃集計!Y14</f>
        <v>0</v>
      </c>
      <c r="S14" s="7">
        <f>打撃集計!M14</f>
        <v>0</v>
      </c>
      <c r="T14" s="7">
        <f>打撃集計!Z14</f>
        <v>4</v>
      </c>
      <c r="U14" s="7">
        <f>打撃集計!AI14</f>
        <v>0</v>
      </c>
      <c r="V14" s="7">
        <f>打撃集計!N14</f>
        <v>2</v>
      </c>
      <c r="W14" s="7">
        <f>打撃集計!AA14</f>
        <v>0</v>
      </c>
      <c r="X14" s="7">
        <f>打撃集計!AB14</f>
        <v>38</v>
      </c>
      <c r="Y14" s="7" t="str">
        <f>TEXT(打撃集計!AC14,"0.0")</f>
        <v>3.5</v>
      </c>
      <c r="Z14" s="6" t="str">
        <f>IFERROR(ROUND(打撃集計!AD14/$X14,2)*100 &amp; "%","0%")</f>
        <v>13%</v>
      </c>
      <c r="AA14" s="6" t="str">
        <f>IFERROR(ROUND(打撃集計!AE14/$X14,2)*100 &amp; "%","0%")</f>
        <v>5%</v>
      </c>
      <c r="AB14" s="6" t="str">
        <f>IFERROR(ROUND(打撃集計!AF14/$X14,2)*100 &amp; "%","0%")</f>
        <v>13%</v>
      </c>
      <c r="AC14" s="6" t="str">
        <f>IFERROR(ROUND(打撃集計!AG14/$X14,2)*100 &amp; "%","0%")</f>
        <v>39%</v>
      </c>
      <c r="AD14" s="7">
        <f>打撃集計!S14</f>
        <v>1</v>
      </c>
      <c r="AE14" s="7">
        <f>打撃集計!T14</f>
        <v>4</v>
      </c>
      <c r="AF14" s="7">
        <f>打撃集計!U14</f>
        <v>0</v>
      </c>
      <c r="AG14" s="8" t="str">
        <f>打撃!O14</f>
        <v>0.80</v>
      </c>
    </row>
    <row r="15" spans="1:33" ht="17.25" customHeight="1">
      <c r="A15" s="6" t="s">
        <v>3</v>
      </c>
      <c r="B15" s="7">
        <f>打撃集計!C15</f>
        <v>4</v>
      </c>
      <c r="C15" s="7">
        <f>打撃集計!D15</f>
        <v>3</v>
      </c>
      <c r="D15" s="7">
        <f>打撃集計!E15</f>
        <v>3</v>
      </c>
      <c r="E15" s="7">
        <f>打撃集計!F15</f>
        <v>0</v>
      </c>
      <c r="F15" s="7">
        <f>打撃集計!G15</f>
        <v>0</v>
      </c>
      <c r="G15" s="7">
        <f>打撃集計!H15</f>
        <v>0</v>
      </c>
      <c r="H15" s="7">
        <f>打撃集計!I15</f>
        <v>0</v>
      </c>
      <c r="I15" s="7">
        <f>打撃集計!J15</f>
        <v>0</v>
      </c>
      <c r="J15" s="7">
        <f>打撃集計!K15</f>
        <v>0</v>
      </c>
      <c r="K15" s="7">
        <f>打撃集計!L15</f>
        <v>0</v>
      </c>
      <c r="L15" s="7" t="str">
        <f>TEXT(打撃集計!O15,"0.000")</f>
        <v>0.000</v>
      </c>
      <c r="M15" s="7" t="str">
        <f>TEXT(打撃集計!P15,"0.000")</f>
        <v>0.000</v>
      </c>
      <c r="N15" s="7" t="str">
        <f>TEXT(打撃集計!Q15,"0.000")</f>
        <v>0.000</v>
      </c>
      <c r="O15" s="7" t="str">
        <f>TEXT(打撃集計!R15,"0.000")</f>
        <v>0.000</v>
      </c>
      <c r="P15" s="7">
        <f>打撃集計!W15</f>
        <v>0</v>
      </c>
      <c r="Q15" s="7">
        <f>打撃集計!X15</f>
        <v>0</v>
      </c>
      <c r="R15" s="7">
        <f>打撃集計!Y15</f>
        <v>0</v>
      </c>
      <c r="S15" s="7">
        <f>打撃集計!M15</f>
        <v>0</v>
      </c>
      <c r="T15" s="7">
        <f>打撃集計!Z15</f>
        <v>0</v>
      </c>
      <c r="U15" s="7">
        <f>打撃集計!AI15</f>
        <v>0</v>
      </c>
      <c r="V15" s="7">
        <f>打撃集計!N15</f>
        <v>1</v>
      </c>
      <c r="W15" s="7">
        <f>打撃集計!AA15</f>
        <v>0</v>
      </c>
      <c r="X15" s="7">
        <f>打撃集計!AB15</f>
        <v>12</v>
      </c>
      <c r="Y15" s="7" t="str">
        <f>TEXT(打撃集計!AC15,"0.0")</f>
        <v>4.0</v>
      </c>
      <c r="Z15" s="6" t="str">
        <f>IFERROR(ROUND(打撃集計!AD15/$X15,2)*100 &amp; "%","0%")</f>
        <v>17%</v>
      </c>
      <c r="AA15" s="6" t="str">
        <f>IFERROR(ROUND(打撃集計!AE15/$X15,2)*100 &amp; "%","0%")</f>
        <v>25%</v>
      </c>
      <c r="AB15" s="6" t="str">
        <f>IFERROR(ROUND(打撃集計!AF15/$X15,2)*100 &amp; "%","0%")</f>
        <v>8%</v>
      </c>
      <c r="AC15" s="6" t="str">
        <f>IFERROR(ROUND(打撃集計!AG15/$X15,2)*100 &amp; "%","0%")</f>
        <v>25%</v>
      </c>
      <c r="AD15" s="7">
        <f>打撃集計!S15</f>
        <v>0</v>
      </c>
      <c r="AE15" s="7">
        <f>打撃集計!T15</f>
        <v>1</v>
      </c>
      <c r="AF15" s="7">
        <f>打撃集計!U15</f>
        <v>2</v>
      </c>
      <c r="AG15" s="8" t="str">
        <f>打撃!O15</f>
        <v>1.00</v>
      </c>
    </row>
    <row r="16" spans="1:33" ht="17.25" customHeight="1">
      <c r="A16" s="6" t="s">
        <v>4</v>
      </c>
      <c r="B16" s="7">
        <f>打撃集計!C16</f>
        <v>2</v>
      </c>
      <c r="C16" s="7">
        <f>打撃集計!D16</f>
        <v>2</v>
      </c>
      <c r="D16" s="7">
        <f>打撃集計!E16</f>
        <v>2</v>
      </c>
      <c r="E16" s="7">
        <f>打撃集計!F16</f>
        <v>1</v>
      </c>
      <c r="F16" s="7">
        <f>打撃集計!G16</f>
        <v>3</v>
      </c>
      <c r="G16" s="7">
        <f>打撃集計!H16</f>
        <v>0</v>
      </c>
      <c r="H16" s="7">
        <f>打撃集計!I16</f>
        <v>0</v>
      </c>
      <c r="I16" s="7">
        <f>打撃集計!J16</f>
        <v>2</v>
      </c>
      <c r="J16" s="7">
        <f>打撃集計!K16</f>
        <v>3</v>
      </c>
      <c r="K16" s="7">
        <f>打撃集計!L16</f>
        <v>0</v>
      </c>
      <c r="L16" s="7" t="str">
        <f>TEXT(打撃集計!O16,"0.000")</f>
        <v>0.500</v>
      </c>
      <c r="M16" s="7" t="str">
        <f>TEXT(打撃集計!P16,"0.000")</f>
        <v>0.800</v>
      </c>
      <c r="N16" s="7" t="str">
        <f>TEXT(打撃集計!Q16,"0.000")</f>
        <v>0.500</v>
      </c>
      <c r="O16" s="7" t="str">
        <f>TEXT(打撃集計!R16,"0.000")</f>
        <v>1.300</v>
      </c>
      <c r="P16" s="7">
        <f>打撃集計!W16</f>
        <v>1</v>
      </c>
      <c r="Q16" s="7">
        <f>打撃集計!X16</f>
        <v>0</v>
      </c>
      <c r="R16" s="7">
        <f>打撃集計!Y16</f>
        <v>0</v>
      </c>
      <c r="S16" s="7">
        <f>打撃集計!M16</f>
        <v>0</v>
      </c>
      <c r="T16" s="7">
        <f>打撃集計!Z16</f>
        <v>1</v>
      </c>
      <c r="U16" s="7">
        <f>打撃集計!AI16</f>
        <v>0</v>
      </c>
      <c r="V16" s="7">
        <f>打撃集計!N16</f>
        <v>0</v>
      </c>
      <c r="W16" s="7">
        <f>打撃集計!AA16</f>
        <v>0</v>
      </c>
      <c r="X16" s="7">
        <f>打撃集計!AB16</f>
        <v>21</v>
      </c>
      <c r="Y16" s="7" t="str">
        <f>TEXT(打撃集計!AC16,"0.0")</f>
        <v>10.5</v>
      </c>
      <c r="Z16" s="6" t="str">
        <f>IFERROR(ROUND(打撃集計!AD16/$X16,2)*100 &amp; "%","0%")</f>
        <v>10%</v>
      </c>
      <c r="AA16" s="6" t="str">
        <f>IFERROR(ROUND(打撃集計!AE16/$X16,2)*100 &amp; "%","0%")</f>
        <v>10%</v>
      </c>
      <c r="AB16" s="6" t="str">
        <f>IFERROR(ROUND(打撃集計!AF16/$X16,2)*100 &amp; "%","0%")</f>
        <v>0%</v>
      </c>
      <c r="AC16" s="6" t="str">
        <f>IFERROR(ROUND(打撃集計!AG16/$X16,2)*100 &amp; "%","0%")</f>
        <v>71%</v>
      </c>
      <c r="AD16" s="7">
        <f>打撃集計!S16</f>
        <v>0</v>
      </c>
      <c r="AE16" s="7">
        <f>打撃集計!T16</f>
        <v>4</v>
      </c>
      <c r="AF16" s="7">
        <f>打撃集計!U16</f>
        <v>0</v>
      </c>
      <c r="AG16" s="8" t="str">
        <f>打撃!O16</f>
        <v>1.00</v>
      </c>
    </row>
    <row r="17" spans="1:33" ht="17.25" customHeight="1">
      <c r="A17" s="6" t="s">
        <v>5</v>
      </c>
      <c r="B17" s="7">
        <f>打撃集計!C17</f>
        <v>3</v>
      </c>
      <c r="C17" s="7">
        <f>打撃集計!D17</f>
        <v>1</v>
      </c>
      <c r="D17" s="7">
        <f>打撃集計!E17</f>
        <v>1</v>
      </c>
      <c r="E17" s="7">
        <f>打撃集計!F17</f>
        <v>0</v>
      </c>
      <c r="F17" s="7">
        <f>打撃集計!G17</f>
        <v>2</v>
      </c>
      <c r="G17" s="7">
        <f>打撃集計!H17</f>
        <v>0</v>
      </c>
      <c r="H17" s="7">
        <f>打撃集計!I17</f>
        <v>0</v>
      </c>
      <c r="I17" s="7">
        <f>打撃集計!J17</f>
        <v>2</v>
      </c>
      <c r="J17" s="7">
        <f>打撃集計!K17</f>
        <v>0</v>
      </c>
      <c r="K17" s="7">
        <f>打撃集計!L17</f>
        <v>0</v>
      </c>
      <c r="L17" s="7" t="str">
        <f>TEXT(打撃集計!O17,"0.000")</f>
        <v>0.000</v>
      </c>
      <c r="M17" s="7" t="str">
        <f>TEXT(打撃集計!P17,"0.000")</f>
        <v>0.667</v>
      </c>
      <c r="N17" s="7" t="str">
        <f>TEXT(打撃集計!Q17,"0.000")</f>
        <v>0.000</v>
      </c>
      <c r="O17" s="7" t="str">
        <f>TEXT(打撃集計!R17,"0.000")</f>
        <v>0.667</v>
      </c>
      <c r="P17" s="7">
        <f>打撃集計!W17</f>
        <v>0</v>
      </c>
      <c r="Q17" s="7">
        <f>打撃集計!X17</f>
        <v>0</v>
      </c>
      <c r="R17" s="7">
        <f>打撃集計!Y17</f>
        <v>0</v>
      </c>
      <c r="S17" s="7">
        <f>打撃集計!M17</f>
        <v>0</v>
      </c>
      <c r="T17" s="7">
        <f>打撃集計!Z17</f>
        <v>0</v>
      </c>
      <c r="U17" s="7">
        <f>打撃集計!AI17</f>
        <v>1</v>
      </c>
      <c r="V17" s="7">
        <f>打撃集計!N17</f>
        <v>1</v>
      </c>
      <c r="W17" s="7">
        <f>打撃集計!AA17</f>
        <v>0</v>
      </c>
      <c r="X17" s="7">
        <f>打撃集計!AB17</f>
        <v>16</v>
      </c>
      <c r="Y17" s="7" t="str">
        <f>TEXT(打撃集計!AC17,"0.0")</f>
        <v>16.0</v>
      </c>
      <c r="Z17" s="6" t="str">
        <f>IFERROR(ROUND(打撃集計!AD17/$X17,2)*100 &amp; "%","0%")</f>
        <v>19%</v>
      </c>
      <c r="AA17" s="6" t="str">
        <f>IFERROR(ROUND(打撃集計!AE17/$X17,2)*100 &amp; "%","0%")</f>
        <v>6%</v>
      </c>
      <c r="AB17" s="6" t="str">
        <f>IFERROR(ROUND(打撃集計!AF17/$X17,2)*100 &amp; "%","0%")</f>
        <v>6%</v>
      </c>
      <c r="AC17" s="6" t="str">
        <f>IFERROR(ROUND(打撃集計!AG17/$X17,2)*100 &amp; "%","0%")</f>
        <v>63%</v>
      </c>
      <c r="AD17" s="7">
        <f>打撃集計!S17</f>
        <v>0</v>
      </c>
      <c r="AE17" s="7">
        <f>打撃集計!T17</f>
        <v>0</v>
      </c>
      <c r="AF17" s="7">
        <f>打撃集計!U17</f>
        <v>0</v>
      </c>
      <c r="AG17" s="8" t="str">
        <f>打撃!O17</f>
        <v>0.00</v>
      </c>
    </row>
    <row r="18" spans="1:33" ht="17.25" customHeight="1">
      <c r="A18" s="6" t="str">
        <f>打撃集計!B18</f>
        <v>全体</v>
      </c>
      <c r="B18" s="7">
        <f>打撃集計!C18</f>
        <v>75</v>
      </c>
      <c r="C18" s="7">
        <f>打撃集計!D18</f>
        <v>119</v>
      </c>
      <c r="D18" s="7">
        <f>打撃集計!E18</f>
        <v>119</v>
      </c>
      <c r="E18" s="7">
        <f>打撃集計!F18</f>
        <v>37</v>
      </c>
      <c r="F18" s="7">
        <f>打撃集計!G18</f>
        <v>21</v>
      </c>
      <c r="G18" s="7">
        <f>打撃集計!H18</f>
        <v>3</v>
      </c>
      <c r="H18" s="7">
        <f>打撃集計!I18</f>
        <v>4</v>
      </c>
      <c r="I18" s="7">
        <f>打撃集計!J18</f>
        <v>29</v>
      </c>
      <c r="J18" s="7">
        <f>打撃集計!K18</f>
        <v>44</v>
      </c>
      <c r="K18" s="7">
        <f>打撃集計!L18</f>
        <v>2</v>
      </c>
      <c r="L18" s="7" t="str">
        <f>TEXT(打撃集計!O18,"0.000")</f>
        <v>0.311</v>
      </c>
      <c r="M18" s="7" t="str">
        <f>TEXT(打撃集計!P18,"0.000")</f>
        <v>0.427</v>
      </c>
      <c r="N18" s="7" t="str">
        <f>TEXT(打撃集計!Q18,"0.000")</f>
        <v>0.521</v>
      </c>
      <c r="O18" s="7" t="str">
        <f>TEXT(打撃集計!R18,"0.000")</f>
        <v>0.948</v>
      </c>
      <c r="P18" s="7">
        <f>打撃集計!W18</f>
        <v>22</v>
      </c>
      <c r="Q18" s="7">
        <f>打撃集計!X18</f>
        <v>8</v>
      </c>
      <c r="R18" s="7">
        <f>打撃集計!Y18</f>
        <v>4</v>
      </c>
      <c r="S18" s="7">
        <f>打撃集計!M18</f>
        <v>3</v>
      </c>
      <c r="T18" s="7">
        <f>打撃集計!Z18</f>
        <v>62</v>
      </c>
      <c r="U18" s="7">
        <f>打撃集計!AI18</f>
        <v>24</v>
      </c>
      <c r="V18" s="7">
        <f>打撃集計!N18</f>
        <v>34</v>
      </c>
      <c r="W18" s="7">
        <f>打撃集計!AA18</f>
        <v>0</v>
      </c>
      <c r="X18" s="7">
        <f>打撃集計!AB18</f>
        <v>585</v>
      </c>
      <c r="Y18" s="7" t="str">
        <f>TEXT(打撃集計!AC18,"0.0")</f>
        <v>4.9</v>
      </c>
      <c r="Z18" s="6" t="str">
        <f>ROUND(打撃集計!AD18/$X18,2)*100 &amp; "%"</f>
        <v>13%</v>
      </c>
      <c r="AA18" s="6" t="str">
        <f>ROUND(打撃集計!AE18/$X18,2)*100 &amp; "%"</f>
        <v>13%</v>
      </c>
      <c r="AB18" s="6" t="str">
        <f>ROUND(打撃集計!AF18/$X18,2)*100 &amp; "%"</f>
        <v>14%</v>
      </c>
      <c r="AC18" s="6" t="str">
        <f>ROUND(打撃集計!AG18/$X18,2)*100 &amp; "%"</f>
        <v>40%</v>
      </c>
      <c r="AD18" s="7">
        <f>打撃集計!S18</f>
        <v>5</v>
      </c>
      <c r="AE18" s="7">
        <f>打撃集計!T18</f>
        <v>81</v>
      </c>
      <c r="AF18" s="7">
        <f>打撃集計!U18</f>
        <v>33</v>
      </c>
      <c r="AG18" s="8" t="str">
        <f>打撃!O18</f>
        <v>0.96</v>
      </c>
    </row>
    <row r="19" spans="1:33" ht="17.25" customHeight="1"/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5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B3F2-D7A2-45AF-A493-59DAF9A01A05}">
  <dimension ref="A1"/>
  <sheetViews>
    <sheetView workbookViewId="0">
      <selection activeCell="F1" sqref="F1"/>
    </sheetView>
  </sheetViews>
  <sheetFormatPr defaultRowHeight="15"/>
  <sheetData/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selection activeCell="AI18" sqref="AI18"/>
    </sheetView>
  </sheetViews>
  <sheetFormatPr defaultColWidth="12.5703125" defaultRowHeight="15" customHeight="1"/>
  <cols>
    <col min="1" max="1" width="3.140625" customWidth="1"/>
    <col min="2" max="2" width="9.5703125" customWidth="1"/>
    <col min="3" max="12" width="3.85546875" customWidth="1"/>
    <col min="13" max="13" width="5.28515625" customWidth="1"/>
    <col min="14" max="14" width="3.85546875" customWidth="1"/>
    <col min="15" max="15" width="5.85546875" bestFit="1" customWidth="1"/>
    <col min="16" max="17" width="5.28515625" customWidth="1"/>
    <col min="18" max="18" width="5.7109375" customWidth="1"/>
    <col min="19" max="21" width="3.85546875" customWidth="1"/>
    <col min="22" max="22" width="5.85546875" bestFit="1" customWidth="1"/>
    <col min="23" max="23" width="3.85546875" customWidth="1"/>
    <col min="24" max="26" width="5.28515625" customWidth="1"/>
    <col min="27" max="28" width="3.85546875" customWidth="1"/>
    <col min="29" max="29" width="3.7109375" customWidth="1"/>
    <col min="30" max="31" width="5.28515625" customWidth="1"/>
    <col min="32" max="32" width="6.42578125" customWidth="1"/>
    <col min="33" max="33" width="5.28515625" customWidth="1"/>
    <col min="34" max="35" width="3.85546875" customWidth="1"/>
  </cols>
  <sheetData>
    <row r="1" spans="1:35" ht="17.25" customHeight="1">
      <c r="A1" s="1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" t="s">
        <v>14</v>
      </c>
      <c r="I1" s="1" t="s">
        <v>15</v>
      </c>
      <c r="J1" s="9" t="s">
        <v>16</v>
      </c>
      <c r="K1" s="1" t="s">
        <v>17</v>
      </c>
      <c r="L1" s="1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1" t="s">
        <v>23</v>
      </c>
      <c r="R1" s="9" t="s">
        <v>24</v>
      </c>
      <c r="S1" s="9" t="s">
        <v>25</v>
      </c>
      <c r="T1" s="1" t="s">
        <v>26</v>
      </c>
      <c r="U1" s="1" t="s">
        <v>27</v>
      </c>
      <c r="V1" s="9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17</v>
      </c>
      <c r="AI1" s="1" t="s">
        <v>40</v>
      </c>
    </row>
    <row r="2" spans="1:35" ht="17.25" customHeight="1">
      <c r="A2" s="6" t="s">
        <v>41</v>
      </c>
      <c r="B2" s="6" t="s">
        <v>42</v>
      </c>
      <c r="C2" s="6">
        <f>COUNTIF(元データ!E:E,B2)</f>
        <v>5</v>
      </c>
      <c r="D2" s="6">
        <f>SUMIF(元データ!E:E,B2,元データ!G:G)</f>
        <v>7</v>
      </c>
      <c r="E2" s="6">
        <f>SUMIF(元データ!E:E,B2,元データ!G:G)</f>
        <v>7</v>
      </c>
      <c r="F2" s="6">
        <f>SUMIF(元データ!E:E,B2,元データ!H:H)</f>
        <v>0</v>
      </c>
      <c r="G2" s="6">
        <f>SUMIF(元データ!E:E,B2,元データ!M:M)</f>
        <v>1</v>
      </c>
      <c r="H2" s="6">
        <f>SUMIF(元データ!E:E,B2,元データ!N:N)</f>
        <v>0</v>
      </c>
      <c r="I2" s="6">
        <f>SUMIF(元データ!E:E,B2,元データ!P:P)</f>
        <v>0</v>
      </c>
      <c r="J2" s="6">
        <f>SUMIF(元データ!E:E,B2,元データ!O:O)</f>
        <v>0</v>
      </c>
      <c r="K2" s="6">
        <f>SUMIF(元データ!E:E,B2,元データ!Q:Q)</f>
        <v>1</v>
      </c>
      <c r="L2" s="6">
        <f>SUMIF(元データ!E:E,B2,元データ!Y:Y)</f>
        <v>0</v>
      </c>
      <c r="M2" s="6">
        <f>SUMIF(元データ!E:E,B2,元データ!L:L)</f>
        <v>0</v>
      </c>
      <c r="N2" s="6">
        <f>SUMIF(元データ!E:E,B2,元データ!X:X)</f>
        <v>3</v>
      </c>
      <c r="O2" s="10">
        <f t="shared" ref="O2:O8" si="0">IFERROR(ROUND(F2/E2,3),"-")</f>
        <v>0</v>
      </c>
      <c r="P2" s="6">
        <f t="shared" ref="P2:P8" si="1">IFERROR(ROUND((G2+H2+F2)/(G2+H2+E2),3),"-")</f>
        <v>0.125</v>
      </c>
      <c r="Q2" s="6">
        <f t="shared" ref="Q2:Q8" si="2">IFERROR(ROUND(Z2/E2,3),"-")</f>
        <v>0</v>
      </c>
      <c r="R2" s="6">
        <f t="shared" ref="R2:R18" si="3">IFERROR(P2+Q2,"-")</f>
        <v>0.125</v>
      </c>
      <c r="S2" s="6">
        <f>SUMIF(元データ!E:E,B2,元データ!AA:AA)</f>
        <v>0</v>
      </c>
      <c r="T2" s="6">
        <f>SUMIF(元データ!E:E,B2,元データ!AB:AB)</f>
        <v>16</v>
      </c>
      <c r="U2" s="6">
        <f>SUMIF(元データ!E:E,B2,元データ!AC:AC)</f>
        <v>0</v>
      </c>
      <c r="V2" s="5">
        <f t="shared" ref="V2:V12" si="4">IFERROR(ROUND((T2+U2)/(S2+T2+U2),3),"-")</f>
        <v>1</v>
      </c>
      <c r="W2" s="6">
        <f>SUMIF(元データ!E:E,B2,元データ!I:I)</f>
        <v>0</v>
      </c>
      <c r="X2" s="6">
        <f>SUMIF(元データ!E:E,B2,元データ!J:J)</f>
        <v>0</v>
      </c>
      <c r="Y2" s="6">
        <f>SUMIF(元データ!E:E,B2,元データ!K:K)</f>
        <v>0</v>
      </c>
      <c r="Z2" s="6">
        <f t="shared" ref="Z2:Z17" si="5">W2+X2*2+Y2*3+M2*4</f>
        <v>0</v>
      </c>
      <c r="AA2" s="6">
        <f>SUMIF(元データ!E:E,B2,元データ!Z:Z)</f>
        <v>0</v>
      </c>
      <c r="AB2" s="6">
        <f t="shared" ref="AB2:AB17" si="6">SUM(AD2:AG2)+E2+L2</f>
        <v>37</v>
      </c>
      <c r="AC2" s="6">
        <f t="shared" ref="AC2:AC8" si="7">IFERROR(ROUND(AB2/D2,2),"-")</f>
        <v>5.29</v>
      </c>
      <c r="AD2" s="6">
        <f>SUMIF(元データ!E:E,B2,元データ!S:S)</f>
        <v>7</v>
      </c>
      <c r="AE2" s="6">
        <f>SUMIF(元データ!E:E,B2,元データ!T:T)</f>
        <v>6</v>
      </c>
      <c r="AF2" s="6">
        <f>SUMIF(元データ!E:E,B2,元データ!U:U)</f>
        <v>6</v>
      </c>
      <c r="AG2" s="6">
        <f>SUMIF(元データ!E:E,B2,元データ!V:V)</f>
        <v>11</v>
      </c>
      <c r="AH2" s="6">
        <f>SUMIF(元データ!E:E,B2,元データ!Q:Q)</f>
        <v>1</v>
      </c>
      <c r="AI2" s="6">
        <f>SUMIF(元データ!E:E,B2,元データ!R:R)</f>
        <v>1</v>
      </c>
    </row>
    <row r="3" spans="1:35" ht="17.25" customHeight="1">
      <c r="A3" s="6" t="s">
        <v>43</v>
      </c>
      <c r="B3" s="6" t="s">
        <v>44</v>
      </c>
      <c r="C3" s="6">
        <f>COUNTIF(元データ!E:E,B3)</f>
        <v>5</v>
      </c>
      <c r="D3" s="6">
        <f>SUMIF(元データ!E:E,B3,元データ!G:G)</f>
        <v>10</v>
      </c>
      <c r="E3" s="6">
        <f>SUMIF(元データ!E:E,B3,元データ!G:G)</f>
        <v>10</v>
      </c>
      <c r="F3" s="6">
        <f>SUMIF(元データ!E:E,B3,元データ!H:H)</f>
        <v>3</v>
      </c>
      <c r="G3" s="6">
        <f>SUMIF(元データ!E:E,B3,元データ!M:M)</f>
        <v>4</v>
      </c>
      <c r="H3" s="6">
        <f>SUMIF(元データ!E:E,B3,元データ!N:N)</f>
        <v>0</v>
      </c>
      <c r="I3" s="6">
        <f>SUMIF(元データ!E:E,B3,元データ!P:P)</f>
        <v>0</v>
      </c>
      <c r="J3" s="6">
        <f>SUMIF(元データ!E:E,B3,元データ!O:O)</f>
        <v>1</v>
      </c>
      <c r="K3" s="6">
        <f>SUMIF(元データ!E:E,B3,元データ!Q:Q)</f>
        <v>5</v>
      </c>
      <c r="L3" s="6">
        <f>SUMIF(元データ!E:E,B3,元データ!Y:Y)</f>
        <v>0</v>
      </c>
      <c r="M3" s="6">
        <f>SUMIF(元データ!E:E,B3,元データ!L:L)</f>
        <v>0</v>
      </c>
      <c r="N3" s="6">
        <f>SUMIF(元データ!E:E,B3,元データ!X:X)</f>
        <v>3</v>
      </c>
      <c r="O3" s="10">
        <f t="shared" si="0"/>
        <v>0.3</v>
      </c>
      <c r="P3" s="6">
        <f t="shared" si="1"/>
        <v>0.5</v>
      </c>
      <c r="Q3" s="6">
        <f t="shared" si="2"/>
        <v>0.3</v>
      </c>
      <c r="R3" s="6">
        <f t="shared" si="3"/>
        <v>0.8</v>
      </c>
      <c r="S3" s="6">
        <f>SUMIF(元データ!E:E,B3,元データ!AA:AA)</f>
        <v>0</v>
      </c>
      <c r="T3" s="6">
        <f>SUMIF(元データ!E:E,B3,元データ!AB:AB)</f>
        <v>1</v>
      </c>
      <c r="U3" s="6">
        <f>SUMIF(元データ!E:E,B3,元データ!AC:AC)</f>
        <v>0</v>
      </c>
      <c r="V3" s="5">
        <f t="shared" si="4"/>
        <v>1</v>
      </c>
      <c r="W3" s="6">
        <f>SUMIF(元データ!E:E,B3,元データ!I:I)</f>
        <v>3</v>
      </c>
      <c r="X3" s="6">
        <f>SUMIF(元データ!E:E,B3,元データ!J:J)</f>
        <v>0</v>
      </c>
      <c r="Y3" s="6">
        <f>SUMIF(元データ!E:E,B3,元データ!K:K)</f>
        <v>0</v>
      </c>
      <c r="Z3" s="6">
        <f t="shared" si="5"/>
        <v>3</v>
      </c>
      <c r="AA3" s="6">
        <f>SUMIF(元データ!E:E,B3,元データ!Z:Z)</f>
        <v>0</v>
      </c>
      <c r="AB3" s="6">
        <f t="shared" si="6"/>
        <v>58</v>
      </c>
      <c r="AC3" s="6">
        <f t="shared" si="7"/>
        <v>5.8</v>
      </c>
      <c r="AD3" s="6">
        <f>SUMIF(元データ!E:E,B3,元データ!S:S)</f>
        <v>3</v>
      </c>
      <c r="AE3" s="6">
        <f>SUMIF(元データ!E:E,B3,元データ!T:T)</f>
        <v>10</v>
      </c>
      <c r="AF3" s="6">
        <f>SUMIF(元データ!E:E,B3,元データ!U:U)</f>
        <v>10</v>
      </c>
      <c r="AG3" s="6">
        <f>SUMIF(元データ!E:E,B3,元データ!V:V)</f>
        <v>25</v>
      </c>
      <c r="AH3" s="6">
        <f>SUMIF(元データ!E:E,B3,元データ!Q:Q)</f>
        <v>5</v>
      </c>
      <c r="AI3" s="6">
        <f>SUMIF(元データ!E:E,B3,元データ!R:R)</f>
        <v>2</v>
      </c>
    </row>
    <row r="4" spans="1:35" ht="17.25" customHeight="1">
      <c r="A4" s="6" t="s">
        <v>45</v>
      </c>
      <c r="B4" s="6" t="s">
        <v>46</v>
      </c>
      <c r="C4" s="6">
        <f>COUNTIF(元データ!E:E,B4)</f>
        <v>5</v>
      </c>
      <c r="D4" s="6">
        <f>SUMIF(元データ!E:E,B4,元データ!G:G)</f>
        <v>6</v>
      </c>
      <c r="E4" s="6">
        <f>SUMIF(元データ!E:E,B4,元データ!G:G)</f>
        <v>6</v>
      </c>
      <c r="F4" s="6">
        <f>SUMIF(元データ!E:E,B4,元データ!H:H)</f>
        <v>1</v>
      </c>
      <c r="G4" s="6">
        <f>SUMIF(元データ!E:E,B4,元データ!M:M)</f>
        <v>0</v>
      </c>
      <c r="H4" s="6">
        <f>SUMIF(元データ!E:E,B4,元データ!N:N)</f>
        <v>0</v>
      </c>
      <c r="I4" s="6">
        <f>SUMIF(元データ!E:E,B4,元データ!P:P)</f>
        <v>0</v>
      </c>
      <c r="J4" s="6">
        <f>SUMIF(元データ!E:E,B4,元データ!O:O)</f>
        <v>1</v>
      </c>
      <c r="K4" s="6">
        <f>SUMIF(元データ!E:E,B4,元データ!Q:Q)</f>
        <v>1</v>
      </c>
      <c r="L4" s="6">
        <f>SUMIF(元データ!E:E,B4,元データ!Y:Y)</f>
        <v>1</v>
      </c>
      <c r="M4" s="6">
        <f>SUMIF(元データ!E:E,B4,元データ!L:L)</f>
        <v>0</v>
      </c>
      <c r="N4" s="6">
        <f>SUMIF(元データ!E:E,B4,元データ!X:X)</f>
        <v>3</v>
      </c>
      <c r="O4" s="10">
        <f t="shared" si="0"/>
        <v>0.16700000000000001</v>
      </c>
      <c r="P4" s="6">
        <f t="shared" si="1"/>
        <v>0.16700000000000001</v>
      </c>
      <c r="Q4" s="6">
        <f t="shared" si="2"/>
        <v>0.33300000000000002</v>
      </c>
      <c r="R4" s="6">
        <f t="shared" si="3"/>
        <v>0.5</v>
      </c>
      <c r="S4" s="6">
        <f>SUMIF(元データ!E:E,B4,元データ!AA:AA)</f>
        <v>1</v>
      </c>
      <c r="T4" s="6">
        <f>SUMIF(元データ!E:E,B4,元データ!AB:AB)</f>
        <v>6</v>
      </c>
      <c r="U4" s="6">
        <f>SUMIF(元データ!E:E,B4,元データ!AC:AC)</f>
        <v>6</v>
      </c>
      <c r="V4" s="5">
        <f t="shared" si="4"/>
        <v>0.92300000000000004</v>
      </c>
      <c r="W4" s="6">
        <f>SUMIF(元データ!E:E,B4,元データ!I:I)</f>
        <v>0</v>
      </c>
      <c r="X4" s="6">
        <f>SUMIF(元データ!E:E,B4,元データ!J:J)</f>
        <v>1</v>
      </c>
      <c r="Y4" s="6">
        <f>SUMIF(元データ!E:E,B4,元データ!K:K)</f>
        <v>0</v>
      </c>
      <c r="Z4" s="6">
        <f t="shared" si="5"/>
        <v>2</v>
      </c>
      <c r="AA4" s="6">
        <f>SUMIF(元データ!E:E,B4,元データ!Z:Z)</f>
        <v>0</v>
      </c>
      <c r="AB4" s="6">
        <f t="shared" si="6"/>
        <v>30</v>
      </c>
      <c r="AC4" s="6">
        <f t="shared" si="7"/>
        <v>5</v>
      </c>
      <c r="AD4" s="6">
        <f>SUMIF(元データ!E:E,B4,元データ!S:S)</f>
        <v>2</v>
      </c>
      <c r="AE4" s="6">
        <f>SUMIF(元データ!E:E,B4,元データ!T:T)</f>
        <v>7</v>
      </c>
      <c r="AF4" s="6">
        <f>SUMIF(元データ!E:E,B4,元データ!U:U)</f>
        <v>5</v>
      </c>
      <c r="AG4" s="6">
        <f>SUMIF(元データ!E:E,B4,元データ!V:V)</f>
        <v>9</v>
      </c>
      <c r="AH4" s="6">
        <f>SUMIF(元データ!E:E,B4,元データ!Q:Q)</f>
        <v>1</v>
      </c>
      <c r="AI4" s="6">
        <f>SUMIF(元データ!E:E,B4,元データ!R:R)</f>
        <v>0</v>
      </c>
    </row>
    <row r="5" spans="1:35" ht="17.25" customHeight="1">
      <c r="A5" s="6" t="s">
        <v>47</v>
      </c>
      <c r="B5" s="6" t="s">
        <v>48</v>
      </c>
      <c r="C5" s="6">
        <f>COUNTIF(元データ!E:E,B5)</f>
        <v>2</v>
      </c>
      <c r="D5" s="6">
        <f>SUMIF(元データ!E:E,B5,元データ!G:G)</f>
        <v>2</v>
      </c>
      <c r="E5" s="6">
        <f>SUMIF(元データ!E:E,B5,元データ!G:G)</f>
        <v>2</v>
      </c>
      <c r="F5" s="6">
        <f>SUMIF(元データ!E:E,B5,元データ!H:H)</f>
        <v>1</v>
      </c>
      <c r="G5" s="6">
        <f>SUMIF(元データ!E:E,B5,元データ!M:M)</f>
        <v>1</v>
      </c>
      <c r="H5" s="6">
        <f>SUMIF(元データ!E:E,B5,元データ!N:N)</f>
        <v>0</v>
      </c>
      <c r="I5" s="6">
        <f>SUMIF(元データ!E:E,B5,元データ!P:P)</f>
        <v>0</v>
      </c>
      <c r="J5" s="6">
        <f>SUMIF(元データ!E:E,B5,元データ!O:O)</f>
        <v>0</v>
      </c>
      <c r="K5" s="6">
        <f>SUMIF(元データ!E:E,B5,元データ!Q:Q)</f>
        <v>0</v>
      </c>
      <c r="L5" s="6">
        <f>SUMIF(元データ!E:E,B5,元データ!Y:Y)</f>
        <v>0</v>
      </c>
      <c r="M5" s="6">
        <f>SUMIF(元データ!E:E,B5,元データ!L:L)</f>
        <v>0</v>
      </c>
      <c r="N5" s="6">
        <f>SUMIF(元データ!E:E,B5,元データ!X:X)</f>
        <v>0</v>
      </c>
      <c r="O5" s="10">
        <f t="shared" si="0"/>
        <v>0.5</v>
      </c>
      <c r="P5" s="6">
        <f t="shared" si="1"/>
        <v>0.66700000000000004</v>
      </c>
      <c r="Q5" s="6">
        <f t="shared" si="2"/>
        <v>0.5</v>
      </c>
      <c r="R5" s="6">
        <f t="shared" si="3"/>
        <v>1.167</v>
      </c>
      <c r="S5" s="6">
        <f>SUMIF(元データ!E:E,B5,元データ!AA:AA)</f>
        <v>0</v>
      </c>
      <c r="T5" s="6">
        <f>SUMIF(元データ!E:E,B5,元データ!AB:AB)</f>
        <v>2</v>
      </c>
      <c r="U5" s="6">
        <f>SUMIF(元データ!E:E,B5,元データ!AC:AC)</f>
        <v>0</v>
      </c>
      <c r="V5" s="5">
        <f t="shared" si="4"/>
        <v>1</v>
      </c>
      <c r="W5" s="6">
        <f>SUMIF(元データ!E:E,B5,元データ!I:I)</f>
        <v>1</v>
      </c>
      <c r="X5" s="6">
        <f>SUMIF(元データ!E:E,B5,元データ!J:J)</f>
        <v>0</v>
      </c>
      <c r="Y5" s="6">
        <f>SUMIF(元データ!E:E,B5,元データ!K:K)</f>
        <v>0</v>
      </c>
      <c r="Z5" s="6">
        <f t="shared" si="5"/>
        <v>1</v>
      </c>
      <c r="AA5" s="6">
        <f>SUMIF(元データ!E:E,B5,元データ!Z:Z)</f>
        <v>0</v>
      </c>
      <c r="AB5" s="6">
        <f t="shared" si="6"/>
        <v>11</v>
      </c>
      <c r="AC5" s="6">
        <f t="shared" si="7"/>
        <v>5.5</v>
      </c>
      <c r="AD5" s="6">
        <f>SUMIF(元データ!E:E,B5,元データ!S:S)</f>
        <v>1</v>
      </c>
      <c r="AE5" s="6">
        <f>SUMIF(元データ!E:E,B5,元データ!T:T)</f>
        <v>1</v>
      </c>
      <c r="AF5" s="6">
        <f>SUMIF(元データ!E:E,B5,元データ!U:U)</f>
        <v>1</v>
      </c>
      <c r="AG5" s="6">
        <f>SUMIF(元データ!E:E,B5,元データ!V:V)</f>
        <v>6</v>
      </c>
      <c r="AH5" s="6">
        <f>SUMIF(元データ!E:E,B5,元データ!Q:Q)</f>
        <v>0</v>
      </c>
      <c r="AI5" s="6">
        <f>SUMIF(元データ!E:E,B5,元データ!R:R)</f>
        <v>2</v>
      </c>
    </row>
    <row r="6" spans="1:35" ht="17.25" customHeight="1">
      <c r="A6" s="6" t="s">
        <v>49</v>
      </c>
      <c r="B6" s="6" t="s">
        <v>50</v>
      </c>
      <c r="C6" s="6">
        <f>COUNTIF(元データ!E:E,B6)</f>
        <v>6</v>
      </c>
      <c r="D6" s="6">
        <f>SUMIF(元データ!E:E,B6,元データ!G:G)</f>
        <v>15</v>
      </c>
      <c r="E6" s="6">
        <f>SUMIF(元データ!E:E,B6,元データ!G:G)</f>
        <v>15</v>
      </c>
      <c r="F6" s="6">
        <f>SUMIF(元データ!E:E,B6,元データ!H:H)</f>
        <v>7</v>
      </c>
      <c r="G6" s="6">
        <f>SUMIF(元データ!E:E,B6,元データ!M:M)</f>
        <v>0</v>
      </c>
      <c r="H6" s="6">
        <f>SUMIF(元データ!E:E,B6,元データ!N:N)</f>
        <v>0</v>
      </c>
      <c r="I6" s="6">
        <f>SUMIF(元データ!E:E,B6,元データ!P:P)</f>
        <v>0</v>
      </c>
      <c r="J6" s="6">
        <f>SUMIF(元データ!E:E,B6,元データ!O:O)</f>
        <v>7</v>
      </c>
      <c r="K6" s="6">
        <f>SUMIF(元データ!E:E,B6,元データ!Q:Q)</f>
        <v>5</v>
      </c>
      <c r="L6" s="6">
        <f>SUMIF(元データ!E:E,B6,元データ!Y:Y)</f>
        <v>0</v>
      </c>
      <c r="M6" s="6">
        <f>SUMIF(元データ!E:E,B6,元データ!L:L)</f>
        <v>1</v>
      </c>
      <c r="N6" s="6">
        <f>SUMIF(元データ!E:E,B6,元データ!X:X)</f>
        <v>0</v>
      </c>
      <c r="O6" s="10">
        <f t="shared" si="0"/>
        <v>0.46700000000000003</v>
      </c>
      <c r="P6" s="6">
        <f t="shared" si="1"/>
        <v>0.46700000000000003</v>
      </c>
      <c r="Q6" s="6">
        <f t="shared" si="2"/>
        <v>0.8</v>
      </c>
      <c r="R6" s="6">
        <f t="shared" si="3"/>
        <v>1.2670000000000001</v>
      </c>
      <c r="S6" s="6">
        <f>SUMIF(元データ!E:E,B6,元データ!AA:AA)</f>
        <v>0</v>
      </c>
      <c r="T6" s="6">
        <f>SUMIF(元データ!E:E,B6,元データ!AB:AB)</f>
        <v>14</v>
      </c>
      <c r="U6" s="6">
        <f>SUMIF(元データ!E:E,B6,元データ!AC:AC)</f>
        <v>2</v>
      </c>
      <c r="V6" s="5">
        <f t="shared" si="4"/>
        <v>1</v>
      </c>
      <c r="W6" s="6">
        <f>SUMIF(元データ!E:E,B6,元データ!I:I)</f>
        <v>4</v>
      </c>
      <c r="X6" s="6">
        <f>SUMIF(元データ!E:E,B6,元データ!J:J)</f>
        <v>2</v>
      </c>
      <c r="Y6" s="6">
        <f>SUMIF(元データ!E:E,B6,元データ!K:K)</f>
        <v>0</v>
      </c>
      <c r="Z6" s="6">
        <f t="shared" si="5"/>
        <v>12</v>
      </c>
      <c r="AA6" s="6">
        <f>SUMIF(元データ!E:E,B6,元データ!Z:Z)</f>
        <v>0</v>
      </c>
      <c r="AB6" s="6">
        <f t="shared" si="6"/>
        <v>43</v>
      </c>
      <c r="AC6" s="6">
        <f t="shared" si="7"/>
        <v>2.87</v>
      </c>
      <c r="AD6" s="6">
        <f>SUMIF(元データ!E:E,B6,元データ!S:S)</f>
        <v>8</v>
      </c>
      <c r="AE6" s="6">
        <f>SUMIF(元データ!E:E,B6,元データ!T:T)</f>
        <v>0</v>
      </c>
      <c r="AF6" s="6">
        <f>SUMIF(元データ!E:E,B6,元データ!U:U)</f>
        <v>7</v>
      </c>
      <c r="AG6" s="6">
        <f>SUMIF(元データ!E:E,B6,元データ!V:V)</f>
        <v>13</v>
      </c>
      <c r="AH6" s="6">
        <f>SUMIF(元データ!E:E,B6,元データ!Q:Q)</f>
        <v>5</v>
      </c>
      <c r="AI6" s="6">
        <f>SUMIF(元データ!E:E,B6,元データ!R:R)</f>
        <v>5</v>
      </c>
    </row>
    <row r="7" spans="1:35" ht="17.25" customHeight="1">
      <c r="A7" s="6" t="s">
        <v>51</v>
      </c>
      <c r="B7" s="6" t="s">
        <v>52</v>
      </c>
      <c r="C7" s="6">
        <f>COUNTIF(元データ!E:E,B7)</f>
        <v>6</v>
      </c>
      <c r="D7" s="6">
        <f>SUMIF(元データ!E:E,B7,元データ!G:G)</f>
        <v>18</v>
      </c>
      <c r="E7" s="6">
        <f>SUMIF(元データ!E:E,B7,元データ!G:G)</f>
        <v>18</v>
      </c>
      <c r="F7" s="6">
        <f>SUMIF(元データ!E:E,B7,元データ!H:H)</f>
        <v>7</v>
      </c>
      <c r="G7" s="6">
        <f>SUMIF(元データ!E:E,B7,元データ!M:M)</f>
        <v>1</v>
      </c>
      <c r="H7" s="6">
        <f>SUMIF(元データ!E:E,B7,元データ!N:N)</f>
        <v>0</v>
      </c>
      <c r="I7" s="6">
        <f>SUMIF(元データ!E:E,B7,元データ!P:P)</f>
        <v>0</v>
      </c>
      <c r="J7" s="6">
        <f>SUMIF(元データ!E:E,B7,元データ!O:O)</f>
        <v>8</v>
      </c>
      <c r="K7" s="6">
        <f>SUMIF(元データ!E:E,B7,元データ!Q:Q)</f>
        <v>7</v>
      </c>
      <c r="L7" s="6">
        <f>SUMIF(元データ!E:E,B7,元データ!Y:Y)</f>
        <v>0</v>
      </c>
      <c r="M7" s="6">
        <f>SUMIF(元データ!E:E,B7,元データ!L:L)</f>
        <v>1</v>
      </c>
      <c r="N7" s="6">
        <f>SUMIF(元データ!E:E,B7,元データ!X:X)</f>
        <v>4</v>
      </c>
      <c r="O7" s="10">
        <f t="shared" si="0"/>
        <v>0.38900000000000001</v>
      </c>
      <c r="P7" s="6">
        <f t="shared" si="1"/>
        <v>0.42099999999999999</v>
      </c>
      <c r="Q7" s="6">
        <f t="shared" si="2"/>
        <v>0.83299999999999996</v>
      </c>
      <c r="R7" s="6">
        <f t="shared" si="3"/>
        <v>1.254</v>
      </c>
      <c r="S7" s="6">
        <f>SUMIF(元データ!E:E,B7,元データ!AA:AA)</f>
        <v>0</v>
      </c>
      <c r="T7" s="6">
        <f>SUMIF(元データ!E:E,B7,元データ!AB:AB)</f>
        <v>5</v>
      </c>
      <c r="U7" s="6">
        <f>SUMIF(元データ!E:E,B7,元データ!AC:AC)</f>
        <v>7</v>
      </c>
      <c r="V7" s="5">
        <f t="shared" si="4"/>
        <v>1</v>
      </c>
      <c r="W7" s="6">
        <f>SUMIF(元データ!E:E,B7,元データ!I:I)</f>
        <v>2</v>
      </c>
      <c r="X7" s="6">
        <f>SUMIF(元データ!E:E,B7,元データ!J:J)</f>
        <v>3</v>
      </c>
      <c r="Y7" s="6">
        <f>SUMIF(元データ!E:E,B7,元データ!K:K)</f>
        <v>1</v>
      </c>
      <c r="Z7" s="6">
        <f t="shared" si="5"/>
        <v>15</v>
      </c>
      <c r="AA7" s="6">
        <f>SUMIF(元データ!E:E,B7,元データ!Z:Z)</f>
        <v>0</v>
      </c>
      <c r="AB7" s="6">
        <f t="shared" si="6"/>
        <v>73</v>
      </c>
      <c r="AC7" s="6">
        <f t="shared" si="7"/>
        <v>4.0599999999999996</v>
      </c>
      <c r="AD7" s="6">
        <f>SUMIF(元データ!E:E,B7,元データ!S:S)</f>
        <v>2</v>
      </c>
      <c r="AE7" s="6">
        <f>SUMIF(元データ!E:E,B7,元データ!T:T)</f>
        <v>13</v>
      </c>
      <c r="AF7" s="6">
        <f>SUMIF(元データ!E:E,B7,元データ!U:U)</f>
        <v>15</v>
      </c>
      <c r="AG7" s="6">
        <f>SUMIF(元データ!E:E,B7,元データ!V:V)</f>
        <v>25</v>
      </c>
      <c r="AH7" s="6">
        <f>SUMIF(元データ!E:E,B7,元データ!Q:Q)</f>
        <v>7</v>
      </c>
      <c r="AI7" s="6">
        <f>SUMIF(元データ!E:E,B7,元データ!R:R)</f>
        <v>3</v>
      </c>
    </row>
    <row r="8" spans="1:35" ht="17.25" customHeight="1">
      <c r="A8" s="6" t="s">
        <v>53</v>
      </c>
      <c r="B8" s="6" t="s">
        <v>54</v>
      </c>
      <c r="C8" s="6">
        <f>COUNTIF(元データ!E:E,B8)</f>
        <v>6</v>
      </c>
      <c r="D8" s="6">
        <f>SUMIF(元データ!E:E,B8,元データ!G:G)</f>
        <v>14</v>
      </c>
      <c r="E8" s="6">
        <f>SUMIF(元データ!E:E,B8,元データ!G:G)</f>
        <v>14</v>
      </c>
      <c r="F8" s="6">
        <f>SUMIF(元データ!E:E,B8,元データ!H:H)</f>
        <v>3</v>
      </c>
      <c r="G8" s="6">
        <f>SUMIF(元データ!E:E,B8,元データ!M:M)</f>
        <v>2</v>
      </c>
      <c r="H8" s="6">
        <f>SUMIF(元データ!E:E,B8,元データ!N:N)</f>
        <v>1</v>
      </c>
      <c r="I8" s="6">
        <f>SUMIF(元データ!E:E,B8,元データ!P:P)</f>
        <v>2</v>
      </c>
      <c r="J8" s="6">
        <f>SUMIF(元データ!E:E,B8,元データ!O:O)</f>
        <v>2</v>
      </c>
      <c r="K8" s="6">
        <f>SUMIF(元データ!E:E,B8,元データ!Q:Q)</f>
        <v>4</v>
      </c>
      <c r="L8" s="6">
        <f>SUMIF(元データ!E:E,B8,元データ!Y:Y)</f>
        <v>0</v>
      </c>
      <c r="M8" s="6">
        <f>SUMIF(元データ!E:E,B8,元データ!L:L)</f>
        <v>0</v>
      </c>
      <c r="N8" s="6">
        <f>SUMIF(元データ!E:E,B8,元データ!X:X)</f>
        <v>7</v>
      </c>
      <c r="O8" s="10">
        <f t="shared" si="0"/>
        <v>0.214</v>
      </c>
      <c r="P8" s="6">
        <f t="shared" si="1"/>
        <v>0.35299999999999998</v>
      </c>
      <c r="Q8" s="6">
        <f t="shared" si="2"/>
        <v>0.35699999999999998</v>
      </c>
      <c r="R8" s="6">
        <f t="shared" si="3"/>
        <v>0.71</v>
      </c>
      <c r="S8" s="6">
        <f>SUMIF(元データ!E:E,B8,元データ!AA:AA)</f>
        <v>1</v>
      </c>
      <c r="T8" s="6">
        <f>SUMIF(元データ!E:E,B8,元データ!AB:AB)</f>
        <v>7</v>
      </c>
      <c r="U8" s="6">
        <f>SUMIF(元データ!E:E,B8,元データ!AC:AC)</f>
        <v>2</v>
      </c>
      <c r="V8" s="5">
        <f t="shared" si="4"/>
        <v>0.9</v>
      </c>
      <c r="W8" s="6">
        <f>SUMIF(元データ!E:E,B8,元データ!I:I)</f>
        <v>2</v>
      </c>
      <c r="X8" s="6">
        <f>SUMIF(元データ!E:E,B8,元データ!J:J)</f>
        <v>0</v>
      </c>
      <c r="Y8" s="6">
        <f>SUMIF(元データ!E:E,B8,元データ!K:K)</f>
        <v>1</v>
      </c>
      <c r="Z8" s="6">
        <f t="shared" si="5"/>
        <v>5</v>
      </c>
      <c r="AA8" s="6">
        <f>SUMIF(元データ!E:E,B8,元データ!Z:Z)</f>
        <v>0</v>
      </c>
      <c r="AB8" s="6">
        <f t="shared" si="6"/>
        <v>75</v>
      </c>
      <c r="AC8" s="6">
        <f t="shared" si="7"/>
        <v>5.36</v>
      </c>
      <c r="AD8" s="6">
        <f>SUMIF(元データ!E:E,B8,元データ!S:S)</f>
        <v>10</v>
      </c>
      <c r="AE8" s="6">
        <f>SUMIF(元データ!E:E,B8,元データ!T:T)</f>
        <v>10</v>
      </c>
      <c r="AF8" s="6">
        <f>SUMIF(元データ!E:E,B8,元データ!U:U)</f>
        <v>10</v>
      </c>
      <c r="AG8" s="6">
        <f>SUMIF(元データ!E:E,B8,元データ!V:V)</f>
        <v>31</v>
      </c>
      <c r="AH8" s="6">
        <f>SUMIF(元データ!E:E,B8,元データ!Q:Q)</f>
        <v>4</v>
      </c>
      <c r="AI8" s="6">
        <f>SUMIF(元データ!E:E,B8,元データ!R:R)</f>
        <v>3</v>
      </c>
    </row>
    <row r="9" spans="1:35" ht="17.25" customHeight="1">
      <c r="A9" s="6" t="s">
        <v>55</v>
      </c>
      <c r="B9" s="6" t="s">
        <v>56</v>
      </c>
      <c r="C9" s="6">
        <f>COUNTIF(元データ!E:E,B9)</f>
        <v>5</v>
      </c>
      <c r="D9" s="6">
        <f>SUMIF(元データ!E:E,B9,元データ!G:G)</f>
        <v>9</v>
      </c>
      <c r="E9" s="6">
        <f>SUMIF(元データ!E:E,B9,元データ!G:G)</f>
        <v>9</v>
      </c>
      <c r="F9" s="6">
        <f>SUMIF(元データ!E:E,B9,元データ!H:H)</f>
        <v>1</v>
      </c>
      <c r="G9" s="6">
        <f>SUMIF(元データ!E:E,B9,元データ!M:M)</f>
        <v>1</v>
      </c>
      <c r="H9" s="6">
        <f>SUMIF(元データ!E:E,B9,元データ!N:N)</f>
        <v>1</v>
      </c>
      <c r="I9" s="6">
        <f>SUMIF(元データ!E:E,B9,元データ!P:P)</f>
        <v>0</v>
      </c>
      <c r="J9" s="6">
        <f>SUMIF(元データ!E:E,B9,元データ!O:O)</f>
        <v>1</v>
      </c>
      <c r="K9" s="6">
        <f>SUMIF(元データ!E:E,B9,元データ!Q:Q)</f>
        <v>3</v>
      </c>
      <c r="L9" s="6">
        <f>SUMIF(元データ!E:E,B9,元データ!Y:Y)</f>
        <v>0</v>
      </c>
      <c r="M9" s="6">
        <f>SUMIF(元データ!E:E,B9,元データ!L:L)</f>
        <v>0</v>
      </c>
      <c r="N9" s="6">
        <f>SUMIF(元データ!E:E,B9,元データ!X:X)</f>
        <v>4</v>
      </c>
      <c r="O9" s="10">
        <f>IFERROR(ROUND(F9/E9,3),0)</f>
        <v>0.111</v>
      </c>
      <c r="P9" s="6">
        <f>IFERROR(ROUND((G9+H9+F9)/(G9+H9+E9),3),0)</f>
        <v>0.27300000000000002</v>
      </c>
      <c r="Q9" s="6">
        <f>IFERROR(ROUND(Z9/E9,3),0)</f>
        <v>0.222</v>
      </c>
      <c r="R9" s="6">
        <f t="shared" si="3"/>
        <v>0.495</v>
      </c>
      <c r="S9" s="6">
        <f>SUMIF(元データ!E:E,B9,元データ!AA:AA)</f>
        <v>2</v>
      </c>
      <c r="T9" s="6">
        <f>SUMIF(元データ!E:E,B9,元データ!AB:AB)</f>
        <v>14</v>
      </c>
      <c r="U9" s="6">
        <f>SUMIF(元データ!E:E,B9,元データ!AC:AC)</f>
        <v>2</v>
      </c>
      <c r="V9" s="5">
        <f t="shared" si="4"/>
        <v>0.88900000000000001</v>
      </c>
      <c r="W9" s="6">
        <f>SUMIF(元データ!E:E,B9,元データ!I:I)</f>
        <v>0</v>
      </c>
      <c r="X9" s="6">
        <f>SUMIF(元データ!E:E,B9,元データ!J:J)</f>
        <v>1</v>
      </c>
      <c r="Y9" s="6">
        <f>SUMIF(元データ!E:E,B9,元データ!K:K)</f>
        <v>0</v>
      </c>
      <c r="Z9" s="6">
        <f t="shared" si="5"/>
        <v>2</v>
      </c>
      <c r="AA9" s="6">
        <f>SUMIF(元データ!E:E,B9,元データ!Z:Z)</f>
        <v>0</v>
      </c>
      <c r="AB9" s="6">
        <f t="shared" si="6"/>
        <v>45</v>
      </c>
      <c r="AC9" s="6">
        <f>IFERROR(ROUND(AB9/D9,2),0)</f>
        <v>5</v>
      </c>
      <c r="AD9" s="6">
        <f>SUMIF(元データ!E:E,B9,元データ!S:S)</f>
        <v>10</v>
      </c>
      <c r="AE9" s="6">
        <f>SUMIF(元データ!E:E,B9,元データ!T:T)</f>
        <v>7</v>
      </c>
      <c r="AF9" s="6">
        <f>SUMIF(元データ!E:E,B9,元データ!U:U)</f>
        <v>2</v>
      </c>
      <c r="AG9" s="6">
        <f>SUMIF(元データ!E:E,B9,元データ!V:V)</f>
        <v>17</v>
      </c>
      <c r="AH9" s="6">
        <f>SUMIF(元データ!E:E,B9,元データ!Q:Q)</f>
        <v>3</v>
      </c>
      <c r="AI9" s="6">
        <f>SUMIF(元データ!E:E,B9,元データ!R:R)</f>
        <v>1</v>
      </c>
    </row>
    <row r="10" spans="1:35" ht="17.25" customHeight="1">
      <c r="A10" s="6" t="s">
        <v>57</v>
      </c>
      <c r="B10" s="6" t="s">
        <v>58</v>
      </c>
      <c r="C10" s="6">
        <f>COUNTIF(元データ!E:E,B10)</f>
        <v>6</v>
      </c>
      <c r="D10" s="6">
        <f>SUMIF(元データ!E:E,B10,元データ!G:G)</f>
        <v>16</v>
      </c>
      <c r="E10" s="6">
        <f>SUMIF(元データ!E:E,B10,元データ!G:G)</f>
        <v>16</v>
      </c>
      <c r="F10" s="6">
        <f>SUMIF(元データ!E:E,B10,元データ!H:H)</f>
        <v>5</v>
      </c>
      <c r="G10" s="6">
        <f>SUMIF(元データ!E:E,B10,元データ!M:M)</f>
        <v>1</v>
      </c>
      <c r="H10" s="6">
        <f>SUMIF(元データ!E:E,B10,元データ!N:N)</f>
        <v>0</v>
      </c>
      <c r="I10" s="6">
        <f>SUMIF(元データ!E:E,B10,元データ!P:P)</f>
        <v>1</v>
      </c>
      <c r="J10" s="6">
        <f>SUMIF(元データ!E:E,B10,元データ!O:O)</f>
        <v>3</v>
      </c>
      <c r="K10" s="6">
        <f>SUMIF(元データ!E:E,B10,元データ!Q:Q)</f>
        <v>4</v>
      </c>
      <c r="L10" s="6">
        <f>SUMIF(元データ!E:E,B10,元データ!Y:Y)</f>
        <v>1</v>
      </c>
      <c r="M10" s="6">
        <f>SUMIF(元データ!E:E,B10,元データ!L:L)</f>
        <v>0</v>
      </c>
      <c r="N10" s="6">
        <f>SUMIF(元データ!E:E,B10,元データ!X:X)</f>
        <v>2</v>
      </c>
      <c r="O10" s="10">
        <f t="shared" ref="O10:O12" si="8">IFERROR(ROUND(F10/E10,3),"-")</f>
        <v>0.313</v>
      </c>
      <c r="P10" s="6">
        <f t="shared" ref="P10:P12" si="9">IFERROR(ROUND((G10+H10+F10)/(G10+H10+E10),3),"-")</f>
        <v>0.35299999999999998</v>
      </c>
      <c r="Q10" s="6">
        <f t="shared" ref="Q10:Q12" si="10">IFERROR(ROUND(Z10/E10,3),"-")</f>
        <v>0.438</v>
      </c>
      <c r="R10" s="6">
        <f t="shared" si="3"/>
        <v>0.79099999999999993</v>
      </c>
      <c r="S10" s="6">
        <f>SUMIF(元データ!E:E,B10,元データ!AA:AA)</f>
        <v>0</v>
      </c>
      <c r="T10" s="6">
        <f>SUMIF(元データ!E:E,B10,元データ!AB:AB)</f>
        <v>3</v>
      </c>
      <c r="U10" s="6">
        <f>SUMIF(元データ!E:E,B10,元データ!AC:AC)</f>
        <v>5</v>
      </c>
      <c r="V10" s="5">
        <f t="shared" si="4"/>
        <v>1</v>
      </c>
      <c r="W10" s="6">
        <f>SUMIF(元データ!E:E,B10,元データ!I:I)</f>
        <v>4</v>
      </c>
      <c r="X10" s="6">
        <f>SUMIF(元データ!E:E,B10,元データ!J:J)</f>
        <v>0</v>
      </c>
      <c r="Y10" s="6">
        <f>SUMIF(元データ!E:E,B10,元データ!K:K)</f>
        <v>1</v>
      </c>
      <c r="Z10" s="6">
        <f t="shared" si="5"/>
        <v>7</v>
      </c>
      <c r="AA10" s="6">
        <f>SUMIF(元データ!E:E,B10,元データ!Z:Z)</f>
        <v>0</v>
      </c>
      <c r="AB10" s="6">
        <f t="shared" si="6"/>
        <v>58</v>
      </c>
      <c r="AC10" s="6">
        <f t="shared" ref="AC10:AC12" si="11">IFERROR(ROUND(AB10/D10,2),"-")</f>
        <v>3.63</v>
      </c>
      <c r="AD10" s="6">
        <f>SUMIF(元データ!E:E,B10,元データ!S:S)</f>
        <v>10</v>
      </c>
      <c r="AE10" s="6">
        <f>SUMIF(元データ!E:E,B10,元データ!T:T)</f>
        <v>6</v>
      </c>
      <c r="AF10" s="6">
        <f>SUMIF(元データ!E:E,B10,元データ!U:U)</f>
        <v>4</v>
      </c>
      <c r="AG10" s="6">
        <f>SUMIF(元データ!E:E,B10,元データ!V:V)</f>
        <v>21</v>
      </c>
      <c r="AH10" s="6">
        <f>SUMIF(元データ!E:E,B10,元データ!Q:Q)</f>
        <v>4</v>
      </c>
      <c r="AI10" s="6">
        <f>SUMIF(元データ!E:E,B10,元データ!R:R)</f>
        <v>2</v>
      </c>
    </row>
    <row r="11" spans="1:35" ht="17.25" customHeight="1">
      <c r="A11" s="6" t="s">
        <v>59</v>
      </c>
      <c r="B11" s="6" t="s">
        <v>60</v>
      </c>
      <c r="C11" s="6">
        <f>COUNTIF(元データ!E:E,B11)</f>
        <v>5</v>
      </c>
      <c r="D11" s="6">
        <f>SUMIF(元データ!E:E,B11,元データ!G:G)</f>
        <v>11</v>
      </c>
      <c r="E11" s="6">
        <f>SUMIF(元データ!E:E,B11,元データ!G:G)</f>
        <v>11</v>
      </c>
      <c r="F11" s="6">
        <f>SUMIF(元データ!E:E,B11,元データ!H:H)</f>
        <v>4</v>
      </c>
      <c r="G11" s="6">
        <f>SUMIF(元データ!E:E,B11,元データ!M:M)</f>
        <v>1</v>
      </c>
      <c r="H11" s="6">
        <f>SUMIF(元データ!E:E,B11,元データ!N:N)</f>
        <v>1</v>
      </c>
      <c r="I11" s="6">
        <f>SUMIF(元データ!E:E,B11,元データ!P:P)</f>
        <v>0</v>
      </c>
      <c r="J11" s="6">
        <f>SUMIF(元データ!E:E,B11,元データ!O:O)</f>
        <v>5</v>
      </c>
      <c r="K11" s="6">
        <f>SUMIF(元データ!E:E,B11,元データ!Q:Q)</f>
        <v>4</v>
      </c>
      <c r="L11" s="6">
        <f>SUMIF(元データ!E:E,B11,元データ!Y:Y)</f>
        <v>0</v>
      </c>
      <c r="M11" s="6">
        <f>SUMIF(元データ!E:E,B11,元データ!L:L)</f>
        <v>1</v>
      </c>
      <c r="N11" s="6">
        <f>SUMIF(元データ!E:E,B11,元データ!X:X)</f>
        <v>4</v>
      </c>
      <c r="O11" s="10">
        <f t="shared" si="8"/>
        <v>0.36399999999999999</v>
      </c>
      <c r="P11" s="6">
        <f t="shared" si="9"/>
        <v>0.46200000000000002</v>
      </c>
      <c r="Q11" s="6">
        <f t="shared" si="10"/>
        <v>0.63600000000000001</v>
      </c>
      <c r="R11" s="6">
        <f t="shared" si="3"/>
        <v>1.0980000000000001</v>
      </c>
      <c r="S11" s="6">
        <f>SUMIF(元データ!E:E,B11,元データ!AA:AA)</f>
        <v>1</v>
      </c>
      <c r="T11" s="6">
        <f>SUMIF(元データ!E:E,B11,元データ!AB:AB)</f>
        <v>3</v>
      </c>
      <c r="U11" s="6">
        <f>SUMIF(元データ!E:E,B11,元データ!AC:AC)</f>
        <v>0</v>
      </c>
      <c r="V11" s="5">
        <f t="shared" si="4"/>
        <v>0.75</v>
      </c>
      <c r="W11" s="6">
        <f>SUMIF(元データ!E:E,B11,元データ!I:I)</f>
        <v>3</v>
      </c>
      <c r="X11" s="6">
        <f>SUMIF(元データ!E:E,B11,元データ!J:J)</f>
        <v>0</v>
      </c>
      <c r="Y11" s="6">
        <f>SUMIF(元データ!E:E,B11,元データ!K:K)</f>
        <v>0</v>
      </c>
      <c r="Z11" s="6">
        <f t="shared" si="5"/>
        <v>7</v>
      </c>
      <c r="AA11" s="6">
        <f>SUMIF(元データ!E:E,B11,元データ!Z:Z)</f>
        <v>0</v>
      </c>
      <c r="AB11" s="6">
        <f t="shared" si="6"/>
        <v>50</v>
      </c>
      <c r="AC11" s="6">
        <f t="shared" si="11"/>
        <v>4.55</v>
      </c>
      <c r="AD11" s="6">
        <f>SUMIF(元データ!E:E,B11,元データ!S:S)</f>
        <v>5</v>
      </c>
      <c r="AE11" s="6">
        <f>SUMIF(元データ!E:E,B11,元データ!T:T)</f>
        <v>7</v>
      </c>
      <c r="AF11" s="6">
        <f>SUMIF(元データ!E:E,B11,元データ!U:U)</f>
        <v>7</v>
      </c>
      <c r="AG11" s="6">
        <f>SUMIF(元データ!E:E,B11,元データ!V:V)</f>
        <v>20</v>
      </c>
      <c r="AH11" s="6">
        <f>SUMIF(元データ!E:E,B11,元データ!Q:Q)</f>
        <v>4</v>
      </c>
      <c r="AI11" s="6">
        <f>SUMIF(元データ!E:E,B11,元データ!R:R)</f>
        <v>2</v>
      </c>
    </row>
    <row r="12" spans="1:35" ht="17.25" customHeight="1">
      <c r="A12" s="6" t="s">
        <v>61</v>
      </c>
      <c r="B12" s="6" t="s">
        <v>62</v>
      </c>
      <c r="C12" s="6">
        <f>COUNTIF(元データ!E:E,B12)</f>
        <v>6</v>
      </c>
      <c r="D12" s="6">
        <f>SUMIF(元データ!E:E,B12,元データ!G:G)</f>
        <v>11</v>
      </c>
      <c r="E12" s="6">
        <f>SUMIF(元データ!E:E,B12,元データ!G:G)</f>
        <v>11</v>
      </c>
      <c r="F12" s="6">
        <f>SUMIF(元データ!E:E,B12,元データ!H:H)</f>
        <v>5</v>
      </c>
      <c r="G12" s="6">
        <f>SUMIF(元データ!E:E,B12,元データ!M:M)</f>
        <v>9</v>
      </c>
      <c r="H12" s="6">
        <f>SUMIF(元データ!E:E,B12,元データ!N:N)</f>
        <v>0</v>
      </c>
      <c r="I12" s="6">
        <f>SUMIF(元データ!E:E,B12,元データ!P:P)</f>
        <v>1</v>
      </c>
      <c r="J12" s="6">
        <f>SUMIF(元データ!E:E,B12,元データ!O:O)</f>
        <v>1</v>
      </c>
      <c r="K12" s="6">
        <f>SUMIF(元データ!E:E,B12,元データ!Q:Q)</f>
        <v>10</v>
      </c>
      <c r="L12" s="6">
        <f>SUMIF(元データ!E:E,B12,元データ!Y:Y)</f>
        <v>0</v>
      </c>
      <c r="M12" s="6">
        <f>SUMIF(元データ!E:E,B12,元データ!L:L)</f>
        <v>0</v>
      </c>
      <c r="N12" s="6">
        <f>SUMIF(元データ!E:E,B12,元データ!X:X)</f>
        <v>4</v>
      </c>
      <c r="O12" s="10">
        <f t="shared" si="8"/>
        <v>0.45500000000000002</v>
      </c>
      <c r="P12" s="6">
        <f t="shared" si="9"/>
        <v>0.7</v>
      </c>
      <c r="Q12" s="6">
        <f t="shared" si="10"/>
        <v>0.72699999999999998</v>
      </c>
      <c r="R12" s="6">
        <f t="shared" si="3"/>
        <v>1.427</v>
      </c>
      <c r="S12" s="6">
        <f>SUMIF(元データ!E:E,B12,元データ!AA:AA)</f>
        <v>0</v>
      </c>
      <c r="T12" s="6">
        <f>SUMIF(元データ!E:E,B12,元データ!AB:AB)</f>
        <v>10</v>
      </c>
      <c r="U12" s="6">
        <f>SUMIF(元データ!E:E,B12,元データ!AC:AC)</f>
        <v>9</v>
      </c>
      <c r="V12" s="5">
        <f t="shared" si="4"/>
        <v>1</v>
      </c>
      <c r="W12" s="6">
        <f>SUMIF(元データ!E:E,B12,元データ!I:I)</f>
        <v>3</v>
      </c>
      <c r="X12" s="6">
        <f>SUMIF(元データ!E:E,B12,元データ!J:J)</f>
        <v>1</v>
      </c>
      <c r="Y12" s="6">
        <f>SUMIF(元データ!E:E,B12,元データ!K:K)</f>
        <v>1</v>
      </c>
      <c r="Z12" s="6">
        <f t="shared" si="5"/>
        <v>8</v>
      </c>
      <c r="AA12" s="6">
        <f>SUMIF(元データ!E:E,B12,元データ!Z:Z)</f>
        <v>0</v>
      </c>
      <c r="AB12" s="6">
        <f t="shared" si="6"/>
        <v>105</v>
      </c>
      <c r="AC12" s="6">
        <f t="shared" si="11"/>
        <v>9.5500000000000007</v>
      </c>
      <c r="AD12" s="6">
        <f>SUMIF(元データ!E:E,B12,元データ!S:S)</f>
        <v>18</v>
      </c>
      <c r="AE12" s="6">
        <f>SUMIF(元データ!E:E,B12,元データ!T:T)</f>
        <v>7</v>
      </c>
      <c r="AF12" s="6">
        <f>SUMIF(元データ!E:E,B12,元データ!U:U)</f>
        <v>14</v>
      </c>
      <c r="AG12" s="6">
        <f>SUMIF(元データ!E:E,B12,元データ!V:V)</f>
        <v>55</v>
      </c>
      <c r="AH12" s="6">
        <f>SUMIF(元データ!E:E,B12,元データ!Q:Q)</f>
        <v>10</v>
      </c>
      <c r="AI12" s="6">
        <f>SUMIF(元データ!E:E,B12,元データ!R:R)</f>
        <v>3</v>
      </c>
    </row>
    <row r="13" spans="1:35" ht="17.25" customHeight="1">
      <c r="A13" s="6" t="s">
        <v>63</v>
      </c>
      <c r="B13" s="6" t="s">
        <v>1</v>
      </c>
      <c r="C13" s="6">
        <f>COUNTIF(元データ!E:E,B13)</f>
        <v>0</v>
      </c>
      <c r="D13" s="6">
        <f>SUMIF(元データ!E:E,B13,元データ!G:G)</f>
        <v>0</v>
      </c>
      <c r="E13" s="6">
        <f>SUMIF(元データ!E:E,B13,元データ!G:G)</f>
        <v>0</v>
      </c>
      <c r="F13" s="6">
        <f>SUMIF(元データ!E:E,B13,元データ!H:H)</f>
        <v>0</v>
      </c>
      <c r="G13" s="6">
        <f>SUMIF(元データ!E:E,B13,元データ!M:M)</f>
        <v>0</v>
      </c>
      <c r="H13" s="6">
        <f>SUMIF(元データ!E:E,B13,元データ!N:N)</f>
        <v>0</v>
      </c>
      <c r="I13" s="6">
        <f>SUMIF(元データ!E:E,B13,元データ!P:P)</f>
        <v>0</v>
      </c>
      <c r="J13" s="6">
        <f>SUMIF(元データ!E:E,B13,元データ!O:O)</f>
        <v>0</v>
      </c>
      <c r="K13" s="6">
        <f>SUMIF(元データ!E:E,B13,元データ!Q:Q)</f>
        <v>0</v>
      </c>
      <c r="L13" s="6">
        <f>SUMIF(元データ!E:E,B13,元データ!Y:Y)</f>
        <v>0</v>
      </c>
      <c r="M13" s="6">
        <f>SUMIF(元データ!E:E,B13,元データ!L:L)</f>
        <v>0</v>
      </c>
      <c r="N13" s="6">
        <f>SUMIF(元データ!E:E,B13,元データ!X:X)</f>
        <v>0</v>
      </c>
      <c r="O13" s="10">
        <f t="shared" ref="O13:O17" si="12">IFERROR(ROUND(F13/E13,3),0)</f>
        <v>0</v>
      </c>
      <c r="P13" s="6">
        <f t="shared" ref="P13:P17" si="13">IFERROR(ROUND((G13+H13+F13)/(G13+H13+E13),3),0)</f>
        <v>0</v>
      </c>
      <c r="Q13" s="6">
        <f t="shared" ref="Q13:Q17" si="14">IFERROR(ROUND(Z13/E13,3),0)</f>
        <v>0</v>
      </c>
      <c r="R13" s="6">
        <f t="shared" si="3"/>
        <v>0</v>
      </c>
      <c r="S13" s="6">
        <f>SUMIF(元データ!E:E,B13,元データ!AA:AA)</f>
        <v>0</v>
      </c>
      <c r="T13" s="6">
        <f>SUMIF(元データ!E:E,B13,元データ!AB:AB)</f>
        <v>0</v>
      </c>
      <c r="U13" s="6">
        <f>SUMIF(元データ!E:E,B13,元データ!AC:AC)</f>
        <v>0</v>
      </c>
      <c r="V13" s="5">
        <f t="shared" ref="V13:V17" si="15">IFERROR(ROUND((T13+U13)/(S13+T13+U13),3),0)</f>
        <v>0</v>
      </c>
      <c r="W13" s="6">
        <f>SUMIF(元データ!E:E,B13,元データ!I:I)</f>
        <v>0</v>
      </c>
      <c r="X13" s="6">
        <f>SUMIF(元データ!E:E,B13,元データ!J:J)</f>
        <v>0</v>
      </c>
      <c r="Y13" s="6">
        <f>SUMIF(元データ!E:E,B13,元データ!K:K)</f>
        <v>0</v>
      </c>
      <c r="Z13" s="6">
        <f t="shared" si="5"/>
        <v>0</v>
      </c>
      <c r="AA13" s="6">
        <f>SUMIF(元データ!E:E,B13,元データ!Z:Z)</f>
        <v>0</v>
      </c>
      <c r="AB13" s="6">
        <f t="shared" si="6"/>
        <v>0</v>
      </c>
      <c r="AC13" s="6">
        <f t="shared" ref="AC13:AC17" si="16">IFERROR(ROUND(AB13/D13,2),0)</f>
        <v>0</v>
      </c>
      <c r="AD13" s="6">
        <f>SUMIF(元データ!E:E,B13,元データ!S:S)</f>
        <v>0</v>
      </c>
      <c r="AE13" s="6">
        <f>SUMIF(元データ!E:E,B13,元データ!T:T)</f>
        <v>0</v>
      </c>
      <c r="AF13" s="6">
        <f>SUMIF(元データ!E:E,B13,元データ!U:U)</f>
        <v>0</v>
      </c>
      <c r="AG13" s="6">
        <f>SUMIF(元データ!E:E,B13,元データ!V:V)</f>
        <v>0</v>
      </c>
      <c r="AH13" s="6">
        <f>SUMIF(元データ!E:E,B13,元データ!Q:Q)</f>
        <v>0</v>
      </c>
      <c r="AI13" s="6">
        <f>SUMIF(元データ!E:E,B13,元データ!R:R)</f>
        <v>0</v>
      </c>
    </row>
    <row r="14" spans="1:35" ht="17.25" customHeight="1">
      <c r="A14" s="6" t="s">
        <v>64</v>
      </c>
      <c r="B14" s="6" t="s">
        <v>2</v>
      </c>
      <c r="C14" s="6">
        <f>COUNTIF(元データ!E:E,B14)</f>
        <v>4</v>
      </c>
      <c r="D14" s="6">
        <f>SUMIF(元データ!E:E,B14,元データ!G:G)</f>
        <v>11</v>
      </c>
      <c r="E14" s="6">
        <f>SUMIF(元データ!E:E,B14,元データ!G:G)</f>
        <v>11</v>
      </c>
      <c r="F14" s="6">
        <f>SUMIF(元データ!E:E,B14,元データ!H:H)</f>
        <v>4</v>
      </c>
      <c r="G14" s="6">
        <f>SUMIF(元データ!E:E,B14,元データ!M:M)</f>
        <v>1</v>
      </c>
      <c r="H14" s="6">
        <f>SUMIF(元データ!E:E,B14,元データ!N:N)</f>
        <v>1</v>
      </c>
      <c r="I14" s="6">
        <f>SUMIF(元データ!E:E,B14,元データ!P:P)</f>
        <v>0</v>
      </c>
      <c r="J14" s="6">
        <f>SUMIF(元データ!E:E,B14,元データ!O:O)</f>
        <v>3</v>
      </c>
      <c r="K14" s="6">
        <f>SUMIF(元データ!E:E,B14,元データ!Q:Q)</f>
        <v>5</v>
      </c>
      <c r="L14" s="6">
        <f>SUMIF(元データ!E:E,B14,元データ!Y:Y)</f>
        <v>0</v>
      </c>
      <c r="M14" s="6">
        <f>SUMIF(元データ!E:E,B14,元データ!L:L)</f>
        <v>0</v>
      </c>
      <c r="N14" s="6">
        <f>SUMIF(元データ!E:E,B14,元データ!X:X)</f>
        <v>2</v>
      </c>
      <c r="O14" s="10">
        <f t="shared" si="12"/>
        <v>0.36399999999999999</v>
      </c>
      <c r="P14" s="6">
        <f t="shared" si="13"/>
        <v>0.46200000000000002</v>
      </c>
      <c r="Q14" s="6">
        <f t="shared" si="14"/>
        <v>0.36399999999999999</v>
      </c>
      <c r="R14" s="6">
        <f t="shared" si="3"/>
        <v>0.82600000000000007</v>
      </c>
      <c r="S14" s="6">
        <f>SUMIF(元データ!E:E,B14,元データ!AA:AA)</f>
        <v>1</v>
      </c>
      <c r="T14" s="6">
        <f>SUMIF(元データ!E:E,B14,元データ!AB:AB)</f>
        <v>4</v>
      </c>
      <c r="U14" s="6">
        <f>SUMIF(元データ!E:E,B14,元データ!AC:AC)</f>
        <v>0</v>
      </c>
      <c r="V14" s="5">
        <f t="shared" si="15"/>
        <v>0.8</v>
      </c>
      <c r="W14" s="6">
        <f>SUMIF(元データ!E:E,B14,元データ!I:I)</f>
        <v>4</v>
      </c>
      <c r="X14" s="6">
        <f>SUMIF(元データ!E:E,B14,元データ!J:J)</f>
        <v>0</v>
      </c>
      <c r="Y14" s="6">
        <f>SUMIF(元データ!E:E,B14,元データ!K:K)</f>
        <v>0</v>
      </c>
      <c r="Z14" s="6">
        <f t="shared" si="5"/>
        <v>4</v>
      </c>
      <c r="AA14" s="6">
        <f>SUMIF(元データ!E:E,B14,元データ!Z:Z)</f>
        <v>0</v>
      </c>
      <c r="AB14" s="6">
        <f t="shared" si="6"/>
        <v>38</v>
      </c>
      <c r="AC14" s="6">
        <f t="shared" si="16"/>
        <v>3.45</v>
      </c>
      <c r="AD14" s="6">
        <f>SUMIF(元データ!E:E,B14,元データ!S:S)</f>
        <v>5</v>
      </c>
      <c r="AE14" s="6">
        <f>SUMIF(元データ!E:E,B14,元データ!T:T)</f>
        <v>2</v>
      </c>
      <c r="AF14" s="6">
        <f>SUMIF(元データ!E:E,B14,元データ!U:U)</f>
        <v>5</v>
      </c>
      <c r="AG14" s="6">
        <f>SUMIF(元データ!E:E,B14,元データ!V:V)</f>
        <v>15</v>
      </c>
      <c r="AH14" s="6">
        <f>SUMIF(元データ!E:E,B14,元データ!Q:Q)</f>
        <v>5</v>
      </c>
      <c r="AI14" s="6">
        <f>SUMIF(元データ!E:E,B14,元データ!R:R)</f>
        <v>0</v>
      </c>
    </row>
    <row r="15" spans="1:35" ht="17.25" customHeight="1">
      <c r="A15" s="6" t="s">
        <v>65</v>
      </c>
      <c r="B15" s="6" t="s">
        <v>3</v>
      </c>
      <c r="C15" s="6">
        <f>COUNTIF(元データ!E:E,B15)</f>
        <v>4</v>
      </c>
      <c r="D15" s="6">
        <f>SUMIF(元データ!E:E,B15,元データ!G:G)</f>
        <v>3</v>
      </c>
      <c r="E15" s="6">
        <f>SUMIF(元データ!E:E,B15,元データ!G:G)</f>
        <v>3</v>
      </c>
      <c r="F15" s="6">
        <f>SUMIF(元データ!E:E,B15,元データ!H:H)</f>
        <v>0</v>
      </c>
      <c r="G15" s="6">
        <f>SUMIF(元データ!E:E,B15,元データ!M:M)</f>
        <v>0</v>
      </c>
      <c r="H15" s="6">
        <f>SUMIF(元データ!E:E,B15,元データ!N:N)</f>
        <v>0</v>
      </c>
      <c r="I15" s="6">
        <f>SUMIF(元データ!E:E,B15,元データ!P:P)</f>
        <v>0</v>
      </c>
      <c r="J15" s="6">
        <f>SUMIF(元データ!E:E,B15,元データ!O:O)</f>
        <v>0</v>
      </c>
      <c r="K15" s="6">
        <f>SUMIF(元データ!E:E,B15,元データ!Q:Q)</f>
        <v>0</v>
      </c>
      <c r="L15" s="6">
        <f>SUMIF(元データ!E:E,B15,元データ!Y:Y)</f>
        <v>0</v>
      </c>
      <c r="M15" s="6">
        <f>SUMIF(元データ!E:E,B15,元データ!L:L)</f>
        <v>0</v>
      </c>
      <c r="N15" s="6">
        <f>SUMIF(元データ!E:E,B15,元データ!X:X)</f>
        <v>1</v>
      </c>
      <c r="O15" s="10">
        <f t="shared" si="12"/>
        <v>0</v>
      </c>
      <c r="P15" s="6">
        <f t="shared" si="13"/>
        <v>0</v>
      </c>
      <c r="Q15" s="6">
        <f t="shared" si="14"/>
        <v>0</v>
      </c>
      <c r="R15" s="6">
        <f t="shared" si="3"/>
        <v>0</v>
      </c>
      <c r="S15" s="6">
        <f>SUMIF(元データ!E:E,B15,元データ!AA:AA)</f>
        <v>0</v>
      </c>
      <c r="T15" s="6">
        <f>SUMIF(元データ!E:E,B15,元データ!AB:AB)</f>
        <v>1</v>
      </c>
      <c r="U15" s="6">
        <f>SUMIF(元データ!E:E,B15,元データ!AC:AC)</f>
        <v>2</v>
      </c>
      <c r="V15" s="5">
        <f t="shared" si="15"/>
        <v>1</v>
      </c>
      <c r="W15" s="6">
        <f>SUMIF(元データ!E:E,B15,元データ!I:I)</f>
        <v>0</v>
      </c>
      <c r="X15" s="6">
        <f>SUMIF(元データ!E:E,B15,元データ!J:J)</f>
        <v>0</v>
      </c>
      <c r="Y15" s="6">
        <f>SUMIF(元データ!E:E,B15,元データ!K:K)</f>
        <v>0</v>
      </c>
      <c r="Z15" s="6">
        <f t="shared" si="5"/>
        <v>0</v>
      </c>
      <c r="AA15" s="6">
        <f>SUMIF(元データ!E:E,B15,元データ!Z:Z)</f>
        <v>0</v>
      </c>
      <c r="AB15" s="6">
        <f t="shared" si="6"/>
        <v>12</v>
      </c>
      <c r="AC15" s="6">
        <f t="shared" si="16"/>
        <v>4</v>
      </c>
      <c r="AD15" s="6">
        <f>SUMIF(元データ!E:E,B15,元データ!S:S)</f>
        <v>2</v>
      </c>
      <c r="AE15" s="6">
        <f>SUMIF(元データ!E:E,B15,元データ!T:T)</f>
        <v>3</v>
      </c>
      <c r="AF15" s="6">
        <f>SUMIF(元データ!E:E,B15,元データ!U:U)</f>
        <v>1</v>
      </c>
      <c r="AG15" s="6">
        <f>SUMIF(元データ!E:E,B15,元データ!V:V)</f>
        <v>3</v>
      </c>
      <c r="AH15" s="6">
        <f>SUMIF(元データ!E:E,B15,元データ!Q:Q)</f>
        <v>0</v>
      </c>
      <c r="AI15" s="6">
        <f>SUMIF(元データ!E:E,B15,元データ!R:R)</f>
        <v>0</v>
      </c>
    </row>
    <row r="16" spans="1:35" ht="17.25" customHeight="1">
      <c r="A16" s="6" t="s">
        <v>66</v>
      </c>
      <c r="B16" s="6" t="s">
        <v>4</v>
      </c>
      <c r="C16" s="6">
        <f>COUNTIF(元データ!E:E,B16)</f>
        <v>2</v>
      </c>
      <c r="D16" s="6">
        <f>SUMIF(元データ!E:E,B16,元データ!G:G)</f>
        <v>2</v>
      </c>
      <c r="E16" s="6">
        <f>SUMIF(元データ!E:E,B16,元データ!G:G)</f>
        <v>2</v>
      </c>
      <c r="F16" s="6">
        <f>SUMIF(元データ!E:E,B16,元データ!H:H)</f>
        <v>1</v>
      </c>
      <c r="G16" s="6">
        <f>SUMIF(元データ!E:E,B16,元データ!M:M)</f>
        <v>3</v>
      </c>
      <c r="H16" s="6">
        <f>SUMIF(元データ!E:E,B16,元データ!N:N)</f>
        <v>0</v>
      </c>
      <c r="I16" s="6">
        <f>SUMIF(元データ!E:E,B16,元データ!P:P)</f>
        <v>0</v>
      </c>
      <c r="J16" s="6">
        <f>SUMIF(元データ!E:E,B16,元データ!O:O)</f>
        <v>2</v>
      </c>
      <c r="K16" s="6">
        <f>SUMIF(元データ!E:E,B16,元データ!Q:Q)</f>
        <v>3</v>
      </c>
      <c r="L16" s="6">
        <f>SUMIF(元データ!E:E,B16,元データ!Y:Y)</f>
        <v>0</v>
      </c>
      <c r="M16" s="6">
        <f>SUMIF(元データ!E:E,B16,元データ!L:L)</f>
        <v>0</v>
      </c>
      <c r="N16" s="6">
        <f>SUMIF(元データ!E:E,B16,元データ!X:X)</f>
        <v>0</v>
      </c>
      <c r="O16" s="10">
        <f t="shared" si="12"/>
        <v>0.5</v>
      </c>
      <c r="P16" s="6">
        <f t="shared" si="13"/>
        <v>0.8</v>
      </c>
      <c r="Q16" s="6">
        <f t="shared" si="14"/>
        <v>0.5</v>
      </c>
      <c r="R16" s="6">
        <f t="shared" si="3"/>
        <v>1.3</v>
      </c>
      <c r="S16" s="6">
        <f>SUMIF(元データ!E:E,B16,元データ!AA:AA)</f>
        <v>0</v>
      </c>
      <c r="T16" s="6">
        <f>SUMIF(元データ!E:E,B16,元データ!AB:AB)</f>
        <v>4</v>
      </c>
      <c r="U16" s="6">
        <f>SUMIF(元データ!E:E,B16,元データ!AC:AC)</f>
        <v>0</v>
      </c>
      <c r="V16" s="5">
        <f t="shared" si="15"/>
        <v>1</v>
      </c>
      <c r="W16" s="6">
        <f>SUMIF(元データ!E:E,B16,元データ!I:I)</f>
        <v>1</v>
      </c>
      <c r="X16" s="6">
        <f>SUMIF(元データ!E:E,B16,元データ!J:J)</f>
        <v>0</v>
      </c>
      <c r="Y16" s="6">
        <f>SUMIF(元データ!E:E,B16,元データ!K:K)</f>
        <v>0</v>
      </c>
      <c r="Z16" s="6">
        <f t="shared" si="5"/>
        <v>1</v>
      </c>
      <c r="AA16" s="6">
        <f>SUMIF(元データ!E:E,B16,元データ!Z:Z)</f>
        <v>0</v>
      </c>
      <c r="AB16" s="6">
        <f t="shared" si="6"/>
        <v>21</v>
      </c>
      <c r="AC16" s="6">
        <f t="shared" si="16"/>
        <v>10.5</v>
      </c>
      <c r="AD16" s="6">
        <f>SUMIF(元データ!E:E,B16,元データ!S:S)</f>
        <v>2</v>
      </c>
      <c r="AE16" s="6">
        <f>SUMIF(元データ!E:E,B16,元データ!T:T)</f>
        <v>2</v>
      </c>
      <c r="AF16" s="6">
        <f>SUMIF(元データ!E:E,B16,元データ!U:U)</f>
        <v>0</v>
      </c>
      <c r="AG16" s="6">
        <f>SUMIF(元データ!E:E,B16,元データ!V:V)</f>
        <v>15</v>
      </c>
      <c r="AH16" s="6">
        <f>SUMIF(元データ!E:E,B16,元データ!Q:Q)</f>
        <v>3</v>
      </c>
      <c r="AI16" s="6">
        <f>SUMIF(元データ!E:E,B16,元データ!R:R)</f>
        <v>0</v>
      </c>
    </row>
    <row r="17" spans="1:35" ht="17.25" customHeight="1">
      <c r="A17" s="6" t="s">
        <v>67</v>
      </c>
      <c r="B17" s="6" t="s">
        <v>5</v>
      </c>
      <c r="C17" s="6">
        <f>COUNTIF(元データ!E:E,B17)</f>
        <v>3</v>
      </c>
      <c r="D17" s="6">
        <f>SUMIF(元データ!E:E,B17,元データ!G:G)</f>
        <v>1</v>
      </c>
      <c r="E17" s="6">
        <f>SUMIF(元データ!E:E,B17,元データ!G:G)</f>
        <v>1</v>
      </c>
      <c r="F17" s="6">
        <f>SUMIF(元データ!E:E,B17,元データ!H:H)</f>
        <v>0</v>
      </c>
      <c r="G17" s="6">
        <f>SUMIF(元データ!E:E,B17,元データ!M:M)</f>
        <v>2</v>
      </c>
      <c r="H17" s="6">
        <f>SUMIF(元データ!E:E,B17,元データ!N:N)</f>
        <v>0</v>
      </c>
      <c r="I17" s="6">
        <f>SUMIF(元データ!E:E,B17,元データ!P:P)</f>
        <v>0</v>
      </c>
      <c r="J17" s="6">
        <f>SUMIF(元データ!E:E,B17,元データ!O:O)</f>
        <v>2</v>
      </c>
      <c r="K17" s="6">
        <f>SUMIF(元データ!E:E,B17,元データ!Q:Q)</f>
        <v>0</v>
      </c>
      <c r="L17" s="6">
        <f>SUMIF(元データ!E:E,B17,元データ!Y:Y)</f>
        <v>0</v>
      </c>
      <c r="M17" s="6">
        <f>SUMIF(元データ!E:E,B17,元データ!L:L)</f>
        <v>0</v>
      </c>
      <c r="N17" s="6">
        <f>SUMIF(元データ!E:E,B17,元データ!X:X)</f>
        <v>1</v>
      </c>
      <c r="O17" s="10">
        <f t="shared" si="12"/>
        <v>0</v>
      </c>
      <c r="P17" s="6">
        <f t="shared" si="13"/>
        <v>0.66700000000000004</v>
      </c>
      <c r="Q17" s="6">
        <f t="shared" si="14"/>
        <v>0</v>
      </c>
      <c r="R17" s="6">
        <f t="shared" si="3"/>
        <v>0.66700000000000004</v>
      </c>
      <c r="S17" s="6">
        <f>SUMIF(元データ!E:E,B17,元データ!AA:AA)</f>
        <v>0</v>
      </c>
      <c r="T17" s="6">
        <f>SUMIF(元データ!E:E,B17,元データ!AB:AB)</f>
        <v>0</v>
      </c>
      <c r="U17" s="6">
        <f>SUMIF(元データ!E:E,B17,元データ!AC:AC)</f>
        <v>0</v>
      </c>
      <c r="V17" s="5">
        <f t="shared" si="15"/>
        <v>0</v>
      </c>
      <c r="W17" s="6">
        <f>SUMIF(元データ!E:E,B17,元データ!I:I)</f>
        <v>0</v>
      </c>
      <c r="X17" s="6">
        <f>SUMIF(元データ!E:E,B17,元データ!J:J)</f>
        <v>0</v>
      </c>
      <c r="Y17" s="6">
        <f>SUMIF(元データ!E:E,B17,元データ!K:K)</f>
        <v>0</v>
      </c>
      <c r="Z17" s="6">
        <f t="shared" si="5"/>
        <v>0</v>
      </c>
      <c r="AA17" s="6">
        <f>SUMIF(元データ!E:E,B17,元データ!Z:Z)</f>
        <v>0</v>
      </c>
      <c r="AB17" s="6">
        <f t="shared" si="6"/>
        <v>16</v>
      </c>
      <c r="AC17" s="6">
        <f t="shared" si="16"/>
        <v>16</v>
      </c>
      <c r="AD17" s="6">
        <f>SUMIF(元データ!E:E,B17,元データ!S:S)</f>
        <v>3</v>
      </c>
      <c r="AE17" s="6">
        <f>SUMIF(元データ!E:E,B17,元データ!T:T)</f>
        <v>1</v>
      </c>
      <c r="AF17" s="6">
        <f>SUMIF(元データ!E:E,B17,元データ!U:U)</f>
        <v>1</v>
      </c>
      <c r="AG17" s="6">
        <f>SUMIF(元データ!E:E,B17,元データ!V:V)</f>
        <v>10</v>
      </c>
      <c r="AH17" s="6">
        <f>SUMIF(元データ!E:E,B17,元データ!Q:Q)</f>
        <v>0</v>
      </c>
      <c r="AI17" s="6">
        <f>SUMIF(元データ!E:E,B17,元データ!R:R)</f>
        <v>1</v>
      </c>
    </row>
    <row r="18" spans="1:35" ht="17.25" customHeight="1">
      <c r="B18" s="6" t="s">
        <v>6</v>
      </c>
      <c r="C18" s="6">
        <f>COUNTA(元データ!A:A)</f>
        <v>75</v>
      </c>
      <c r="D18" s="6">
        <f t="shared" ref="D18:N18" si="17">SUM(D2:D12)</f>
        <v>119</v>
      </c>
      <c r="E18" s="6">
        <f t="shared" si="17"/>
        <v>119</v>
      </c>
      <c r="F18" s="6">
        <f t="shared" si="17"/>
        <v>37</v>
      </c>
      <c r="G18" s="6">
        <f t="shared" si="17"/>
        <v>21</v>
      </c>
      <c r="H18" s="6">
        <f t="shared" si="17"/>
        <v>3</v>
      </c>
      <c r="I18" s="6">
        <f t="shared" si="17"/>
        <v>4</v>
      </c>
      <c r="J18" s="6">
        <f t="shared" si="17"/>
        <v>29</v>
      </c>
      <c r="K18" s="6">
        <f t="shared" si="17"/>
        <v>44</v>
      </c>
      <c r="L18" s="6">
        <f t="shared" si="17"/>
        <v>2</v>
      </c>
      <c r="M18" s="6">
        <f t="shared" si="17"/>
        <v>3</v>
      </c>
      <c r="N18" s="6">
        <f t="shared" si="17"/>
        <v>34</v>
      </c>
      <c r="O18" s="10">
        <f>IFERROR(ROUND(F18/E18,3),"-")</f>
        <v>0.311</v>
      </c>
      <c r="P18" s="6">
        <f>IFERROR(ROUND((G18+H18+F18)/(G18+H18+E18),3),"-")</f>
        <v>0.42699999999999999</v>
      </c>
      <c r="Q18" s="6">
        <f>IFERROR(ROUND(Z18/E18,3),"-")</f>
        <v>0.52100000000000002</v>
      </c>
      <c r="R18" s="6">
        <f t="shared" si="3"/>
        <v>0.94799999999999995</v>
      </c>
      <c r="S18" s="6">
        <f t="shared" ref="S18:U18" si="18">SUM(S2:S12)</f>
        <v>5</v>
      </c>
      <c r="T18" s="6">
        <f t="shared" si="18"/>
        <v>81</v>
      </c>
      <c r="U18" s="6">
        <f t="shared" si="18"/>
        <v>33</v>
      </c>
      <c r="V18" s="5">
        <f>IFERROR(ROUND((T18+U18)/(S18+T18+U18),3),"-")</f>
        <v>0.95799999999999996</v>
      </c>
      <c r="W18" s="6">
        <f t="shared" ref="W18:AB18" si="19">SUM(W2:W12)</f>
        <v>22</v>
      </c>
      <c r="X18" s="6">
        <f t="shared" si="19"/>
        <v>8</v>
      </c>
      <c r="Y18" s="6">
        <f t="shared" si="19"/>
        <v>4</v>
      </c>
      <c r="Z18" s="6">
        <f t="shared" si="19"/>
        <v>62</v>
      </c>
      <c r="AA18" s="6">
        <f t="shared" si="19"/>
        <v>0</v>
      </c>
      <c r="AB18" s="6">
        <f t="shared" si="19"/>
        <v>585</v>
      </c>
      <c r="AC18" s="6">
        <f>IFERROR(ROUND(AB18/D18,2),"-")</f>
        <v>4.92</v>
      </c>
      <c r="AD18" s="6">
        <f t="shared" ref="AD18:AI18" si="20">SUM(AD2:AD12)</f>
        <v>76</v>
      </c>
      <c r="AE18" s="6">
        <f t="shared" si="20"/>
        <v>74</v>
      </c>
      <c r="AF18" s="6">
        <f t="shared" si="20"/>
        <v>81</v>
      </c>
      <c r="AG18" s="6">
        <f t="shared" si="20"/>
        <v>233</v>
      </c>
      <c r="AH18" s="6">
        <f t="shared" si="20"/>
        <v>44</v>
      </c>
      <c r="AI18" s="6">
        <f t="shared" si="20"/>
        <v>24</v>
      </c>
    </row>
    <row r="19" spans="1:35" ht="17.25" customHeight="1"/>
    <row r="20" spans="1:35" ht="17.25" customHeight="1"/>
    <row r="21" spans="1:35" ht="17.25" customHeight="1"/>
    <row r="22" spans="1:35" ht="17.25" customHeight="1"/>
    <row r="23" spans="1:35" ht="17.25" customHeight="1"/>
    <row r="24" spans="1:35" ht="17.25" customHeight="1"/>
    <row r="25" spans="1:35" ht="17.25" customHeight="1"/>
    <row r="26" spans="1:35" ht="17.25" customHeight="1"/>
    <row r="27" spans="1:35" ht="17.25" customHeight="1"/>
    <row r="28" spans="1:35" ht="17.25" customHeight="1"/>
    <row r="29" spans="1:35" ht="17.25" customHeight="1"/>
    <row r="30" spans="1:35" ht="17.25" customHeight="1"/>
    <row r="31" spans="1:35" ht="17.25" customHeight="1"/>
    <row r="32" spans="1:3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5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5"/>
  <sheetViews>
    <sheetView workbookViewId="0">
      <selection activeCell="M23" sqref="M23"/>
    </sheetView>
  </sheetViews>
  <sheetFormatPr defaultRowHeight="15"/>
  <cols>
    <col min="1" max="1" width="8.5703125" bestFit="1" customWidth="1"/>
    <col min="2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6" width="6.8554687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4.140625" customWidth="1"/>
    <col min="21" max="22" width="3.42578125" bestFit="1" customWidth="1"/>
  </cols>
  <sheetData>
    <row r="1" spans="1:22" s="91" customFormat="1" ht="12">
      <c r="A1" s="91" t="s">
        <v>242</v>
      </c>
      <c r="B1" s="91" t="s">
        <v>141</v>
      </c>
      <c r="C1" s="91" t="s">
        <v>69</v>
      </c>
      <c r="D1" s="91" t="s">
        <v>8</v>
      </c>
      <c r="E1" s="91" t="s">
        <v>70</v>
      </c>
      <c r="F1" s="93" t="s">
        <v>243</v>
      </c>
      <c r="G1" s="91" t="s">
        <v>72</v>
      </c>
      <c r="H1" s="91" t="s">
        <v>143</v>
      </c>
      <c r="I1" s="91" t="s">
        <v>144</v>
      </c>
      <c r="J1" s="91" t="s">
        <v>75</v>
      </c>
      <c r="K1" s="92" t="s">
        <v>76</v>
      </c>
      <c r="L1" s="91" t="s">
        <v>145</v>
      </c>
      <c r="M1" s="91" t="s">
        <v>39</v>
      </c>
      <c r="N1" s="91" t="s">
        <v>78</v>
      </c>
      <c r="O1" s="95" t="s">
        <v>244</v>
      </c>
      <c r="P1" s="91" t="s">
        <v>147</v>
      </c>
      <c r="Q1" s="91" t="s">
        <v>149</v>
      </c>
      <c r="R1" s="91" t="s">
        <v>150</v>
      </c>
      <c r="S1" s="91" t="s">
        <v>154</v>
      </c>
      <c r="T1" s="91" t="s">
        <v>155</v>
      </c>
      <c r="U1" s="91" t="s">
        <v>240</v>
      </c>
      <c r="V1" s="98" t="s">
        <v>245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SUMIF(投元!B:B,投手!A2,投元!E:E)
+QUOTIENT(SUMIF(投元!B:B,投手!A2,投元!G:G),3)
+MOD(SUMIF(投元!B:B,投手!A2,投元!G:G),3)/10</f>
        <v>15.1</v>
      </c>
      <c r="D2">
        <f>SUMIF(投元!B:B,投手!A2,投元!H:H)</f>
        <v>72</v>
      </c>
      <c r="E2">
        <f>SUMIF(投元!B:B,投手!A2,投元!I:I)</f>
        <v>16</v>
      </c>
      <c r="F2">
        <f>SUMIF(投元!B:B,投手!A2,投元!J:J)</f>
        <v>1</v>
      </c>
      <c r="G2">
        <f>SUMIF(投元!B:B,投手!A2,投元!K:K)</f>
        <v>5</v>
      </c>
      <c r="H2">
        <f>SUMIF(投元!B:B,投手!A2,投元!L:L)</f>
        <v>11</v>
      </c>
      <c r="I2">
        <f>SUMIF(投元!B:B,投手!A2,投元!M:M)</f>
        <v>0</v>
      </c>
      <c r="J2">
        <f>SUMIF(投元!B:B,投手!A2,投元!N:N)</f>
        <v>0</v>
      </c>
      <c r="K2">
        <f>SUMIF(投元!B:B,投手!A2,投元!O:O)</f>
        <v>17</v>
      </c>
      <c r="L2">
        <f>SUMIF(投元!B:B,投手!A2,投元!P:P)</f>
        <v>13</v>
      </c>
      <c r="M2">
        <f>SUMIF(投元!B:B,投手!A2,投元!Q:Q)</f>
        <v>113</v>
      </c>
      <c r="N2">
        <f>SUMIF(投元!B:B,投手!A2,投元!R:R)</f>
        <v>255</v>
      </c>
      <c r="O2" s="94">
        <f>1-M2/N2</f>
        <v>0.55686274509803924</v>
      </c>
      <c r="P2" s="97">
        <f>(L2*21)/(SUMIF(投元!B:B,投手!A2,投元!E:E)*3+SUMIF(投元!B:B,投手!A2,投元!G:G)*3)</f>
        <v>5.6875</v>
      </c>
      <c r="Q2">
        <f>(E2+H2)/(QUOTIENT(C2,1)+MOD(C2,1)/0.3)</f>
        <v>1.7608695652173914</v>
      </c>
      <c r="R2" s="9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SUMIF(投元!B:B,投手!A3,投元!E:E)
+QUOTIENT(SUMIF(投元!B:B,投手!A3,投元!G:G),3)
+MOD(SUMIF(投元!B:B,投手!A3,投元!G:G),3)/10</f>
        <v>3.2</v>
      </c>
      <c r="D3">
        <f>SUMIF(投元!B:B,投手!A3,投元!H:H)</f>
        <v>34</v>
      </c>
      <c r="E3">
        <f>SUMIF(投元!B:B,投手!A3,投元!I:I)</f>
        <v>9</v>
      </c>
      <c r="F3">
        <f>SUMIF(投元!B:B,投手!A3,投元!J:J)</f>
        <v>1</v>
      </c>
      <c r="G3">
        <f>SUMIF(投元!B:B,投手!A3,投元!K:K)</f>
        <v>2</v>
      </c>
      <c r="H3">
        <f>SUMIF(投元!B:B,投手!A3,投元!L:L)</f>
        <v>11</v>
      </c>
      <c r="I3">
        <f>SUMIF(投元!B:B,投手!A3,投元!M:M)</f>
        <v>3</v>
      </c>
      <c r="J3">
        <f>SUMIF(投元!B:B,投手!A3,投元!N:N)</f>
        <v>6</v>
      </c>
      <c r="K3">
        <f>SUMIF(投元!B:B,投手!A3,投元!O:O)</f>
        <v>16</v>
      </c>
      <c r="L3">
        <f>SUMIF(投元!B:B,投手!A3,投元!P:P)</f>
        <v>6</v>
      </c>
      <c r="M3">
        <f>SUMIF(投元!B:B,投手!A3,投元!Q:Q)</f>
        <v>79</v>
      </c>
      <c r="N3">
        <f>SUMIF(投元!B:B,投手!A3,投元!R:R)</f>
        <v>134</v>
      </c>
      <c r="O3" s="94">
        <f t="shared" ref="O3:O4" si="0">1-M3/N3</f>
        <v>0.41044776119402981</v>
      </c>
      <c r="P3" s="97">
        <f>(L3*21)/(SUMIF(投元!B:B,投手!A3,投元!E:E)*3+SUMIF(投元!B:B,投手!A3,投元!G:G)*3)</f>
        <v>8.4</v>
      </c>
      <c r="Q3">
        <f t="shared" ref="Q3:Q4" si="1">(E3+H3)/(QUOTIENT(C3,1)+MOD(C3,1)/0.3)</f>
        <v>5.4545454545454533</v>
      </c>
      <c r="R3" s="9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3</v>
      </c>
      <c r="C4">
        <f>SUMIF(投元!B:B,投手!A4,投元!E:E)
+QUOTIENT(SUMIF(投元!B:B,投手!A4,投元!G:G),3)
+MOD(SUMIF(投元!B:B,投手!A4,投元!G:G),3)/10</f>
        <v>10.199999999999999</v>
      </c>
      <c r="D4">
        <f>SUMIF(投元!B:B,投手!A4,投元!H:H)</f>
        <v>45</v>
      </c>
      <c r="E4">
        <f>SUMIF(投元!B:B,投手!A4,投元!I:I)</f>
        <v>8</v>
      </c>
      <c r="F4">
        <f>SUMIF(投元!B:B,投手!A4,投元!J:J)</f>
        <v>1</v>
      </c>
      <c r="G4">
        <f>SUMIF(投元!B:B,投手!A4,投元!K:K)</f>
        <v>10</v>
      </c>
      <c r="H4">
        <f>SUMIF(投元!B:B,投手!A4,投元!L:L)</f>
        <v>4</v>
      </c>
      <c r="I4">
        <f>SUMIF(投元!B:B,投手!A4,投元!M:M)</f>
        <v>1</v>
      </c>
      <c r="J4">
        <f>SUMIF(投元!B:B,投手!A4,投元!N:N)</f>
        <v>1</v>
      </c>
      <c r="K4">
        <f>SUMIF(投元!B:B,投手!A4,投元!O:O)</f>
        <v>7</v>
      </c>
      <c r="L4">
        <f>SUMIF(投元!B:B,投手!A4,投元!P:P)</f>
        <v>7</v>
      </c>
      <c r="M4">
        <f>SUMIF(投元!B:B,投手!A4,投元!Q:Q)</f>
        <v>55</v>
      </c>
      <c r="N4">
        <f>SUMIF(投元!B:B,投手!A4,投元!R:R)</f>
        <v>162</v>
      </c>
      <c r="O4" s="94">
        <f t="shared" si="0"/>
        <v>0.66049382716049387</v>
      </c>
      <c r="P4" s="97">
        <f>(L4*21)/(SUMIF(投元!B:B,投手!A4,投元!E:E)*3+SUMIF(投元!B:B,投手!A4,投元!G:G)*3)</f>
        <v>4.083333333333333</v>
      </c>
      <c r="Q4">
        <f t="shared" si="1"/>
        <v>1.1250000000000002</v>
      </c>
      <c r="R4" s="96">
        <f t="shared" si="2"/>
        <v>0.2</v>
      </c>
      <c r="S4">
        <f>COUNTIFS(投元!B:B,投手!A4,投元!C:C,"先")</f>
        <v>1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1</v>
      </c>
    </row>
    <row r="5" spans="1:22">
      <c r="A5" t="str">
        <v>新畑</v>
      </c>
      <c r="B5">
        <f>COUNTIF(投元!B:B,投手!A5)</f>
        <v>1</v>
      </c>
      <c r="C5">
        <f>SUMIF(投元!B:B,投手!A5,投元!E:E)
+QUOTIENT(SUMIF(投元!B:B,投手!A5,投元!G:G),3)
+MOD(SUMIF(投元!B:B,投手!A5,投元!G:G),3)/10</f>
        <v>0.1</v>
      </c>
      <c r="D5">
        <f>SUMIF(投元!B:B,投手!A5,投元!H:H)</f>
        <v>8</v>
      </c>
      <c r="E5">
        <f>SUMIF(投元!B:B,投手!A5,投元!I:I)</f>
        <v>1</v>
      </c>
      <c r="F5">
        <f>SUMIF(投元!B:B,投手!A5,投元!J:J)</f>
        <v>0</v>
      </c>
      <c r="G5">
        <f>SUMIF(投元!B:B,投手!A5,投元!K:K)</f>
        <v>0</v>
      </c>
      <c r="H5">
        <f>SUMIF(投元!B:B,投手!A5,投元!L:L)</f>
        <v>6</v>
      </c>
      <c r="I5">
        <f>SUMIF(投元!B:B,投手!A5,投元!M:M)</f>
        <v>0</v>
      </c>
      <c r="J5">
        <f>SUMIF(投元!B:B,投手!A5,投元!N:N)</f>
        <v>0</v>
      </c>
      <c r="K5">
        <f>SUMIF(投元!B:B,投手!A5,投元!O:O)</f>
        <v>5</v>
      </c>
      <c r="L5">
        <f>SUMIF(投元!B:B,投手!A5,投元!P:P)</f>
        <v>5</v>
      </c>
      <c r="M5">
        <f>SUMIF(投元!B:B,投手!A5,投元!Q:Q)</f>
        <v>30</v>
      </c>
      <c r="N5">
        <f>SUMIF(投元!B:B,投手!A5,投元!R:R)</f>
        <v>43</v>
      </c>
      <c r="O5" s="94">
        <f>1-M5/N5</f>
        <v>0.30232558139534882</v>
      </c>
      <c r="P5" s="97">
        <f>(L5*21)/(SUMIF(投元!B:B,投手!A5,投元!E:E)*3+SUMIF(投元!B:B,投手!A5,投元!G:G)*3)</f>
        <v>35</v>
      </c>
      <c r="Q5">
        <f>(E5+H5)/(QUOTIENT(C5,1)+MOD(C5,1)/0.3)</f>
        <v>20.999999999999996</v>
      </c>
      <c r="R5" s="9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</sheetData>
  <phoneticPr fontId="1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8"/>
  <sheetViews>
    <sheetView topLeftCell="B1" zoomScale="110" zoomScaleNormal="110" workbookViewId="0">
      <selection activeCell="B2" sqref="B2:B3"/>
    </sheetView>
  </sheetViews>
  <sheetFormatPr defaultColWidth="7" defaultRowHeight="13.5"/>
  <cols>
    <col min="1" max="1" width="12.7109375" style="78" customWidth="1"/>
    <col min="2" max="5" width="7" style="78"/>
    <col min="6" max="6" width="2.28515625" style="78" bestFit="1" customWidth="1"/>
    <col min="7" max="16384" width="7" style="78"/>
  </cols>
  <sheetData>
    <row r="1" spans="1:18">
      <c r="A1" s="69"/>
      <c r="B1" s="73"/>
      <c r="C1" s="73"/>
      <c r="D1" s="73"/>
      <c r="E1" s="75" t="s">
        <v>69</v>
      </c>
      <c r="F1" s="76"/>
      <c r="G1" s="76"/>
      <c r="H1" s="73" t="s">
        <v>8</v>
      </c>
      <c r="I1" s="73" t="s">
        <v>70</v>
      </c>
      <c r="J1" s="73" t="s">
        <v>71</v>
      </c>
      <c r="K1" s="73" t="s">
        <v>72</v>
      </c>
      <c r="L1" s="73" t="s">
        <v>73</v>
      </c>
      <c r="M1" s="73" t="s">
        <v>74</v>
      </c>
      <c r="N1" s="73" t="s">
        <v>75</v>
      </c>
      <c r="O1" s="73" t="s">
        <v>76</v>
      </c>
      <c r="P1" s="77" t="s">
        <v>77</v>
      </c>
      <c r="Q1" s="73" t="s">
        <v>77</v>
      </c>
      <c r="R1" s="73" t="s">
        <v>78</v>
      </c>
    </row>
    <row r="2" spans="1:18" ht="16.5">
      <c r="A2" s="81" t="s">
        <v>98</v>
      </c>
      <c r="B2" s="82" t="s">
        <v>52</v>
      </c>
      <c r="C2" s="83" t="s">
        <v>79</v>
      </c>
      <c r="D2" s="84" t="s">
        <v>80</v>
      </c>
      <c r="E2" s="85">
        <v>5</v>
      </c>
      <c r="F2" s="86" t="s">
        <v>81</v>
      </c>
      <c r="G2" s="83"/>
      <c r="H2" s="85">
        <v>22</v>
      </c>
      <c r="I2" s="85">
        <v>3</v>
      </c>
      <c r="J2" s="85">
        <v>1</v>
      </c>
      <c r="K2" s="85">
        <v>2</v>
      </c>
      <c r="L2" s="85">
        <v>3</v>
      </c>
      <c r="M2" s="85"/>
      <c r="N2" s="85"/>
      <c r="O2" s="85">
        <v>6</v>
      </c>
      <c r="P2" s="85">
        <v>5</v>
      </c>
      <c r="Q2" s="85">
        <v>37</v>
      </c>
      <c r="R2" s="85">
        <v>82</v>
      </c>
    </row>
    <row r="3" spans="1:18" ht="16.5">
      <c r="A3" s="81" t="s">
        <v>98</v>
      </c>
      <c r="B3" s="87" t="s">
        <v>60</v>
      </c>
      <c r="C3" s="84" t="s">
        <v>82</v>
      </c>
      <c r="D3" s="83"/>
      <c r="E3" s="83">
        <v>2</v>
      </c>
      <c r="F3" s="83"/>
      <c r="G3" s="83"/>
      <c r="H3" s="83">
        <v>11</v>
      </c>
      <c r="I3" s="83">
        <v>2</v>
      </c>
      <c r="J3" s="83"/>
      <c r="K3" s="83">
        <v>2</v>
      </c>
      <c r="L3" s="83">
        <v>3</v>
      </c>
      <c r="M3" s="83">
        <v>1</v>
      </c>
      <c r="N3" s="83"/>
      <c r="O3" s="83">
        <v>2</v>
      </c>
      <c r="P3" s="83">
        <v>2</v>
      </c>
      <c r="Q3" s="83">
        <v>26</v>
      </c>
      <c r="R3" s="83">
        <v>53</v>
      </c>
    </row>
    <row r="4" spans="1:18" ht="16.5">
      <c r="A4" s="79" t="s">
        <v>98</v>
      </c>
      <c r="B4" s="74" t="s">
        <v>60</v>
      </c>
      <c r="C4" s="71" t="s">
        <v>79</v>
      </c>
      <c r="D4" s="71" t="s">
        <v>80</v>
      </c>
      <c r="E4" s="70">
        <v>1</v>
      </c>
      <c r="F4" s="70"/>
      <c r="G4" s="70"/>
      <c r="H4" s="70">
        <v>9</v>
      </c>
      <c r="I4" s="70">
        <v>3</v>
      </c>
      <c r="J4" s="70">
        <v>1</v>
      </c>
      <c r="K4" s="70"/>
      <c r="L4" s="70">
        <v>3</v>
      </c>
      <c r="M4" s="70"/>
      <c r="N4" s="70">
        <v>4</v>
      </c>
      <c r="O4" s="70">
        <v>4</v>
      </c>
      <c r="P4" s="70">
        <v>3</v>
      </c>
      <c r="Q4" s="70">
        <v>23</v>
      </c>
      <c r="R4" s="70">
        <v>33</v>
      </c>
    </row>
    <row r="5" spans="1:18" ht="16.5">
      <c r="A5" s="79" t="s">
        <v>98</v>
      </c>
      <c r="B5" s="74" t="s">
        <v>52</v>
      </c>
      <c r="C5" s="71" t="s">
        <v>82</v>
      </c>
      <c r="D5" s="70"/>
      <c r="E5" s="70">
        <v>2</v>
      </c>
      <c r="F5" s="70"/>
      <c r="G5" s="70"/>
      <c r="H5" s="70">
        <v>6</v>
      </c>
      <c r="I5" s="70"/>
      <c r="J5" s="70"/>
      <c r="K5" s="70">
        <v>1</v>
      </c>
      <c r="L5" s="70"/>
      <c r="M5" s="70"/>
      <c r="N5" s="70"/>
      <c r="O5" s="70"/>
      <c r="P5" s="70"/>
      <c r="Q5" s="70">
        <v>4</v>
      </c>
      <c r="R5" s="70">
        <v>13</v>
      </c>
    </row>
    <row r="6" spans="1:18">
      <c r="A6" s="88" t="s">
        <v>118</v>
      </c>
      <c r="B6" s="89" t="s">
        <v>236</v>
      </c>
      <c r="C6" s="89" t="s">
        <v>237</v>
      </c>
      <c r="D6" s="89" t="s">
        <v>238</v>
      </c>
      <c r="E6" s="83">
        <v>5</v>
      </c>
      <c r="F6" s="83"/>
      <c r="G6" s="83"/>
      <c r="H6" s="83">
        <v>24</v>
      </c>
      <c r="I6" s="83">
        <v>6</v>
      </c>
      <c r="J6" s="83"/>
      <c r="K6" s="83"/>
      <c r="L6" s="83">
        <v>5</v>
      </c>
      <c r="M6" s="83"/>
      <c r="N6" s="83"/>
      <c r="O6" s="83">
        <v>6</v>
      </c>
      <c r="P6" s="83">
        <v>3</v>
      </c>
      <c r="Q6" s="83">
        <v>35</v>
      </c>
      <c r="R6" s="83">
        <v>78</v>
      </c>
    </row>
    <row r="7" spans="1:18">
      <c r="A7" s="88" t="s">
        <v>118</v>
      </c>
      <c r="B7" s="89" t="s">
        <v>204</v>
      </c>
      <c r="C7" s="89" t="s">
        <v>239</v>
      </c>
      <c r="D7" s="83"/>
      <c r="E7" s="83">
        <v>2</v>
      </c>
      <c r="F7" s="83"/>
      <c r="G7" s="83"/>
      <c r="H7" s="83">
        <v>6</v>
      </c>
      <c r="I7" s="83"/>
      <c r="J7" s="83"/>
      <c r="K7" s="83">
        <v>3</v>
      </c>
      <c r="L7" s="83"/>
      <c r="M7" s="83"/>
      <c r="N7" s="83"/>
      <c r="O7" s="83"/>
      <c r="P7" s="83"/>
      <c r="Q7" s="83">
        <v>6</v>
      </c>
      <c r="R7" s="83">
        <v>26</v>
      </c>
    </row>
    <row r="8" spans="1:18">
      <c r="A8" s="72" t="s">
        <v>123</v>
      </c>
      <c r="B8" s="80" t="s">
        <v>204</v>
      </c>
      <c r="C8" s="70" t="s">
        <v>79</v>
      </c>
      <c r="D8" s="70" t="s">
        <v>80</v>
      </c>
      <c r="E8" s="70">
        <v>6</v>
      </c>
      <c r="F8" s="70"/>
      <c r="G8" s="70"/>
      <c r="H8" s="70">
        <v>29</v>
      </c>
      <c r="I8" s="70">
        <v>6</v>
      </c>
      <c r="J8" s="70">
        <v>1</v>
      </c>
      <c r="K8" s="70">
        <v>5</v>
      </c>
      <c r="L8" s="70">
        <v>4</v>
      </c>
      <c r="M8" s="70">
        <v>1</v>
      </c>
      <c r="N8" s="70"/>
      <c r="O8" s="70">
        <v>5</v>
      </c>
      <c r="P8" s="70">
        <v>5</v>
      </c>
      <c r="Q8" s="70">
        <v>32</v>
      </c>
      <c r="R8" s="70">
        <v>95</v>
      </c>
    </row>
    <row r="9" spans="1:18">
      <c r="A9" s="88" t="s">
        <v>124</v>
      </c>
      <c r="B9" s="89" t="s">
        <v>203</v>
      </c>
      <c r="C9" s="83" t="s">
        <v>79</v>
      </c>
      <c r="D9" s="83"/>
      <c r="E9" s="83">
        <v>0</v>
      </c>
      <c r="F9" s="83" t="s">
        <v>241</v>
      </c>
      <c r="G9" s="83">
        <v>1</v>
      </c>
      <c r="H9" s="83">
        <v>8</v>
      </c>
      <c r="I9" s="83">
        <v>1</v>
      </c>
      <c r="J9" s="83"/>
      <c r="K9" s="83"/>
      <c r="L9" s="83">
        <v>6</v>
      </c>
      <c r="M9" s="83"/>
      <c r="N9" s="83"/>
      <c r="O9" s="83">
        <v>5</v>
      </c>
      <c r="P9" s="83">
        <v>5</v>
      </c>
      <c r="Q9" s="83">
        <v>30</v>
      </c>
      <c r="R9" s="83">
        <v>43</v>
      </c>
    </row>
    <row r="10" spans="1:18">
      <c r="A10" s="90" t="s">
        <v>124</v>
      </c>
      <c r="B10" s="89" t="s">
        <v>204</v>
      </c>
      <c r="C10" s="89" t="s">
        <v>239</v>
      </c>
      <c r="D10" s="89" t="s">
        <v>240</v>
      </c>
      <c r="E10" s="83">
        <v>2</v>
      </c>
      <c r="F10" s="83" t="s">
        <v>241</v>
      </c>
      <c r="G10" s="83">
        <v>2</v>
      </c>
      <c r="H10" s="83">
        <v>10</v>
      </c>
      <c r="I10" s="83">
        <v>2</v>
      </c>
      <c r="J10" s="83"/>
      <c r="K10" s="83">
        <v>2</v>
      </c>
      <c r="L10" s="83"/>
      <c r="M10" s="83"/>
      <c r="N10" s="83">
        <v>1</v>
      </c>
      <c r="O10" s="83">
        <v>2</v>
      </c>
      <c r="P10" s="83">
        <v>2</v>
      </c>
      <c r="Q10" s="83">
        <v>17</v>
      </c>
      <c r="R10" s="83">
        <v>41</v>
      </c>
    </row>
    <row r="11" spans="1:18">
      <c r="A11" s="72" t="s">
        <v>177</v>
      </c>
      <c r="B11" s="80" t="s">
        <v>198</v>
      </c>
      <c r="C11" s="70" t="s">
        <v>79</v>
      </c>
      <c r="D11" s="70" t="s">
        <v>80</v>
      </c>
      <c r="E11" s="70">
        <v>0</v>
      </c>
      <c r="F11" s="70" t="s">
        <v>241</v>
      </c>
      <c r="G11" s="70">
        <v>2</v>
      </c>
      <c r="H11" s="70">
        <v>14</v>
      </c>
      <c r="I11" s="70">
        <v>4</v>
      </c>
      <c r="J11" s="70"/>
      <c r="K11" s="70"/>
      <c r="L11" s="70">
        <v>5</v>
      </c>
      <c r="M11" s="70">
        <v>2</v>
      </c>
      <c r="N11" s="70">
        <v>2</v>
      </c>
      <c r="O11" s="70">
        <v>10</v>
      </c>
      <c r="P11" s="70">
        <v>1</v>
      </c>
      <c r="Q11" s="70">
        <v>30</v>
      </c>
      <c r="R11" s="70">
        <v>48</v>
      </c>
    </row>
    <row r="12" spans="1:18">
      <c r="A12" s="72" t="s">
        <v>177</v>
      </c>
      <c r="B12" s="80" t="s">
        <v>236</v>
      </c>
      <c r="C12" s="80" t="s">
        <v>239</v>
      </c>
      <c r="D12" s="70"/>
      <c r="E12" s="70">
        <v>3</v>
      </c>
      <c r="F12" s="70" t="s">
        <v>241</v>
      </c>
      <c r="G12" s="70">
        <v>1</v>
      </c>
      <c r="H12" s="70">
        <v>20</v>
      </c>
      <c r="I12" s="70">
        <v>7</v>
      </c>
      <c r="J12" s="70"/>
      <c r="K12" s="70">
        <v>2</v>
      </c>
      <c r="L12" s="70">
        <v>3</v>
      </c>
      <c r="M12" s="70"/>
      <c r="N12" s="70"/>
      <c r="O12" s="70">
        <v>5</v>
      </c>
      <c r="P12" s="70">
        <v>5</v>
      </c>
      <c r="Q12" s="70">
        <v>37</v>
      </c>
      <c r="R12" s="70">
        <v>82</v>
      </c>
    </row>
    <row r="13" spans="1:18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</sheetData>
  <mergeCells count="1">
    <mergeCell ref="E1:G1"/>
  </mergeCells>
  <phoneticPr fontId="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997"/>
  <sheetViews>
    <sheetView tabSelected="1" workbookViewId="0">
      <pane ySplit="1" topLeftCell="A67" activePane="bottomLeft" state="frozen"/>
      <selection pane="bottomLeft" activeCell="Z90" sqref="Z90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9.8554687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ht="37.5" thickBot="1">
      <c r="A1" s="49" t="s">
        <v>179</v>
      </c>
      <c r="B1" s="13" t="s">
        <v>83</v>
      </c>
      <c r="C1" s="14" t="s">
        <v>79</v>
      </c>
      <c r="D1" s="46" t="s">
        <v>180</v>
      </c>
      <c r="E1" s="15" t="s">
        <v>68</v>
      </c>
      <c r="F1" s="16" t="s">
        <v>10</v>
      </c>
      <c r="G1" s="16" t="s">
        <v>11</v>
      </c>
      <c r="H1" s="16" t="s">
        <v>84</v>
      </c>
      <c r="I1" s="16" t="s">
        <v>85</v>
      </c>
      <c r="J1" s="16" t="s">
        <v>86</v>
      </c>
      <c r="K1" s="16" t="s">
        <v>87</v>
      </c>
      <c r="L1" s="16" t="s">
        <v>88</v>
      </c>
      <c r="M1" s="16" t="s">
        <v>73</v>
      </c>
      <c r="N1" s="17" t="s">
        <v>89</v>
      </c>
      <c r="O1" s="18" t="s">
        <v>16</v>
      </c>
      <c r="P1" s="19" t="s">
        <v>90</v>
      </c>
      <c r="Q1" s="20" t="s">
        <v>17</v>
      </c>
      <c r="R1" s="19" t="s">
        <v>91</v>
      </c>
      <c r="S1" s="20" t="s">
        <v>92</v>
      </c>
      <c r="T1" s="20" t="s">
        <v>93</v>
      </c>
      <c r="U1" s="19" t="s">
        <v>94</v>
      </c>
      <c r="V1" s="66" t="s">
        <v>235</v>
      </c>
      <c r="W1" s="16" t="s">
        <v>95</v>
      </c>
      <c r="X1" s="16" t="s">
        <v>96</v>
      </c>
      <c r="Y1" s="21" t="s">
        <v>18</v>
      </c>
      <c r="Z1" s="22" t="s">
        <v>33</v>
      </c>
      <c r="AA1" s="19" t="s">
        <v>97</v>
      </c>
      <c r="AB1" s="23" t="s">
        <v>26</v>
      </c>
      <c r="AC1" s="23" t="s">
        <v>27</v>
      </c>
      <c r="AD1" s="14" t="s">
        <v>68</v>
      </c>
      <c r="AE1" s="61" t="s">
        <v>213</v>
      </c>
      <c r="AF1" s="14" t="s">
        <v>214</v>
      </c>
      <c r="AG1" s="14" t="s">
        <v>215</v>
      </c>
      <c r="AH1" s="14" t="s">
        <v>216</v>
      </c>
      <c r="AI1" s="14" t="s">
        <v>217</v>
      </c>
      <c r="AJ1" s="14" t="s">
        <v>218</v>
      </c>
      <c r="AK1" s="6"/>
    </row>
    <row r="2" spans="1:37" ht="19.5" customHeight="1" thickTop="1">
      <c r="A2" s="50" t="s">
        <v>98</v>
      </c>
      <c r="B2" s="24">
        <v>1</v>
      </c>
      <c r="C2" s="6" t="s">
        <v>102</v>
      </c>
      <c r="D2" s="6" t="s">
        <v>86</v>
      </c>
      <c r="E2" s="6" t="s">
        <v>52</v>
      </c>
      <c r="F2" s="6">
        <f t="shared" ref="F2:F12" si="0">COUNTA(AE2:AJ2)</f>
        <v>4</v>
      </c>
      <c r="G2" s="6">
        <f t="shared" ref="G2:G12" si="1">F2-M2-N2-Y2</f>
        <v>4</v>
      </c>
      <c r="H2" s="6">
        <f t="shared" ref="H2:H12" si="2">SUM(I2:L2)</f>
        <v>0</v>
      </c>
      <c r="I2" s="6">
        <f t="shared" ref="I2:I12" si="3">COUNTIF(AE2:AJ2, "*安*")</f>
        <v>0</v>
      </c>
      <c r="J2" s="6">
        <f t="shared" ref="J2:J12" si="4">COUNTIF(AE2:AJ2, "*二")</f>
        <v>0</v>
      </c>
      <c r="K2" s="6">
        <f t="shared" ref="K2:K12" si="5">COUNTIF(AE2:AJ2, "*三")</f>
        <v>0</v>
      </c>
      <c r="L2" s="6">
        <f t="shared" ref="L2:L12" si="6">COUNTIF(AE2:AJ2, "*本")</f>
        <v>0</v>
      </c>
      <c r="M2" s="6">
        <f t="shared" ref="M2:M12" si="7">COUNTIF(AE2:AJ2, "四球")</f>
        <v>0</v>
      </c>
      <c r="N2" s="6">
        <f t="shared" ref="N2:N12" si="8">COUNTIF(AE2:AJ2, "死球")</f>
        <v>0</v>
      </c>
      <c r="T2" s="6">
        <v>9</v>
      </c>
      <c r="U2" s="6">
        <v>4</v>
      </c>
      <c r="V2" s="6">
        <v>7</v>
      </c>
      <c r="W2" s="6">
        <f t="shared" ref="W2:W12" si="9">COUNTIF(AE2:AJ2, "*失*")</f>
        <v>0</v>
      </c>
      <c r="X2" s="6">
        <f t="shared" ref="X2:X12" si="10">COUNTIF(AE2:AJ2, "*振*")</f>
        <v>2</v>
      </c>
      <c r="Y2" s="6">
        <f t="shared" ref="Y2:Y12" si="11">COUNTIF(AE2:AJ2, "*犠*")</f>
        <v>0</v>
      </c>
      <c r="Z2" s="6">
        <f t="shared" ref="Z2:Z12" si="12">COUNTIF(AE2:AJ2, "*併*")</f>
        <v>0</v>
      </c>
      <c r="AB2" s="6">
        <v>1</v>
      </c>
      <c r="AC2" s="6">
        <v>4</v>
      </c>
      <c r="AD2" s="6" t="str">
        <f t="shared" ref="AD2:AD12" si="13">E2</f>
        <v>大鐘</v>
      </c>
      <c r="AE2" s="6" t="s">
        <v>99</v>
      </c>
      <c r="AF2" s="6" t="s">
        <v>99</v>
      </c>
      <c r="AG2" s="6" t="s">
        <v>100</v>
      </c>
      <c r="AH2" s="6" t="s">
        <v>101</v>
      </c>
    </row>
    <row r="3" spans="1:37" ht="17.25" customHeight="1">
      <c r="A3" s="47" t="s">
        <v>98</v>
      </c>
      <c r="B3" s="24">
        <v>2</v>
      </c>
      <c r="C3" s="6" t="s">
        <v>87</v>
      </c>
      <c r="E3" s="6" t="s">
        <v>58</v>
      </c>
      <c r="F3" s="6">
        <f t="shared" si="0"/>
        <v>4</v>
      </c>
      <c r="G3" s="6">
        <f t="shared" si="1"/>
        <v>4</v>
      </c>
      <c r="H3" s="6">
        <f t="shared" si="2"/>
        <v>1</v>
      </c>
      <c r="I3" s="6">
        <f t="shared" si="3"/>
        <v>1</v>
      </c>
      <c r="J3" s="6">
        <f t="shared" si="4"/>
        <v>0</v>
      </c>
      <c r="K3" s="6">
        <f t="shared" si="5"/>
        <v>0</v>
      </c>
      <c r="L3" s="6">
        <f t="shared" si="6"/>
        <v>0</v>
      </c>
      <c r="M3" s="6">
        <f t="shared" si="7"/>
        <v>0</v>
      </c>
      <c r="N3" s="6">
        <f t="shared" si="8"/>
        <v>0</v>
      </c>
      <c r="Q3" s="6">
        <v>1</v>
      </c>
      <c r="S3" s="6">
        <v>3</v>
      </c>
      <c r="T3" s="6">
        <v>3</v>
      </c>
      <c r="U3" s="6">
        <v>4</v>
      </c>
      <c r="V3" s="6">
        <v>4</v>
      </c>
      <c r="W3" s="6">
        <f t="shared" si="9"/>
        <v>0</v>
      </c>
      <c r="X3" s="6">
        <f t="shared" si="10"/>
        <v>2</v>
      </c>
      <c r="Y3" s="6">
        <f t="shared" si="11"/>
        <v>0</v>
      </c>
      <c r="Z3" s="6">
        <f t="shared" si="12"/>
        <v>0</v>
      </c>
      <c r="AB3" s="6">
        <v>1</v>
      </c>
      <c r="AD3" s="6" t="str">
        <f t="shared" si="13"/>
        <v>岩本</v>
      </c>
      <c r="AE3" s="6" t="s">
        <v>103</v>
      </c>
      <c r="AF3" s="6" t="s">
        <v>104</v>
      </c>
      <c r="AG3" s="6" t="s">
        <v>104</v>
      </c>
      <c r="AH3" s="6" t="s">
        <v>101</v>
      </c>
    </row>
    <row r="4" spans="1:37" ht="17.25" customHeight="1">
      <c r="A4" s="47" t="s">
        <v>98</v>
      </c>
      <c r="B4" s="24">
        <v>3</v>
      </c>
      <c r="C4" s="6" t="s">
        <v>178</v>
      </c>
      <c r="E4" s="6" t="s">
        <v>62</v>
      </c>
      <c r="F4" s="6">
        <f t="shared" si="0"/>
        <v>3</v>
      </c>
      <c r="G4" s="6">
        <f t="shared" si="1"/>
        <v>3</v>
      </c>
      <c r="H4" s="6">
        <f t="shared" si="2"/>
        <v>1</v>
      </c>
      <c r="I4" s="6">
        <f t="shared" si="3"/>
        <v>1</v>
      </c>
      <c r="J4" s="6">
        <f t="shared" si="4"/>
        <v>0</v>
      </c>
      <c r="K4" s="6">
        <f t="shared" si="5"/>
        <v>0</v>
      </c>
      <c r="L4" s="6">
        <f t="shared" si="6"/>
        <v>0</v>
      </c>
      <c r="M4" s="6">
        <f t="shared" si="7"/>
        <v>0</v>
      </c>
      <c r="N4" s="6">
        <f t="shared" si="8"/>
        <v>0</v>
      </c>
      <c r="Q4" s="6">
        <v>1</v>
      </c>
      <c r="S4" s="6">
        <v>3</v>
      </c>
      <c r="T4" s="6">
        <v>3</v>
      </c>
      <c r="U4" s="6">
        <v>5</v>
      </c>
      <c r="V4" s="6">
        <v>5</v>
      </c>
      <c r="W4" s="6">
        <f t="shared" si="9"/>
        <v>0</v>
      </c>
      <c r="X4" s="6">
        <f t="shared" si="10"/>
        <v>2</v>
      </c>
      <c r="Y4" s="6">
        <f t="shared" si="11"/>
        <v>0</v>
      </c>
      <c r="Z4" s="6">
        <f t="shared" si="12"/>
        <v>0</v>
      </c>
      <c r="AB4" s="6">
        <v>2</v>
      </c>
      <c r="AC4" s="6">
        <v>5</v>
      </c>
      <c r="AD4" s="6" t="str">
        <f t="shared" si="13"/>
        <v>反町</v>
      </c>
      <c r="AE4" s="6" t="s">
        <v>105</v>
      </c>
      <c r="AF4" s="6" t="s">
        <v>99</v>
      </c>
      <c r="AG4" s="6" t="s">
        <v>99</v>
      </c>
    </row>
    <row r="5" spans="1:37" ht="17.25" customHeight="1">
      <c r="A5" s="47" t="s">
        <v>98</v>
      </c>
      <c r="B5" s="24">
        <v>4</v>
      </c>
      <c r="C5" s="6" t="s">
        <v>86</v>
      </c>
      <c r="D5" s="6" t="s">
        <v>135</v>
      </c>
      <c r="E5" s="6" t="s">
        <v>50</v>
      </c>
      <c r="F5" s="6">
        <f t="shared" si="0"/>
        <v>3</v>
      </c>
      <c r="G5" s="6">
        <f t="shared" si="1"/>
        <v>3</v>
      </c>
      <c r="H5" s="6">
        <f t="shared" si="2"/>
        <v>2</v>
      </c>
      <c r="I5" s="6">
        <f t="shared" si="3"/>
        <v>1</v>
      </c>
      <c r="J5" s="6">
        <f t="shared" si="4"/>
        <v>1</v>
      </c>
      <c r="K5" s="6">
        <f t="shared" si="5"/>
        <v>0</v>
      </c>
      <c r="L5" s="6">
        <f t="shared" si="6"/>
        <v>0</v>
      </c>
      <c r="M5" s="6">
        <f t="shared" si="7"/>
        <v>0</v>
      </c>
      <c r="N5" s="6">
        <f t="shared" si="8"/>
        <v>0</v>
      </c>
      <c r="O5" s="6">
        <v>1</v>
      </c>
      <c r="R5" s="6">
        <v>2</v>
      </c>
      <c r="S5" s="6">
        <v>1</v>
      </c>
      <c r="U5" s="6">
        <v>3</v>
      </c>
      <c r="V5" s="6">
        <v>4</v>
      </c>
      <c r="W5" s="6">
        <f t="shared" si="9"/>
        <v>0</v>
      </c>
      <c r="X5" s="6">
        <f t="shared" si="10"/>
        <v>0</v>
      </c>
      <c r="Y5" s="6">
        <f t="shared" si="11"/>
        <v>0</v>
      </c>
      <c r="Z5" s="6">
        <f t="shared" si="12"/>
        <v>0</v>
      </c>
      <c r="AB5" s="6">
        <v>1</v>
      </c>
      <c r="AC5" s="6">
        <v>1</v>
      </c>
      <c r="AD5" s="6" t="str">
        <f t="shared" si="13"/>
        <v>安部剛</v>
      </c>
      <c r="AE5" s="6" t="s">
        <v>106</v>
      </c>
      <c r="AF5" s="6" t="s">
        <v>105</v>
      </c>
      <c r="AG5" s="6" t="s">
        <v>107</v>
      </c>
      <c r="AH5" s="6"/>
    </row>
    <row r="6" spans="1:37" ht="17.25" customHeight="1">
      <c r="A6" s="47" t="s">
        <v>98</v>
      </c>
      <c r="B6" s="24">
        <v>5</v>
      </c>
      <c r="C6" s="6" t="s">
        <v>139</v>
      </c>
      <c r="D6" s="6" t="s">
        <v>102</v>
      </c>
      <c r="E6" s="6" t="s">
        <v>60</v>
      </c>
      <c r="F6" s="6">
        <f t="shared" si="0"/>
        <v>3</v>
      </c>
      <c r="G6" s="6">
        <f t="shared" si="1"/>
        <v>3</v>
      </c>
      <c r="H6" s="6">
        <f t="shared" si="2"/>
        <v>0</v>
      </c>
      <c r="I6" s="6">
        <f t="shared" si="3"/>
        <v>0</v>
      </c>
      <c r="J6" s="6">
        <f t="shared" si="4"/>
        <v>0</v>
      </c>
      <c r="K6" s="6">
        <f t="shared" si="5"/>
        <v>0</v>
      </c>
      <c r="L6" s="6">
        <f t="shared" si="6"/>
        <v>0</v>
      </c>
      <c r="M6" s="6">
        <f t="shared" si="7"/>
        <v>0</v>
      </c>
      <c r="N6" s="6">
        <f t="shared" si="8"/>
        <v>0</v>
      </c>
      <c r="S6" s="6">
        <v>1</v>
      </c>
      <c r="T6" s="6">
        <v>2</v>
      </c>
      <c r="U6" s="6">
        <v>4</v>
      </c>
      <c r="V6" s="6">
        <v>6</v>
      </c>
      <c r="W6" s="6">
        <f t="shared" si="9"/>
        <v>0</v>
      </c>
      <c r="X6" s="6">
        <f t="shared" si="10"/>
        <v>2</v>
      </c>
      <c r="Y6" s="6">
        <f t="shared" si="11"/>
        <v>0</v>
      </c>
      <c r="Z6" s="6">
        <f t="shared" si="12"/>
        <v>0</v>
      </c>
      <c r="AB6" s="6">
        <v>1</v>
      </c>
      <c r="AD6" s="6" t="str">
        <f t="shared" si="13"/>
        <v>上小城</v>
      </c>
      <c r="AE6" s="6" t="s">
        <v>99</v>
      </c>
      <c r="AF6" s="6" t="s">
        <v>99</v>
      </c>
      <c r="AG6" s="6" t="s">
        <v>108</v>
      </c>
      <c r="AH6" s="6"/>
    </row>
    <row r="7" spans="1:37" ht="17.25" customHeight="1">
      <c r="A7" s="47" t="s">
        <v>98</v>
      </c>
      <c r="B7" s="24">
        <v>6</v>
      </c>
      <c r="C7" s="6" t="s">
        <v>136</v>
      </c>
      <c r="E7" s="6" t="s">
        <v>54</v>
      </c>
      <c r="F7" s="6">
        <f t="shared" si="0"/>
        <v>3</v>
      </c>
      <c r="G7" s="6">
        <f t="shared" si="1"/>
        <v>3</v>
      </c>
      <c r="H7" s="6">
        <f t="shared" si="2"/>
        <v>0</v>
      </c>
      <c r="I7" s="6">
        <f t="shared" si="3"/>
        <v>0</v>
      </c>
      <c r="J7" s="6">
        <f t="shared" si="4"/>
        <v>0</v>
      </c>
      <c r="K7" s="6">
        <f t="shared" si="5"/>
        <v>0</v>
      </c>
      <c r="L7" s="6">
        <f t="shared" si="6"/>
        <v>0</v>
      </c>
      <c r="M7" s="6">
        <f t="shared" si="7"/>
        <v>0</v>
      </c>
      <c r="N7" s="6">
        <f t="shared" si="8"/>
        <v>0</v>
      </c>
      <c r="R7" s="6">
        <v>1</v>
      </c>
      <c r="S7" s="6">
        <v>1</v>
      </c>
      <c r="T7" s="6">
        <v>2</v>
      </c>
      <c r="U7" s="6">
        <v>2</v>
      </c>
      <c r="V7" s="6">
        <v>6</v>
      </c>
      <c r="W7" s="6">
        <f t="shared" si="9"/>
        <v>1</v>
      </c>
      <c r="X7" s="6">
        <f t="shared" si="10"/>
        <v>1</v>
      </c>
      <c r="Y7" s="6">
        <f t="shared" si="11"/>
        <v>0</v>
      </c>
      <c r="Z7" s="6">
        <f t="shared" si="12"/>
        <v>0</v>
      </c>
      <c r="AB7" s="6">
        <v>1</v>
      </c>
      <c r="AD7" s="6" t="str">
        <f t="shared" si="13"/>
        <v>北久保</v>
      </c>
      <c r="AE7" s="6" t="s">
        <v>99</v>
      </c>
      <c r="AF7" s="6" t="s">
        <v>109</v>
      </c>
      <c r="AG7" s="6" t="s">
        <v>110</v>
      </c>
      <c r="AH7" s="6"/>
    </row>
    <row r="8" spans="1:37" ht="17.25" customHeight="1">
      <c r="A8" s="47" t="s">
        <v>98</v>
      </c>
      <c r="B8" s="24">
        <v>7</v>
      </c>
      <c r="C8" s="6" t="s">
        <v>140</v>
      </c>
      <c r="E8" s="6" t="s">
        <v>44</v>
      </c>
      <c r="F8" s="6">
        <f t="shared" si="0"/>
        <v>3</v>
      </c>
      <c r="G8" s="6">
        <f t="shared" si="1"/>
        <v>2</v>
      </c>
      <c r="H8" s="6">
        <f t="shared" si="2"/>
        <v>0</v>
      </c>
      <c r="I8" s="6">
        <f t="shared" si="3"/>
        <v>0</v>
      </c>
      <c r="J8" s="6">
        <f t="shared" si="4"/>
        <v>0</v>
      </c>
      <c r="K8" s="6">
        <f t="shared" si="5"/>
        <v>0</v>
      </c>
      <c r="L8" s="6">
        <f t="shared" si="6"/>
        <v>0</v>
      </c>
      <c r="M8" s="6">
        <f t="shared" si="7"/>
        <v>1</v>
      </c>
      <c r="N8" s="6">
        <f t="shared" si="8"/>
        <v>0</v>
      </c>
      <c r="R8" s="6">
        <v>1</v>
      </c>
      <c r="S8" s="6">
        <v>1</v>
      </c>
      <c r="T8" s="6">
        <v>4</v>
      </c>
      <c r="U8" s="6">
        <v>6</v>
      </c>
      <c r="V8" s="6">
        <v>4</v>
      </c>
      <c r="W8" s="6">
        <f t="shared" si="9"/>
        <v>0</v>
      </c>
      <c r="X8" s="6">
        <f t="shared" si="10"/>
        <v>1</v>
      </c>
      <c r="Y8" s="6">
        <f t="shared" si="11"/>
        <v>0</v>
      </c>
      <c r="Z8" s="6">
        <f t="shared" si="12"/>
        <v>0</v>
      </c>
      <c r="AB8" s="6">
        <v>1</v>
      </c>
      <c r="AD8" s="6" t="str">
        <f t="shared" si="13"/>
        <v>中井</v>
      </c>
      <c r="AE8" s="6" t="s">
        <v>13</v>
      </c>
      <c r="AF8" s="6" t="s">
        <v>111</v>
      </c>
      <c r="AG8" s="6" t="s">
        <v>99</v>
      </c>
      <c r="AH8" s="6"/>
    </row>
    <row r="9" spans="1:37" ht="17.25" customHeight="1">
      <c r="A9" s="47" t="s">
        <v>98</v>
      </c>
      <c r="B9" s="24">
        <v>8</v>
      </c>
      <c r="C9" s="6" t="s">
        <v>135</v>
      </c>
      <c r="D9" s="6" t="s">
        <v>139</v>
      </c>
      <c r="E9" s="6" t="s">
        <v>42</v>
      </c>
      <c r="F9" s="6">
        <f t="shared" si="0"/>
        <v>3</v>
      </c>
      <c r="G9" s="6">
        <f t="shared" si="1"/>
        <v>3</v>
      </c>
      <c r="H9" s="6">
        <f t="shared" si="2"/>
        <v>0</v>
      </c>
      <c r="I9" s="6">
        <f t="shared" si="3"/>
        <v>0</v>
      </c>
      <c r="J9" s="6">
        <f t="shared" si="4"/>
        <v>0</v>
      </c>
      <c r="K9" s="6">
        <f t="shared" si="5"/>
        <v>0</v>
      </c>
      <c r="L9" s="6">
        <f t="shared" si="6"/>
        <v>0</v>
      </c>
      <c r="M9" s="6">
        <f t="shared" si="7"/>
        <v>0</v>
      </c>
      <c r="N9" s="6">
        <f t="shared" si="8"/>
        <v>0</v>
      </c>
      <c r="S9" s="6">
        <v>3</v>
      </c>
      <c r="T9" s="6">
        <v>3</v>
      </c>
      <c r="U9" s="6">
        <v>2</v>
      </c>
      <c r="V9" s="6">
        <v>4</v>
      </c>
      <c r="W9" s="6">
        <f t="shared" si="9"/>
        <v>0</v>
      </c>
      <c r="X9" s="6">
        <f t="shared" si="10"/>
        <v>1</v>
      </c>
      <c r="Y9" s="6">
        <f t="shared" si="11"/>
        <v>0</v>
      </c>
      <c r="Z9" s="6">
        <f t="shared" si="12"/>
        <v>0</v>
      </c>
      <c r="AB9" s="6">
        <v>8</v>
      </c>
      <c r="AD9" s="6" t="str">
        <f t="shared" si="13"/>
        <v>安部滉</v>
      </c>
      <c r="AE9" s="6" t="s">
        <v>107</v>
      </c>
      <c r="AF9" s="6" t="s">
        <v>108</v>
      </c>
      <c r="AG9" s="6" t="s">
        <v>99</v>
      </c>
      <c r="AH9" s="6"/>
    </row>
    <row r="10" spans="1:37" ht="17.25" customHeight="1">
      <c r="A10" s="47" t="s">
        <v>98</v>
      </c>
      <c r="B10" s="24">
        <v>9</v>
      </c>
      <c r="C10" s="6" t="s">
        <v>74</v>
      </c>
      <c r="E10" s="6" t="s">
        <v>46</v>
      </c>
      <c r="F10" s="6">
        <f t="shared" si="0"/>
        <v>1</v>
      </c>
      <c r="G10" s="6">
        <f t="shared" si="1"/>
        <v>1</v>
      </c>
      <c r="H10" s="6">
        <f t="shared" si="2"/>
        <v>0</v>
      </c>
      <c r="I10" s="6">
        <f t="shared" si="3"/>
        <v>0</v>
      </c>
      <c r="J10" s="6">
        <f t="shared" si="4"/>
        <v>0</v>
      </c>
      <c r="K10" s="6">
        <f t="shared" si="5"/>
        <v>0</v>
      </c>
      <c r="L10" s="6">
        <f t="shared" si="6"/>
        <v>0</v>
      </c>
      <c r="M10" s="6">
        <f t="shared" si="7"/>
        <v>0</v>
      </c>
      <c r="N10" s="6">
        <f t="shared" si="8"/>
        <v>0</v>
      </c>
      <c r="S10" s="6">
        <v>1</v>
      </c>
      <c r="T10" s="6">
        <v>1</v>
      </c>
      <c r="V10" s="6">
        <v>2</v>
      </c>
      <c r="W10" s="6">
        <f t="shared" si="9"/>
        <v>0</v>
      </c>
      <c r="X10" s="6">
        <f t="shared" si="10"/>
        <v>0</v>
      </c>
      <c r="Y10" s="6">
        <f t="shared" si="11"/>
        <v>0</v>
      </c>
      <c r="Z10" s="6">
        <f t="shared" si="12"/>
        <v>0</v>
      </c>
      <c r="AD10" s="6" t="str">
        <f t="shared" si="13"/>
        <v>野場</v>
      </c>
      <c r="AE10" s="6" t="s">
        <v>112</v>
      </c>
    </row>
    <row r="11" spans="1:37" ht="17.25" customHeight="1">
      <c r="A11" s="47" t="s">
        <v>98</v>
      </c>
      <c r="B11" s="24"/>
      <c r="C11" s="6" t="s">
        <v>74</v>
      </c>
      <c r="E11" s="6" t="s">
        <v>48</v>
      </c>
      <c r="F11" s="6">
        <f t="shared" si="0"/>
        <v>2</v>
      </c>
      <c r="G11" s="6">
        <f t="shared" si="1"/>
        <v>1</v>
      </c>
      <c r="H11" s="6">
        <f t="shared" si="2"/>
        <v>1</v>
      </c>
      <c r="I11" s="6">
        <f t="shared" si="3"/>
        <v>1</v>
      </c>
      <c r="J11" s="6">
        <f t="shared" si="4"/>
        <v>0</v>
      </c>
      <c r="K11" s="6">
        <f t="shared" si="5"/>
        <v>0</v>
      </c>
      <c r="L11" s="6">
        <f t="shared" si="6"/>
        <v>0</v>
      </c>
      <c r="M11" s="6">
        <f t="shared" si="7"/>
        <v>1</v>
      </c>
      <c r="N11" s="6">
        <f t="shared" si="8"/>
        <v>0</v>
      </c>
      <c r="R11" s="6">
        <v>2</v>
      </c>
      <c r="S11" s="6">
        <v>1</v>
      </c>
      <c r="T11" s="6">
        <v>1</v>
      </c>
      <c r="U11" s="6">
        <v>1</v>
      </c>
      <c r="V11" s="6">
        <v>6</v>
      </c>
      <c r="W11" s="6">
        <f t="shared" si="9"/>
        <v>0</v>
      </c>
      <c r="X11" s="6">
        <f t="shared" si="10"/>
        <v>0</v>
      </c>
      <c r="Y11" s="6">
        <f t="shared" si="11"/>
        <v>0</v>
      </c>
      <c r="Z11" s="6">
        <f t="shared" si="12"/>
        <v>0</v>
      </c>
      <c r="AD11" s="6" t="str">
        <f t="shared" si="13"/>
        <v>池澤</v>
      </c>
      <c r="AF11" s="6" t="s">
        <v>13</v>
      </c>
      <c r="AG11" s="6" t="s">
        <v>113</v>
      </c>
      <c r="AH11" s="6"/>
    </row>
    <row r="12" spans="1:37" ht="17.25" customHeight="1">
      <c r="A12" s="48" t="s">
        <v>98</v>
      </c>
      <c r="B12" s="24" t="s">
        <v>94</v>
      </c>
      <c r="C12" s="6" t="s">
        <v>137</v>
      </c>
      <c r="E12" s="6" t="s">
        <v>56</v>
      </c>
      <c r="F12" s="6">
        <f t="shared" si="0"/>
        <v>0</v>
      </c>
      <c r="G12" s="6">
        <f t="shared" si="1"/>
        <v>0</v>
      </c>
      <c r="H12" s="6">
        <f t="shared" si="2"/>
        <v>0</v>
      </c>
      <c r="I12" s="6">
        <f t="shared" si="3"/>
        <v>0</v>
      </c>
      <c r="J12" s="6">
        <f t="shared" si="4"/>
        <v>0</v>
      </c>
      <c r="K12" s="6">
        <f t="shared" si="5"/>
        <v>0</v>
      </c>
      <c r="L12" s="6">
        <f t="shared" si="6"/>
        <v>0</v>
      </c>
      <c r="M12" s="6">
        <f t="shared" si="7"/>
        <v>0</v>
      </c>
      <c r="N12" s="6">
        <f t="shared" si="8"/>
        <v>0</v>
      </c>
      <c r="W12" s="6">
        <f t="shared" si="9"/>
        <v>0</v>
      </c>
      <c r="X12" s="6">
        <f t="shared" si="10"/>
        <v>0</v>
      </c>
      <c r="Y12" s="6">
        <f t="shared" si="11"/>
        <v>0</v>
      </c>
      <c r="Z12" s="6">
        <f t="shared" si="12"/>
        <v>0</v>
      </c>
      <c r="AB12" s="6">
        <v>5</v>
      </c>
      <c r="AC12" s="6">
        <v>1</v>
      </c>
      <c r="AD12" s="6" t="str">
        <f t="shared" si="13"/>
        <v>萩原</v>
      </c>
    </row>
    <row r="13" spans="1:37" ht="17.25" hidden="1" customHeight="1">
      <c r="B13" s="24"/>
      <c r="C13" s="6"/>
      <c r="E13" s="1"/>
      <c r="AD13" s="1" t="s">
        <v>1</v>
      </c>
    </row>
    <row r="14" spans="1:37" ht="17.25" hidden="1" customHeight="1">
      <c r="B14" s="24"/>
      <c r="C14" s="6"/>
      <c r="E14" s="1"/>
      <c r="AD14" s="1" t="s">
        <v>2</v>
      </c>
    </row>
    <row r="15" spans="1:37" ht="17.25" hidden="1" customHeight="1">
      <c r="B15" s="24"/>
      <c r="C15" s="6"/>
      <c r="E15" s="1"/>
      <c r="AD15" s="1" t="s">
        <v>3</v>
      </c>
    </row>
    <row r="16" spans="1:37" ht="17.25" hidden="1" customHeight="1">
      <c r="B16" s="24"/>
      <c r="C16" s="6"/>
      <c r="E16" s="1"/>
      <c r="AD16" s="1" t="s">
        <v>4</v>
      </c>
    </row>
    <row r="17" spans="1:36" ht="17.25" hidden="1" customHeight="1">
      <c r="B17" s="24"/>
      <c r="C17" s="6"/>
      <c r="E17" s="1"/>
      <c r="AD17" s="1" t="s">
        <v>5</v>
      </c>
    </row>
    <row r="18" spans="1:36" ht="17.25" customHeight="1">
      <c r="A18" s="50" t="s">
        <v>98</v>
      </c>
      <c r="B18" s="26">
        <v>1</v>
      </c>
      <c r="C18" s="27" t="s">
        <v>86</v>
      </c>
      <c r="D18" s="27" t="s">
        <v>102</v>
      </c>
      <c r="E18" s="27" t="s">
        <v>52</v>
      </c>
      <c r="F18" s="27">
        <f t="shared" ref="F18:F27" si="14">COUNTA(AE18:AJ18)</f>
        <v>2</v>
      </c>
      <c r="G18" s="27">
        <f t="shared" ref="G18:G27" si="15">F18-M18-N18-Y18</f>
        <v>2</v>
      </c>
      <c r="H18" s="27">
        <f t="shared" ref="H18:H27" si="16">SUM(I18:L18)</f>
        <v>1</v>
      </c>
      <c r="I18" s="27">
        <f t="shared" ref="I18:I27" si="17">COUNTIF(AE18:AJ18, "*安*")</f>
        <v>0</v>
      </c>
      <c r="J18" s="27">
        <f t="shared" ref="J18:J27" si="18">COUNTIF(AE18:AJ18, "*二")</f>
        <v>1</v>
      </c>
      <c r="K18" s="27">
        <f t="shared" ref="K18:K27" si="19">COUNTIF(AE18:AJ18, "*三")</f>
        <v>0</v>
      </c>
      <c r="L18" s="27">
        <f t="shared" ref="L18:L27" si="20">COUNTIF(AE18:AJ18, "*本")</f>
        <v>0</v>
      </c>
      <c r="M18" s="27">
        <f t="shared" ref="M18:M27" si="21">COUNTIF(AE18:AJ18, "四球")</f>
        <v>0</v>
      </c>
      <c r="N18" s="27">
        <f t="shared" ref="N18:N27" si="22">COUNTIF(AE18:AJ18, "死球")</f>
        <v>0</v>
      </c>
      <c r="O18" s="27"/>
      <c r="P18" s="27"/>
      <c r="Q18" s="27">
        <v>1</v>
      </c>
      <c r="R18" s="27">
        <v>1</v>
      </c>
      <c r="S18" s="27"/>
      <c r="T18" s="27">
        <v>1</v>
      </c>
      <c r="U18" s="27">
        <v>1</v>
      </c>
      <c r="V18" s="27">
        <v>3</v>
      </c>
      <c r="W18" s="27">
        <f t="shared" ref="W18:W27" si="23">COUNTIF(AE18:AJ18, "*失*")</f>
        <v>1</v>
      </c>
      <c r="X18" s="27">
        <f t="shared" ref="X18:X27" si="24">COUNTIF(AE18:AJ18, "*振*")</f>
        <v>0</v>
      </c>
      <c r="Y18" s="27">
        <f t="shared" ref="Y18:Y27" si="25">COUNTIF(AE18:AJ18, "*犠*")</f>
        <v>0</v>
      </c>
      <c r="Z18" s="27">
        <f t="shared" ref="Z18:Z27" si="26">COUNTIF(AE18:AJ18, "*併*")</f>
        <v>0</v>
      </c>
      <c r="AA18" s="27"/>
      <c r="AB18" s="27">
        <v>1</v>
      </c>
      <c r="AC18" s="27"/>
      <c r="AD18" s="27" t="str">
        <f t="shared" ref="AD18:AD27" si="27">E18</f>
        <v>大鐘</v>
      </c>
      <c r="AE18" s="27" t="s">
        <v>114</v>
      </c>
      <c r="AF18" s="27" t="s">
        <v>106</v>
      </c>
      <c r="AG18" s="27"/>
      <c r="AH18" s="27"/>
      <c r="AI18" s="27"/>
      <c r="AJ18" s="27"/>
    </row>
    <row r="19" spans="1:36" ht="17.25" customHeight="1">
      <c r="A19" s="47" t="s">
        <v>98</v>
      </c>
      <c r="B19" s="24">
        <v>2</v>
      </c>
      <c r="C19" s="6" t="s">
        <v>87</v>
      </c>
      <c r="E19" s="6" t="s">
        <v>58</v>
      </c>
      <c r="F19" s="6">
        <f t="shared" si="14"/>
        <v>2</v>
      </c>
      <c r="G19" s="6">
        <f t="shared" si="15"/>
        <v>1</v>
      </c>
      <c r="H19" s="6">
        <f t="shared" si="16"/>
        <v>0</v>
      </c>
      <c r="I19" s="6">
        <f t="shared" si="17"/>
        <v>0</v>
      </c>
      <c r="J19" s="6">
        <f t="shared" si="18"/>
        <v>0</v>
      </c>
      <c r="K19" s="6">
        <f t="shared" si="19"/>
        <v>0</v>
      </c>
      <c r="L19" s="6">
        <f t="shared" si="20"/>
        <v>0</v>
      </c>
      <c r="M19" s="6">
        <f t="shared" si="21"/>
        <v>1</v>
      </c>
      <c r="N19" s="6">
        <f t="shared" si="22"/>
        <v>0</v>
      </c>
      <c r="P19" s="6">
        <v>1</v>
      </c>
      <c r="Q19" s="6">
        <v>1</v>
      </c>
      <c r="S19" s="6">
        <v>2</v>
      </c>
      <c r="T19" s="6">
        <v>1</v>
      </c>
      <c r="V19" s="6">
        <v>6</v>
      </c>
      <c r="W19" s="6">
        <f t="shared" si="23"/>
        <v>0</v>
      </c>
      <c r="X19" s="6">
        <f t="shared" si="24"/>
        <v>0</v>
      </c>
      <c r="Y19" s="6">
        <f t="shared" si="25"/>
        <v>0</v>
      </c>
      <c r="Z19" s="6">
        <f t="shared" si="26"/>
        <v>0</v>
      </c>
      <c r="AD19" s="6" t="str">
        <f t="shared" si="27"/>
        <v>岩本</v>
      </c>
      <c r="AE19" s="6" t="s">
        <v>115</v>
      </c>
      <c r="AF19" s="6" t="s">
        <v>13</v>
      </c>
    </row>
    <row r="20" spans="1:36" ht="17.25" customHeight="1">
      <c r="A20" s="47" t="s">
        <v>98</v>
      </c>
      <c r="B20" s="24">
        <v>3</v>
      </c>
      <c r="C20" s="6" t="s">
        <v>178</v>
      </c>
      <c r="E20" s="6" t="s">
        <v>62</v>
      </c>
      <c r="F20" s="6">
        <f t="shared" si="14"/>
        <v>2</v>
      </c>
      <c r="G20" s="6">
        <f t="shared" si="15"/>
        <v>1</v>
      </c>
      <c r="H20" s="6">
        <f t="shared" si="16"/>
        <v>0</v>
      </c>
      <c r="I20" s="6">
        <f t="shared" si="17"/>
        <v>0</v>
      </c>
      <c r="J20" s="6">
        <f t="shared" si="18"/>
        <v>0</v>
      </c>
      <c r="K20" s="6">
        <f t="shared" si="19"/>
        <v>0</v>
      </c>
      <c r="L20" s="6">
        <f t="shared" si="20"/>
        <v>0</v>
      </c>
      <c r="M20" s="6">
        <f t="shared" si="21"/>
        <v>1</v>
      </c>
      <c r="N20" s="6">
        <f t="shared" si="22"/>
        <v>0</v>
      </c>
      <c r="R20" s="6">
        <v>1</v>
      </c>
      <c r="S20" s="6">
        <v>1</v>
      </c>
      <c r="V20" s="6">
        <v>7</v>
      </c>
      <c r="W20" s="6">
        <f t="shared" si="23"/>
        <v>0</v>
      </c>
      <c r="X20" s="6">
        <f t="shared" si="24"/>
        <v>0</v>
      </c>
      <c r="Y20" s="6">
        <f t="shared" si="25"/>
        <v>0</v>
      </c>
      <c r="Z20" s="6">
        <f t="shared" si="26"/>
        <v>0</v>
      </c>
      <c r="AB20" s="6">
        <v>3</v>
      </c>
      <c r="AC20" s="6">
        <v>1</v>
      </c>
      <c r="AD20" s="6" t="str">
        <f t="shared" si="27"/>
        <v>反町</v>
      </c>
      <c r="AE20" s="6" t="s">
        <v>116</v>
      </c>
      <c r="AF20" s="6" t="s">
        <v>13</v>
      </c>
    </row>
    <row r="21" spans="1:36" ht="17.25" customHeight="1">
      <c r="A21" s="47" t="s">
        <v>98</v>
      </c>
      <c r="B21" s="24">
        <v>4</v>
      </c>
      <c r="C21" s="6" t="s">
        <v>137</v>
      </c>
      <c r="E21" s="6" t="s">
        <v>50</v>
      </c>
      <c r="F21" s="6">
        <f t="shared" si="14"/>
        <v>2</v>
      </c>
      <c r="G21" s="6">
        <f t="shared" si="15"/>
        <v>2</v>
      </c>
      <c r="H21" s="6">
        <f t="shared" si="16"/>
        <v>1</v>
      </c>
      <c r="I21" s="6">
        <f t="shared" si="17"/>
        <v>1</v>
      </c>
      <c r="J21" s="6">
        <f t="shared" si="18"/>
        <v>0</v>
      </c>
      <c r="K21" s="6">
        <f t="shared" si="19"/>
        <v>0</v>
      </c>
      <c r="L21" s="6">
        <f t="shared" si="20"/>
        <v>0</v>
      </c>
      <c r="M21" s="6">
        <f t="shared" si="21"/>
        <v>0</v>
      </c>
      <c r="N21" s="6">
        <f t="shared" si="22"/>
        <v>0</v>
      </c>
      <c r="O21" s="6">
        <v>2</v>
      </c>
      <c r="R21" s="6">
        <v>1</v>
      </c>
      <c r="S21" s="6">
        <v>3</v>
      </c>
      <c r="V21" s="6">
        <v>3</v>
      </c>
      <c r="W21" s="6">
        <f t="shared" si="23"/>
        <v>0</v>
      </c>
      <c r="X21" s="6">
        <f t="shared" si="24"/>
        <v>0</v>
      </c>
      <c r="Y21" s="6">
        <f t="shared" si="25"/>
        <v>0</v>
      </c>
      <c r="Z21" s="6">
        <f t="shared" si="26"/>
        <v>0</v>
      </c>
      <c r="AB21" s="6">
        <v>1</v>
      </c>
      <c r="AD21" s="6" t="str">
        <f t="shared" si="27"/>
        <v>安部剛</v>
      </c>
      <c r="AE21" s="6" t="s">
        <v>111</v>
      </c>
      <c r="AF21" s="6" t="s">
        <v>103</v>
      </c>
    </row>
    <row r="22" spans="1:36" ht="17.25" customHeight="1">
      <c r="A22" s="47" t="s">
        <v>98</v>
      </c>
      <c r="B22" s="24">
        <v>5</v>
      </c>
      <c r="C22" s="6" t="s">
        <v>102</v>
      </c>
      <c r="D22" s="6" t="s">
        <v>139</v>
      </c>
      <c r="E22" s="6" t="s">
        <v>60</v>
      </c>
      <c r="F22" s="6">
        <f t="shared" si="14"/>
        <v>2</v>
      </c>
      <c r="G22" s="6">
        <f t="shared" si="15"/>
        <v>2</v>
      </c>
      <c r="H22" s="6">
        <f t="shared" si="16"/>
        <v>0</v>
      </c>
      <c r="I22" s="6">
        <f t="shared" si="17"/>
        <v>0</v>
      </c>
      <c r="J22" s="6">
        <f t="shared" si="18"/>
        <v>0</v>
      </c>
      <c r="K22" s="6">
        <f t="shared" si="19"/>
        <v>0</v>
      </c>
      <c r="L22" s="6">
        <f t="shared" si="20"/>
        <v>0</v>
      </c>
      <c r="M22" s="6">
        <f t="shared" si="21"/>
        <v>0</v>
      </c>
      <c r="N22" s="6">
        <f t="shared" si="22"/>
        <v>0</v>
      </c>
      <c r="S22" s="6">
        <v>1</v>
      </c>
      <c r="T22" s="6">
        <v>1</v>
      </c>
      <c r="U22" s="6">
        <v>1</v>
      </c>
      <c r="V22" s="6">
        <v>3</v>
      </c>
      <c r="W22" s="6">
        <f t="shared" si="23"/>
        <v>0</v>
      </c>
      <c r="X22" s="6">
        <f t="shared" si="24"/>
        <v>0</v>
      </c>
      <c r="Y22" s="6">
        <f t="shared" si="25"/>
        <v>0</v>
      </c>
      <c r="Z22" s="6">
        <f t="shared" si="26"/>
        <v>0</v>
      </c>
      <c r="AB22" s="6">
        <v>1</v>
      </c>
      <c r="AD22" s="6" t="str">
        <f t="shared" si="27"/>
        <v>上小城</v>
      </c>
      <c r="AE22" s="6" t="s">
        <v>116</v>
      </c>
      <c r="AF22" s="6" t="s">
        <v>111</v>
      </c>
    </row>
    <row r="23" spans="1:36" ht="17.25" customHeight="1">
      <c r="A23" s="47" t="s">
        <v>98</v>
      </c>
      <c r="B23" s="24">
        <v>6</v>
      </c>
      <c r="C23" s="6" t="s">
        <v>136</v>
      </c>
      <c r="E23" s="6" t="s">
        <v>54</v>
      </c>
      <c r="F23" s="6">
        <f t="shared" si="14"/>
        <v>1</v>
      </c>
      <c r="G23" s="6">
        <f t="shared" si="15"/>
        <v>1</v>
      </c>
      <c r="H23" s="6">
        <f t="shared" si="16"/>
        <v>0</v>
      </c>
      <c r="I23" s="6">
        <f t="shared" si="17"/>
        <v>0</v>
      </c>
      <c r="J23" s="6">
        <f t="shared" si="18"/>
        <v>0</v>
      </c>
      <c r="K23" s="6">
        <f t="shared" si="19"/>
        <v>0</v>
      </c>
      <c r="L23" s="6">
        <f t="shared" si="20"/>
        <v>0</v>
      </c>
      <c r="M23" s="6">
        <f t="shared" si="21"/>
        <v>0</v>
      </c>
      <c r="N23" s="6">
        <f t="shared" si="22"/>
        <v>0</v>
      </c>
      <c r="V23" s="6">
        <v>1</v>
      </c>
      <c r="W23" s="6">
        <f t="shared" si="23"/>
        <v>0</v>
      </c>
      <c r="X23" s="6">
        <f t="shared" si="24"/>
        <v>0</v>
      </c>
      <c r="Y23" s="6">
        <f t="shared" si="25"/>
        <v>0</v>
      </c>
      <c r="Z23" s="6">
        <f t="shared" si="26"/>
        <v>0</v>
      </c>
      <c r="AA23" s="6">
        <v>1</v>
      </c>
      <c r="AB23" s="6">
        <v>1</v>
      </c>
      <c r="AC23" s="6">
        <v>1</v>
      </c>
      <c r="AD23" s="6" t="str">
        <f t="shared" si="27"/>
        <v>北久保</v>
      </c>
      <c r="AE23" s="6" t="s">
        <v>111</v>
      </c>
    </row>
    <row r="24" spans="1:36" ht="17.25" customHeight="1">
      <c r="A24" s="47" t="s">
        <v>98</v>
      </c>
      <c r="B24" s="24">
        <v>7</v>
      </c>
      <c r="C24" s="6" t="s">
        <v>140</v>
      </c>
      <c r="E24" s="6" t="s">
        <v>44</v>
      </c>
      <c r="F24" s="6">
        <f t="shared" si="14"/>
        <v>1</v>
      </c>
      <c r="G24" s="6">
        <f t="shared" si="15"/>
        <v>1</v>
      </c>
      <c r="H24" s="6">
        <f t="shared" si="16"/>
        <v>0</v>
      </c>
      <c r="I24" s="6">
        <f t="shared" si="17"/>
        <v>0</v>
      </c>
      <c r="J24" s="6">
        <f t="shared" si="18"/>
        <v>0</v>
      </c>
      <c r="K24" s="6">
        <f t="shared" si="19"/>
        <v>0</v>
      </c>
      <c r="L24" s="6">
        <f t="shared" si="20"/>
        <v>0</v>
      </c>
      <c r="M24" s="6">
        <f t="shared" si="21"/>
        <v>0</v>
      </c>
      <c r="N24" s="6">
        <f t="shared" si="22"/>
        <v>0</v>
      </c>
      <c r="T24" s="6">
        <v>1</v>
      </c>
      <c r="U24" s="6">
        <v>2</v>
      </c>
      <c r="V24" s="6">
        <v>2</v>
      </c>
      <c r="W24" s="6">
        <f t="shared" si="23"/>
        <v>0</v>
      </c>
      <c r="X24" s="6">
        <f t="shared" si="24"/>
        <v>1</v>
      </c>
      <c r="Y24" s="6">
        <f t="shared" si="25"/>
        <v>0</v>
      </c>
      <c r="Z24" s="6">
        <f t="shared" si="26"/>
        <v>0</v>
      </c>
      <c r="AD24" s="6" t="str">
        <f t="shared" si="27"/>
        <v>中井</v>
      </c>
      <c r="AE24" s="6" t="s">
        <v>99</v>
      </c>
    </row>
    <row r="25" spans="1:36" ht="17.25" customHeight="1">
      <c r="A25" s="47" t="s">
        <v>98</v>
      </c>
      <c r="B25" s="24">
        <v>8</v>
      </c>
      <c r="C25" s="6" t="s">
        <v>139</v>
      </c>
      <c r="E25" s="6" t="s">
        <v>42</v>
      </c>
      <c r="F25" s="6">
        <f t="shared" si="14"/>
        <v>0</v>
      </c>
      <c r="G25" s="6">
        <f t="shared" si="15"/>
        <v>0</v>
      </c>
      <c r="H25" s="6">
        <f t="shared" si="16"/>
        <v>0</v>
      </c>
      <c r="I25" s="6">
        <f t="shared" si="17"/>
        <v>0</v>
      </c>
      <c r="J25" s="6">
        <f t="shared" si="18"/>
        <v>0</v>
      </c>
      <c r="K25" s="6">
        <f t="shared" si="19"/>
        <v>0</v>
      </c>
      <c r="L25" s="6">
        <f t="shared" si="20"/>
        <v>0</v>
      </c>
      <c r="M25" s="6">
        <f t="shared" si="21"/>
        <v>0</v>
      </c>
      <c r="N25" s="6">
        <f t="shared" si="22"/>
        <v>0</v>
      </c>
      <c r="W25" s="6">
        <f t="shared" si="23"/>
        <v>0</v>
      </c>
      <c r="X25" s="6">
        <f t="shared" si="24"/>
        <v>0</v>
      </c>
      <c r="Y25" s="6">
        <f t="shared" si="25"/>
        <v>0</v>
      </c>
      <c r="Z25" s="6">
        <f t="shared" si="26"/>
        <v>0</v>
      </c>
      <c r="AD25" s="6" t="str">
        <f t="shared" si="27"/>
        <v>安部滉</v>
      </c>
    </row>
    <row r="26" spans="1:36" ht="17.25" customHeight="1">
      <c r="A26" s="47" t="s">
        <v>98</v>
      </c>
      <c r="B26" s="24"/>
      <c r="C26" s="6" t="s">
        <v>135</v>
      </c>
      <c r="E26" s="6" t="s">
        <v>48</v>
      </c>
      <c r="F26" s="6">
        <f t="shared" si="14"/>
        <v>1</v>
      </c>
      <c r="G26" s="6">
        <f t="shared" si="15"/>
        <v>1</v>
      </c>
      <c r="H26" s="6">
        <f t="shared" si="16"/>
        <v>0</v>
      </c>
      <c r="I26" s="6">
        <f t="shared" si="17"/>
        <v>0</v>
      </c>
      <c r="J26" s="6">
        <f t="shared" si="18"/>
        <v>0</v>
      </c>
      <c r="K26" s="6">
        <f t="shared" si="19"/>
        <v>0</v>
      </c>
      <c r="L26" s="6">
        <f t="shared" si="20"/>
        <v>0</v>
      </c>
      <c r="M26" s="6">
        <f t="shared" si="21"/>
        <v>0</v>
      </c>
      <c r="N26" s="6">
        <f t="shared" si="22"/>
        <v>0</v>
      </c>
      <c r="W26" s="6">
        <f t="shared" si="23"/>
        <v>0</v>
      </c>
      <c r="X26" s="6">
        <f t="shared" si="24"/>
        <v>0</v>
      </c>
      <c r="Y26" s="6">
        <f t="shared" si="25"/>
        <v>0</v>
      </c>
      <c r="Z26" s="6">
        <f t="shared" si="26"/>
        <v>0</v>
      </c>
      <c r="AB26" s="6">
        <v>2</v>
      </c>
      <c r="AD26" s="6" t="str">
        <f t="shared" si="27"/>
        <v>池澤</v>
      </c>
      <c r="AE26" s="6" t="s">
        <v>117</v>
      </c>
    </row>
    <row r="27" spans="1:36" ht="17.25" customHeight="1">
      <c r="A27" s="47" t="s">
        <v>98</v>
      </c>
      <c r="B27" s="24">
        <v>9</v>
      </c>
      <c r="C27" s="6" t="s">
        <v>135</v>
      </c>
      <c r="D27" s="6" t="s">
        <v>86</v>
      </c>
      <c r="E27" s="6" t="s">
        <v>46</v>
      </c>
      <c r="F27" s="6">
        <f t="shared" si="14"/>
        <v>1</v>
      </c>
      <c r="G27" s="6">
        <f t="shared" si="15"/>
        <v>1</v>
      </c>
      <c r="H27" s="6">
        <f t="shared" si="16"/>
        <v>0</v>
      </c>
      <c r="I27" s="6">
        <f t="shared" si="17"/>
        <v>0</v>
      </c>
      <c r="J27" s="6">
        <f t="shared" si="18"/>
        <v>0</v>
      </c>
      <c r="K27" s="6">
        <f t="shared" si="19"/>
        <v>0</v>
      </c>
      <c r="L27" s="6">
        <f t="shared" si="20"/>
        <v>0</v>
      </c>
      <c r="M27" s="6">
        <f t="shared" si="21"/>
        <v>0</v>
      </c>
      <c r="N27" s="6">
        <f t="shared" si="22"/>
        <v>0</v>
      </c>
      <c r="V27" s="6">
        <v>1</v>
      </c>
      <c r="W27" s="6">
        <f t="shared" si="23"/>
        <v>0</v>
      </c>
      <c r="X27" s="6">
        <f t="shared" si="24"/>
        <v>0</v>
      </c>
      <c r="Y27" s="6">
        <f t="shared" si="25"/>
        <v>0</v>
      </c>
      <c r="Z27" s="6">
        <f t="shared" si="26"/>
        <v>0</v>
      </c>
      <c r="AC27" s="6">
        <v>2</v>
      </c>
      <c r="AD27" s="6" t="str">
        <f t="shared" si="27"/>
        <v>野場</v>
      </c>
      <c r="AE27" s="6" t="s">
        <v>109</v>
      </c>
    </row>
    <row r="28" spans="1:36" ht="17.25" hidden="1" customHeight="1">
      <c r="B28" s="24"/>
      <c r="C28" s="6"/>
      <c r="AD28" s="6" t="s">
        <v>56</v>
      </c>
    </row>
    <row r="29" spans="1:36" ht="17.25" hidden="1" customHeight="1">
      <c r="B29" s="24"/>
      <c r="C29" s="6"/>
      <c r="E29" s="1"/>
      <c r="AD29" s="1" t="s">
        <v>1</v>
      </c>
    </row>
    <row r="30" spans="1:36" ht="17.25" hidden="1" customHeight="1">
      <c r="B30" s="24"/>
      <c r="C30" s="6"/>
      <c r="E30" s="1"/>
      <c r="AD30" s="1" t="s">
        <v>2</v>
      </c>
    </row>
    <row r="31" spans="1:36" ht="17.25" hidden="1" customHeight="1">
      <c r="B31" s="24"/>
      <c r="C31" s="6"/>
      <c r="E31" s="1"/>
      <c r="AD31" s="1" t="s">
        <v>3</v>
      </c>
    </row>
    <row r="32" spans="1:36" ht="17.25" hidden="1" customHeight="1">
      <c r="B32" s="24"/>
      <c r="C32" s="6"/>
      <c r="E32" s="1"/>
      <c r="AD32" s="1" t="s">
        <v>4</v>
      </c>
    </row>
    <row r="33" spans="1:36" ht="17.25" hidden="1" customHeight="1">
      <c r="B33" s="24"/>
      <c r="C33" s="6"/>
      <c r="E33" s="1"/>
      <c r="AD33" s="1" t="s">
        <v>5</v>
      </c>
    </row>
    <row r="34" spans="1:36" ht="17.25" customHeight="1">
      <c r="A34" s="50" t="s">
        <v>118</v>
      </c>
      <c r="B34" s="27">
        <v>1</v>
      </c>
      <c r="C34" s="26" t="s">
        <v>178</v>
      </c>
      <c r="D34" s="27"/>
      <c r="E34" s="27" t="s">
        <v>62</v>
      </c>
      <c r="F34" s="54">
        <f t="shared" ref="F34:F45" si="28">COUNTA(AE34:AJ34)</f>
        <v>3</v>
      </c>
      <c r="G34" s="54">
        <f t="shared" ref="G34:G45" si="29">F34-M34-N34-Y34</f>
        <v>3</v>
      </c>
      <c r="H34" s="54">
        <f t="shared" ref="H34:H45" si="30">SUM(I34:L34)</f>
        <v>1</v>
      </c>
      <c r="I34" s="54">
        <f t="shared" ref="I34:I45" si="31">COUNTIF(AE34:AJ34, "*安*")</f>
        <v>1</v>
      </c>
      <c r="J34" s="54">
        <f t="shared" ref="J34:J45" si="32">COUNTIF(AE34:AJ34, "*二")</f>
        <v>0</v>
      </c>
      <c r="K34" s="54">
        <f t="shared" ref="K34:K45" si="33">COUNTIF(AE34:AJ34, "*三")</f>
        <v>0</v>
      </c>
      <c r="L34" s="54">
        <f t="shared" ref="L34:L45" si="34">COUNTIF(AE34:AJ34, "*本")</f>
        <v>0</v>
      </c>
      <c r="M34" s="54">
        <f t="shared" ref="M34:M45" si="35">COUNTIF(AE34:AJ34, "四球")</f>
        <v>0</v>
      </c>
      <c r="N34" s="54">
        <f t="shared" ref="N34:N45" si="36">COUNTIF(AE34:AJ34, "死球")</f>
        <v>0</v>
      </c>
      <c r="O34" s="27"/>
      <c r="P34" s="27">
        <v>1</v>
      </c>
      <c r="Q34" s="27"/>
      <c r="R34" s="27"/>
      <c r="S34" s="27">
        <v>4</v>
      </c>
      <c r="T34" s="27">
        <v>3</v>
      </c>
      <c r="U34" s="27">
        <v>3</v>
      </c>
      <c r="V34" s="27">
        <v>5</v>
      </c>
      <c r="W34" s="54">
        <f t="shared" ref="W34:W45" si="37">COUNTIF(AE34:AJ34, "*失*")</f>
        <v>0</v>
      </c>
      <c r="X34" s="54">
        <f t="shared" ref="X34:X45" si="38">COUNTIF(AE34:AJ34, "*振*")</f>
        <v>2</v>
      </c>
      <c r="Y34" s="54">
        <f t="shared" ref="Y34:Y45" si="39">COUNTIF(AE34:AJ34, "*犠*")</f>
        <v>0</v>
      </c>
      <c r="Z34" s="54">
        <f t="shared" ref="Z34:Z45" si="40">COUNTIF(AE34:AJ34, "*併*")</f>
        <v>0</v>
      </c>
      <c r="AA34" s="27"/>
      <c r="AB34" s="27">
        <v>2</v>
      </c>
      <c r="AC34" s="27">
        <v>2</v>
      </c>
      <c r="AD34" s="28" t="str">
        <f t="shared" ref="AD34:AD45" si="41">E34</f>
        <v>反町</v>
      </c>
      <c r="AE34" s="27" t="s">
        <v>103</v>
      </c>
      <c r="AF34" s="27" t="s">
        <v>99</v>
      </c>
      <c r="AG34" s="27" t="s">
        <v>104</v>
      </c>
      <c r="AH34" s="27"/>
      <c r="AI34" s="27"/>
      <c r="AJ34" s="27"/>
    </row>
    <row r="35" spans="1:36" ht="17.25" customHeight="1">
      <c r="A35" s="47" t="s">
        <v>118</v>
      </c>
      <c r="B35" s="6">
        <v>2</v>
      </c>
      <c r="C35" s="24" t="s">
        <v>140</v>
      </c>
      <c r="D35" s="6"/>
      <c r="E35" s="6" t="s">
        <v>2</v>
      </c>
      <c r="F35" s="6">
        <f t="shared" si="28"/>
        <v>3</v>
      </c>
      <c r="G35" s="6">
        <f t="shared" si="29"/>
        <v>3</v>
      </c>
      <c r="H35" s="6">
        <f t="shared" si="30"/>
        <v>0</v>
      </c>
      <c r="I35" s="6">
        <f t="shared" si="31"/>
        <v>0</v>
      </c>
      <c r="J35" s="6">
        <f t="shared" si="32"/>
        <v>0</v>
      </c>
      <c r="K35" s="6">
        <f t="shared" si="33"/>
        <v>0</v>
      </c>
      <c r="L35" s="6">
        <f t="shared" si="34"/>
        <v>0</v>
      </c>
      <c r="M35" s="6">
        <f t="shared" si="35"/>
        <v>0</v>
      </c>
      <c r="N35" s="6">
        <f t="shared" si="36"/>
        <v>0</v>
      </c>
      <c r="S35">
        <v>1</v>
      </c>
      <c r="T35">
        <v>2</v>
      </c>
      <c r="V35">
        <v>2</v>
      </c>
      <c r="W35" s="6">
        <f t="shared" si="37"/>
        <v>0</v>
      </c>
      <c r="X35" s="6">
        <f t="shared" si="38"/>
        <v>1</v>
      </c>
      <c r="Y35" s="6">
        <f t="shared" si="39"/>
        <v>0</v>
      </c>
      <c r="Z35" s="6">
        <f t="shared" si="40"/>
        <v>0</v>
      </c>
      <c r="AA35">
        <v>1</v>
      </c>
      <c r="AB35">
        <v>3</v>
      </c>
      <c r="AD35" s="6" t="str">
        <f t="shared" si="41"/>
        <v>HENRY</v>
      </c>
      <c r="AE35" s="6" t="s">
        <v>99</v>
      </c>
      <c r="AF35" s="6" t="s">
        <v>119</v>
      </c>
      <c r="AG35" s="45" t="s">
        <v>162</v>
      </c>
      <c r="AH35" s="45"/>
    </row>
    <row r="36" spans="1:36" ht="17.25" customHeight="1">
      <c r="A36" s="47" t="s">
        <v>118</v>
      </c>
      <c r="B36" s="6">
        <v>3</v>
      </c>
      <c r="C36" s="24" t="s">
        <v>137</v>
      </c>
      <c r="D36" s="6"/>
      <c r="E36" s="6" t="s">
        <v>56</v>
      </c>
      <c r="F36" s="6">
        <f t="shared" si="28"/>
        <v>3</v>
      </c>
      <c r="G36" s="6">
        <f t="shared" si="29"/>
        <v>3</v>
      </c>
      <c r="H36" s="6">
        <f t="shared" si="30"/>
        <v>0</v>
      </c>
      <c r="I36" s="6">
        <f t="shared" si="31"/>
        <v>0</v>
      </c>
      <c r="J36" s="6">
        <f t="shared" si="32"/>
        <v>0</v>
      </c>
      <c r="K36" s="6">
        <f t="shared" si="33"/>
        <v>0</v>
      </c>
      <c r="L36" s="6">
        <f t="shared" si="34"/>
        <v>0</v>
      </c>
      <c r="M36" s="6">
        <f t="shared" si="35"/>
        <v>0</v>
      </c>
      <c r="N36" s="6">
        <f t="shared" si="36"/>
        <v>0</v>
      </c>
      <c r="S36">
        <v>5</v>
      </c>
      <c r="T36">
        <v>4</v>
      </c>
      <c r="V36">
        <v>4</v>
      </c>
      <c r="W36" s="6">
        <f t="shared" si="37"/>
        <v>0</v>
      </c>
      <c r="X36" s="6">
        <f t="shared" si="38"/>
        <v>3</v>
      </c>
      <c r="Y36" s="6">
        <f t="shared" si="39"/>
        <v>0</v>
      </c>
      <c r="Z36" s="6">
        <f t="shared" si="40"/>
        <v>0</v>
      </c>
      <c r="AA36">
        <v>2</v>
      </c>
      <c r="AB36">
        <v>3</v>
      </c>
      <c r="AC36">
        <v>1</v>
      </c>
      <c r="AD36" s="6" t="str">
        <f t="shared" si="41"/>
        <v>萩原</v>
      </c>
      <c r="AE36" s="6" t="s">
        <v>99</v>
      </c>
      <c r="AF36" s="6" t="s">
        <v>104</v>
      </c>
      <c r="AG36" s="6" t="s">
        <v>99</v>
      </c>
      <c r="AH36" s="6"/>
    </row>
    <row r="37" spans="1:36" ht="17.25" customHeight="1">
      <c r="A37" s="47" t="s">
        <v>118</v>
      </c>
      <c r="B37" s="6">
        <v>4</v>
      </c>
      <c r="C37" s="24" t="s">
        <v>102</v>
      </c>
      <c r="D37" s="6"/>
      <c r="E37" s="6" t="s">
        <v>52</v>
      </c>
      <c r="F37" s="6">
        <f t="shared" si="28"/>
        <v>2</v>
      </c>
      <c r="G37" s="6">
        <f t="shared" si="29"/>
        <v>2</v>
      </c>
      <c r="H37" s="6">
        <f t="shared" si="30"/>
        <v>1</v>
      </c>
      <c r="I37" s="6">
        <f t="shared" si="31"/>
        <v>0</v>
      </c>
      <c r="J37" s="6">
        <f t="shared" si="32"/>
        <v>0</v>
      </c>
      <c r="K37" s="6">
        <f t="shared" si="33"/>
        <v>0</v>
      </c>
      <c r="L37" s="6">
        <f t="shared" si="34"/>
        <v>1</v>
      </c>
      <c r="M37" s="6">
        <f t="shared" si="35"/>
        <v>0</v>
      </c>
      <c r="N37" s="6">
        <f t="shared" si="36"/>
        <v>0</v>
      </c>
      <c r="O37">
        <v>1</v>
      </c>
      <c r="Q37">
        <v>1</v>
      </c>
      <c r="S37">
        <v>2</v>
      </c>
      <c r="T37">
        <v>1</v>
      </c>
      <c r="V37">
        <v>1</v>
      </c>
      <c r="W37" s="6">
        <f t="shared" si="37"/>
        <v>0</v>
      </c>
      <c r="X37" s="6">
        <f t="shared" si="38"/>
        <v>1</v>
      </c>
      <c r="Y37" s="6">
        <f t="shared" si="39"/>
        <v>0</v>
      </c>
      <c r="Z37" s="6">
        <f t="shared" si="40"/>
        <v>0</v>
      </c>
      <c r="AD37" s="6" t="str">
        <f t="shared" si="41"/>
        <v>大鐘</v>
      </c>
      <c r="AE37" s="6" t="s">
        <v>104</v>
      </c>
      <c r="AF37" s="6" t="s">
        <v>120</v>
      </c>
    </row>
    <row r="38" spans="1:36" ht="17.25" customHeight="1">
      <c r="A38" s="47" t="s">
        <v>118</v>
      </c>
      <c r="B38" s="6">
        <v>4</v>
      </c>
      <c r="D38" s="6" t="s">
        <v>102</v>
      </c>
      <c r="E38" s="6" t="s">
        <v>3</v>
      </c>
      <c r="F38" s="6">
        <f t="shared" si="28"/>
        <v>1</v>
      </c>
      <c r="G38" s="6">
        <f t="shared" si="29"/>
        <v>1</v>
      </c>
      <c r="H38" s="6">
        <f t="shared" si="30"/>
        <v>0</v>
      </c>
      <c r="I38" s="6">
        <f t="shared" si="31"/>
        <v>0</v>
      </c>
      <c r="J38" s="6">
        <f t="shared" si="32"/>
        <v>0</v>
      </c>
      <c r="K38" s="6">
        <f t="shared" si="33"/>
        <v>0</v>
      </c>
      <c r="L38" s="6">
        <f t="shared" si="34"/>
        <v>0</v>
      </c>
      <c r="M38" s="6">
        <f t="shared" si="35"/>
        <v>0</v>
      </c>
      <c r="N38" s="6">
        <f t="shared" si="36"/>
        <v>0</v>
      </c>
      <c r="S38">
        <v>2</v>
      </c>
      <c r="T38">
        <v>1</v>
      </c>
      <c r="W38" s="6">
        <f t="shared" si="37"/>
        <v>0</v>
      </c>
      <c r="X38" s="6">
        <f t="shared" si="38"/>
        <v>1</v>
      </c>
      <c r="Y38" s="6">
        <f t="shared" si="39"/>
        <v>0</v>
      </c>
      <c r="Z38" s="6">
        <f t="shared" si="40"/>
        <v>0</v>
      </c>
      <c r="AD38" s="6" t="str">
        <f t="shared" si="41"/>
        <v>加本</v>
      </c>
      <c r="AG38" s="6" t="s">
        <v>99</v>
      </c>
      <c r="AH38" s="6"/>
    </row>
    <row r="39" spans="1:36" ht="17.25" customHeight="1">
      <c r="A39" s="47" t="s">
        <v>118</v>
      </c>
      <c r="B39" s="6">
        <v>5</v>
      </c>
      <c r="C39" s="24" t="s">
        <v>135</v>
      </c>
      <c r="D39" s="6" t="s">
        <v>86</v>
      </c>
      <c r="E39" s="6" t="s">
        <v>50</v>
      </c>
      <c r="F39" s="6">
        <f t="shared" si="28"/>
        <v>2</v>
      </c>
      <c r="G39" s="6">
        <f t="shared" si="29"/>
        <v>2</v>
      </c>
      <c r="H39" s="6">
        <f t="shared" si="30"/>
        <v>0</v>
      </c>
      <c r="I39" s="6">
        <f t="shared" si="31"/>
        <v>0</v>
      </c>
      <c r="J39" s="6">
        <f t="shared" si="32"/>
        <v>0</v>
      </c>
      <c r="K39" s="6">
        <f t="shared" si="33"/>
        <v>0</v>
      </c>
      <c r="L39" s="6">
        <f t="shared" si="34"/>
        <v>0</v>
      </c>
      <c r="M39" s="6">
        <f t="shared" si="35"/>
        <v>0</v>
      </c>
      <c r="N39" s="6">
        <f t="shared" si="36"/>
        <v>0</v>
      </c>
      <c r="R39">
        <v>1</v>
      </c>
      <c r="S39">
        <v>1</v>
      </c>
      <c r="U39">
        <v>1</v>
      </c>
      <c r="W39" s="6">
        <f t="shared" si="37"/>
        <v>1</v>
      </c>
      <c r="X39" s="6">
        <f t="shared" si="38"/>
        <v>0</v>
      </c>
      <c r="Y39" s="6">
        <f t="shared" si="39"/>
        <v>0</v>
      </c>
      <c r="Z39" s="6">
        <f t="shared" si="40"/>
        <v>0</v>
      </c>
      <c r="AB39">
        <v>5</v>
      </c>
      <c r="AC39">
        <v>1</v>
      </c>
      <c r="AD39" s="6" t="str">
        <f t="shared" si="41"/>
        <v>安部剛</v>
      </c>
      <c r="AE39" s="6" t="s">
        <v>117</v>
      </c>
      <c r="AF39" s="6" t="s">
        <v>121</v>
      </c>
    </row>
    <row r="40" spans="1:36" ht="17.25" customHeight="1">
      <c r="A40" s="47" t="s">
        <v>118</v>
      </c>
      <c r="B40" s="6"/>
      <c r="C40" s="24"/>
      <c r="D40" s="6" t="s">
        <v>122</v>
      </c>
      <c r="E40" s="6" t="s">
        <v>5</v>
      </c>
      <c r="F40" s="6">
        <f t="shared" si="28"/>
        <v>1</v>
      </c>
      <c r="G40" s="6">
        <f t="shared" si="29"/>
        <v>1</v>
      </c>
      <c r="H40" s="6">
        <f t="shared" si="30"/>
        <v>0</v>
      </c>
      <c r="I40" s="6">
        <f t="shared" si="31"/>
        <v>0</v>
      </c>
      <c r="J40" s="6">
        <f t="shared" si="32"/>
        <v>0</v>
      </c>
      <c r="K40" s="6">
        <f t="shared" si="33"/>
        <v>0</v>
      </c>
      <c r="L40" s="6">
        <f t="shared" si="34"/>
        <v>0</v>
      </c>
      <c r="M40" s="6">
        <f t="shared" si="35"/>
        <v>0</v>
      </c>
      <c r="N40" s="6">
        <f t="shared" si="36"/>
        <v>0</v>
      </c>
      <c r="S40">
        <v>2</v>
      </c>
      <c r="T40">
        <v>1</v>
      </c>
      <c r="U40">
        <v>1</v>
      </c>
      <c r="V40">
        <v>2</v>
      </c>
      <c r="W40" s="6">
        <f t="shared" si="37"/>
        <v>0</v>
      </c>
      <c r="X40" s="6">
        <f t="shared" si="38"/>
        <v>1</v>
      </c>
      <c r="Y40" s="6">
        <f t="shared" si="39"/>
        <v>0</v>
      </c>
      <c r="Z40" s="6">
        <f t="shared" si="40"/>
        <v>0</v>
      </c>
      <c r="AD40" s="6" t="str">
        <f t="shared" si="41"/>
        <v>新畑</v>
      </c>
      <c r="AE40" s="6"/>
      <c r="AF40" s="6"/>
      <c r="AG40" s="6" t="s">
        <v>99</v>
      </c>
      <c r="AH40" s="6"/>
    </row>
    <row r="41" spans="1:36" ht="17.25" customHeight="1">
      <c r="A41" s="47" t="s">
        <v>118</v>
      </c>
      <c r="B41" s="6">
        <v>6</v>
      </c>
      <c r="C41" s="24" t="s">
        <v>136</v>
      </c>
      <c r="D41" s="6"/>
      <c r="E41" s="6" t="s">
        <v>54</v>
      </c>
      <c r="F41" s="6">
        <f t="shared" si="28"/>
        <v>3</v>
      </c>
      <c r="G41" s="6">
        <f t="shared" si="29"/>
        <v>3</v>
      </c>
      <c r="H41" s="6">
        <f t="shared" si="30"/>
        <v>0</v>
      </c>
      <c r="I41" s="6">
        <f t="shared" si="31"/>
        <v>0</v>
      </c>
      <c r="J41" s="6">
        <f t="shared" si="32"/>
        <v>0</v>
      </c>
      <c r="K41" s="6">
        <f t="shared" si="33"/>
        <v>0</v>
      </c>
      <c r="L41" s="6">
        <f t="shared" si="34"/>
        <v>0</v>
      </c>
      <c r="M41" s="6">
        <f t="shared" si="35"/>
        <v>0</v>
      </c>
      <c r="N41" s="6">
        <f t="shared" si="36"/>
        <v>0</v>
      </c>
      <c r="S41">
        <v>1</v>
      </c>
      <c r="T41">
        <v>4</v>
      </c>
      <c r="U41">
        <v>5</v>
      </c>
      <c r="V41">
        <v>3</v>
      </c>
      <c r="W41" s="6">
        <f t="shared" si="37"/>
        <v>0</v>
      </c>
      <c r="X41" s="6">
        <f t="shared" si="38"/>
        <v>3</v>
      </c>
      <c r="Y41" s="6">
        <f t="shared" si="39"/>
        <v>0</v>
      </c>
      <c r="Z41" s="6">
        <f t="shared" si="40"/>
        <v>0</v>
      </c>
      <c r="AB41">
        <v>1</v>
      </c>
      <c r="AD41" s="6" t="str">
        <f t="shared" si="41"/>
        <v>北久保</v>
      </c>
      <c r="AE41" s="6" t="s">
        <v>99</v>
      </c>
      <c r="AF41" s="6" t="s">
        <v>99</v>
      </c>
      <c r="AG41" s="6" t="s">
        <v>104</v>
      </c>
      <c r="AH41" s="6"/>
    </row>
    <row r="42" spans="1:36" ht="17.25" customHeight="1">
      <c r="A42" s="47" t="s">
        <v>118</v>
      </c>
      <c r="B42" s="6">
        <v>7</v>
      </c>
      <c r="C42" s="24" t="s">
        <v>139</v>
      </c>
      <c r="D42" s="6"/>
      <c r="E42" s="6" t="s">
        <v>60</v>
      </c>
      <c r="F42" s="6">
        <f t="shared" si="28"/>
        <v>2</v>
      </c>
      <c r="G42" s="6">
        <f t="shared" si="29"/>
        <v>2</v>
      </c>
      <c r="H42" s="6">
        <f t="shared" si="30"/>
        <v>0</v>
      </c>
      <c r="I42" s="6">
        <f t="shared" si="31"/>
        <v>0</v>
      </c>
      <c r="J42" s="6">
        <f t="shared" si="32"/>
        <v>0</v>
      </c>
      <c r="K42" s="6">
        <f t="shared" si="33"/>
        <v>0</v>
      </c>
      <c r="L42" s="6">
        <f t="shared" si="34"/>
        <v>0</v>
      </c>
      <c r="M42" s="6">
        <f t="shared" si="35"/>
        <v>0</v>
      </c>
      <c r="N42" s="6">
        <f t="shared" si="36"/>
        <v>0</v>
      </c>
      <c r="S42">
        <v>2</v>
      </c>
      <c r="T42">
        <v>4</v>
      </c>
      <c r="V42">
        <v>1</v>
      </c>
      <c r="W42" s="6">
        <f t="shared" si="37"/>
        <v>0</v>
      </c>
      <c r="X42" s="6">
        <f t="shared" si="38"/>
        <v>2</v>
      </c>
      <c r="Y42" s="6">
        <f t="shared" si="39"/>
        <v>0</v>
      </c>
      <c r="Z42" s="6">
        <f t="shared" si="40"/>
        <v>0</v>
      </c>
      <c r="AB42">
        <v>1</v>
      </c>
      <c r="AD42" s="6" t="str">
        <f t="shared" si="41"/>
        <v>上小城</v>
      </c>
      <c r="AE42" s="6" t="s">
        <v>99</v>
      </c>
      <c r="AF42" s="6" t="s">
        <v>99</v>
      </c>
    </row>
    <row r="43" spans="1:36" ht="17.25" customHeight="1">
      <c r="A43" s="47" t="s">
        <v>118</v>
      </c>
      <c r="B43" s="6">
        <v>8</v>
      </c>
      <c r="C43" s="24" t="s">
        <v>87</v>
      </c>
      <c r="D43" s="6"/>
      <c r="E43" s="6" t="s">
        <v>58</v>
      </c>
      <c r="F43" s="6">
        <f t="shared" si="28"/>
        <v>2</v>
      </c>
      <c r="G43" s="6">
        <f t="shared" si="29"/>
        <v>2</v>
      </c>
      <c r="H43" s="6">
        <f t="shared" si="30"/>
        <v>0</v>
      </c>
      <c r="I43" s="6">
        <f t="shared" si="31"/>
        <v>0</v>
      </c>
      <c r="J43" s="6">
        <f t="shared" si="32"/>
        <v>0</v>
      </c>
      <c r="K43" s="6">
        <f t="shared" si="33"/>
        <v>0</v>
      </c>
      <c r="L43" s="6">
        <f t="shared" si="34"/>
        <v>0</v>
      </c>
      <c r="M43" s="6">
        <f t="shared" si="35"/>
        <v>0</v>
      </c>
      <c r="N43" s="6">
        <f t="shared" si="36"/>
        <v>0</v>
      </c>
      <c r="S43">
        <v>1</v>
      </c>
      <c r="T43">
        <v>1</v>
      </c>
      <c r="V43">
        <v>2</v>
      </c>
      <c r="W43" s="6">
        <f t="shared" si="37"/>
        <v>0</v>
      </c>
      <c r="X43" s="6">
        <f t="shared" si="38"/>
        <v>0</v>
      </c>
      <c r="Y43" s="6">
        <f t="shared" si="39"/>
        <v>0</v>
      </c>
      <c r="Z43" s="6">
        <f t="shared" si="40"/>
        <v>0</v>
      </c>
      <c r="AC43">
        <v>2</v>
      </c>
      <c r="AD43" s="6" t="str">
        <f t="shared" si="41"/>
        <v>岩本</v>
      </c>
      <c r="AE43" s="6" t="s">
        <v>117</v>
      </c>
      <c r="AF43" s="45" t="s">
        <v>162</v>
      </c>
    </row>
    <row r="44" spans="1:36" ht="17.25" customHeight="1">
      <c r="A44" s="47" t="s">
        <v>118</v>
      </c>
      <c r="B44" s="6">
        <v>9</v>
      </c>
      <c r="C44" s="24" t="s">
        <v>86</v>
      </c>
      <c r="D44" s="6"/>
      <c r="E44" s="6" t="s">
        <v>46</v>
      </c>
      <c r="F44" s="6">
        <f t="shared" si="28"/>
        <v>2</v>
      </c>
      <c r="G44" s="6">
        <f t="shared" si="29"/>
        <v>2</v>
      </c>
      <c r="H44" s="6">
        <f t="shared" si="30"/>
        <v>0</v>
      </c>
      <c r="I44" s="6">
        <f t="shared" si="31"/>
        <v>0</v>
      </c>
      <c r="J44" s="6">
        <f t="shared" si="32"/>
        <v>0</v>
      </c>
      <c r="K44" s="6">
        <f t="shared" si="33"/>
        <v>0</v>
      </c>
      <c r="L44" s="6">
        <f t="shared" si="34"/>
        <v>0</v>
      </c>
      <c r="M44" s="6">
        <f t="shared" si="35"/>
        <v>0</v>
      </c>
      <c r="N44" s="6">
        <f t="shared" si="36"/>
        <v>0</v>
      </c>
      <c r="S44">
        <v>1</v>
      </c>
      <c r="T44">
        <v>5</v>
      </c>
      <c r="V44">
        <v>1</v>
      </c>
      <c r="W44" s="6">
        <f t="shared" si="37"/>
        <v>0</v>
      </c>
      <c r="X44" s="6">
        <f t="shared" si="38"/>
        <v>2</v>
      </c>
      <c r="Y44" s="6">
        <f t="shared" si="39"/>
        <v>0</v>
      </c>
      <c r="Z44" s="6">
        <f t="shared" si="40"/>
        <v>0</v>
      </c>
      <c r="AB44">
        <v>4</v>
      </c>
      <c r="AC44">
        <v>3</v>
      </c>
      <c r="AD44" s="6" t="str">
        <f t="shared" si="41"/>
        <v>野場</v>
      </c>
      <c r="AE44" s="6" t="s">
        <v>99</v>
      </c>
      <c r="AF44" s="6" t="s">
        <v>99</v>
      </c>
    </row>
    <row r="45" spans="1:36" ht="17.25" customHeight="1">
      <c r="A45" s="48" t="s">
        <v>118</v>
      </c>
      <c r="B45" s="6">
        <v>9</v>
      </c>
      <c r="C45" s="24"/>
      <c r="D45" s="6" t="s">
        <v>135</v>
      </c>
      <c r="E45" s="6" t="s">
        <v>4</v>
      </c>
      <c r="F45" s="6">
        <f t="shared" si="28"/>
        <v>0</v>
      </c>
      <c r="G45" s="6">
        <f t="shared" si="29"/>
        <v>0</v>
      </c>
      <c r="H45" s="6">
        <f t="shared" si="30"/>
        <v>0</v>
      </c>
      <c r="I45" s="6">
        <f t="shared" si="31"/>
        <v>0</v>
      </c>
      <c r="J45" s="6">
        <f t="shared" si="32"/>
        <v>0</v>
      </c>
      <c r="K45" s="6">
        <f t="shared" si="33"/>
        <v>0</v>
      </c>
      <c r="L45" s="6">
        <f t="shared" si="34"/>
        <v>0</v>
      </c>
      <c r="M45" s="6">
        <f t="shared" si="35"/>
        <v>0</v>
      </c>
      <c r="N45" s="6">
        <f t="shared" si="36"/>
        <v>0</v>
      </c>
      <c r="W45" s="6">
        <f t="shared" si="37"/>
        <v>0</v>
      </c>
      <c r="X45" s="6">
        <f t="shared" si="38"/>
        <v>0</v>
      </c>
      <c r="Y45" s="6">
        <f t="shared" si="39"/>
        <v>0</v>
      </c>
      <c r="Z45" s="6">
        <f t="shared" si="40"/>
        <v>0</v>
      </c>
      <c r="AB45">
        <v>2</v>
      </c>
      <c r="AD45" s="6" t="str">
        <f t="shared" si="41"/>
        <v>佐伯</v>
      </c>
    </row>
    <row r="46" spans="1:36" ht="17.25" hidden="1" customHeight="1">
      <c r="B46" s="24"/>
      <c r="C46" s="6"/>
      <c r="AD46" s="1" t="s">
        <v>1</v>
      </c>
    </row>
    <row r="47" spans="1:36" ht="17.25" hidden="1" customHeight="1">
      <c r="B47" s="24"/>
      <c r="C47" s="6"/>
      <c r="AD47" s="1" t="s">
        <v>42</v>
      </c>
    </row>
    <row r="48" spans="1:36" ht="17.25" hidden="1" customHeight="1">
      <c r="B48" s="24"/>
      <c r="C48" s="6"/>
      <c r="AD48" s="1" t="s">
        <v>44</v>
      </c>
    </row>
    <row r="49" spans="1:36" ht="17.25" hidden="1" customHeight="1">
      <c r="A49" s="51"/>
      <c r="B49" s="29"/>
      <c r="C49" s="30"/>
      <c r="D49" s="30"/>
      <c r="E49" s="30"/>
      <c r="F49" s="53"/>
      <c r="G49" s="53"/>
      <c r="H49" s="53"/>
      <c r="I49" s="53"/>
      <c r="J49" s="53"/>
      <c r="K49" s="53"/>
      <c r="L49" s="53"/>
      <c r="M49" s="53"/>
      <c r="N49" s="53"/>
      <c r="O49" s="30"/>
      <c r="P49" s="30"/>
      <c r="Q49" s="30"/>
      <c r="R49" s="30"/>
      <c r="S49" s="30"/>
      <c r="T49" s="30"/>
      <c r="U49" s="30"/>
      <c r="V49" s="30"/>
      <c r="W49" s="53"/>
      <c r="X49" s="53"/>
      <c r="Y49" s="53"/>
      <c r="Z49" s="53"/>
      <c r="AA49" s="30"/>
      <c r="AB49" s="30"/>
      <c r="AC49" s="30"/>
      <c r="AD49" s="31" t="s">
        <v>5</v>
      </c>
      <c r="AE49" s="30"/>
      <c r="AF49" s="30"/>
      <c r="AG49" s="30"/>
      <c r="AH49" s="30"/>
      <c r="AI49" s="30"/>
      <c r="AJ49" s="30"/>
    </row>
    <row r="50" spans="1:36" ht="17.25" customHeight="1">
      <c r="A50" s="50" t="s">
        <v>123</v>
      </c>
      <c r="B50" s="26">
        <v>1</v>
      </c>
      <c r="C50" s="27" t="s">
        <v>178</v>
      </c>
      <c r="D50" s="27"/>
      <c r="E50" s="27" t="s">
        <v>62</v>
      </c>
      <c r="F50" s="54">
        <f t="shared" ref="F50:F61" si="42">COUNTA(AE50:AJ50)</f>
        <v>3</v>
      </c>
      <c r="G50" s="54">
        <f t="shared" ref="G50:G61" si="43">F50-M50-N50-Y50</f>
        <v>1</v>
      </c>
      <c r="H50" s="54">
        <f t="shared" ref="H50:H61" si="44">SUM(I50:L50)</f>
        <v>0</v>
      </c>
      <c r="I50" s="54">
        <f t="shared" ref="I50:I61" si="45">COUNTIF(AE50:AJ50, "*安*")</f>
        <v>0</v>
      </c>
      <c r="J50" s="54">
        <f t="shared" ref="J50:J61" si="46">COUNTIF(AE50:AJ50, "*二")</f>
        <v>0</v>
      </c>
      <c r="K50" s="54">
        <f t="shared" ref="K50:K61" si="47">COUNTIF(AE50:AJ50, "*三")</f>
        <v>0</v>
      </c>
      <c r="L50" s="54">
        <f t="shared" ref="L50:L61" si="48">COUNTIF(AE50:AJ50, "*本")</f>
        <v>0</v>
      </c>
      <c r="M50" s="54">
        <f t="shared" ref="M50:M61" si="49">COUNTIF(AE50:AJ50, "四球")</f>
        <v>2</v>
      </c>
      <c r="N50" s="54">
        <f t="shared" ref="N50:N61" si="50">COUNTIF(AE50:AJ50, "死球")</f>
        <v>0</v>
      </c>
      <c r="O50" s="27"/>
      <c r="P50" s="27"/>
      <c r="Q50" s="27">
        <v>1</v>
      </c>
      <c r="R50" s="27">
        <v>1</v>
      </c>
      <c r="S50" s="27">
        <v>2</v>
      </c>
      <c r="T50" s="27"/>
      <c r="U50" s="27">
        <v>1</v>
      </c>
      <c r="V50" s="27">
        <v>11</v>
      </c>
      <c r="W50" s="54">
        <f t="shared" ref="W50:W61" si="51">COUNTIF(AE50:AJ50, "*失*")</f>
        <v>0</v>
      </c>
      <c r="X50" s="54">
        <f t="shared" ref="X50:X61" si="52">COUNTIF(AE50:AJ50, "*振*")</f>
        <v>0</v>
      </c>
      <c r="Y50" s="54">
        <f t="shared" ref="Y50:Y61" si="53">COUNTIF(AE50:AJ50, "*犠*")</f>
        <v>0</v>
      </c>
      <c r="Z50" s="54">
        <f t="shared" ref="Z50:Z61" si="54">COUNTIF(AE50:AJ50, "*併*")</f>
        <v>0</v>
      </c>
      <c r="AA50" s="27"/>
      <c r="AB50" s="27"/>
      <c r="AC50" s="27"/>
      <c r="AD50" s="28" t="str">
        <f t="shared" ref="AD50:AD60" si="55">E50</f>
        <v>反町</v>
      </c>
      <c r="AE50" s="27" t="s">
        <v>156</v>
      </c>
      <c r="AF50" s="27" t="s">
        <v>156</v>
      </c>
      <c r="AG50" s="27" t="s">
        <v>172</v>
      </c>
      <c r="AH50" s="27"/>
      <c r="AI50" s="27"/>
      <c r="AJ50" s="27"/>
    </row>
    <row r="51" spans="1:36" ht="17.25" customHeight="1">
      <c r="A51" s="47" t="s">
        <v>123</v>
      </c>
      <c r="B51" s="24">
        <v>2</v>
      </c>
      <c r="C51" s="6" t="s">
        <v>139</v>
      </c>
      <c r="E51" s="6" t="s">
        <v>2</v>
      </c>
      <c r="F51" s="6">
        <f t="shared" si="42"/>
        <v>3</v>
      </c>
      <c r="G51" s="6">
        <f t="shared" si="43"/>
        <v>2</v>
      </c>
      <c r="H51" s="6">
        <f t="shared" si="44"/>
        <v>0</v>
      </c>
      <c r="I51" s="6">
        <f t="shared" si="45"/>
        <v>0</v>
      </c>
      <c r="J51" s="6">
        <f t="shared" si="46"/>
        <v>0</v>
      </c>
      <c r="K51" s="6">
        <f t="shared" si="47"/>
        <v>0</v>
      </c>
      <c r="L51" s="6">
        <f t="shared" si="48"/>
        <v>0</v>
      </c>
      <c r="M51" s="6">
        <f t="shared" si="49"/>
        <v>0</v>
      </c>
      <c r="N51" s="6">
        <f t="shared" si="50"/>
        <v>1</v>
      </c>
      <c r="S51">
        <v>2</v>
      </c>
      <c r="U51">
        <v>3</v>
      </c>
      <c r="V51">
        <v>6</v>
      </c>
      <c r="W51" s="6">
        <f t="shared" si="51"/>
        <v>0</v>
      </c>
      <c r="X51" s="6">
        <f t="shared" si="52"/>
        <v>1</v>
      </c>
      <c r="Y51" s="6">
        <f t="shared" si="53"/>
        <v>0</v>
      </c>
      <c r="Z51" s="6">
        <f t="shared" si="54"/>
        <v>0</v>
      </c>
      <c r="AB51">
        <v>1</v>
      </c>
      <c r="AD51" s="6" t="str">
        <f t="shared" si="55"/>
        <v>HENRY</v>
      </c>
      <c r="AE51" s="43" t="s">
        <v>157</v>
      </c>
      <c r="AF51" s="43" t="s">
        <v>168</v>
      </c>
      <c r="AG51" s="43" t="s">
        <v>171</v>
      </c>
      <c r="AH51" s="43"/>
    </row>
    <row r="52" spans="1:36" ht="17.25" customHeight="1">
      <c r="A52" s="47" t="s">
        <v>123</v>
      </c>
      <c r="B52" s="24">
        <v>3</v>
      </c>
      <c r="C52" s="6" t="s">
        <v>137</v>
      </c>
      <c r="E52" s="6" t="s">
        <v>56</v>
      </c>
      <c r="F52" s="6">
        <f t="shared" si="42"/>
        <v>3</v>
      </c>
      <c r="G52" s="6">
        <f t="shared" si="43"/>
        <v>3</v>
      </c>
      <c r="H52" s="6">
        <f t="shared" si="44"/>
        <v>0</v>
      </c>
      <c r="I52" s="6">
        <f t="shared" si="45"/>
        <v>0</v>
      </c>
      <c r="J52" s="6">
        <f t="shared" si="46"/>
        <v>0</v>
      </c>
      <c r="K52" s="6">
        <f t="shared" si="47"/>
        <v>0</v>
      </c>
      <c r="L52" s="6">
        <f t="shared" si="48"/>
        <v>0</v>
      </c>
      <c r="M52" s="6">
        <f t="shared" si="49"/>
        <v>0</v>
      </c>
      <c r="N52" s="6">
        <f t="shared" si="50"/>
        <v>0</v>
      </c>
      <c r="Q52">
        <v>1</v>
      </c>
      <c r="R52">
        <v>1</v>
      </c>
      <c r="S52">
        <v>2</v>
      </c>
      <c r="U52">
        <v>1</v>
      </c>
      <c r="V52">
        <v>3</v>
      </c>
      <c r="W52" s="6">
        <f t="shared" si="51"/>
        <v>1</v>
      </c>
      <c r="X52" s="6">
        <f t="shared" si="52"/>
        <v>0</v>
      </c>
      <c r="Y52" s="6">
        <f t="shared" si="53"/>
        <v>0</v>
      </c>
      <c r="Z52" s="6">
        <f t="shared" si="54"/>
        <v>0</v>
      </c>
      <c r="AB52">
        <v>4</v>
      </c>
      <c r="AD52" s="6" t="str">
        <f t="shared" si="55"/>
        <v>萩原</v>
      </c>
      <c r="AE52" s="43" t="s">
        <v>158</v>
      </c>
      <c r="AF52" s="43" t="s">
        <v>169</v>
      </c>
      <c r="AG52" s="43" t="s">
        <v>173</v>
      </c>
      <c r="AH52" s="43"/>
    </row>
    <row r="53" spans="1:36" ht="17.25" customHeight="1">
      <c r="A53" s="47" t="s">
        <v>123</v>
      </c>
      <c r="B53" s="24">
        <v>4</v>
      </c>
      <c r="C53" s="6" t="s">
        <v>86</v>
      </c>
      <c r="E53" s="6" t="s">
        <v>52</v>
      </c>
      <c r="F53" s="6">
        <f t="shared" si="42"/>
        <v>3</v>
      </c>
      <c r="G53" s="6">
        <f t="shared" si="43"/>
        <v>3</v>
      </c>
      <c r="H53" s="6">
        <f t="shared" si="44"/>
        <v>2</v>
      </c>
      <c r="I53" s="6">
        <f t="shared" si="45"/>
        <v>0</v>
      </c>
      <c r="J53" s="6">
        <f t="shared" si="46"/>
        <v>1</v>
      </c>
      <c r="K53" s="6">
        <f t="shared" si="47"/>
        <v>1</v>
      </c>
      <c r="L53" s="6">
        <f t="shared" si="48"/>
        <v>0</v>
      </c>
      <c r="M53" s="6">
        <f t="shared" si="49"/>
        <v>0</v>
      </c>
      <c r="N53" s="6">
        <f t="shared" si="50"/>
        <v>0</v>
      </c>
      <c r="O53">
        <v>1</v>
      </c>
      <c r="Q53">
        <v>1</v>
      </c>
      <c r="R53">
        <v>1</v>
      </c>
      <c r="T53">
        <v>1</v>
      </c>
      <c r="U53">
        <v>6</v>
      </c>
      <c r="V53">
        <v>2</v>
      </c>
      <c r="W53" s="6">
        <f t="shared" si="51"/>
        <v>0</v>
      </c>
      <c r="X53" s="6">
        <f t="shared" si="52"/>
        <v>0</v>
      </c>
      <c r="Y53" s="6">
        <f t="shared" si="53"/>
        <v>0</v>
      </c>
      <c r="Z53" s="6">
        <f t="shared" si="54"/>
        <v>0</v>
      </c>
      <c r="AB53">
        <v>1</v>
      </c>
      <c r="AC53">
        <v>1</v>
      </c>
      <c r="AD53" s="6" t="str">
        <f t="shared" si="55"/>
        <v>大鐘</v>
      </c>
      <c r="AE53" s="43" t="s">
        <v>159</v>
      </c>
      <c r="AF53" s="43" t="s">
        <v>170</v>
      </c>
      <c r="AG53" s="43" t="s">
        <v>174</v>
      </c>
      <c r="AH53" s="43"/>
    </row>
    <row r="54" spans="1:36" ht="17.25" customHeight="1">
      <c r="A54" s="47" t="s">
        <v>123</v>
      </c>
      <c r="B54" s="24">
        <v>5</v>
      </c>
      <c r="C54" s="6" t="s">
        <v>136</v>
      </c>
      <c r="E54" s="6" t="s">
        <v>50</v>
      </c>
      <c r="F54" s="6">
        <f t="shared" si="42"/>
        <v>3</v>
      </c>
      <c r="G54" s="6">
        <f t="shared" si="43"/>
        <v>3</v>
      </c>
      <c r="H54" s="6">
        <f t="shared" si="44"/>
        <v>0</v>
      </c>
      <c r="I54" s="6">
        <f t="shared" si="45"/>
        <v>0</v>
      </c>
      <c r="J54" s="6">
        <f t="shared" si="46"/>
        <v>0</v>
      </c>
      <c r="K54" s="6">
        <f t="shared" si="47"/>
        <v>0</v>
      </c>
      <c r="L54" s="6">
        <f t="shared" si="48"/>
        <v>0</v>
      </c>
      <c r="M54" s="6">
        <f t="shared" si="49"/>
        <v>0</v>
      </c>
      <c r="N54" s="6">
        <f t="shared" si="50"/>
        <v>0</v>
      </c>
      <c r="O54">
        <v>1</v>
      </c>
      <c r="U54">
        <v>1</v>
      </c>
      <c r="V54">
        <v>2</v>
      </c>
      <c r="W54" s="6">
        <f t="shared" si="51"/>
        <v>0</v>
      </c>
      <c r="X54" s="6">
        <f t="shared" si="52"/>
        <v>0</v>
      </c>
      <c r="Y54" s="6">
        <f t="shared" si="53"/>
        <v>0</v>
      </c>
      <c r="Z54" s="6">
        <f t="shared" si="54"/>
        <v>0</v>
      </c>
      <c r="AB54">
        <v>4</v>
      </c>
      <c r="AD54" s="6" t="str">
        <f t="shared" si="55"/>
        <v>安部剛</v>
      </c>
      <c r="AE54" s="43" t="s">
        <v>160</v>
      </c>
      <c r="AF54" s="44" t="s">
        <v>171</v>
      </c>
      <c r="AG54" s="43" t="s">
        <v>161</v>
      </c>
      <c r="AH54" s="43"/>
    </row>
    <row r="55" spans="1:36" ht="17.25" customHeight="1">
      <c r="A55" s="47" t="s">
        <v>123</v>
      </c>
      <c r="B55" s="24">
        <v>6</v>
      </c>
      <c r="C55" s="6" t="s">
        <v>140</v>
      </c>
      <c r="E55" s="6" t="s">
        <v>54</v>
      </c>
      <c r="F55" s="6">
        <f t="shared" si="42"/>
        <v>3</v>
      </c>
      <c r="G55" s="6">
        <f t="shared" si="43"/>
        <v>2</v>
      </c>
      <c r="H55" s="6">
        <f t="shared" si="44"/>
        <v>0</v>
      </c>
      <c r="I55" s="6">
        <f t="shared" si="45"/>
        <v>0</v>
      </c>
      <c r="J55" s="6">
        <f t="shared" si="46"/>
        <v>0</v>
      </c>
      <c r="K55" s="6">
        <f t="shared" si="47"/>
        <v>0</v>
      </c>
      <c r="L55" s="6">
        <f t="shared" si="48"/>
        <v>0</v>
      </c>
      <c r="M55" s="6">
        <f t="shared" si="49"/>
        <v>1</v>
      </c>
      <c r="N55" s="6">
        <f t="shared" si="50"/>
        <v>0</v>
      </c>
      <c r="R55">
        <v>1</v>
      </c>
      <c r="S55">
        <v>3</v>
      </c>
      <c r="T55">
        <v>3</v>
      </c>
      <c r="U55">
        <v>1</v>
      </c>
      <c r="V55">
        <v>7</v>
      </c>
      <c r="W55" s="6">
        <f t="shared" si="51"/>
        <v>0</v>
      </c>
      <c r="X55" s="6">
        <f t="shared" si="52"/>
        <v>2</v>
      </c>
      <c r="Y55" s="6">
        <f t="shared" si="53"/>
        <v>0</v>
      </c>
      <c r="Z55" s="6">
        <f t="shared" si="54"/>
        <v>0</v>
      </c>
      <c r="AB55">
        <v>1</v>
      </c>
      <c r="AC55">
        <v>1</v>
      </c>
      <c r="AD55" s="6" t="str">
        <f t="shared" si="55"/>
        <v>北久保</v>
      </c>
      <c r="AE55" s="43" t="s">
        <v>157</v>
      </c>
      <c r="AF55" s="43" t="s">
        <v>157</v>
      </c>
      <c r="AG55" s="43" t="s">
        <v>175</v>
      </c>
      <c r="AH55" s="43"/>
    </row>
    <row r="56" spans="1:36" ht="17.25" customHeight="1">
      <c r="A56" s="47" t="s">
        <v>123</v>
      </c>
      <c r="B56" s="24">
        <v>7</v>
      </c>
      <c r="C56" s="6" t="s">
        <v>87</v>
      </c>
      <c r="E56" s="6" t="s">
        <v>58</v>
      </c>
      <c r="F56" s="6">
        <f t="shared" si="42"/>
        <v>3</v>
      </c>
      <c r="G56" s="6">
        <f t="shared" si="43"/>
        <v>3</v>
      </c>
      <c r="H56" s="6">
        <f t="shared" si="44"/>
        <v>1</v>
      </c>
      <c r="I56" s="6">
        <f t="shared" si="45"/>
        <v>1</v>
      </c>
      <c r="J56" s="6">
        <f t="shared" si="46"/>
        <v>0</v>
      </c>
      <c r="K56" s="6">
        <f t="shared" si="47"/>
        <v>0</v>
      </c>
      <c r="L56" s="6">
        <f t="shared" si="48"/>
        <v>0</v>
      </c>
      <c r="M56" s="6">
        <f t="shared" si="49"/>
        <v>0</v>
      </c>
      <c r="N56" s="6">
        <f t="shared" si="50"/>
        <v>0</v>
      </c>
      <c r="O56">
        <v>1</v>
      </c>
      <c r="R56">
        <v>1</v>
      </c>
      <c r="S56">
        <v>1</v>
      </c>
      <c r="V56">
        <v>1</v>
      </c>
      <c r="W56" s="6">
        <f t="shared" si="51"/>
        <v>0</v>
      </c>
      <c r="X56" s="6">
        <f t="shared" si="52"/>
        <v>0</v>
      </c>
      <c r="Y56" s="6">
        <f t="shared" si="53"/>
        <v>0</v>
      </c>
      <c r="Z56" s="6">
        <f t="shared" si="54"/>
        <v>0</v>
      </c>
      <c r="AB56">
        <v>1</v>
      </c>
      <c r="AC56">
        <v>2</v>
      </c>
      <c r="AD56" s="6" t="str">
        <f t="shared" si="55"/>
        <v>岩本</v>
      </c>
      <c r="AE56" s="44" t="s">
        <v>161</v>
      </c>
      <c r="AF56" s="43" t="s">
        <v>160</v>
      </c>
      <c r="AG56" s="43" t="s">
        <v>176</v>
      </c>
      <c r="AH56" s="43"/>
    </row>
    <row r="57" spans="1:36" ht="17.25" customHeight="1">
      <c r="A57" s="47" t="s">
        <v>123</v>
      </c>
      <c r="B57" s="24">
        <v>8</v>
      </c>
      <c r="C57" s="6" t="s">
        <v>74</v>
      </c>
      <c r="E57" s="6" t="s">
        <v>44</v>
      </c>
      <c r="F57" s="6">
        <f t="shared" si="42"/>
        <v>3</v>
      </c>
      <c r="G57" s="6">
        <f t="shared" si="43"/>
        <v>3</v>
      </c>
      <c r="H57" s="6">
        <f t="shared" si="44"/>
        <v>0</v>
      </c>
      <c r="I57" s="6">
        <f t="shared" si="45"/>
        <v>0</v>
      </c>
      <c r="J57" s="6">
        <f t="shared" si="46"/>
        <v>0</v>
      </c>
      <c r="K57" s="6">
        <f t="shared" si="47"/>
        <v>0</v>
      </c>
      <c r="L57" s="6">
        <f t="shared" si="48"/>
        <v>0</v>
      </c>
      <c r="M57" s="6">
        <f t="shared" si="49"/>
        <v>0</v>
      </c>
      <c r="N57" s="6">
        <f t="shared" si="50"/>
        <v>0</v>
      </c>
      <c r="R57">
        <v>1</v>
      </c>
      <c r="S57">
        <v>1</v>
      </c>
      <c r="T57">
        <v>4</v>
      </c>
      <c r="U57">
        <v>1</v>
      </c>
      <c r="V57">
        <v>4</v>
      </c>
      <c r="W57" s="6">
        <f t="shared" si="51"/>
        <v>0</v>
      </c>
      <c r="X57" s="6">
        <f t="shared" si="52"/>
        <v>1</v>
      </c>
      <c r="Y57" s="6">
        <f t="shared" si="53"/>
        <v>0</v>
      </c>
      <c r="Z57" s="6">
        <f t="shared" si="54"/>
        <v>0</v>
      </c>
      <c r="AD57" s="6" t="str">
        <f t="shared" si="55"/>
        <v>中井</v>
      </c>
      <c r="AE57" s="43" t="s">
        <v>163</v>
      </c>
      <c r="AF57" s="43" t="s">
        <v>171</v>
      </c>
      <c r="AG57" s="43" t="s">
        <v>157</v>
      </c>
      <c r="AH57" s="43"/>
    </row>
    <row r="58" spans="1:36" ht="17.25" customHeight="1">
      <c r="A58" s="47" t="s">
        <v>123</v>
      </c>
      <c r="B58" s="24">
        <v>9</v>
      </c>
      <c r="C58" t="s">
        <v>135</v>
      </c>
      <c r="E58" s="43" t="s">
        <v>165</v>
      </c>
      <c r="F58" s="6">
        <f t="shared" si="42"/>
        <v>2</v>
      </c>
      <c r="G58" s="6">
        <f t="shared" si="43"/>
        <v>2</v>
      </c>
      <c r="H58" s="6">
        <f t="shared" si="44"/>
        <v>0</v>
      </c>
      <c r="I58" s="6">
        <f t="shared" si="45"/>
        <v>0</v>
      </c>
      <c r="J58" s="6">
        <f t="shared" si="46"/>
        <v>0</v>
      </c>
      <c r="K58" s="6">
        <f t="shared" si="47"/>
        <v>0</v>
      </c>
      <c r="L58" s="6">
        <f t="shared" si="48"/>
        <v>0</v>
      </c>
      <c r="M58" s="6">
        <f t="shared" si="49"/>
        <v>0</v>
      </c>
      <c r="N58" s="6">
        <f t="shared" si="50"/>
        <v>0</v>
      </c>
      <c r="S58">
        <v>2</v>
      </c>
      <c r="T58">
        <v>1</v>
      </c>
      <c r="U58">
        <v>2</v>
      </c>
      <c r="V58">
        <v>3</v>
      </c>
      <c r="W58" s="6">
        <f t="shared" si="51"/>
        <v>0</v>
      </c>
      <c r="X58" s="6">
        <f t="shared" si="52"/>
        <v>1</v>
      </c>
      <c r="Y58" s="6">
        <f t="shared" si="53"/>
        <v>0</v>
      </c>
      <c r="Z58" s="6">
        <f t="shared" si="54"/>
        <v>0</v>
      </c>
      <c r="AB58">
        <v>5</v>
      </c>
      <c r="AD58" s="6" t="str">
        <f t="shared" si="55"/>
        <v>安部滉</v>
      </c>
      <c r="AE58" s="44" t="s">
        <v>167</v>
      </c>
      <c r="AF58" s="43" t="s">
        <v>161</v>
      </c>
    </row>
    <row r="59" spans="1:36" ht="17.25" customHeight="1">
      <c r="A59" s="47" t="s">
        <v>123</v>
      </c>
      <c r="B59" s="24">
        <v>9</v>
      </c>
      <c r="C59" s="6"/>
      <c r="D59" s="6" t="s">
        <v>122</v>
      </c>
      <c r="E59" s="6" t="s">
        <v>46</v>
      </c>
      <c r="F59" s="6">
        <f t="shared" si="42"/>
        <v>1</v>
      </c>
      <c r="G59" s="6">
        <f t="shared" si="43"/>
        <v>1</v>
      </c>
      <c r="H59" s="6">
        <f t="shared" si="44"/>
        <v>0</v>
      </c>
      <c r="I59" s="6">
        <f t="shared" si="45"/>
        <v>0</v>
      </c>
      <c r="J59" s="6">
        <f t="shared" si="46"/>
        <v>0</v>
      </c>
      <c r="K59" s="6">
        <f t="shared" si="47"/>
        <v>0</v>
      </c>
      <c r="L59" s="6">
        <f t="shared" si="48"/>
        <v>0</v>
      </c>
      <c r="M59" s="6">
        <f t="shared" si="49"/>
        <v>0</v>
      </c>
      <c r="N59" s="6">
        <f t="shared" si="50"/>
        <v>0</v>
      </c>
      <c r="T59">
        <v>1</v>
      </c>
      <c r="U59">
        <v>3</v>
      </c>
      <c r="V59">
        <v>1</v>
      </c>
      <c r="W59" s="6">
        <f t="shared" si="51"/>
        <v>0</v>
      </c>
      <c r="X59" s="6">
        <f t="shared" si="52"/>
        <v>1</v>
      </c>
      <c r="Y59" s="6">
        <f t="shared" si="53"/>
        <v>0</v>
      </c>
      <c r="Z59" s="6">
        <f t="shared" si="54"/>
        <v>0</v>
      </c>
      <c r="AD59" s="6" t="str">
        <f t="shared" ref="AD59" si="56">E59</f>
        <v>野場</v>
      </c>
      <c r="AG59" s="43" t="s">
        <v>157</v>
      </c>
      <c r="AH59" s="43"/>
    </row>
    <row r="60" spans="1:36" ht="17.25" customHeight="1">
      <c r="A60" s="47" t="s">
        <v>123</v>
      </c>
      <c r="B60" s="24" t="s">
        <v>164</v>
      </c>
      <c r="C60" s="6" t="s">
        <v>102</v>
      </c>
      <c r="E60" s="6" t="s">
        <v>3</v>
      </c>
      <c r="F60" s="6">
        <f t="shared" si="42"/>
        <v>0</v>
      </c>
      <c r="G60" s="6">
        <f t="shared" si="43"/>
        <v>0</v>
      </c>
      <c r="H60" s="6">
        <f t="shared" si="44"/>
        <v>0</v>
      </c>
      <c r="I60" s="6">
        <f t="shared" si="45"/>
        <v>0</v>
      </c>
      <c r="J60" s="6">
        <f t="shared" si="46"/>
        <v>0</v>
      </c>
      <c r="K60" s="6">
        <f t="shared" si="47"/>
        <v>0</v>
      </c>
      <c r="L60" s="6">
        <f t="shared" si="48"/>
        <v>0</v>
      </c>
      <c r="M60" s="6">
        <f t="shared" si="49"/>
        <v>0</v>
      </c>
      <c r="N60" s="6">
        <f t="shared" si="50"/>
        <v>0</v>
      </c>
      <c r="W60" s="6">
        <f t="shared" si="51"/>
        <v>0</v>
      </c>
      <c r="X60" s="6">
        <f t="shared" si="52"/>
        <v>0</v>
      </c>
      <c r="Y60" s="6">
        <f t="shared" si="53"/>
        <v>0</v>
      </c>
      <c r="Z60" s="6">
        <f t="shared" si="54"/>
        <v>0</v>
      </c>
      <c r="AB60">
        <v>1</v>
      </c>
      <c r="AC60">
        <v>1</v>
      </c>
      <c r="AD60" s="6" t="str">
        <f t="shared" si="55"/>
        <v>加本</v>
      </c>
    </row>
    <row r="61" spans="1:36" ht="17.25" hidden="1" customHeight="1">
      <c r="B61" s="24"/>
      <c r="C61" s="6"/>
      <c r="F61" s="6">
        <f t="shared" si="42"/>
        <v>0</v>
      </c>
      <c r="G61" s="6">
        <f t="shared" si="43"/>
        <v>0</v>
      </c>
      <c r="H61" s="6">
        <f t="shared" si="44"/>
        <v>0</v>
      </c>
      <c r="I61" s="6">
        <f t="shared" si="45"/>
        <v>0</v>
      </c>
      <c r="J61" s="6">
        <f t="shared" si="46"/>
        <v>0</v>
      </c>
      <c r="K61" s="6">
        <f t="shared" si="47"/>
        <v>0</v>
      </c>
      <c r="L61" s="6">
        <f t="shared" si="48"/>
        <v>0</v>
      </c>
      <c r="M61" s="6">
        <f t="shared" si="49"/>
        <v>0</v>
      </c>
      <c r="N61" s="6">
        <f t="shared" si="50"/>
        <v>0</v>
      </c>
      <c r="W61" s="6">
        <f t="shared" si="51"/>
        <v>0</v>
      </c>
      <c r="X61" s="6">
        <f t="shared" si="52"/>
        <v>0</v>
      </c>
      <c r="Y61" s="6">
        <f t="shared" si="53"/>
        <v>0</v>
      </c>
      <c r="Z61" s="6">
        <f t="shared" si="54"/>
        <v>0</v>
      </c>
      <c r="AD61" s="6" t="s">
        <v>60</v>
      </c>
    </row>
    <row r="62" spans="1:36" ht="17.25" hidden="1" customHeight="1">
      <c r="B62" s="24"/>
      <c r="C62" s="6"/>
      <c r="AD62" s="1" t="s">
        <v>4</v>
      </c>
    </row>
    <row r="63" spans="1:36" ht="17.25" hidden="1" customHeight="1">
      <c r="B63" s="24"/>
      <c r="C63" s="6"/>
      <c r="AD63" s="1" t="s">
        <v>5</v>
      </c>
    </row>
    <row r="64" spans="1:36" ht="17.25" hidden="1" customHeight="1">
      <c r="A64" s="51"/>
      <c r="B64" s="29"/>
      <c r="C64" s="30"/>
      <c r="D64" s="30"/>
      <c r="E64" s="30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30"/>
      <c r="AB64" s="30"/>
      <c r="AC64" s="30"/>
      <c r="AD64" s="62" t="s">
        <v>166</v>
      </c>
      <c r="AE64" s="30"/>
      <c r="AG64" s="30"/>
      <c r="AH64" s="30"/>
      <c r="AI64" s="30"/>
      <c r="AJ64" s="30"/>
    </row>
    <row r="65" spans="1:36" ht="17.25" customHeight="1">
      <c r="A65" s="50" t="s">
        <v>124</v>
      </c>
      <c r="B65" s="26">
        <v>1</v>
      </c>
      <c r="C65" s="27" t="s">
        <v>183</v>
      </c>
      <c r="D65" s="27"/>
      <c r="E65" s="27" t="s">
        <v>192</v>
      </c>
      <c r="F65" s="54">
        <f t="shared" ref="F65:F75" si="57">COUNTA(AE65:AJ65)</f>
        <v>6</v>
      </c>
      <c r="G65" s="54">
        <f t="shared" ref="G65:G75" si="58">F65-M65-N65-Y65</f>
        <v>2</v>
      </c>
      <c r="H65" s="54">
        <f t="shared" ref="H65:H75" si="59">SUM(I65:L65)</f>
        <v>2</v>
      </c>
      <c r="I65" s="54">
        <f t="shared" ref="I65:I75" si="60">COUNTIF(AE65:AJ65, "*安*")</f>
        <v>0</v>
      </c>
      <c r="J65" s="54">
        <f t="shared" ref="J65:J75" si="61">COUNTIF(AE65:AJ65, "*二")</f>
        <v>1</v>
      </c>
      <c r="K65" s="54">
        <f t="shared" ref="K65:K75" si="62">COUNTIF(AE65:AJ65, "*三")</f>
        <v>1</v>
      </c>
      <c r="L65" s="54">
        <f t="shared" ref="L65:L75" si="63">COUNTIF(AE65:AJ65, "*本")</f>
        <v>0</v>
      </c>
      <c r="M65" s="54">
        <f t="shared" ref="M65:M75" si="64">COUNTIF(AE65:AJ65, "四球")</f>
        <v>4</v>
      </c>
      <c r="N65" s="54">
        <f t="shared" ref="N65:N75" si="65">COUNTIF(AE65:AJ65, "死球")</f>
        <v>0</v>
      </c>
      <c r="O65" s="55">
        <v>1</v>
      </c>
      <c r="P65" s="55"/>
      <c r="Q65" s="55">
        <v>6</v>
      </c>
      <c r="R65" s="55"/>
      <c r="S65" s="55">
        <v>4</v>
      </c>
      <c r="T65" s="55">
        <v>1</v>
      </c>
      <c r="U65" s="55">
        <v>3</v>
      </c>
      <c r="V65" s="55">
        <v>17</v>
      </c>
      <c r="W65" s="54">
        <f t="shared" ref="W65:W75" si="66">COUNTIF(AE65:AJ65, "*失*")</f>
        <v>0</v>
      </c>
      <c r="X65" s="54">
        <f t="shared" ref="X65:X75" si="67">COUNTIF(AE65:AJ65, "*振*")</f>
        <v>0</v>
      </c>
      <c r="Y65" s="54">
        <f t="shared" ref="Y65:Y75" si="68">COUNTIF(AE65:AJ65, "*犠*")</f>
        <v>0</v>
      </c>
      <c r="Z65" s="54">
        <f t="shared" ref="Z65:Z75" si="69">COUNTIF(AE65:AJ65, "*併*")</f>
        <v>0</v>
      </c>
      <c r="AA65" s="27"/>
      <c r="AB65" s="27"/>
      <c r="AC65" s="27"/>
      <c r="AD65" s="54" t="str">
        <f t="shared" ref="AD65:AD77" si="70">E65</f>
        <v>反町</v>
      </c>
      <c r="AE65" s="27" t="s">
        <v>156</v>
      </c>
      <c r="AF65" s="27" t="s">
        <v>174</v>
      </c>
      <c r="AG65" s="27" t="s">
        <v>219</v>
      </c>
      <c r="AH65" s="27" t="s">
        <v>175</v>
      </c>
      <c r="AI65" s="27" t="s">
        <v>175</v>
      </c>
      <c r="AJ65" s="27" t="s">
        <v>175</v>
      </c>
    </row>
    <row r="66" spans="1:36" ht="17.25" customHeight="1">
      <c r="A66" s="47" t="s">
        <v>124</v>
      </c>
      <c r="B66" s="24">
        <v>2</v>
      </c>
      <c r="C66" s="60" t="s">
        <v>184</v>
      </c>
      <c r="E66" s="43" t="s">
        <v>193</v>
      </c>
      <c r="F66" s="56">
        <f t="shared" si="57"/>
        <v>4</v>
      </c>
      <c r="G66" s="56">
        <f t="shared" si="58"/>
        <v>4</v>
      </c>
      <c r="H66" s="56">
        <f t="shared" si="59"/>
        <v>4</v>
      </c>
      <c r="I66" s="56">
        <f t="shared" si="60"/>
        <v>2</v>
      </c>
      <c r="J66" s="56">
        <f t="shared" si="61"/>
        <v>1</v>
      </c>
      <c r="K66" s="56">
        <f t="shared" si="62"/>
        <v>0</v>
      </c>
      <c r="L66" s="56">
        <f t="shared" si="63"/>
        <v>1</v>
      </c>
      <c r="M66" s="56">
        <f t="shared" si="64"/>
        <v>0</v>
      </c>
      <c r="N66" s="56">
        <f t="shared" si="65"/>
        <v>0</v>
      </c>
      <c r="O66" s="57">
        <v>3</v>
      </c>
      <c r="P66" s="57"/>
      <c r="Q66" s="57">
        <v>3</v>
      </c>
      <c r="R66" s="57">
        <v>1</v>
      </c>
      <c r="S66" s="57">
        <v>2</v>
      </c>
      <c r="T66" s="57"/>
      <c r="U66" s="57"/>
      <c r="V66" s="57">
        <v>3</v>
      </c>
      <c r="W66" s="56">
        <f t="shared" si="66"/>
        <v>0</v>
      </c>
      <c r="X66" s="56">
        <f t="shared" si="67"/>
        <v>0</v>
      </c>
      <c r="Y66" s="56">
        <f t="shared" si="68"/>
        <v>0</v>
      </c>
      <c r="Z66" s="56">
        <f t="shared" si="69"/>
        <v>0</v>
      </c>
      <c r="AB66">
        <v>2</v>
      </c>
      <c r="AD66" s="6" t="str">
        <f t="shared" si="70"/>
        <v>安部剛</v>
      </c>
      <c r="AE66" s="43" t="s">
        <v>206</v>
      </c>
      <c r="AF66" s="43" t="s">
        <v>220</v>
      </c>
      <c r="AG66" s="43" t="s">
        <v>221</v>
      </c>
      <c r="AH66" s="43" t="s">
        <v>222</v>
      </c>
    </row>
    <row r="67" spans="1:36" ht="17.25" customHeight="1">
      <c r="A67" s="47" t="s">
        <v>124</v>
      </c>
      <c r="B67" s="24">
        <v>2</v>
      </c>
      <c r="C67" s="6"/>
      <c r="D67" s="43" t="s">
        <v>181</v>
      </c>
      <c r="E67" s="6" t="s">
        <v>194</v>
      </c>
      <c r="F67" s="56">
        <f t="shared" si="57"/>
        <v>2</v>
      </c>
      <c r="G67" s="56">
        <f t="shared" si="58"/>
        <v>0</v>
      </c>
      <c r="H67" s="56">
        <f t="shared" si="59"/>
        <v>0</v>
      </c>
      <c r="I67" s="56">
        <f t="shared" si="60"/>
        <v>0</v>
      </c>
      <c r="J67" s="56">
        <f t="shared" si="61"/>
        <v>0</v>
      </c>
      <c r="K67" s="56">
        <f t="shared" si="62"/>
        <v>0</v>
      </c>
      <c r="L67" s="56">
        <f t="shared" si="63"/>
        <v>0</v>
      </c>
      <c r="M67" s="56">
        <f t="shared" si="64"/>
        <v>1</v>
      </c>
      <c r="N67" s="56">
        <f t="shared" si="65"/>
        <v>1</v>
      </c>
      <c r="O67" s="57"/>
      <c r="P67" s="57"/>
      <c r="Q67" s="57">
        <v>2</v>
      </c>
      <c r="R67" s="57"/>
      <c r="S67" s="57">
        <v>2</v>
      </c>
      <c r="T67" s="57"/>
      <c r="U67" s="57"/>
      <c r="V67" s="57">
        <v>6</v>
      </c>
      <c r="W67" s="56">
        <f t="shared" si="66"/>
        <v>0</v>
      </c>
      <c r="X67" s="56">
        <f t="shared" si="67"/>
        <v>0</v>
      </c>
      <c r="Y67" s="56">
        <f t="shared" si="68"/>
        <v>0</v>
      </c>
      <c r="Z67" s="56">
        <f t="shared" si="69"/>
        <v>0</v>
      </c>
      <c r="AD67" s="6" t="str">
        <f t="shared" si="70"/>
        <v>萩原</v>
      </c>
      <c r="AI67" s="43" t="s">
        <v>168</v>
      </c>
      <c r="AJ67" s="43" t="s">
        <v>175</v>
      </c>
    </row>
    <row r="68" spans="1:36" ht="17.25" customHeight="1">
      <c r="A68" s="47" t="s">
        <v>124</v>
      </c>
      <c r="B68" s="24">
        <v>3</v>
      </c>
      <c r="C68" s="6" t="s">
        <v>182</v>
      </c>
      <c r="E68" s="6" t="s">
        <v>195</v>
      </c>
      <c r="F68" s="56">
        <f t="shared" si="57"/>
        <v>6</v>
      </c>
      <c r="G68" s="56">
        <f t="shared" si="58"/>
        <v>5</v>
      </c>
      <c r="H68" s="56">
        <f t="shared" si="59"/>
        <v>4</v>
      </c>
      <c r="I68" s="56">
        <f t="shared" si="60"/>
        <v>4</v>
      </c>
      <c r="J68" s="56">
        <f t="shared" si="61"/>
        <v>0</v>
      </c>
      <c r="K68" s="56">
        <f t="shared" si="62"/>
        <v>0</v>
      </c>
      <c r="L68" s="56">
        <f t="shared" si="63"/>
        <v>0</v>
      </c>
      <c r="M68" s="56">
        <f t="shared" si="64"/>
        <v>1</v>
      </c>
      <c r="N68" s="56">
        <f t="shared" si="65"/>
        <v>0</v>
      </c>
      <c r="O68" s="57">
        <v>3</v>
      </c>
      <c r="P68" s="57"/>
      <c r="Q68" s="57">
        <v>5</v>
      </c>
      <c r="R68" s="57"/>
      <c r="S68" s="57">
        <v>2</v>
      </c>
      <c r="T68" s="57"/>
      <c r="U68" s="57"/>
      <c r="V68" s="57">
        <v>6</v>
      </c>
      <c r="W68" s="56">
        <f t="shared" si="66"/>
        <v>0</v>
      </c>
      <c r="X68" s="56">
        <f t="shared" si="67"/>
        <v>0</v>
      </c>
      <c r="Y68" s="56">
        <f t="shared" si="68"/>
        <v>0</v>
      </c>
      <c r="Z68" s="56">
        <f t="shared" si="69"/>
        <v>0</v>
      </c>
      <c r="AD68" s="6" t="str">
        <f t="shared" si="70"/>
        <v>HENRY</v>
      </c>
      <c r="AE68" s="43" t="s">
        <v>207</v>
      </c>
      <c r="AF68" s="6" t="s">
        <v>207</v>
      </c>
      <c r="AG68" s="43" t="s">
        <v>223</v>
      </c>
      <c r="AH68" s="43" t="s">
        <v>175</v>
      </c>
      <c r="AI68" s="43" t="s">
        <v>176</v>
      </c>
      <c r="AJ68" s="43" t="s">
        <v>207</v>
      </c>
    </row>
    <row r="69" spans="1:36" ht="17.25" customHeight="1">
      <c r="A69" s="47" t="s">
        <v>124</v>
      </c>
      <c r="B69" s="24">
        <v>4</v>
      </c>
      <c r="C69" s="60" t="s">
        <v>185</v>
      </c>
      <c r="E69" s="43" t="s">
        <v>196</v>
      </c>
      <c r="F69" s="56">
        <f>COUNTA(AE69:AJ69)</f>
        <v>6</v>
      </c>
      <c r="G69" s="56">
        <f t="shared" si="58"/>
        <v>5</v>
      </c>
      <c r="H69" s="56">
        <f t="shared" si="59"/>
        <v>3</v>
      </c>
      <c r="I69" s="56">
        <f>COUNTIF(AE69:AJ69, "*安*")</f>
        <v>2</v>
      </c>
      <c r="J69" s="56">
        <f>COUNTIF(AE69:AJ69, "*二")</f>
        <v>1</v>
      </c>
      <c r="K69" s="56">
        <f>COUNTIF(AE69:AJ69, "*三")</f>
        <v>0</v>
      </c>
      <c r="L69" s="56">
        <f>COUNTIF(AE69:AJ69, "*本")</f>
        <v>0</v>
      </c>
      <c r="M69" s="56">
        <f>COUNTIF(AE69:AJ69, "四球")</f>
        <v>1</v>
      </c>
      <c r="N69" s="56">
        <f>COUNTIF(AE69:AJ69, "死球")</f>
        <v>0</v>
      </c>
      <c r="O69" s="57">
        <v>6</v>
      </c>
      <c r="P69" s="57"/>
      <c r="Q69" s="57">
        <v>4</v>
      </c>
      <c r="R69" s="57">
        <v>1</v>
      </c>
      <c r="S69" s="57"/>
      <c r="T69" s="57"/>
      <c r="U69" s="57">
        <v>1</v>
      </c>
      <c r="V69" s="57">
        <v>10</v>
      </c>
      <c r="W69" s="56">
        <f>COUNTIF(AE69:AJ69, "*失*")</f>
        <v>1</v>
      </c>
      <c r="X69" s="56">
        <f>COUNTIF(AE69:AJ69, "*振*")</f>
        <v>0</v>
      </c>
      <c r="Y69" s="56">
        <f>COUNTIF(AE69:AJ69, "*犠*")</f>
        <v>0</v>
      </c>
      <c r="Z69" s="56">
        <f>COUNTIF(AE69:AJ69, "*併*")</f>
        <v>0</v>
      </c>
      <c r="AB69">
        <v>2</v>
      </c>
      <c r="AC69">
        <v>1</v>
      </c>
      <c r="AD69" s="6" t="str">
        <f t="shared" si="70"/>
        <v>大鐘</v>
      </c>
      <c r="AE69" s="43" t="s">
        <v>208</v>
      </c>
      <c r="AF69" s="43" t="s">
        <v>210</v>
      </c>
      <c r="AG69" s="6" t="s">
        <v>224</v>
      </c>
      <c r="AH69" s="43" t="s">
        <v>175</v>
      </c>
      <c r="AI69" s="43" t="s">
        <v>207</v>
      </c>
      <c r="AJ69" s="43" t="s">
        <v>219</v>
      </c>
    </row>
    <row r="70" spans="1:36" ht="17.25" customHeight="1">
      <c r="A70" s="47" t="s">
        <v>124</v>
      </c>
      <c r="B70" s="24">
        <v>5</v>
      </c>
      <c r="C70" s="60" t="s">
        <v>186</v>
      </c>
      <c r="E70" s="43" t="s">
        <v>197</v>
      </c>
      <c r="F70" s="56">
        <f t="shared" si="57"/>
        <v>6</v>
      </c>
      <c r="G70" s="56">
        <f t="shared" si="58"/>
        <v>5</v>
      </c>
      <c r="H70" s="56">
        <f t="shared" si="59"/>
        <v>3</v>
      </c>
      <c r="I70" s="56">
        <f t="shared" si="60"/>
        <v>2</v>
      </c>
      <c r="J70" s="56">
        <f t="shared" si="61"/>
        <v>0</v>
      </c>
      <c r="K70" s="56">
        <f t="shared" si="62"/>
        <v>1</v>
      </c>
      <c r="L70" s="56">
        <f t="shared" si="63"/>
        <v>0</v>
      </c>
      <c r="M70" s="56">
        <f t="shared" si="64"/>
        <v>0</v>
      </c>
      <c r="N70" s="56">
        <f t="shared" si="65"/>
        <v>0</v>
      </c>
      <c r="O70" s="57">
        <v>2</v>
      </c>
      <c r="P70" s="57"/>
      <c r="Q70" s="57">
        <v>2</v>
      </c>
      <c r="R70" s="57">
        <v>1</v>
      </c>
      <c r="S70" s="57">
        <v>3</v>
      </c>
      <c r="T70" s="57"/>
      <c r="U70" s="57"/>
      <c r="V70" s="57">
        <v>7</v>
      </c>
      <c r="W70" s="56">
        <f t="shared" si="66"/>
        <v>0</v>
      </c>
      <c r="X70" s="56">
        <f t="shared" si="67"/>
        <v>0</v>
      </c>
      <c r="Y70" s="56">
        <f t="shared" si="68"/>
        <v>1</v>
      </c>
      <c r="Z70" s="56">
        <f t="shared" si="69"/>
        <v>0</v>
      </c>
      <c r="AB70">
        <v>1</v>
      </c>
      <c r="AC70">
        <v>1</v>
      </c>
      <c r="AD70" s="6" t="str">
        <f t="shared" si="70"/>
        <v>岩本</v>
      </c>
      <c r="AE70" s="43" t="s">
        <v>209</v>
      </c>
      <c r="AF70" s="43" t="s">
        <v>174</v>
      </c>
      <c r="AG70" s="43" t="s">
        <v>171</v>
      </c>
      <c r="AH70" s="6" t="s">
        <v>225</v>
      </c>
      <c r="AI70" s="43" t="s">
        <v>207</v>
      </c>
      <c r="AJ70" s="43" t="s">
        <v>226</v>
      </c>
    </row>
    <row r="71" spans="1:36" ht="17.25" customHeight="1">
      <c r="A71" s="47" t="s">
        <v>124</v>
      </c>
      <c r="B71" s="24">
        <v>6</v>
      </c>
      <c r="C71" s="60" t="s">
        <v>187</v>
      </c>
      <c r="E71" s="43" t="s">
        <v>198</v>
      </c>
      <c r="F71" s="56">
        <f t="shared" si="57"/>
        <v>6</v>
      </c>
      <c r="G71" s="56">
        <f t="shared" si="58"/>
        <v>4</v>
      </c>
      <c r="H71" s="56">
        <f t="shared" si="59"/>
        <v>4</v>
      </c>
      <c r="I71" s="56">
        <f t="shared" si="60"/>
        <v>3</v>
      </c>
      <c r="J71" s="56">
        <f t="shared" si="61"/>
        <v>0</v>
      </c>
      <c r="K71" s="56">
        <f t="shared" si="62"/>
        <v>0</v>
      </c>
      <c r="L71" s="56">
        <f t="shared" si="63"/>
        <v>1</v>
      </c>
      <c r="M71" s="56">
        <f t="shared" si="64"/>
        <v>1</v>
      </c>
      <c r="N71" s="56">
        <f t="shared" si="65"/>
        <v>1</v>
      </c>
      <c r="O71" s="57">
        <v>5</v>
      </c>
      <c r="P71" s="57"/>
      <c r="Q71" s="57">
        <v>4</v>
      </c>
      <c r="R71" s="57">
        <v>2</v>
      </c>
      <c r="S71" s="57">
        <v>1</v>
      </c>
      <c r="T71" s="57"/>
      <c r="U71" s="57">
        <v>2</v>
      </c>
      <c r="V71" s="57">
        <v>10</v>
      </c>
      <c r="W71" s="56">
        <f t="shared" si="66"/>
        <v>0</v>
      </c>
      <c r="X71" s="56">
        <f t="shared" si="67"/>
        <v>0</v>
      </c>
      <c r="Y71" s="56">
        <f t="shared" si="68"/>
        <v>0</v>
      </c>
      <c r="Z71" s="56">
        <f t="shared" si="69"/>
        <v>0</v>
      </c>
      <c r="AD71" s="6" t="str">
        <f t="shared" si="70"/>
        <v>上小城</v>
      </c>
      <c r="AE71" s="43" t="s">
        <v>210</v>
      </c>
      <c r="AF71" s="43" t="s">
        <v>227</v>
      </c>
      <c r="AG71" s="6" t="s">
        <v>228</v>
      </c>
      <c r="AH71" s="43" t="s">
        <v>168</v>
      </c>
      <c r="AI71" s="43" t="s">
        <v>175</v>
      </c>
      <c r="AJ71" s="43" t="s">
        <v>176</v>
      </c>
    </row>
    <row r="72" spans="1:36" ht="17.25" customHeight="1">
      <c r="A72" s="47" t="s">
        <v>124</v>
      </c>
      <c r="B72" s="24">
        <v>7</v>
      </c>
      <c r="C72" s="60" t="s">
        <v>188</v>
      </c>
      <c r="E72" s="43" t="s">
        <v>199</v>
      </c>
      <c r="F72" s="56">
        <f t="shared" si="57"/>
        <v>5</v>
      </c>
      <c r="G72" s="56">
        <f t="shared" si="58"/>
        <v>4</v>
      </c>
      <c r="H72" s="56">
        <f t="shared" si="59"/>
        <v>3</v>
      </c>
      <c r="I72" s="56">
        <f t="shared" si="60"/>
        <v>2</v>
      </c>
      <c r="J72" s="56">
        <f t="shared" si="61"/>
        <v>0</v>
      </c>
      <c r="K72" s="56">
        <f t="shared" si="62"/>
        <v>1</v>
      </c>
      <c r="L72" s="56">
        <f t="shared" si="63"/>
        <v>0</v>
      </c>
      <c r="M72" s="56">
        <f t="shared" si="64"/>
        <v>1</v>
      </c>
      <c r="N72" s="56">
        <f t="shared" si="65"/>
        <v>0</v>
      </c>
      <c r="O72" s="57">
        <v>2</v>
      </c>
      <c r="P72" s="57">
        <v>2</v>
      </c>
      <c r="Q72" s="57">
        <v>3</v>
      </c>
      <c r="R72" s="57">
        <v>1</v>
      </c>
      <c r="S72" s="57">
        <v>3</v>
      </c>
      <c r="T72" s="57"/>
      <c r="U72" s="57">
        <v>1</v>
      </c>
      <c r="V72" s="57">
        <v>11</v>
      </c>
      <c r="W72" s="56">
        <f t="shared" si="66"/>
        <v>0</v>
      </c>
      <c r="X72" s="56">
        <f t="shared" si="67"/>
        <v>0</v>
      </c>
      <c r="Y72" s="56">
        <f t="shared" si="68"/>
        <v>0</v>
      </c>
      <c r="Z72" s="56">
        <f t="shared" si="69"/>
        <v>0</v>
      </c>
      <c r="AB72">
        <v>2</v>
      </c>
      <c r="AD72" s="6" t="str">
        <f t="shared" si="70"/>
        <v>北久保</v>
      </c>
      <c r="AE72" s="43" t="s">
        <v>210</v>
      </c>
      <c r="AF72" s="43" t="s">
        <v>174</v>
      </c>
      <c r="AG72" s="6" t="s">
        <v>161</v>
      </c>
      <c r="AI72" s="43" t="s">
        <v>175</v>
      </c>
      <c r="AJ72" s="43" t="s">
        <v>222</v>
      </c>
    </row>
    <row r="73" spans="1:36" ht="17.25" customHeight="1">
      <c r="A73" s="47" t="s">
        <v>124</v>
      </c>
      <c r="B73" s="24">
        <v>7</v>
      </c>
      <c r="C73" s="6"/>
      <c r="D73" s="60" t="s">
        <v>181</v>
      </c>
      <c r="E73" s="43" t="s">
        <v>200</v>
      </c>
      <c r="F73" s="56">
        <f t="shared" si="57"/>
        <v>1</v>
      </c>
      <c r="G73" s="56">
        <f t="shared" si="58"/>
        <v>1</v>
      </c>
      <c r="H73" s="56">
        <f t="shared" si="59"/>
        <v>0</v>
      </c>
      <c r="I73" s="56">
        <f t="shared" si="60"/>
        <v>0</v>
      </c>
      <c r="J73" s="56">
        <f t="shared" si="61"/>
        <v>0</v>
      </c>
      <c r="K73" s="56">
        <f t="shared" si="62"/>
        <v>0</v>
      </c>
      <c r="L73" s="56">
        <f t="shared" si="63"/>
        <v>0</v>
      </c>
      <c r="M73" s="56">
        <f t="shared" si="64"/>
        <v>0</v>
      </c>
      <c r="N73" s="56">
        <f t="shared" si="65"/>
        <v>0</v>
      </c>
      <c r="O73" s="57"/>
      <c r="P73" s="57"/>
      <c r="Q73" s="57"/>
      <c r="R73" s="57">
        <v>1</v>
      </c>
      <c r="S73" s="57">
        <v>1</v>
      </c>
      <c r="T73" s="57">
        <v>2</v>
      </c>
      <c r="U73" s="57">
        <v>1</v>
      </c>
      <c r="V73" s="57"/>
      <c r="W73" s="56">
        <f t="shared" si="66"/>
        <v>0</v>
      </c>
      <c r="X73" s="56">
        <f t="shared" si="67"/>
        <v>1</v>
      </c>
      <c r="Y73" s="56">
        <f t="shared" si="68"/>
        <v>0</v>
      </c>
      <c r="Z73" s="56">
        <f t="shared" si="69"/>
        <v>0</v>
      </c>
      <c r="AD73" s="6" t="str">
        <f t="shared" si="70"/>
        <v>安部滉</v>
      </c>
      <c r="AH73" s="6" t="s">
        <v>229</v>
      </c>
    </row>
    <row r="74" spans="1:36" ht="17.25" customHeight="1">
      <c r="A74" s="47" t="s">
        <v>124</v>
      </c>
      <c r="B74" s="24">
        <v>8</v>
      </c>
      <c r="C74" s="60" t="s">
        <v>189</v>
      </c>
      <c r="E74" s="43" t="s">
        <v>201</v>
      </c>
      <c r="F74" s="56">
        <f t="shared" si="57"/>
        <v>6</v>
      </c>
      <c r="G74" s="56">
        <f t="shared" si="58"/>
        <v>4</v>
      </c>
      <c r="H74" s="56">
        <f t="shared" si="59"/>
        <v>3</v>
      </c>
      <c r="I74" s="56">
        <f t="shared" si="60"/>
        <v>3</v>
      </c>
      <c r="J74" s="56">
        <f t="shared" si="61"/>
        <v>0</v>
      </c>
      <c r="K74" s="56">
        <f t="shared" si="62"/>
        <v>0</v>
      </c>
      <c r="L74" s="56">
        <f t="shared" si="63"/>
        <v>0</v>
      </c>
      <c r="M74" s="56">
        <f t="shared" si="64"/>
        <v>2</v>
      </c>
      <c r="N74" s="56">
        <f t="shared" si="65"/>
        <v>0</v>
      </c>
      <c r="O74" s="57">
        <v>1</v>
      </c>
      <c r="P74" s="57"/>
      <c r="Q74" s="57">
        <v>4</v>
      </c>
      <c r="R74" s="57"/>
      <c r="S74" s="57">
        <v>1</v>
      </c>
      <c r="T74" s="57">
        <v>1</v>
      </c>
      <c r="U74" s="57">
        <v>1</v>
      </c>
      <c r="V74" s="57">
        <v>11</v>
      </c>
      <c r="W74" s="56">
        <f t="shared" si="66"/>
        <v>0</v>
      </c>
      <c r="X74" s="56">
        <f t="shared" si="67"/>
        <v>0</v>
      </c>
      <c r="Y74" s="56">
        <f t="shared" si="68"/>
        <v>0</v>
      </c>
      <c r="Z74" s="56">
        <f t="shared" si="69"/>
        <v>0</v>
      </c>
      <c r="AD74" s="6" t="str">
        <f t="shared" si="70"/>
        <v>中井</v>
      </c>
      <c r="AE74" s="43" t="s">
        <v>211</v>
      </c>
      <c r="AF74" s="43" t="s">
        <v>207</v>
      </c>
      <c r="AG74" s="43" t="s">
        <v>223</v>
      </c>
      <c r="AH74" s="43" t="s">
        <v>222</v>
      </c>
      <c r="AI74" s="43" t="s">
        <v>175</v>
      </c>
      <c r="AJ74" s="6" t="s">
        <v>175</v>
      </c>
    </row>
    <row r="75" spans="1:36" ht="17.25" customHeight="1">
      <c r="A75" s="47" t="s">
        <v>124</v>
      </c>
      <c r="B75" s="24">
        <v>9</v>
      </c>
      <c r="C75" s="60" t="s">
        <v>190</v>
      </c>
      <c r="E75" s="43" t="s">
        <v>202</v>
      </c>
      <c r="F75" s="56">
        <f t="shared" si="57"/>
        <v>5</v>
      </c>
      <c r="G75" s="56">
        <f t="shared" si="58"/>
        <v>2</v>
      </c>
      <c r="H75" s="56">
        <f t="shared" si="59"/>
        <v>1</v>
      </c>
      <c r="I75" s="56">
        <f t="shared" si="60"/>
        <v>1</v>
      </c>
      <c r="J75" s="56">
        <f t="shared" si="61"/>
        <v>0</v>
      </c>
      <c r="K75" s="56">
        <f t="shared" si="62"/>
        <v>0</v>
      </c>
      <c r="L75" s="56">
        <f t="shared" si="63"/>
        <v>0</v>
      </c>
      <c r="M75" s="56">
        <f t="shared" si="64"/>
        <v>3</v>
      </c>
      <c r="N75" s="56">
        <f t="shared" si="65"/>
        <v>0</v>
      </c>
      <c r="O75" s="57">
        <v>2</v>
      </c>
      <c r="P75" s="57"/>
      <c r="Q75" s="57">
        <v>3</v>
      </c>
      <c r="R75" s="57"/>
      <c r="S75" s="57">
        <v>2</v>
      </c>
      <c r="T75" s="57">
        <v>2</v>
      </c>
      <c r="U75" s="57"/>
      <c r="V75" s="57">
        <v>15</v>
      </c>
      <c r="W75" s="56">
        <f t="shared" si="66"/>
        <v>0</v>
      </c>
      <c r="X75" s="56">
        <f t="shared" si="67"/>
        <v>0</v>
      </c>
      <c r="Y75" s="56">
        <f t="shared" si="68"/>
        <v>0</v>
      </c>
      <c r="Z75" s="56">
        <f t="shared" si="69"/>
        <v>0</v>
      </c>
      <c r="AB75">
        <v>2</v>
      </c>
      <c r="AD75" s="6" t="str">
        <f t="shared" si="70"/>
        <v>佐伯</v>
      </c>
      <c r="AE75" s="43" t="s">
        <v>212</v>
      </c>
      <c r="AF75" s="43" t="s">
        <v>175</v>
      </c>
      <c r="AG75" s="43" t="s">
        <v>171</v>
      </c>
      <c r="AH75" s="43" t="s">
        <v>175</v>
      </c>
      <c r="AI75" s="43" t="s">
        <v>175</v>
      </c>
    </row>
    <row r="76" spans="1:36" ht="17.25" customHeight="1">
      <c r="A76" s="47" t="s">
        <v>124</v>
      </c>
      <c r="B76" s="24" t="s">
        <v>164</v>
      </c>
      <c r="C76" s="60" t="s">
        <v>191</v>
      </c>
      <c r="E76" s="43" t="s">
        <v>203</v>
      </c>
      <c r="F76" s="56">
        <f t="shared" ref="F76:F90" si="71">COUNTA(AE76:AJ76)</f>
        <v>0</v>
      </c>
      <c r="G76" s="56">
        <f t="shared" ref="G76:G90" si="72">F76-M76-N76-Y76</f>
        <v>0</v>
      </c>
      <c r="H76" s="56">
        <f t="shared" ref="H76:H90" si="73">SUM(I76:L76)</f>
        <v>0</v>
      </c>
      <c r="I76" s="56">
        <f t="shared" ref="I76:I90" si="74">COUNTIF(AE76:AJ76, "*安*")</f>
        <v>0</v>
      </c>
      <c r="J76" s="56">
        <f t="shared" ref="J76:J90" si="75">COUNTIF(AE76:AJ76, "*二")</f>
        <v>0</v>
      </c>
      <c r="K76" s="56">
        <f t="shared" ref="K76:K90" si="76">COUNTIF(AE76:AJ76, "*三")</f>
        <v>0</v>
      </c>
      <c r="L76" s="56">
        <f t="shared" ref="L76:L90" si="77">COUNTIF(AE76:AJ76, "*本")</f>
        <v>0</v>
      </c>
      <c r="M76" s="56">
        <f t="shared" ref="M76:M90" si="78">COUNTIF(AE76:AJ76, "四球")</f>
        <v>0</v>
      </c>
      <c r="N76" s="56">
        <f t="shared" ref="N76:N90" si="79">COUNTIF(AE76:AJ76, "死球")</f>
        <v>0</v>
      </c>
      <c r="O76" s="57"/>
      <c r="P76" s="57"/>
      <c r="Q76" s="57"/>
      <c r="R76" s="57"/>
      <c r="S76" s="57"/>
      <c r="T76" s="57"/>
      <c r="U76" s="57"/>
      <c r="V76" s="57"/>
      <c r="W76" s="56">
        <f t="shared" ref="W76:W90" si="80">COUNTIF(AE76:AJ76, "*失*")</f>
        <v>0</v>
      </c>
      <c r="X76" s="56">
        <f t="shared" ref="X76:X90" si="81">COUNTIF(AE76:AJ76, "*振*")</f>
        <v>0</v>
      </c>
      <c r="Y76" s="56">
        <f t="shared" ref="Y76:Y90" si="82">COUNTIF(AE76:AJ76, "*犠*")</f>
        <v>0</v>
      </c>
      <c r="Z76" s="56">
        <f t="shared" ref="Z76:Z90" si="83">COUNTIF(AE76:AJ76, "*併*")</f>
        <v>0</v>
      </c>
      <c r="AD76" s="6" t="str">
        <f t="shared" si="70"/>
        <v>新畑</v>
      </c>
    </row>
    <row r="77" spans="1:36" ht="17.25" customHeight="1">
      <c r="A77" s="47" t="s">
        <v>124</v>
      </c>
      <c r="B77" s="24" t="s">
        <v>164</v>
      </c>
      <c r="C77" s="6"/>
      <c r="D77" s="43" t="s">
        <v>191</v>
      </c>
      <c r="E77" s="43" t="s">
        <v>204</v>
      </c>
      <c r="F77" s="56">
        <f t="shared" si="71"/>
        <v>0</v>
      </c>
      <c r="G77" s="56">
        <f t="shared" si="72"/>
        <v>0</v>
      </c>
      <c r="H77" s="56">
        <f t="shared" si="73"/>
        <v>0</v>
      </c>
      <c r="I77" s="56">
        <f t="shared" si="74"/>
        <v>0</v>
      </c>
      <c r="J77" s="56">
        <f t="shared" si="75"/>
        <v>0</v>
      </c>
      <c r="K77" s="56">
        <f t="shared" si="76"/>
        <v>0</v>
      </c>
      <c r="L77" s="56">
        <f t="shared" si="77"/>
        <v>0</v>
      </c>
      <c r="M77" s="56">
        <f t="shared" si="78"/>
        <v>0</v>
      </c>
      <c r="N77" s="56">
        <f t="shared" si="79"/>
        <v>0</v>
      </c>
      <c r="O77" s="57"/>
      <c r="P77" s="57"/>
      <c r="Q77" s="57"/>
      <c r="R77" s="57"/>
      <c r="S77" s="57"/>
      <c r="T77" s="57"/>
      <c r="U77" s="57"/>
      <c r="V77" s="57"/>
      <c r="W77" s="56">
        <f t="shared" si="80"/>
        <v>0</v>
      </c>
      <c r="X77" s="56">
        <f t="shared" si="81"/>
        <v>0</v>
      </c>
      <c r="Y77" s="56">
        <f t="shared" si="82"/>
        <v>0</v>
      </c>
      <c r="Z77" s="56">
        <f t="shared" si="83"/>
        <v>0</v>
      </c>
      <c r="AC77">
        <v>1</v>
      </c>
      <c r="AD77" s="6" t="str">
        <f t="shared" si="70"/>
        <v>加本</v>
      </c>
    </row>
    <row r="78" spans="1:36" ht="17.25" hidden="1" customHeight="1">
      <c r="A78" s="47" t="s">
        <v>124</v>
      </c>
      <c r="B78" s="24"/>
      <c r="C78" s="6"/>
      <c r="F78" s="56">
        <f t="shared" si="71"/>
        <v>0</v>
      </c>
      <c r="G78" s="56">
        <f t="shared" si="72"/>
        <v>0</v>
      </c>
      <c r="H78" s="56">
        <f t="shared" si="73"/>
        <v>0</v>
      </c>
      <c r="I78" s="56">
        <f t="shared" si="74"/>
        <v>0</v>
      </c>
      <c r="J78" s="56">
        <f t="shared" si="75"/>
        <v>0</v>
      </c>
      <c r="K78" s="56">
        <f t="shared" si="76"/>
        <v>0</v>
      </c>
      <c r="L78" s="56">
        <f t="shared" si="77"/>
        <v>0</v>
      </c>
      <c r="M78" s="56">
        <f t="shared" si="78"/>
        <v>0</v>
      </c>
      <c r="N78" s="56">
        <f t="shared" si="79"/>
        <v>0</v>
      </c>
      <c r="O78" s="57"/>
      <c r="P78" s="57"/>
      <c r="Q78" s="57"/>
      <c r="R78" s="57"/>
      <c r="S78" s="57"/>
      <c r="T78" s="57"/>
      <c r="U78" s="57"/>
      <c r="V78" s="57"/>
      <c r="W78" s="56">
        <f t="shared" si="80"/>
        <v>0</v>
      </c>
      <c r="X78" s="56">
        <f t="shared" si="81"/>
        <v>0</v>
      </c>
      <c r="Y78" s="56">
        <f t="shared" si="82"/>
        <v>0</v>
      </c>
      <c r="Z78" s="56">
        <f t="shared" si="83"/>
        <v>0</v>
      </c>
      <c r="AD78" s="1" t="s">
        <v>205</v>
      </c>
    </row>
    <row r="79" spans="1:36" ht="17.25" hidden="1" customHeight="1">
      <c r="A79" s="47" t="s">
        <v>124</v>
      </c>
      <c r="B79" s="29"/>
      <c r="C79" s="30"/>
      <c r="D79" s="30"/>
      <c r="E79" s="30"/>
      <c r="F79" s="58">
        <f t="shared" si="71"/>
        <v>0</v>
      </c>
      <c r="G79" s="58">
        <f t="shared" si="72"/>
        <v>0</v>
      </c>
      <c r="H79" s="58">
        <f t="shared" si="73"/>
        <v>0</v>
      </c>
      <c r="I79" s="58">
        <f t="shared" si="74"/>
        <v>0</v>
      </c>
      <c r="J79" s="58">
        <f t="shared" si="75"/>
        <v>0</v>
      </c>
      <c r="K79" s="58">
        <f t="shared" si="76"/>
        <v>0</v>
      </c>
      <c r="L79" s="58">
        <f t="shared" si="77"/>
        <v>0</v>
      </c>
      <c r="M79" s="58">
        <f t="shared" si="78"/>
        <v>0</v>
      </c>
      <c r="N79" s="58">
        <f t="shared" si="79"/>
        <v>0</v>
      </c>
      <c r="O79" s="59"/>
      <c r="P79" s="59"/>
      <c r="Q79" s="59"/>
      <c r="R79" s="59"/>
      <c r="S79" s="59"/>
      <c r="T79" s="59"/>
      <c r="U79" s="59"/>
      <c r="V79" s="59"/>
      <c r="W79" s="58">
        <f t="shared" si="80"/>
        <v>0</v>
      </c>
      <c r="X79" s="58">
        <f t="shared" si="81"/>
        <v>0</v>
      </c>
      <c r="Y79" s="58">
        <f t="shared" si="82"/>
        <v>0</v>
      </c>
      <c r="Z79" s="58">
        <f t="shared" si="83"/>
        <v>0</v>
      </c>
      <c r="AA79" s="30"/>
      <c r="AB79" s="30"/>
      <c r="AC79" s="30"/>
      <c r="AD79" s="31" t="s">
        <v>166</v>
      </c>
      <c r="AE79" s="30"/>
      <c r="AF79" s="30"/>
      <c r="AG79" s="30"/>
      <c r="AH79" s="30"/>
      <c r="AI79" s="30"/>
      <c r="AJ79" s="30"/>
    </row>
    <row r="80" spans="1:36" ht="17.25" customHeight="1">
      <c r="A80" s="50" t="s">
        <v>177</v>
      </c>
      <c r="B80" s="26">
        <v>1</v>
      </c>
      <c r="C80" s="27" t="s">
        <v>185</v>
      </c>
      <c r="D80" s="27"/>
      <c r="E80" s="27" t="s">
        <v>192</v>
      </c>
      <c r="F80" s="54">
        <f t="shared" si="71"/>
        <v>3</v>
      </c>
      <c r="G80" s="54">
        <f t="shared" si="72"/>
        <v>1</v>
      </c>
      <c r="H80" s="54">
        <f t="shared" si="73"/>
        <v>1</v>
      </c>
      <c r="I80" s="54">
        <f t="shared" si="74"/>
        <v>1</v>
      </c>
      <c r="J80" s="54">
        <f t="shared" si="75"/>
        <v>0</v>
      </c>
      <c r="K80" s="54">
        <f t="shared" si="76"/>
        <v>0</v>
      </c>
      <c r="L80" s="54">
        <f t="shared" si="77"/>
        <v>0</v>
      </c>
      <c r="M80" s="54">
        <f t="shared" si="78"/>
        <v>2</v>
      </c>
      <c r="N80" s="54">
        <f t="shared" si="79"/>
        <v>0</v>
      </c>
      <c r="O80" s="55"/>
      <c r="P80" s="55"/>
      <c r="Q80" s="55">
        <v>2</v>
      </c>
      <c r="R80" s="55">
        <v>1</v>
      </c>
      <c r="S80" s="55">
        <v>4</v>
      </c>
      <c r="T80" s="55"/>
      <c r="U80" s="55">
        <v>2</v>
      </c>
      <c r="V80" s="55">
        <v>10</v>
      </c>
      <c r="W80" s="54">
        <f t="shared" si="80"/>
        <v>0</v>
      </c>
      <c r="X80" s="54">
        <f t="shared" si="81"/>
        <v>0</v>
      </c>
      <c r="Y80" s="54">
        <f t="shared" si="82"/>
        <v>0</v>
      </c>
      <c r="Z80" s="54">
        <f t="shared" si="83"/>
        <v>0</v>
      </c>
      <c r="AA80" s="27"/>
      <c r="AB80" s="27">
        <v>3</v>
      </c>
      <c r="AC80" s="27">
        <v>1</v>
      </c>
      <c r="AD80" s="54" t="str">
        <f t="shared" ref="AD80:AD92" si="84">E80</f>
        <v>反町</v>
      </c>
      <c r="AE80" s="27" t="s">
        <v>210</v>
      </c>
      <c r="AF80" s="27" t="s">
        <v>156</v>
      </c>
      <c r="AG80" s="27" t="s">
        <v>175</v>
      </c>
      <c r="AH80" s="27"/>
      <c r="AI80" s="27"/>
      <c r="AJ80" s="27"/>
    </row>
    <row r="81" spans="1:36" ht="17.25" customHeight="1">
      <c r="A81" s="47" t="s">
        <v>177</v>
      </c>
      <c r="B81" s="24">
        <v>2</v>
      </c>
      <c r="C81" s="60" t="s">
        <v>188</v>
      </c>
      <c r="E81" s="43" t="s">
        <v>193</v>
      </c>
      <c r="F81" s="56">
        <f t="shared" si="71"/>
        <v>1</v>
      </c>
      <c r="G81" s="56">
        <f t="shared" si="72"/>
        <v>1</v>
      </c>
      <c r="H81" s="56">
        <f t="shared" si="73"/>
        <v>0</v>
      </c>
      <c r="I81" s="56">
        <f t="shared" si="74"/>
        <v>0</v>
      </c>
      <c r="J81" s="56">
        <f t="shared" si="75"/>
        <v>0</v>
      </c>
      <c r="K81" s="56">
        <f t="shared" si="76"/>
        <v>0</v>
      </c>
      <c r="L81" s="56">
        <f t="shared" si="77"/>
        <v>0</v>
      </c>
      <c r="M81" s="56">
        <f t="shared" si="78"/>
        <v>0</v>
      </c>
      <c r="N81" s="56">
        <f t="shared" si="79"/>
        <v>0</v>
      </c>
      <c r="O81" s="57"/>
      <c r="P81" s="57"/>
      <c r="Q81" s="57">
        <v>2</v>
      </c>
      <c r="R81" s="57"/>
      <c r="S81" s="57">
        <v>1</v>
      </c>
      <c r="T81" s="57"/>
      <c r="U81" s="57">
        <v>2</v>
      </c>
      <c r="V81" s="57">
        <v>1</v>
      </c>
      <c r="W81" s="56">
        <f t="shared" si="80"/>
        <v>0</v>
      </c>
      <c r="X81" s="56">
        <f t="shared" si="81"/>
        <v>0</v>
      </c>
      <c r="Y81" s="56">
        <f t="shared" si="82"/>
        <v>0</v>
      </c>
      <c r="Z81" s="56">
        <f t="shared" si="83"/>
        <v>0</v>
      </c>
      <c r="AB81">
        <v>1</v>
      </c>
      <c r="AD81" s="6" t="str">
        <f t="shared" si="84"/>
        <v>安部剛</v>
      </c>
      <c r="AE81" s="43" t="s">
        <v>223</v>
      </c>
    </row>
    <row r="82" spans="1:36" ht="17.25" customHeight="1">
      <c r="A82" s="47" t="s">
        <v>177</v>
      </c>
      <c r="B82" s="24">
        <v>2</v>
      </c>
      <c r="D82" s="60" t="s">
        <v>189</v>
      </c>
      <c r="E82" s="43" t="s">
        <v>203</v>
      </c>
      <c r="F82" s="56">
        <f t="shared" si="71"/>
        <v>2</v>
      </c>
      <c r="G82" s="56">
        <f t="shared" si="72"/>
        <v>0</v>
      </c>
      <c r="H82" s="56">
        <f t="shared" si="73"/>
        <v>0</v>
      </c>
      <c r="I82" s="56">
        <f t="shared" si="74"/>
        <v>0</v>
      </c>
      <c r="J82" s="56">
        <f t="shared" si="75"/>
        <v>0</v>
      </c>
      <c r="K82" s="56">
        <f t="shared" si="76"/>
        <v>0</v>
      </c>
      <c r="L82" s="56">
        <f t="shared" si="77"/>
        <v>0</v>
      </c>
      <c r="M82" s="56">
        <f t="shared" si="78"/>
        <v>2</v>
      </c>
      <c r="N82" s="56">
        <f t="shared" si="79"/>
        <v>0</v>
      </c>
      <c r="O82" s="57">
        <v>2</v>
      </c>
      <c r="P82" s="57"/>
      <c r="Q82" s="57"/>
      <c r="R82" s="57">
        <v>1</v>
      </c>
      <c r="S82" s="57">
        <v>1</v>
      </c>
      <c r="T82" s="57"/>
      <c r="U82" s="57"/>
      <c r="V82" s="57">
        <v>8</v>
      </c>
      <c r="W82" s="56">
        <f t="shared" si="80"/>
        <v>0</v>
      </c>
      <c r="X82" s="56">
        <f t="shared" si="81"/>
        <v>0</v>
      </c>
      <c r="Y82" s="56">
        <f t="shared" si="82"/>
        <v>0</v>
      </c>
      <c r="Z82" s="56">
        <f t="shared" si="83"/>
        <v>0</v>
      </c>
      <c r="AD82" s="6" t="str">
        <f t="shared" si="84"/>
        <v>新畑</v>
      </c>
      <c r="AF82" s="43" t="s">
        <v>156</v>
      </c>
      <c r="AG82" s="43" t="s">
        <v>175</v>
      </c>
    </row>
    <row r="83" spans="1:36" ht="17.25" customHeight="1">
      <c r="A83" s="47" t="s">
        <v>177</v>
      </c>
      <c r="B83" s="24">
        <v>3</v>
      </c>
      <c r="C83" s="60" t="s">
        <v>184</v>
      </c>
      <c r="E83" s="43" t="s">
        <v>194</v>
      </c>
      <c r="F83" s="56">
        <f t="shared" si="71"/>
        <v>3</v>
      </c>
      <c r="G83" s="56">
        <f t="shared" si="72"/>
        <v>3</v>
      </c>
      <c r="H83" s="56">
        <f t="shared" si="73"/>
        <v>1</v>
      </c>
      <c r="I83" s="56">
        <f t="shared" si="74"/>
        <v>0</v>
      </c>
      <c r="J83" s="56">
        <f t="shared" si="75"/>
        <v>1</v>
      </c>
      <c r="K83" s="56">
        <f t="shared" si="76"/>
        <v>0</v>
      </c>
      <c r="L83" s="56">
        <f t="shared" si="77"/>
        <v>0</v>
      </c>
      <c r="M83" s="56">
        <f t="shared" si="78"/>
        <v>0</v>
      </c>
      <c r="N83" s="56">
        <f t="shared" si="79"/>
        <v>0</v>
      </c>
      <c r="O83" s="57">
        <v>1</v>
      </c>
      <c r="P83" s="57"/>
      <c r="Q83" s="57"/>
      <c r="R83" s="57"/>
      <c r="S83" s="57">
        <v>1</v>
      </c>
      <c r="T83" s="57">
        <v>3</v>
      </c>
      <c r="U83" s="57">
        <v>1</v>
      </c>
      <c r="V83" s="57">
        <v>4</v>
      </c>
      <c r="W83" s="56">
        <f t="shared" si="80"/>
        <v>0</v>
      </c>
      <c r="X83" s="56">
        <f t="shared" si="81"/>
        <v>1</v>
      </c>
      <c r="Y83" s="56">
        <f t="shared" si="82"/>
        <v>0</v>
      </c>
      <c r="Z83" s="56">
        <f t="shared" si="83"/>
        <v>0</v>
      </c>
      <c r="AB83">
        <v>2</v>
      </c>
      <c r="AD83" s="6" t="str">
        <f t="shared" si="84"/>
        <v>萩原</v>
      </c>
      <c r="AE83" s="6" t="s">
        <v>157</v>
      </c>
      <c r="AF83" s="43" t="s">
        <v>170</v>
      </c>
      <c r="AG83" s="43" t="s">
        <v>234</v>
      </c>
    </row>
    <row r="84" spans="1:36" ht="17.25" customHeight="1">
      <c r="A84" s="47" t="s">
        <v>177</v>
      </c>
      <c r="B84" s="24">
        <v>4</v>
      </c>
      <c r="C84" s="60" t="s">
        <v>187</v>
      </c>
      <c r="E84" s="6" t="s">
        <v>195</v>
      </c>
      <c r="F84" s="56">
        <f t="shared" si="71"/>
        <v>1</v>
      </c>
      <c r="G84" s="56">
        <f t="shared" si="72"/>
        <v>1</v>
      </c>
      <c r="H84" s="56">
        <f t="shared" si="73"/>
        <v>0</v>
      </c>
      <c r="I84" s="56">
        <f t="shared" si="74"/>
        <v>0</v>
      </c>
      <c r="J84" s="56">
        <f t="shared" si="75"/>
        <v>0</v>
      </c>
      <c r="K84" s="56">
        <f t="shared" si="76"/>
        <v>0</v>
      </c>
      <c r="L84" s="56">
        <f t="shared" si="77"/>
        <v>0</v>
      </c>
      <c r="M84" s="56">
        <f t="shared" si="78"/>
        <v>0</v>
      </c>
      <c r="N84" s="56">
        <f t="shared" si="79"/>
        <v>0</v>
      </c>
      <c r="O84" s="57"/>
      <c r="P84" s="57"/>
      <c r="Q84" s="57"/>
      <c r="R84" s="57"/>
      <c r="S84" s="57"/>
      <c r="T84" s="57"/>
      <c r="U84" s="57">
        <v>2</v>
      </c>
      <c r="V84" s="57">
        <v>1</v>
      </c>
      <c r="W84" s="56">
        <f t="shared" si="80"/>
        <v>0</v>
      </c>
      <c r="X84" s="56">
        <f t="shared" si="81"/>
        <v>0</v>
      </c>
      <c r="Y84" s="56">
        <f t="shared" si="82"/>
        <v>0</v>
      </c>
      <c r="Z84" s="56">
        <f t="shared" si="83"/>
        <v>0</v>
      </c>
      <c r="AD84" s="6" t="str">
        <f t="shared" si="84"/>
        <v>HENRY</v>
      </c>
      <c r="AE84" s="43" t="s">
        <v>232</v>
      </c>
    </row>
    <row r="85" spans="1:36" ht="17.25" customHeight="1">
      <c r="A85" s="47" t="s">
        <v>177</v>
      </c>
      <c r="B85" s="24">
        <v>4</v>
      </c>
      <c r="D85" s="60" t="s">
        <v>187</v>
      </c>
      <c r="E85" s="43" t="s">
        <v>204</v>
      </c>
      <c r="F85" s="56">
        <f t="shared" si="71"/>
        <v>2</v>
      </c>
      <c r="G85" s="56">
        <f t="shared" si="72"/>
        <v>2</v>
      </c>
      <c r="H85" s="56">
        <f t="shared" si="73"/>
        <v>0</v>
      </c>
      <c r="I85" s="56">
        <f t="shared" si="74"/>
        <v>0</v>
      </c>
      <c r="J85" s="56">
        <f t="shared" si="75"/>
        <v>0</v>
      </c>
      <c r="K85" s="56">
        <f t="shared" si="76"/>
        <v>0</v>
      </c>
      <c r="L85" s="56">
        <f t="shared" si="77"/>
        <v>0</v>
      </c>
      <c r="M85" s="56">
        <f t="shared" si="78"/>
        <v>0</v>
      </c>
      <c r="N85" s="56">
        <f t="shared" si="79"/>
        <v>0</v>
      </c>
      <c r="O85" s="57"/>
      <c r="P85" s="57"/>
      <c r="Q85" s="57"/>
      <c r="R85" s="57"/>
      <c r="S85" s="57"/>
      <c r="T85" s="57">
        <v>2</v>
      </c>
      <c r="U85" s="57">
        <v>1</v>
      </c>
      <c r="V85" s="57">
        <v>3</v>
      </c>
      <c r="W85" s="56">
        <f t="shared" si="80"/>
        <v>0</v>
      </c>
      <c r="X85" s="56">
        <f t="shared" si="81"/>
        <v>0</v>
      </c>
      <c r="Y85" s="56">
        <f t="shared" si="82"/>
        <v>0</v>
      </c>
      <c r="Z85" s="56">
        <f t="shared" si="83"/>
        <v>0</v>
      </c>
      <c r="AD85" s="6" t="str">
        <f t="shared" si="84"/>
        <v>加本</v>
      </c>
      <c r="AF85" s="43" t="s">
        <v>171</v>
      </c>
      <c r="AG85" s="43" t="s">
        <v>161</v>
      </c>
    </row>
    <row r="86" spans="1:36" ht="17.25" customHeight="1">
      <c r="A86" s="47" t="s">
        <v>177</v>
      </c>
      <c r="B86" s="24">
        <v>5</v>
      </c>
      <c r="C86" s="60" t="s">
        <v>191</v>
      </c>
      <c r="E86" s="43" t="s">
        <v>198</v>
      </c>
      <c r="F86" s="56">
        <f t="shared" si="71"/>
        <v>0</v>
      </c>
      <c r="G86" s="56">
        <f t="shared" si="72"/>
        <v>0</v>
      </c>
      <c r="H86" s="56">
        <f t="shared" si="73"/>
        <v>0</v>
      </c>
      <c r="I86" s="56">
        <f t="shared" si="74"/>
        <v>0</v>
      </c>
      <c r="J86" s="56">
        <f t="shared" si="75"/>
        <v>0</v>
      </c>
      <c r="K86" s="56">
        <f t="shared" si="76"/>
        <v>0</v>
      </c>
      <c r="L86" s="56">
        <f t="shared" si="77"/>
        <v>0</v>
      </c>
      <c r="M86" s="56">
        <f t="shared" si="78"/>
        <v>0</v>
      </c>
      <c r="N86" s="56">
        <f t="shared" si="79"/>
        <v>0</v>
      </c>
      <c r="O86" s="57"/>
      <c r="P86" s="57"/>
      <c r="Q86" s="57"/>
      <c r="R86" s="57"/>
      <c r="S86" s="57"/>
      <c r="T86" s="57"/>
      <c r="U86" s="57"/>
      <c r="V86" s="57"/>
      <c r="W86" s="56">
        <f t="shared" si="80"/>
        <v>0</v>
      </c>
      <c r="X86" s="56">
        <f t="shared" si="81"/>
        <v>0</v>
      </c>
      <c r="Y86" s="56">
        <f t="shared" si="82"/>
        <v>0</v>
      </c>
      <c r="Z86" s="56">
        <f t="shared" si="83"/>
        <v>0</v>
      </c>
      <c r="AA86">
        <v>1</v>
      </c>
      <c r="AD86" s="6" t="str">
        <f t="shared" si="84"/>
        <v>上小城</v>
      </c>
    </row>
    <row r="87" spans="1:36" ht="17.25" customHeight="1">
      <c r="A87" s="47" t="s">
        <v>177</v>
      </c>
      <c r="B87" s="24">
        <v>5</v>
      </c>
      <c r="D87" s="60" t="s">
        <v>191</v>
      </c>
      <c r="E87" s="43" t="s">
        <v>196</v>
      </c>
      <c r="F87" s="56">
        <f t="shared" si="71"/>
        <v>2</v>
      </c>
      <c r="G87" s="56">
        <f t="shared" si="72"/>
        <v>2</v>
      </c>
      <c r="H87" s="56">
        <f t="shared" si="73"/>
        <v>0</v>
      </c>
      <c r="I87" s="56">
        <f t="shared" si="74"/>
        <v>0</v>
      </c>
      <c r="J87" s="56">
        <f t="shared" si="75"/>
        <v>0</v>
      </c>
      <c r="K87" s="56">
        <f t="shared" si="76"/>
        <v>0</v>
      </c>
      <c r="L87" s="56">
        <f t="shared" si="77"/>
        <v>0</v>
      </c>
      <c r="M87" s="56">
        <f t="shared" si="78"/>
        <v>0</v>
      </c>
      <c r="N87" s="56">
        <f t="shared" si="79"/>
        <v>0</v>
      </c>
      <c r="O87" s="57"/>
      <c r="P87" s="57"/>
      <c r="Q87" s="57"/>
      <c r="R87" s="57"/>
      <c r="S87" s="57"/>
      <c r="T87" s="57">
        <v>1</v>
      </c>
      <c r="U87" s="57">
        <v>3</v>
      </c>
      <c r="V87" s="57">
        <v>2</v>
      </c>
      <c r="W87" s="56">
        <f t="shared" si="80"/>
        <v>0</v>
      </c>
      <c r="X87" s="56">
        <f t="shared" si="81"/>
        <v>1</v>
      </c>
      <c r="Y87" s="56">
        <f t="shared" si="82"/>
        <v>0</v>
      </c>
      <c r="Z87" s="56">
        <f t="shared" si="83"/>
        <v>0</v>
      </c>
      <c r="AC87">
        <v>1</v>
      </c>
      <c r="AD87" s="6" t="str">
        <f t="shared" si="84"/>
        <v>大鐘</v>
      </c>
      <c r="AE87" s="43" t="s">
        <v>157</v>
      </c>
      <c r="AF87" s="43" t="s">
        <v>233</v>
      </c>
    </row>
    <row r="88" spans="1:36" ht="17.25" customHeight="1">
      <c r="A88" s="47" t="s">
        <v>177</v>
      </c>
      <c r="B88" s="24">
        <v>6</v>
      </c>
      <c r="C88" s="60" t="s">
        <v>186</v>
      </c>
      <c r="E88" s="6" t="s">
        <v>197</v>
      </c>
      <c r="F88" s="56">
        <f t="shared" si="71"/>
        <v>1</v>
      </c>
      <c r="G88" s="56">
        <f t="shared" si="72"/>
        <v>1</v>
      </c>
      <c r="H88" s="56">
        <f t="shared" si="73"/>
        <v>0</v>
      </c>
      <c r="I88" s="56">
        <f t="shared" si="74"/>
        <v>0</v>
      </c>
      <c r="J88" s="56">
        <f t="shared" si="75"/>
        <v>0</v>
      </c>
      <c r="K88" s="56">
        <f t="shared" si="76"/>
        <v>0</v>
      </c>
      <c r="L88" s="56">
        <f t="shared" si="77"/>
        <v>0</v>
      </c>
      <c r="M88" s="56">
        <f t="shared" si="78"/>
        <v>0</v>
      </c>
      <c r="N88" s="56">
        <f t="shared" si="79"/>
        <v>0</v>
      </c>
      <c r="O88" s="57"/>
      <c r="P88" s="57"/>
      <c r="Q88" s="57"/>
      <c r="R88" s="57"/>
      <c r="S88" s="57"/>
      <c r="T88" s="57">
        <v>1</v>
      </c>
      <c r="U88" s="57"/>
      <c r="V88" s="57">
        <v>1</v>
      </c>
      <c r="W88" s="56">
        <f t="shared" si="80"/>
        <v>0</v>
      </c>
      <c r="X88" s="56">
        <f t="shared" si="81"/>
        <v>0</v>
      </c>
      <c r="Y88" s="56">
        <f t="shared" si="82"/>
        <v>0</v>
      </c>
      <c r="Z88" s="56">
        <f t="shared" si="83"/>
        <v>0</v>
      </c>
      <c r="AD88" s="6" t="str">
        <f t="shared" si="84"/>
        <v>岩本</v>
      </c>
      <c r="AE88" s="43" t="s">
        <v>163</v>
      </c>
    </row>
    <row r="89" spans="1:36" ht="17.25" customHeight="1">
      <c r="A89" s="47" t="s">
        <v>177</v>
      </c>
      <c r="B89" s="24">
        <v>6</v>
      </c>
      <c r="C89" s="6"/>
      <c r="D89" s="43" t="s">
        <v>181</v>
      </c>
      <c r="E89" s="43" t="s">
        <v>201</v>
      </c>
      <c r="F89" s="56">
        <f t="shared" si="71"/>
        <v>1</v>
      </c>
      <c r="G89" s="56">
        <f t="shared" si="72"/>
        <v>0</v>
      </c>
      <c r="H89" s="56">
        <f t="shared" si="73"/>
        <v>0</v>
      </c>
      <c r="I89" s="56">
        <f t="shared" si="74"/>
        <v>0</v>
      </c>
      <c r="J89" s="56">
        <f t="shared" si="75"/>
        <v>0</v>
      </c>
      <c r="K89" s="56">
        <f t="shared" si="76"/>
        <v>0</v>
      </c>
      <c r="L89" s="56">
        <f t="shared" si="77"/>
        <v>0</v>
      </c>
      <c r="M89" s="56">
        <f t="shared" si="78"/>
        <v>1</v>
      </c>
      <c r="N89" s="56">
        <f t="shared" si="79"/>
        <v>0</v>
      </c>
      <c r="O89" s="57"/>
      <c r="P89" s="57"/>
      <c r="Q89" s="57">
        <v>1</v>
      </c>
      <c r="R89" s="57"/>
      <c r="S89" s="57"/>
      <c r="T89" s="57"/>
      <c r="U89" s="57"/>
      <c r="V89" s="57">
        <v>4</v>
      </c>
      <c r="W89" s="56">
        <f t="shared" si="80"/>
        <v>0</v>
      </c>
      <c r="X89" s="56">
        <f t="shared" si="81"/>
        <v>0</v>
      </c>
      <c r="Y89" s="56">
        <f t="shared" si="82"/>
        <v>0</v>
      </c>
      <c r="Z89" s="56">
        <f t="shared" si="83"/>
        <v>0</v>
      </c>
      <c r="AD89" s="6" t="str">
        <f t="shared" si="84"/>
        <v>中井</v>
      </c>
      <c r="AF89" s="6" t="s">
        <v>156</v>
      </c>
    </row>
    <row r="90" spans="1:36" ht="17.25" customHeight="1">
      <c r="A90" s="47" t="s">
        <v>177</v>
      </c>
      <c r="B90" s="24">
        <v>7</v>
      </c>
      <c r="C90" s="60" t="s">
        <v>189</v>
      </c>
      <c r="D90" s="43" t="s">
        <v>188</v>
      </c>
      <c r="E90" s="43" t="s">
        <v>199</v>
      </c>
      <c r="F90" s="56">
        <f t="shared" si="71"/>
        <v>2</v>
      </c>
      <c r="G90" s="56">
        <f t="shared" si="72"/>
        <v>1</v>
      </c>
      <c r="H90" s="56">
        <f t="shared" si="73"/>
        <v>0</v>
      </c>
      <c r="I90" s="56">
        <f t="shared" si="74"/>
        <v>0</v>
      </c>
      <c r="J90" s="56">
        <f t="shared" si="75"/>
        <v>0</v>
      </c>
      <c r="K90" s="56">
        <f t="shared" si="76"/>
        <v>0</v>
      </c>
      <c r="L90" s="56">
        <f t="shared" si="77"/>
        <v>0</v>
      </c>
      <c r="M90" s="56">
        <f t="shared" si="78"/>
        <v>0</v>
      </c>
      <c r="N90" s="56">
        <f t="shared" si="79"/>
        <v>1</v>
      </c>
      <c r="O90" s="57"/>
      <c r="P90" s="57"/>
      <c r="Q90" s="57">
        <v>1</v>
      </c>
      <c r="R90" s="57"/>
      <c r="S90" s="57">
        <v>2</v>
      </c>
      <c r="T90" s="57">
        <v>1</v>
      </c>
      <c r="U90" s="57">
        <v>1</v>
      </c>
      <c r="V90" s="57">
        <v>3</v>
      </c>
      <c r="W90" s="56">
        <f t="shared" si="80"/>
        <v>0</v>
      </c>
      <c r="X90" s="56">
        <f t="shared" si="81"/>
        <v>1</v>
      </c>
      <c r="Y90" s="56">
        <f t="shared" si="82"/>
        <v>0</v>
      </c>
      <c r="Z90" s="56">
        <f t="shared" si="83"/>
        <v>0</v>
      </c>
      <c r="AB90">
        <v>1</v>
      </c>
      <c r="AD90" s="6" t="str">
        <f t="shared" si="84"/>
        <v>北久保</v>
      </c>
      <c r="AE90" s="43" t="s">
        <v>157</v>
      </c>
      <c r="AF90" s="43" t="s">
        <v>168</v>
      </c>
    </row>
    <row r="91" spans="1:36" ht="17.25" customHeight="1">
      <c r="A91" s="47" t="s">
        <v>177</v>
      </c>
      <c r="B91" s="24">
        <v>8</v>
      </c>
      <c r="C91" s="60" t="s">
        <v>190</v>
      </c>
      <c r="E91" s="43" t="s">
        <v>165</v>
      </c>
      <c r="F91" s="56">
        <f t="shared" ref="F91:F94" si="85">COUNTA(AE91:AJ91)</f>
        <v>2</v>
      </c>
      <c r="G91" s="56">
        <f t="shared" ref="G91:G94" si="86">F91-M91-N91-Y91</f>
        <v>1</v>
      </c>
      <c r="H91" s="56">
        <f t="shared" ref="H91:H94" si="87">SUM(I91:L91)</f>
        <v>0</v>
      </c>
      <c r="I91" s="56">
        <f t="shared" ref="I91:I94" si="88">COUNTIF(AE91:AJ91, "*安*")</f>
        <v>0</v>
      </c>
      <c r="J91" s="56">
        <f t="shared" ref="J91:J94" si="89">COUNTIF(AE91:AJ91, "*二")</f>
        <v>0</v>
      </c>
      <c r="K91" s="56">
        <f t="shared" ref="K91:K94" si="90">COUNTIF(AE91:AJ91, "*三")</f>
        <v>0</v>
      </c>
      <c r="L91" s="56">
        <f t="shared" ref="L91:L94" si="91">COUNTIF(AE91:AJ91, "*本")</f>
        <v>0</v>
      </c>
      <c r="M91" s="56">
        <f t="shared" ref="M91:M94" si="92">COUNTIF(AE91:AJ91, "四球")</f>
        <v>1</v>
      </c>
      <c r="N91" s="56">
        <f t="shared" ref="N91:N94" si="93">COUNTIF(AE91:AJ91, "死球")</f>
        <v>0</v>
      </c>
      <c r="O91" s="57"/>
      <c r="P91" s="57"/>
      <c r="Q91" s="57">
        <v>1</v>
      </c>
      <c r="R91" s="57"/>
      <c r="S91" s="57">
        <v>1</v>
      </c>
      <c r="T91" s="57"/>
      <c r="U91" s="57">
        <v>1</v>
      </c>
      <c r="V91" s="57">
        <v>4</v>
      </c>
      <c r="W91" s="56">
        <f t="shared" ref="W91:W94" si="94">COUNTIF(AE91:AJ91, "*失*")</f>
        <v>0</v>
      </c>
      <c r="X91" s="56">
        <f t="shared" ref="X91:X94" si="95">COUNTIF(AE91:AJ91, "*振*")</f>
        <v>0</v>
      </c>
      <c r="Y91" s="56">
        <f t="shared" ref="Y91:Y94" si="96">COUNTIF(AE91:AJ91, "*犠*")</f>
        <v>0</v>
      </c>
      <c r="Z91" s="56">
        <f t="shared" ref="Z91:Z94" si="97">COUNTIF(AE91:AJ91, "*併*")</f>
        <v>0</v>
      </c>
      <c r="AB91">
        <v>3</v>
      </c>
      <c r="AD91" s="56" t="str">
        <f t="shared" si="84"/>
        <v>安部滉</v>
      </c>
      <c r="AE91" s="43" t="s">
        <v>163</v>
      </c>
      <c r="AF91" s="6" t="s">
        <v>156</v>
      </c>
    </row>
    <row r="92" spans="1:36" ht="17.25" customHeight="1">
      <c r="A92" s="47" t="s">
        <v>177</v>
      </c>
      <c r="B92" s="24">
        <v>9</v>
      </c>
      <c r="C92" s="43" t="s">
        <v>183</v>
      </c>
      <c r="E92" s="43" t="s">
        <v>205</v>
      </c>
      <c r="F92" s="56">
        <f t="shared" si="85"/>
        <v>2</v>
      </c>
      <c r="G92" s="56">
        <f t="shared" si="86"/>
        <v>1</v>
      </c>
      <c r="H92" s="56">
        <f t="shared" si="87"/>
        <v>1</v>
      </c>
      <c r="I92" s="56">
        <f t="shared" si="88"/>
        <v>0</v>
      </c>
      <c r="J92" s="56">
        <f t="shared" si="89"/>
        <v>1</v>
      </c>
      <c r="K92" s="56">
        <f t="shared" si="90"/>
        <v>0</v>
      </c>
      <c r="L92" s="56">
        <f t="shared" si="91"/>
        <v>0</v>
      </c>
      <c r="M92" s="56">
        <f t="shared" si="92"/>
        <v>0</v>
      </c>
      <c r="N92" s="56">
        <f t="shared" si="93"/>
        <v>0</v>
      </c>
      <c r="O92" s="57">
        <v>1</v>
      </c>
      <c r="P92" s="57"/>
      <c r="Q92" s="57">
        <v>1</v>
      </c>
      <c r="R92" s="57"/>
      <c r="S92" s="57"/>
      <c r="T92" s="57"/>
      <c r="U92" s="57">
        <v>2</v>
      </c>
      <c r="V92" s="57">
        <v>4</v>
      </c>
      <c r="W92" s="56">
        <f t="shared" si="94"/>
        <v>0</v>
      </c>
      <c r="X92" s="56">
        <f t="shared" si="95"/>
        <v>0</v>
      </c>
      <c r="Y92" s="56">
        <f t="shared" si="96"/>
        <v>1</v>
      </c>
      <c r="Z92" s="56">
        <f t="shared" si="97"/>
        <v>0</v>
      </c>
      <c r="AA92">
        <v>1</v>
      </c>
      <c r="AB92">
        <v>2</v>
      </c>
      <c r="AC92">
        <v>1</v>
      </c>
      <c r="AD92" s="56" t="str">
        <f t="shared" si="84"/>
        <v>野場</v>
      </c>
      <c r="AE92" s="43" t="s">
        <v>219</v>
      </c>
      <c r="AF92" s="6" t="s">
        <v>209</v>
      </c>
    </row>
    <row r="93" spans="1:36" ht="15.4" hidden="1" customHeight="1">
      <c r="A93" s="47" t="s">
        <v>177</v>
      </c>
      <c r="B93" s="24"/>
      <c r="C93" s="6"/>
      <c r="F93" s="56">
        <f t="shared" si="85"/>
        <v>0</v>
      </c>
      <c r="G93" s="56">
        <f t="shared" si="86"/>
        <v>0</v>
      </c>
      <c r="H93" s="56">
        <f t="shared" si="87"/>
        <v>0</v>
      </c>
      <c r="I93" s="56">
        <f t="shared" si="88"/>
        <v>0</v>
      </c>
      <c r="J93" s="56">
        <f t="shared" si="89"/>
        <v>0</v>
      </c>
      <c r="K93" s="56">
        <f t="shared" si="90"/>
        <v>0</v>
      </c>
      <c r="L93" s="56">
        <f t="shared" si="91"/>
        <v>0</v>
      </c>
      <c r="M93" s="56">
        <f t="shared" si="92"/>
        <v>0</v>
      </c>
      <c r="N93" s="56">
        <f t="shared" si="93"/>
        <v>0</v>
      </c>
      <c r="O93" s="57"/>
      <c r="P93" s="57"/>
      <c r="Q93" s="57"/>
      <c r="R93" s="57"/>
      <c r="S93" s="57"/>
      <c r="T93" s="57"/>
      <c r="U93" s="57"/>
      <c r="V93" s="57"/>
      <c r="W93" s="56">
        <f t="shared" si="94"/>
        <v>0</v>
      </c>
      <c r="X93" s="56">
        <f t="shared" si="95"/>
        <v>0</v>
      </c>
      <c r="Y93" s="56">
        <f t="shared" si="96"/>
        <v>0</v>
      </c>
      <c r="Z93" s="56">
        <f t="shared" si="97"/>
        <v>0</v>
      </c>
      <c r="AD93" s="56" t="s">
        <v>230</v>
      </c>
    </row>
    <row r="94" spans="1:36" ht="17.25" hidden="1" customHeight="1">
      <c r="A94" s="47" t="s">
        <v>177</v>
      </c>
      <c r="B94" s="63"/>
      <c r="C94" s="53"/>
      <c r="D94" s="53"/>
      <c r="E94" s="53"/>
      <c r="F94" s="56">
        <f t="shared" si="85"/>
        <v>0</v>
      </c>
      <c r="G94" s="56">
        <f t="shared" si="86"/>
        <v>0</v>
      </c>
      <c r="H94" s="56">
        <f t="shared" si="87"/>
        <v>0</v>
      </c>
      <c r="I94" s="56">
        <f t="shared" si="88"/>
        <v>0</v>
      </c>
      <c r="J94" s="56">
        <f t="shared" si="89"/>
        <v>0</v>
      </c>
      <c r="K94" s="56">
        <f t="shared" si="90"/>
        <v>0</v>
      </c>
      <c r="L94" s="56">
        <f t="shared" si="91"/>
        <v>0</v>
      </c>
      <c r="M94" s="56">
        <f t="shared" si="92"/>
        <v>0</v>
      </c>
      <c r="N94" s="56">
        <f t="shared" si="93"/>
        <v>0</v>
      </c>
      <c r="O94" s="57"/>
      <c r="P94" s="57"/>
      <c r="Q94" s="57"/>
      <c r="R94" s="57"/>
      <c r="S94" s="57"/>
      <c r="T94" s="57"/>
      <c r="U94" s="57"/>
      <c r="V94" s="57"/>
      <c r="W94" s="56">
        <f t="shared" si="94"/>
        <v>0</v>
      </c>
      <c r="X94" s="56">
        <f t="shared" si="95"/>
        <v>0</v>
      </c>
      <c r="Y94" s="56">
        <f t="shared" si="96"/>
        <v>0</v>
      </c>
      <c r="Z94" s="56">
        <f t="shared" si="97"/>
        <v>0</v>
      </c>
      <c r="AA94" s="53"/>
      <c r="AB94" s="53"/>
      <c r="AC94" s="53"/>
      <c r="AD94" s="64" t="s">
        <v>231</v>
      </c>
      <c r="AE94" s="53"/>
      <c r="AF94" s="53"/>
      <c r="AG94" s="53"/>
      <c r="AH94" s="53"/>
      <c r="AI94" s="53"/>
      <c r="AJ94" s="53"/>
    </row>
    <row r="95" spans="1:36" ht="17.25" customHeight="1">
      <c r="A95" s="52"/>
      <c r="B95" s="65"/>
      <c r="C95" s="54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</row>
    <row r="96" spans="1:36" ht="17.25" customHeight="1">
      <c r="B96" s="24"/>
      <c r="C96" s="6"/>
    </row>
    <row r="97" spans="2:3" ht="17.25" customHeight="1">
      <c r="B97" s="24"/>
      <c r="C97" s="6"/>
    </row>
    <row r="98" spans="2:3" ht="17.25" customHeight="1">
      <c r="B98" s="24"/>
      <c r="C98" s="6"/>
    </row>
    <row r="99" spans="2:3" ht="17.25" customHeight="1">
      <c r="B99" s="24"/>
      <c r="C99" s="6"/>
    </row>
    <row r="100" spans="2:3" ht="17.25" customHeight="1">
      <c r="B100" s="24"/>
      <c r="C100" s="6"/>
    </row>
    <row r="101" spans="2:3" ht="17.25" customHeight="1">
      <c r="B101" s="24"/>
      <c r="C101" s="6"/>
    </row>
    <row r="102" spans="2:3" ht="17.25" customHeight="1">
      <c r="B102" s="24"/>
      <c r="C102" s="6"/>
    </row>
    <row r="103" spans="2:3" ht="17.25" customHeight="1">
      <c r="B103" s="24"/>
      <c r="C103" s="6"/>
    </row>
    <row r="104" spans="2:3" ht="17.25" customHeight="1">
      <c r="B104" s="24"/>
      <c r="C104" s="6"/>
    </row>
    <row r="105" spans="2:3" ht="17.25" customHeight="1">
      <c r="B105" s="24"/>
      <c r="C105" s="6"/>
    </row>
    <row r="106" spans="2:3" ht="17.25" customHeight="1">
      <c r="B106" s="24"/>
      <c r="C106" s="6"/>
    </row>
    <row r="107" spans="2:3" ht="17.25" customHeight="1">
      <c r="B107" s="24"/>
      <c r="C107" s="6"/>
    </row>
    <row r="108" spans="2:3" ht="17.25" customHeight="1">
      <c r="B108" s="24"/>
      <c r="C108" s="6"/>
    </row>
    <row r="109" spans="2:3" ht="17.25" customHeight="1">
      <c r="B109" s="24"/>
      <c r="C109" s="6"/>
    </row>
    <row r="110" spans="2:3" ht="17.25" customHeight="1">
      <c r="B110" s="24"/>
      <c r="C110" s="6"/>
    </row>
    <row r="111" spans="2:3" ht="17.25" customHeight="1">
      <c r="B111" s="24"/>
      <c r="C111" s="6"/>
    </row>
    <row r="112" spans="2:3" ht="17.25" customHeight="1">
      <c r="B112" s="24"/>
      <c r="C112" s="6"/>
    </row>
    <row r="113" spans="2:3" ht="17.25" customHeight="1">
      <c r="B113" s="24"/>
      <c r="C113" s="6"/>
    </row>
    <row r="114" spans="2:3" ht="17.25" customHeight="1">
      <c r="B114" s="24"/>
      <c r="C114" s="6"/>
    </row>
    <row r="115" spans="2:3" ht="17.25" customHeight="1">
      <c r="B115" s="24"/>
      <c r="C115" s="6"/>
    </row>
    <row r="116" spans="2:3" ht="17.25" customHeight="1">
      <c r="B116" s="24"/>
      <c r="C116" s="6"/>
    </row>
    <row r="117" spans="2:3" ht="17.25" customHeight="1">
      <c r="B117" s="24"/>
      <c r="C117" s="6"/>
    </row>
    <row r="118" spans="2:3" ht="17.25" customHeight="1">
      <c r="B118" s="24"/>
      <c r="C118" s="6"/>
    </row>
    <row r="119" spans="2:3" ht="17.25" customHeight="1">
      <c r="B119" s="24"/>
      <c r="C119" s="6"/>
    </row>
    <row r="120" spans="2:3" ht="17.25" customHeight="1">
      <c r="B120" s="24"/>
      <c r="C120" s="6"/>
    </row>
    <row r="121" spans="2:3" ht="17.25" customHeight="1">
      <c r="B121" s="24"/>
      <c r="C121" s="6"/>
    </row>
    <row r="122" spans="2:3" ht="17.25" customHeight="1">
      <c r="B122" s="24"/>
      <c r="C122" s="6"/>
    </row>
    <row r="123" spans="2:3" ht="17.25" customHeight="1">
      <c r="B123" s="24"/>
      <c r="C123" s="6"/>
    </row>
    <row r="124" spans="2:3" ht="17.25" customHeight="1">
      <c r="B124" s="24"/>
      <c r="C124" s="6"/>
    </row>
    <row r="125" spans="2:3" ht="17.25" customHeight="1">
      <c r="B125" s="24"/>
      <c r="C125" s="6"/>
    </row>
    <row r="126" spans="2:3" ht="17.25" customHeight="1">
      <c r="B126" s="24"/>
      <c r="C126" s="6"/>
    </row>
    <row r="127" spans="2:3" ht="17.25" customHeight="1">
      <c r="B127" s="24"/>
      <c r="C127" s="6"/>
    </row>
    <row r="128" spans="2:3" ht="17.25" customHeight="1">
      <c r="B128" s="24"/>
      <c r="C128" s="6"/>
    </row>
    <row r="129" spans="2:3" ht="17.25" customHeight="1">
      <c r="B129" s="24"/>
      <c r="C129" s="6"/>
    </row>
    <row r="130" spans="2:3" ht="17.25" customHeight="1">
      <c r="B130" s="24"/>
      <c r="C130" s="6"/>
    </row>
    <row r="131" spans="2:3" ht="17.25" customHeight="1">
      <c r="B131" s="24"/>
      <c r="C131" s="6"/>
    </row>
    <row r="132" spans="2:3" ht="17.25" customHeight="1">
      <c r="B132" s="24"/>
      <c r="C132" s="6"/>
    </row>
    <row r="133" spans="2:3" ht="17.25" customHeight="1">
      <c r="B133" s="24"/>
      <c r="C133" s="6"/>
    </row>
    <row r="134" spans="2:3" ht="17.25" customHeight="1">
      <c r="B134" s="24"/>
      <c r="C134" s="6"/>
    </row>
    <row r="135" spans="2:3" ht="17.25" customHeight="1">
      <c r="B135" s="24"/>
      <c r="C135" s="6"/>
    </row>
    <row r="136" spans="2:3" ht="17.25" customHeight="1">
      <c r="B136" s="24"/>
      <c r="C136" s="6"/>
    </row>
    <row r="137" spans="2:3" ht="17.25" customHeight="1">
      <c r="B137" s="24"/>
      <c r="C137" s="6"/>
    </row>
    <row r="138" spans="2:3" ht="17.25" customHeight="1">
      <c r="B138" s="24"/>
      <c r="C138" s="6"/>
    </row>
    <row r="139" spans="2:3" ht="17.25" customHeight="1">
      <c r="B139" s="24"/>
      <c r="C139" s="6"/>
    </row>
    <row r="140" spans="2:3" ht="17.25" customHeight="1">
      <c r="B140" s="24"/>
      <c r="C140" s="6"/>
    </row>
    <row r="141" spans="2:3" ht="17.25" customHeight="1">
      <c r="B141" s="24"/>
      <c r="C141" s="6"/>
    </row>
    <row r="142" spans="2:3" ht="17.25" customHeight="1">
      <c r="B142" s="24"/>
      <c r="C142" s="6"/>
    </row>
    <row r="143" spans="2:3" ht="17.25" customHeight="1">
      <c r="B143" s="24"/>
      <c r="C143" s="6"/>
    </row>
    <row r="144" spans="2:3" ht="17.25" customHeight="1">
      <c r="B144" s="24"/>
      <c r="C144" s="6"/>
    </row>
    <row r="145" spans="2:3" ht="17.25" customHeight="1">
      <c r="B145" s="24"/>
      <c r="C145" s="6"/>
    </row>
    <row r="146" spans="2:3" ht="17.25" customHeight="1">
      <c r="B146" s="24"/>
      <c r="C146" s="6"/>
    </row>
    <row r="147" spans="2:3" ht="17.25" customHeight="1">
      <c r="B147" s="24"/>
      <c r="C147" s="6"/>
    </row>
    <row r="148" spans="2:3" ht="17.25" customHeight="1">
      <c r="B148" s="24"/>
      <c r="C148" s="6"/>
    </row>
    <row r="149" spans="2:3" ht="17.25" customHeight="1">
      <c r="B149" s="24"/>
      <c r="C149" s="6"/>
    </row>
    <row r="150" spans="2:3" ht="17.25" customHeight="1">
      <c r="B150" s="24"/>
      <c r="C150" s="6"/>
    </row>
    <row r="151" spans="2:3" ht="17.25" customHeight="1">
      <c r="B151" s="24"/>
      <c r="C151" s="6"/>
    </row>
    <row r="152" spans="2:3" ht="17.25" customHeight="1">
      <c r="B152" s="24"/>
      <c r="C152" s="6"/>
    </row>
    <row r="153" spans="2:3" ht="17.25" customHeight="1">
      <c r="B153" s="24"/>
      <c r="C153" s="6"/>
    </row>
    <row r="154" spans="2:3" ht="17.25" customHeight="1">
      <c r="B154" s="24"/>
      <c r="C154" s="6"/>
    </row>
    <row r="155" spans="2:3" ht="17.25" customHeight="1">
      <c r="B155" s="24"/>
      <c r="C155" s="6"/>
    </row>
    <row r="156" spans="2:3" ht="17.25" customHeight="1">
      <c r="B156" s="24"/>
      <c r="C156" s="6"/>
    </row>
    <row r="157" spans="2:3" ht="17.25" customHeight="1">
      <c r="B157" s="24"/>
      <c r="C157" s="6"/>
    </row>
    <row r="158" spans="2:3" ht="17.25" customHeight="1">
      <c r="B158" s="24"/>
      <c r="C158" s="6"/>
    </row>
    <row r="159" spans="2:3" ht="17.25" customHeight="1">
      <c r="B159" s="24"/>
      <c r="C159" s="6"/>
    </row>
    <row r="160" spans="2:3" ht="17.25" customHeight="1">
      <c r="B160" s="24"/>
      <c r="C160" s="6"/>
    </row>
    <row r="161" spans="2:3" ht="17.25" customHeight="1">
      <c r="B161" s="24"/>
      <c r="C161" s="6"/>
    </row>
    <row r="162" spans="2:3" ht="17.25" customHeight="1">
      <c r="B162" s="24"/>
      <c r="C162" s="6"/>
    </row>
    <row r="163" spans="2:3" ht="17.25" customHeight="1">
      <c r="B163" s="24"/>
      <c r="C163" s="6"/>
    </row>
    <row r="164" spans="2:3" ht="17.25" customHeight="1">
      <c r="B164" s="24"/>
      <c r="C164" s="6"/>
    </row>
    <row r="165" spans="2:3" ht="17.25" customHeight="1">
      <c r="B165" s="24"/>
      <c r="C165" s="6"/>
    </row>
    <row r="166" spans="2:3" ht="17.25" customHeight="1">
      <c r="B166" s="24"/>
      <c r="C166" s="6"/>
    </row>
    <row r="167" spans="2:3" ht="17.25" customHeight="1">
      <c r="B167" s="24"/>
      <c r="C167" s="6"/>
    </row>
    <row r="168" spans="2:3" ht="17.25" customHeight="1">
      <c r="B168" s="24"/>
      <c r="C168" s="6"/>
    </row>
    <row r="169" spans="2:3" ht="17.25" customHeight="1">
      <c r="B169" s="24"/>
      <c r="C169" s="6"/>
    </row>
    <row r="170" spans="2:3" ht="17.25" customHeight="1">
      <c r="B170" s="24"/>
      <c r="C170" s="6"/>
    </row>
    <row r="171" spans="2:3" ht="17.25" customHeight="1">
      <c r="B171" s="24"/>
      <c r="C171" s="6"/>
    </row>
    <row r="172" spans="2:3" ht="17.25" customHeight="1">
      <c r="B172" s="24"/>
      <c r="C172" s="6"/>
    </row>
    <row r="173" spans="2:3" ht="17.25" customHeight="1">
      <c r="B173" s="24"/>
      <c r="C173" s="6"/>
    </row>
    <row r="174" spans="2:3" ht="17.25" customHeight="1">
      <c r="B174" s="24"/>
      <c r="C174" s="6"/>
    </row>
    <row r="175" spans="2:3" ht="17.25" customHeight="1">
      <c r="B175" s="24"/>
      <c r="C175" s="6"/>
    </row>
    <row r="176" spans="2:3" ht="17.25" customHeight="1">
      <c r="B176" s="24"/>
      <c r="C176" s="6"/>
    </row>
    <row r="177" spans="2:3" ht="17.25" customHeight="1">
      <c r="B177" s="24"/>
      <c r="C177" s="6"/>
    </row>
    <row r="178" spans="2:3" ht="17.25" customHeight="1">
      <c r="B178" s="24"/>
      <c r="C178" s="6"/>
    </row>
    <row r="179" spans="2:3" ht="17.25" customHeight="1">
      <c r="B179" s="24"/>
      <c r="C179" s="6"/>
    </row>
    <row r="180" spans="2:3" ht="17.25" customHeight="1">
      <c r="B180" s="24"/>
      <c r="C180" s="6"/>
    </row>
    <row r="181" spans="2:3" ht="17.25" customHeight="1">
      <c r="B181" s="24"/>
      <c r="C181" s="6"/>
    </row>
    <row r="182" spans="2:3" ht="17.25" customHeight="1">
      <c r="B182" s="24"/>
      <c r="C182" s="6"/>
    </row>
    <row r="183" spans="2:3" ht="17.25" customHeight="1">
      <c r="B183" s="24"/>
      <c r="C183" s="6"/>
    </row>
    <row r="184" spans="2:3" ht="17.25" customHeight="1">
      <c r="B184" s="24"/>
      <c r="C184" s="6"/>
    </row>
    <row r="185" spans="2:3" ht="17.25" customHeight="1">
      <c r="B185" s="24"/>
      <c r="C185" s="6"/>
    </row>
    <row r="186" spans="2:3" ht="17.25" customHeight="1">
      <c r="B186" s="24"/>
      <c r="C186" s="6"/>
    </row>
    <row r="187" spans="2:3" ht="17.25" customHeight="1">
      <c r="B187" s="24"/>
      <c r="C187" s="6"/>
    </row>
    <row r="188" spans="2:3" ht="17.25" customHeight="1">
      <c r="B188" s="24"/>
      <c r="C188" s="6"/>
    </row>
    <row r="189" spans="2:3" ht="17.25" customHeight="1">
      <c r="B189" s="24"/>
      <c r="C189" s="6"/>
    </row>
    <row r="190" spans="2:3" ht="17.25" customHeight="1">
      <c r="B190" s="24"/>
      <c r="C190" s="6"/>
    </row>
    <row r="191" spans="2:3" ht="17.25" customHeight="1">
      <c r="B191" s="24"/>
      <c r="C191" s="6"/>
    </row>
    <row r="192" spans="2:3" ht="17.25" customHeight="1">
      <c r="B192" s="24"/>
      <c r="C192" s="6"/>
    </row>
    <row r="193" spans="2:3" ht="17.25" customHeight="1">
      <c r="B193" s="24"/>
      <c r="C193" s="6"/>
    </row>
    <row r="194" spans="2:3" ht="17.25" customHeight="1">
      <c r="B194" s="24"/>
      <c r="C194" s="6"/>
    </row>
    <row r="195" spans="2:3" ht="17.25" customHeight="1">
      <c r="B195" s="24"/>
      <c r="C195" s="6"/>
    </row>
    <row r="196" spans="2:3" ht="17.25" customHeight="1">
      <c r="B196" s="24"/>
      <c r="C196" s="6"/>
    </row>
    <row r="197" spans="2:3" ht="17.25" customHeight="1">
      <c r="B197" s="24"/>
      <c r="C197" s="6"/>
    </row>
    <row r="198" spans="2:3" ht="17.25" customHeight="1">
      <c r="B198" s="24"/>
      <c r="C198" s="6"/>
    </row>
    <row r="199" spans="2:3" ht="17.25" customHeight="1">
      <c r="B199" s="24"/>
      <c r="C199" s="6"/>
    </row>
    <row r="200" spans="2:3" ht="17.25" customHeight="1">
      <c r="B200" s="24"/>
      <c r="C200" s="6"/>
    </row>
    <row r="201" spans="2:3" ht="17.25" customHeight="1">
      <c r="B201" s="24"/>
      <c r="C201" s="6"/>
    </row>
    <row r="202" spans="2:3" ht="17.25" customHeight="1">
      <c r="B202" s="24"/>
      <c r="C202" s="6"/>
    </row>
    <row r="203" spans="2:3" ht="17.25" customHeight="1">
      <c r="B203" s="24"/>
      <c r="C203" s="6"/>
    </row>
    <row r="204" spans="2:3" ht="17.25" customHeight="1">
      <c r="B204" s="24"/>
      <c r="C204" s="6"/>
    </row>
    <row r="205" spans="2:3" ht="17.25" customHeight="1">
      <c r="B205" s="24"/>
      <c r="C205" s="6"/>
    </row>
    <row r="206" spans="2:3" ht="17.25" customHeight="1">
      <c r="B206" s="24"/>
      <c r="C206" s="6"/>
    </row>
    <row r="207" spans="2:3" ht="17.25" customHeight="1">
      <c r="B207" s="24"/>
      <c r="C207" s="6"/>
    </row>
    <row r="208" spans="2:3" ht="17.25" customHeight="1">
      <c r="B208" s="24"/>
      <c r="C208" s="6"/>
    </row>
    <row r="209" spans="2:3" ht="17.25" customHeight="1">
      <c r="B209" s="24"/>
      <c r="C209" s="6"/>
    </row>
    <row r="210" spans="2:3" ht="17.25" customHeight="1">
      <c r="B210" s="24"/>
      <c r="C210" s="6"/>
    </row>
    <row r="211" spans="2:3" ht="17.25" customHeight="1">
      <c r="B211" s="24"/>
      <c r="C211" s="6"/>
    </row>
    <row r="212" spans="2:3" ht="17.25" customHeight="1">
      <c r="B212" s="24"/>
      <c r="C212" s="6"/>
    </row>
    <row r="213" spans="2:3" ht="17.25" customHeight="1">
      <c r="B213" s="24"/>
      <c r="C213" s="6"/>
    </row>
    <row r="214" spans="2:3" ht="17.25" customHeight="1">
      <c r="B214" s="24"/>
      <c r="C214" s="6"/>
    </row>
    <row r="215" spans="2:3" ht="17.25" customHeight="1">
      <c r="B215" s="24"/>
      <c r="C215" s="6"/>
    </row>
    <row r="216" spans="2:3" ht="17.25" customHeight="1">
      <c r="B216" s="24"/>
      <c r="C216" s="6"/>
    </row>
    <row r="217" spans="2:3" ht="17.25" customHeight="1">
      <c r="B217" s="24"/>
      <c r="C217" s="6"/>
    </row>
    <row r="218" spans="2:3" ht="17.25" customHeight="1">
      <c r="B218" s="24"/>
      <c r="C218" s="6"/>
    </row>
    <row r="219" spans="2:3" ht="17.25" customHeight="1">
      <c r="B219" s="24"/>
      <c r="C219" s="6"/>
    </row>
    <row r="220" spans="2:3" ht="17.25" customHeight="1">
      <c r="B220" s="24"/>
      <c r="C220" s="6"/>
    </row>
    <row r="221" spans="2:3" ht="17.25" customHeight="1">
      <c r="B221" s="24"/>
      <c r="C221" s="6"/>
    </row>
    <row r="222" spans="2:3" ht="17.25" customHeight="1">
      <c r="B222" s="24"/>
      <c r="C222" s="6"/>
    </row>
    <row r="223" spans="2:3" ht="17.25" customHeight="1">
      <c r="B223" s="24"/>
      <c r="C223" s="6"/>
    </row>
    <row r="224" spans="2:3" ht="17.25" customHeight="1">
      <c r="B224" s="24"/>
      <c r="C224" s="6"/>
    </row>
    <row r="225" spans="2:3" ht="17.25" customHeight="1">
      <c r="B225" s="24"/>
      <c r="C225" s="6"/>
    </row>
    <row r="226" spans="2:3" ht="17.25" customHeight="1">
      <c r="B226" s="24"/>
      <c r="C226" s="6"/>
    </row>
    <row r="227" spans="2:3" ht="17.25" customHeight="1">
      <c r="B227" s="24"/>
      <c r="C227" s="6"/>
    </row>
    <row r="228" spans="2:3" ht="17.25" customHeight="1">
      <c r="B228" s="24"/>
      <c r="C228" s="6"/>
    </row>
    <row r="229" spans="2:3" ht="17.25" customHeight="1">
      <c r="B229" s="24"/>
      <c r="C229" s="6"/>
    </row>
    <row r="230" spans="2:3" ht="17.25" customHeight="1">
      <c r="B230" s="24"/>
      <c r="C230" s="6"/>
    </row>
    <row r="231" spans="2:3" ht="17.25" customHeight="1">
      <c r="B231" s="24"/>
      <c r="C231" s="6"/>
    </row>
    <row r="232" spans="2:3" ht="17.25" customHeight="1">
      <c r="B232" s="24"/>
      <c r="C232" s="6"/>
    </row>
    <row r="233" spans="2:3" ht="17.25" customHeight="1">
      <c r="B233" s="24"/>
      <c r="C233" s="6"/>
    </row>
    <row r="234" spans="2:3" ht="17.25" customHeight="1">
      <c r="B234" s="24"/>
      <c r="C234" s="6"/>
    </row>
    <row r="235" spans="2:3" ht="17.25" customHeight="1">
      <c r="B235" s="24"/>
      <c r="C235" s="6"/>
    </row>
    <row r="236" spans="2:3" ht="17.25" customHeight="1">
      <c r="B236" s="24"/>
      <c r="C236" s="6"/>
    </row>
    <row r="237" spans="2:3" ht="17.25" customHeight="1">
      <c r="B237" s="24"/>
      <c r="C237" s="6"/>
    </row>
    <row r="238" spans="2:3" ht="17.25" customHeight="1">
      <c r="B238" s="24"/>
      <c r="C238" s="6"/>
    </row>
    <row r="239" spans="2:3" ht="17.25" customHeight="1">
      <c r="B239" s="24"/>
      <c r="C239" s="6"/>
    </row>
    <row r="240" spans="2:3" ht="17.25" customHeight="1">
      <c r="B240" s="24"/>
      <c r="C240" s="6"/>
    </row>
    <row r="241" spans="2:3" ht="17.25" customHeight="1">
      <c r="B241" s="24"/>
      <c r="C241" s="6"/>
    </row>
    <row r="242" spans="2:3" ht="17.25" customHeight="1">
      <c r="B242" s="24"/>
      <c r="C242" s="6"/>
    </row>
    <row r="243" spans="2:3" ht="17.25" customHeight="1">
      <c r="B243" s="24"/>
      <c r="C243" s="6"/>
    </row>
    <row r="244" spans="2:3" ht="17.25" customHeight="1">
      <c r="B244" s="24"/>
      <c r="C244" s="6"/>
    </row>
    <row r="245" spans="2:3" ht="17.25" customHeight="1">
      <c r="B245" s="24"/>
      <c r="C245" s="6"/>
    </row>
    <row r="246" spans="2:3" ht="17.25" customHeight="1">
      <c r="B246" s="24"/>
      <c r="C246" s="6"/>
    </row>
    <row r="247" spans="2:3" ht="17.25" customHeight="1">
      <c r="B247" s="24"/>
      <c r="C247" s="6"/>
    </row>
    <row r="248" spans="2:3" ht="17.25" customHeight="1">
      <c r="B248" s="24"/>
      <c r="C248" s="6"/>
    </row>
    <row r="249" spans="2:3" ht="17.25" customHeight="1">
      <c r="B249" s="24"/>
      <c r="C249" s="6"/>
    </row>
    <row r="250" spans="2:3" ht="17.25" customHeight="1">
      <c r="B250" s="24"/>
      <c r="C250" s="6"/>
    </row>
    <row r="251" spans="2:3" ht="17.25" customHeight="1">
      <c r="B251" s="24"/>
      <c r="C251" s="6"/>
    </row>
    <row r="252" spans="2:3" ht="17.25" customHeight="1">
      <c r="B252" s="24"/>
      <c r="C252" s="6"/>
    </row>
    <row r="253" spans="2:3" ht="17.25" customHeight="1">
      <c r="B253" s="24"/>
      <c r="C253" s="6"/>
    </row>
    <row r="254" spans="2:3" ht="17.25" customHeight="1">
      <c r="B254" s="24"/>
      <c r="C254" s="6"/>
    </row>
    <row r="255" spans="2:3" ht="17.25" customHeight="1">
      <c r="B255" s="24"/>
      <c r="C255" s="6"/>
    </row>
    <row r="256" spans="2:3" ht="17.25" customHeight="1">
      <c r="B256" s="24"/>
      <c r="C256" s="6"/>
    </row>
    <row r="257" spans="2:3" ht="17.25" customHeight="1">
      <c r="B257" s="24"/>
      <c r="C257" s="6"/>
    </row>
    <row r="258" spans="2:3" ht="17.25" customHeight="1">
      <c r="B258" s="24"/>
      <c r="C258" s="6"/>
    </row>
    <row r="259" spans="2:3" ht="17.25" customHeight="1">
      <c r="B259" s="24"/>
      <c r="C259" s="6"/>
    </row>
    <row r="260" spans="2:3" ht="17.25" customHeight="1">
      <c r="B260" s="24"/>
      <c r="C260" s="6"/>
    </row>
    <row r="261" spans="2:3" ht="17.25" customHeight="1">
      <c r="B261" s="24"/>
      <c r="C261" s="6"/>
    </row>
    <row r="262" spans="2:3" ht="17.25" customHeight="1">
      <c r="B262" s="24"/>
      <c r="C262" s="6"/>
    </row>
    <row r="263" spans="2:3" ht="17.25" customHeight="1">
      <c r="B263" s="24"/>
      <c r="C263" s="6"/>
    </row>
    <row r="264" spans="2:3" ht="17.25" customHeight="1">
      <c r="B264" s="24"/>
      <c r="C264" s="6"/>
    </row>
    <row r="265" spans="2:3" ht="17.25" customHeight="1">
      <c r="B265" s="24"/>
      <c r="C265" s="6"/>
    </row>
    <row r="266" spans="2:3" ht="17.25" customHeight="1">
      <c r="B266" s="24"/>
      <c r="C266" s="6"/>
    </row>
    <row r="267" spans="2:3" ht="17.25" customHeight="1">
      <c r="B267" s="24"/>
      <c r="C267" s="6"/>
    </row>
    <row r="268" spans="2:3" ht="17.25" customHeight="1">
      <c r="B268" s="24"/>
      <c r="C268" s="6"/>
    </row>
    <row r="269" spans="2:3" ht="17.25" customHeight="1">
      <c r="B269" s="24"/>
      <c r="C269" s="6"/>
    </row>
    <row r="270" spans="2:3" ht="17.25" customHeight="1">
      <c r="B270" s="24"/>
      <c r="C270" s="6"/>
    </row>
    <row r="271" spans="2:3" ht="17.25" customHeight="1">
      <c r="B271" s="24"/>
      <c r="C271" s="6"/>
    </row>
    <row r="272" spans="2:3" ht="17.25" customHeight="1">
      <c r="B272" s="24"/>
      <c r="C272" s="6"/>
    </row>
    <row r="273" spans="2:3" ht="17.25" customHeight="1">
      <c r="B273" s="24"/>
      <c r="C273" s="6"/>
    </row>
    <row r="274" spans="2:3" ht="17.25" customHeight="1">
      <c r="B274" s="24"/>
      <c r="C274" s="6"/>
    </row>
    <row r="275" spans="2:3" ht="17.25" customHeight="1">
      <c r="B275" s="24"/>
      <c r="C275" s="6"/>
    </row>
    <row r="276" spans="2:3" ht="17.25" customHeight="1">
      <c r="B276" s="24"/>
      <c r="C276" s="6"/>
    </row>
    <row r="277" spans="2:3" ht="17.25" customHeight="1">
      <c r="B277" s="24"/>
      <c r="C277" s="6"/>
    </row>
    <row r="278" spans="2:3" ht="17.25" customHeight="1">
      <c r="B278" s="24"/>
      <c r="C278" s="6"/>
    </row>
    <row r="279" spans="2:3" ht="17.25" customHeight="1">
      <c r="B279" s="24"/>
      <c r="C279" s="6"/>
    </row>
    <row r="280" spans="2:3" ht="17.25" customHeight="1">
      <c r="B280" s="24"/>
      <c r="C280" s="6"/>
    </row>
    <row r="281" spans="2:3" ht="17.25" customHeight="1">
      <c r="B281" s="24"/>
      <c r="C281" s="6"/>
    </row>
    <row r="282" spans="2:3" ht="17.25" customHeight="1">
      <c r="B282" s="24"/>
      <c r="C282" s="6"/>
    </row>
    <row r="283" spans="2:3" ht="17.25" customHeight="1">
      <c r="B283" s="24"/>
      <c r="C283" s="6"/>
    </row>
    <row r="284" spans="2:3" ht="17.25" customHeight="1">
      <c r="B284" s="24"/>
      <c r="C284" s="6"/>
    </row>
    <row r="285" spans="2:3" ht="17.25" customHeight="1">
      <c r="B285" s="24"/>
      <c r="C285" s="6"/>
    </row>
    <row r="286" spans="2:3" ht="17.25" customHeight="1">
      <c r="B286" s="24"/>
      <c r="C286" s="6"/>
    </row>
    <row r="287" spans="2:3" ht="17.25" customHeight="1">
      <c r="B287" s="24"/>
      <c r="C287" s="6"/>
    </row>
    <row r="288" spans="2:3" ht="17.25" customHeight="1">
      <c r="B288" s="24"/>
      <c r="C288" s="6"/>
    </row>
    <row r="289" spans="2:3" ht="17.25" customHeight="1">
      <c r="B289" s="24"/>
      <c r="C289" s="6"/>
    </row>
    <row r="290" spans="2:3" ht="17.25" customHeight="1">
      <c r="B290" s="24"/>
      <c r="C290" s="6"/>
    </row>
    <row r="291" spans="2:3" ht="17.25" customHeight="1">
      <c r="B291" s="24"/>
      <c r="C291" s="6"/>
    </row>
    <row r="292" spans="2:3" ht="17.25" customHeight="1">
      <c r="B292" s="24"/>
      <c r="C292" s="6"/>
    </row>
    <row r="293" spans="2:3" ht="17.25" customHeight="1">
      <c r="B293" s="24"/>
      <c r="C293" s="6"/>
    </row>
    <row r="294" spans="2:3" ht="17.25" customHeight="1">
      <c r="B294" s="24"/>
      <c r="C294" s="6"/>
    </row>
    <row r="295" spans="2:3" ht="17.25" customHeight="1">
      <c r="B295" s="24"/>
      <c r="C295" s="6"/>
    </row>
    <row r="296" spans="2:3" ht="17.25" customHeight="1">
      <c r="B296" s="24"/>
      <c r="C296" s="6"/>
    </row>
    <row r="297" spans="2:3" ht="17.25" customHeight="1">
      <c r="B297" s="24"/>
      <c r="C297" s="6"/>
    </row>
    <row r="298" spans="2:3" ht="17.25" customHeight="1">
      <c r="B298" s="24"/>
      <c r="C298" s="6"/>
    </row>
    <row r="299" spans="2:3" ht="17.25" customHeight="1">
      <c r="B299" s="24"/>
      <c r="C299" s="6"/>
    </row>
    <row r="300" spans="2:3" ht="17.25" customHeight="1">
      <c r="B300" s="24"/>
      <c r="C300" s="6"/>
    </row>
    <row r="301" spans="2:3" ht="17.25" customHeight="1">
      <c r="B301" s="24"/>
      <c r="C301" s="6"/>
    </row>
    <row r="302" spans="2:3" ht="17.25" customHeight="1">
      <c r="B302" s="24"/>
      <c r="C302" s="6"/>
    </row>
    <row r="303" spans="2:3" ht="17.25" customHeight="1">
      <c r="B303" s="24"/>
      <c r="C303" s="6"/>
    </row>
    <row r="304" spans="2:3" ht="17.25" customHeight="1">
      <c r="B304" s="24"/>
      <c r="C304" s="6"/>
    </row>
    <row r="305" spans="2:3" ht="17.25" customHeight="1">
      <c r="B305" s="24"/>
      <c r="C305" s="6"/>
    </row>
    <row r="306" spans="2:3" ht="17.25" customHeight="1">
      <c r="B306" s="24"/>
      <c r="C306" s="6"/>
    </row>
    <row r="307" spans="2:3" ht="17.25" customHeight="1">
      <c r="B307" s="24"/>
      <c r="C307" s="6"/>
    </row>
    <row r="308" spans="2:3" ht="17.25" customHeight="1">
      <c r="B308" s="24"/>
      <c r="C308" s="6"/>
    </row>
    <row r="309" spans="2:3" ht="17.25" customHeight="1">
      <c r="B309" s="24"/>
      <c r="C309" s="6"/>
    </row>
    <row r="310" spans="2:3" ht="17.25" customHeight="1">
      <c r="B310" s="24"/>
      <c r="C310" s="6"/>
    </row>
    <row r="311" spans="2:3" ht="17.25" customHeight="1">
      <c r="B311" s="24"/>
      <c r="C311" s="6"/>
    </row>
    <row r="312" spans="2:3" ht="17.25" customHeight="1">
      <c r="B312" s="24"/>
      <c r="C312" s="6"/>
    </row>
    <row r="313" spans="2:3" ht="17.25" customHeight="1">
      <c r="B313" s="24"/>
      <c r="C313" s="6"/>
    </row>
    <row r="314" spans="2:3" ht="17.25" customHeight="1">
      <c r="B314" s="24"/>
      <c r="C314" s="6"/>
    </row>
    <row r="315" spans="2:3" ht="17.25" customHeight="1">
      <c r="B315" s="24"/>
      <c r="C315" s="6"/>
    </row>
    <row r="316" spans="2:3" ht="17.25" customHeight="1">
      <c r="B316" s="24"/>
      <c r="C316" s="6"/>
    </row>
    <row r="317" spans="2:3" ht="17.25" customHeight="1">
      <c r="B317" s="24"/>
      <c r="C317" s="6"/>
    </row>
    <row r="318" spans="2:3" ht="17.25" customHeight="1">
      <c r="B318" s="24"/>
      <c r="C318" s="6"/>
    </row>
    <row r="319" spans="2:3" ht="17.25" customHeight="1">
      <c r="B319" s="24"/>
      <c r="C319" s="6"/>
    </row>
    <row r="320" spans="2:3" ht="17.25" customHeight="1">
      <c r="B320" s="24"/>
      <c r="C320" s="6"/>
    </row>
    <row r="321" spans="2:3" ht="17.25" customHeight="1">
      <c r="B321" s="24"/>
      <c r="C321" s="6"/>
    </row>
    <row r="322" spans="2:3" ht="17.25" customHeight="1">
      <c r="B322" s="24"/>
      <c r="C322" s="6"/>
    </row>
    <row r="323" spans="2:3" ht="17.25" customHeight="1">
      <c r="B323" s="24"/>
      <c r="C323" s="6"/>
    </row>
    <row r="324" spans="2:3" ht="17.25" customHeight="1">
      <c r="B324" s="24"/>
      <c r="C324" s="6"/>
    </row>
    <row r="325" spans="2:3" ht="17.25" customHeight="1">
      <c r="B325" s="24"/>
      <c r="C325" s="6"/>
    </row>
    <row r="326" spans="2:3" ht="17.25" customHeight="1">
      <c r="B326" s="24"/>
      <c r="C326" s="6"/>
    </row>
    <row r="327" spans="2:3" ht="17.25" customHeight="1">
      <c r="B327" s="24"/>
      <c r="C327" s="6"/>
    </row>
    <row r="328" spans="2:3" ht="17.25" customHeight="1">
      <c r="B328" s="24"/>
      <c r="C328" s="6"/>
    </row>
    <row r="329" spans="2:3" ht="17.25" customHeight="1">
      <c r="B329" s="24"/>
      <c r="C329" s="6"/>
    </row>
    <row r="330" spans="2:3" ht="17.25" customHeight="1">
      <c r="B330" s="24"/>
      <c r="C330" s="6"/>
    </row>
    <row r="331" spans="2:3" ht="17.25" customHeight="1">
      <c r="B331" s="24"/>
      <c r="C331" s="6"/>
    </row>
    <row r="332" spans="2:3" ht="17.25" customHeight="1">
      <c r="B332" s="24"/>
      <c r="C332" s="6"/>
    </row>
    <row r="333" spans="2:3" ht="17.25" customHeight="1">
      <c r="B333" s="24"/>
      <c r="C333" s="6"/>
    </row>
    <row r="334" spans="2:3" ht="17.25" customHeight="1">
      <c r="B334" s="24"/>
      <c r="C334" s="6"/>
    </row>
    <row r="335" spans="2:3" ht="17.25" customHeight="1">
      <c r="B335" s="24"/>
      <c r="C335" s="6"/>
    </row>
    <row r="336" spans="2:3" ht="17.25" customHeight="1">
      <c r="B336" s="24"/>
      <c r="C336" s="6"/>
    </row>
    <row r="337" spans="2:3" ht="17.25" customHeight="1">
      <c r="B337" s="24"/>
      <c r="C337" s="6"/>
    </row>
    <row r="338" spans="2:3" ht="17.25" customHeight="1">
      <c r="B338" s="24"/>
      <c r="C338" s="6"/>
    </row>
    <row r="339" spans="2:3" ht="17.25" customHeight="1">
      <c r="B339" s="24"/>
      <c r="C339" s="6"/>
    </row>
    <row r="340" spans="2:3" ht="17.25" customHeight="1">
      <c r="B340" s="24"/>
      <c r="C340" s="6"/>
    </row>
    <row r="341" spans="2:3" ht="17.25" customHeight="1">
      <c r="B341" s="24"/>
      <c r="C341" s="6"/>
    </row>
    <row r="342" spans="2:3" ht="17.25" customHeight="1">
      <c r="B342" s="24"/>
      <c r="C342" s="6"/>
    </row>
    <row r="343" spans="2:3" ht="17.25" customHeight="1">
      <c r="B343" s="24"/>
      <c r="C343" s="6"/>
    </row>
    <row r="344" spans="2:3" ht="17.25" customHeight="1">
      <c r="B344" s="24"/>
      <c r="C344" s="6"/>
    </row>
    <row r="345" spans="2:3" ht="17.25" customHeight="1">
      <c r="B345" s="24"/>
      <c r="C345" s="6"/>
    </row>
    <row r="346" spans="2:3" ht="17.25" customHeight="1">
      <c r="B346" s="24"/>
      <c r="C346" s="6"/>
    </row>
    <row r="347" spans="2:3" ht="17.25" customHeight="1">
      <c r="B347" s="24"/>
      <c r="C347" s="6"/>
    </row>
    <row r="348" spans="2:3" ht="17.25" customHeight="1">
      <c r="B348" s="24"/>
      <c r="C348" s="6"/>
    </row>
    <row r="349" spans="2:3" ht="17.25" customHeight="1">
      <c r="B349" s="24"/>
      <c r="C349" s="6"/>
    </row>
    <row r="350" spans="2:3" ht="17.25" customHeight="1">
      <c r="B350" s="24"/>
      <c r="C350" s="6"/>
    </row>
    <row r="351" spans="2:3" ht="17.25" customHeight="1">
      <c r="B351" s="24"/>
      <c r="C351" s="6"/>
    </row>
    <row r="352" spans="2:3" ht="17.25" customHeight="1">
      <c r="B352" s="24"/>
      <c r="C352" s="6"/>
    </row>
    <row r="353" spans="2:3" ht="17.25" customHeight="1">
      <c r="B353" s="24"/>
      <c r="C353" s="6"/>
    </row>
    <row r="354" spans="2:3" ht="17.25" customHeight="1">
      <c r="B354" s="24"/>
      <c r="C354" s="6"/>
    </row>
    <row r="355" spans="2:3" ht="17.25" customHeight="1">
      <c r="B355" s="24"/>
      <c r="C355" s="6"/>
    </row>
    <row r="356" spans="2:3" ht="17.25" customHeight="1">
      <c r="B356" s="24"/>
      <c r="C356" s="6"/>
    </row>
    <row r="357" spans="2:3" ht="17.25" customHeight="1">
      <c r="B357" s="24"/>
      <c r="C357" s="6"/>
    </row>
    <row r="358" spans="2:3" ht="17.25" customHeight="1">
      <c r="B358" s="24"/>
      <c r="C358" s="6"/>
    </row>
    <row r="359" spans="2:3" ht="17.25" customHeight="1">
      <c r="B359" s="24"/>
      <c r="C359" s="6"/>
    </row>
    <row r="360" spans="2:3" ht="17.25" customHeight="1">
      <c r="B360" s="24"/>
      <c r="C360" s="6"/>
    </row>
    <row r="361" spans="2:3" ht="17.25" customHeight="1">
      <c r="B361" s="24"/>
      <c r="C361" s="6"/>
    </row>
    <row r="362" spans="2:3" ht="17.25" customHeight="1">
      <c r="B362" s="24"/>
      <c r="C362" s="6"/>
    </row>
    <row r="363" spans="2:3" ht="17.25" customHeight="1">
      <c r="B363" s="24"/>
      <c r="C363" s="6"/>
    </row>
    <row r="364" spans="2:3" ht="17.25" customHeight="1">
      <c r="B364" s="24"/>
      <c r="C364" s="6"/>
    </row>
    <row r="365" spans="2:3" ht="17.25" customHeight="1">
      <c r="B365" s="24"/>
      <c r="C365" s="6"/>
    </row>
    <row r="366" spans="2:3" ht="17.25" customHeight="1">
      <c r="B366" s="24"/>
      <c r="C366" s="6"/>
    </row>
    <row r="367" spans="2:3" ht="17.25" customHeight="1">
      <c r="B367" s="24"/>
      <c r="C367" s="6"/>
    </row>
    <row r="368" spans="2:3" ht="17.25" customHeight="1">
      <c r="B368" s="24"/>
      <c r="C368" s="6"/>
    </row>
    <row r="369" spans="2:3" ht="17.25" customHeight="1">
      <c r="B369" s="24"/>
      <c r="C369" s="6"/>
    </row>
    <row r="370" spans="2:3" ht="17.25" customHeight="1">
      <c r="B370" s="24"/>
      <c r="C370" s="6"/>
    </row>
    <row r="371" spans="2:3" ht="17.25" customHeight="1">
      <c r="B371" s="24"/>
      <c r="C371" s="6"/>
    </row>
    <row r="372" spans="2:3" ht="17.25" customHeight="1">
      <c r="B372" s="24"/>
      <c r="C372" s="6"/>
    </row>
    <row r="373" spans="2:3" ht="17.25" customHeight="1">
      <c r="B373" s="24"/>
      <c r="C373" s="6"/>
    </row>
    <row r="374" spans="2:3" ht="17.25" customHeight="1">
      <c r="B374" s="24"/>
      <c r="C374" s="6"/>
    </row>
    <row r="375" spans="2:3" ht="17.25" customHeight="1">
      <c r="B375" s="24"/>
      <c r="C375" s="6"/>
    </row>
    <row r="376" spans="2:3" ht="17.25" customHeight="1">
      <c r="B376" s="24"/>
      <c r="C376" s="6"/>
    </row>
    <row r="377" spans="2:3" ht="17.25" customHeight="1">
      <c r="B377" s="24"/>
      <c r="C377" s="6"/>
    </row>
    <row r="378" spans="2:3" ht="17.25" customHeight="1">
      <c r="B378" s="24"/>
      <c r="C378" s="6"/>
    </row>
    <row r="379" spans="2:3" ht="17.25" customHeight="1">
      <c r="B379" s="24"/>
      <c r="C379" s="6"/>
    </row>
    <row r="380" spans="2:3" ht="17.25" customHeight="1">
      <c r="B380" s="24"/>
      <c r="C380" s="6"/>
    </row>
    <row r="381" spans="2:3" ht="17.25" customHeight="1">
      <c r="B381" s="24"/>
      <c r="C381" s="6"/>
    </row>
    <row r="382" spans="2:3" ht="17.25" customHeight="1">
      <c r="B382" s="24"/>
      <c r="C382" s="6"/>
    </row>
    <row r="383" spans="2:3" ht="17.25" customHeight="1">
      <c r="B383" s="24"/>
      <c r="C383" s="6"/>
    </row>
    <row r="384" spans="2:3" ht="17.25" customHeight="1">
      <c r="B384" s="24"/>
      <c r="C384" s="6"/>
    </row>
    <row r="385" spans="2:3" ht="17.25" customHeight="1">
      <c r="B385" s="24"/>
      <c r="C385" s="6"/>
    </row>
    <row r="386" spans="2:3" ht="17.25" customHeight="1">
      <c r="B386" s="24"/>
      <c r="C386" s="6"/>
    </row>
    <row r="387" spans="2:3" ht="17.25" customHeight="1">
      <c r="B387" s="24"/>
      <c r="C387" s="6"/>
    </row>
    <row r="388" spans="2:3" ht="17.25" customHeight="1">
      <c r="B388" s="24"/>
      <c r="C388" s="6"/>
    </row>
    <row r="389" spans="2:3" ht="17.25" customHeight="1">
      <c r="B389" s="24"/>
      <c r="C389" s="6"/>
    </row>
    <row r="390" spans="2:3" ht="17.25" customHeight="1">
      <c r="B390" s="24"/>
      <c r="C390" s="6"/>
    </row>
    <row r="391" spans="2:3" ht="17.25" customHeight="1">
      <c r="B391" s="24"/>
      <c r="C391" s="6"/>
    </row>
    <row r="392" spans="2:3" ht="17.25" customHeight="1">
      <c r="B392" s="24"/>
      <c r="C392" s="6"/>
    </row>
    <row r="393" spans="2:3" ht="17.25" customHeight="1">
      <c r="B393" s="24"/>
      <c r="C393" s="6"/>
    </row>
    <row r="394" spans="2:3" ht="17.25" customHeight="1">
      <c r="B394" s="24"/>
      <c r="C394" s="6"/>
    </row>
    <row r="395" spans="2:3" ht="17.25" customHeight="1">
      <c r="B395" s="24"/>
      <c r="C395" s="6"/>
    </row>
    <row r="396" spans="2:3" ht="17.25" customHeight="1">
      <c r="B396" s="24"/>
      <c r="C396" s="6"/>
    </row>
    <row r="397" spans="2:3" ht="17.25" customHeight="1">
      <c r="B397" s="24"/>
      <c r="C397" s="6"/>
    </row>
    <row r="398" spans="2:3" ht="17.25" customHeight="1">
      <c r="B398" s="24"/>
      <c r="C398" s="6"/>
    </row>
    <row r="399" spans="2:3" ht="17.25" customHeight="1">
      <c r="B399" s="24"/>
      <c r="C399" s="6"/>
    </row>
    <row r="400" spans="2:3" ht="17.25" customHeight="1">
      <c r="B400" s="24"/>
      <c r="C400" s="6"/>
    </row>
    <row r="401" spans="2:3" ht="17.25" customHeight="1">
      <c r="B401" s="24"/>
      <c r="C401" s="6"/>
    </row>
    <row r="402" spans="2:3" ht="17.25" customHeight="1">
      <c r="B402" s="24"/>
      <c r="C402" s="6"/>
    </row>
    <row r="403" spans="2:3" ht="17.25" customHeight="1">
      <c r="B403" s="24"/>
      <c r="C403" s="6"/>
    </row>
    <row r="404" spans="2:3" ht="17.25" customHeight="1">
      <c r="B404" s="24"/>
      <c r="C404" s="6"/>
    </row>
    <row r="405" spans="2:3" ht="17.25" customHeight="1">
      <c r="B405" s="24"/>
      <c r="C405" s="6"/>
    </row>
    <row r="406" spans="2:3" ht="17.25" customHeight="1">
      <c r="B406" s="24"/>
      <c r="C406" s="6"/>
    </row>
    <row r="407" spans="2:3" ht="17.25" customHeight="1">
      <c r="B407" s="24"/>
      <c r="C407" s="6"/>
    </row>
    <row r="408" spans="2:3" ht="17.25" customHeight="1">
      <c r="B408" s="24"/>
      <c r="C408" s="6"/>
    </row>
    <row r="409" spans="2:3" ht="17.25" customHeight="1">
      <c r="B409" s="24"/>
      <c r="C409" s="6"/>
    </row>
    <row r="410" spans="2:3" ht="17.25" customHeight="1">
      <c r="B410" s="24"/>
      <c r="C410" s="6"/>
    </row>
    <row r="411" spans="2:3" ht="17.25" customHeight="1">
      <c r="B411" s="24"/>
      <c r="C411" s="6"/>
    </row>
    <row r="412" spans="2:3" ht="17.25" customHeight="1">
      <c r="B412" s="24"/>
      <c r="C412" s="6"/>
    </row>
    <row r="413" spans="2:3" ht="17.25" customHeight="1">
      <c r="B413" s="24"/>
      <c r="C413" s="6"/>
    </row>
    <row r="414" spans="2:3" ht="17.25" customHeight="1">
      <c r="B414" s="24"/>
      <c r="C414" s="6"/>
    </row>
    <row r="415" spans="2:3" ht="17.25" customHeight="1">
      <c r="B415" s="24"/>
      <c r="C415" s="6"/>
    </row>
    <row r="416" spans="2:3" ht="17.25" customHeight="1">
      <c r="B416" s="24"/>
      <c r="C416" s="6"/>
    </row>
    <row r="417" spans="2:3" ht="17.25" customHeight="1">
      <c r="B417" s="24"/>
      <c r="C417" s="6"/>
    </row>
    <row r="418" spans="2:3" ht="17.25" customHeight="1">
      <c r="B418" s="24"/>
      <c r="C418" s="6"/>
    </row>
    <row r="419" spans="2:3" ht="17.25" customHeight="1">
      <c r="B419" s="24"/>
      <c r="C419" s="6"/>
    </row>
    <row r="420" spans="2:3" ht="17.25" customHeight="1">
      <c r="B420" s="24"/>
      <c r="C420" s="6"/>
    </row>
    <row r="421" spans="2:3" ht="17.25" customHeight="1">
      <c r="B421" s="24"/>
      <c r="C421" s="6"/>
    </row>
    <row r="422" spans="2:3" ht="17.25" customHeight="1">
      <c r="B422" s="24"/>
      <c r="C422" s="6"/>
    </row>
    <row r="423" spans="2:3" ht="17.25" customHeight="1">
      <c r="B423" s="24"/>
      <c r="C423" s="6"/>
    </row>
    <row r="424" spans="2:3" ht="17.25" customHeight="1">
      <c r="B424" s="24"/>
      <c r="C424" s="6"/>
    </row>
    <row r="425" spans="2:3" ht="17.25" customHeight="1">
      <c r="B425" s="24"/>
      <c r="C425" s="6"/>
    </row>
    <row r="426" spans="2:3" ht="17.25" customHeight="1">
      <c r="B426" s="24"/>
      <c r="C426" s="6"/>
    </row>
    <row r="427" spans="2:3" ht="17.25" customHeight="1">
      <c r="B427" s="24"/>
      <c r="C427" s="6"/>
    </row>
    <row r="428" spans="2:3" ht="17.25" customHeight="1">
      <c r="B428" s="24"/>
      <c r="C428" s="6"/>
    </row>
    <row r="429" spans="2:3" ht="17.25" customHeight="1">
      <c r="B429" s="24"/>
      <c r="C429" s="6"/>
    </row>
    <row r="430" spans="2:3" ht="17.25" customHeight="1">
      <c r="B430" s="24"/>
      <c r="C430" s="6"/>
    </row>
    <row r="431" spans="2:3" ht="17.25" customHeight="1">
      <c r="B431" s="24"/>
      <c r="C431" s="6"/>
    </row>
    <row r="432" spans="2:3" ht="17.25" customHeight="1">
      <c r="B432" s="24"/>
      <c r="C432" s="6"/>
    </row>
    <row r="433" spans="2:3" ht="17.25" customHeight="1">
      <c r="B433" s="24"/>
      <c r="C433" s="6"/>
    </row>
    <row r="434" spans="2:3" ht="17.25" customHeight="1">
      <c r="B434" s="24"/>
      <c r="C434" s="6"/>
    </row>
    <row r="435" spans="2:3" ht="17.25" customHeight="1">
      <c r="B435" s="24"/>
      <c r="C435" s="6"/>
    </row>
    <row r="436" spans="2:3" ht="17.25" customHeight="1">
      <c r="B436" s="24"/>
      <c r="C436" s="6"/>
    </row>
    <row r="437" spans="2:3" ht="17.25" customHeight="1">
      <c r="B437" s="24"/>
      <c r="C437" s="6"/>
    </row>
    <row r="438" spans="2:3" ht="17.25" customHeight="1">
      <c r="B438" s="24"/>
      <c r="C438" s="6"/>
    </row>
    <row r="439" spans="2:3" ht="17.25" customHeight="1">
      <c r="B439" s="24"/>
      <c r="C439" s="6"/>
    </row>
    <row r="440" spans="2:3" ht="17.25" customHeight="1">
      <c r="B440" s="24"/>
      <c r="C440" s="6"/>
    </row>
    <row r="441" spans="2:3" ht="17.25" customHeight="1">
      <c r="B441" s="24"/>
      <c r="C441" s="6"/>
    </row>
    <row r="442" spans="2:3" ht="17.25" customHeight="1">
      <c r="B442" s="24"/>
      <c r="C442" s="6"/>
    </row>
    <row r="443" spans="2:3" ht="17.25" customHeight="1">
      <c r="B443" s="24"/>
      <c r="C443" s="6"/>
    </row>
    <row r="444" spans="2:3" ht="17.25" customHeight="1">
      <c r="B444" s="24"/>
      <c r="C444" s="6"/>
    </row>
    <row r="445" spans="2:3" ht="17.25" customHeight="1">
      <c r="B445" s="24"/>
      <c r="C445" s="6"/>
    </row>
    <row r="446" spans="2:3" ht="17.25" customHeight="1">
      <c r="B446" s="24"/>
      <c r="C446" s="6"/>
    </row>
    <row r="447" spans="2:3" ht="17.25" customHeight="1">
      <c r="B447" s="24"/>
      <c r="C447" s="6"/>
    </row>
    <row r="448" spans="2:3" ht="17.25" customHeight="1">
      <c r="B448" s="24"/>
      <c r="C448" s="6"/>
    </row>
    <row r="449" spans="2:3" ht="17.25" customHeight="1">
      <c r="B449" s="24"/>
      <c r="C449" s="6"/>
    </row>
    <row r="450" spans="2:3" ht="17.25" customHeight="1">
      <c r="B450" s="24"/>
      <c r="C450" s="6"/>
    </row>
    <row r="451" spans="2:3" ht="17.25" customHeight="1">
      <c r="B451" s="24"/>
      <c r="C451" s="6"/>
    </row>
    <row r="452" spans="2:3" ht="17.25" customHeight="1">
      <c r="B452" s="24"/>
      <c r="C452" s="6"/>
    </row>
    <row r="453" spans="2:3" ht="17.25" customHeight="1">
      <c r="B453" s="24"/>
      <c r="C453" s="6"/>
    </row>
    <row r="454" spans="2:3" ht="17.25" customHeight="1">
      <c r="B454" s="24"/>
      <c r="C454" s="6"/>
    </row>
    <row r="455" spans="2:3" ht="17.25" customHeight="1">
      <c r="B455" s="24"/>
      <c r="C455" s="6"/>
    </row>
    <row r="456" spans="2:3" ht="17.25" customHeight="1">
      <c r="B456" s="24"/>
      <c r="C456" s="6"/>
    </row>
    <row r="457" spans="2:3" ht="17.25" customHeight="1">
      <c r="B457" s="24"/>
      <c r="C457" s="6"/>
    </row>
    <row r="458" spans="2:3" ht="17.25" customHeight="1">
      <c r="B458" s="24"/>
      <c r="C458" s="6"/>
    </row>
    <row r="459" spans="2:3" ht="17.25" customHeight="1">
      <c r="B459" s="24"/>
      <c r="C459" s="6"/>
    </row>
    <row r="460" spans="2:3" ht="17.25" customHeight="1">
      <c r="B460" s="24"/>
      <c r="C460" s="6"/>
    </row>
    <row r="461" spans="2:3" ht="17.25" customHeight="1">
      <c r="B461" s="24"/>
      <c r="C461" s="6"/>
    </row>
    <row r="462" spans="2:3" ht="17.25" customHeight="1">
      <c r="B462" s="24"/>
      <c r="C462" s="6"/>
    </row>
    <row r="463" spans="2:3" ht="17.25" customHeight="1">
      <c r="B463" s="24"/>
      <c r="C463" s="6"/>
    </row>
    <row r="464" spans="2:3" ht="17.25" customHeight="1">
      <c r="B464" s="24"/>
      <c r="C464" s="6"/>
    </row>
    <row r="465" spans="2:3" ht="17.25" customHeight="1">
      <c r="B465" s="24"/>
      <c r="C465" s="6"/>
    </row>
    <row r="466" spans="2:3" ht="17.25" customHeight="1">
      <c r="B466" s="24"/>
      <c r="C466" s="6"/>
    </row>
    <row r="467" spans="2:3" ht="17.25" customHeight="1">
      <c r="B467" s="24"/>
      <c r="C467" s="6"/>
    </row>
    <row r="468" spans="2:3" ht="17.25" customHeight="1">
      <c r="B468" s="24"/>
      <c r="C468" s="6"/>
    </row>
    <row r="469" spans="2:3" ht="17.25" customHeight="1">
      <c r="B469" s="24"/>
      <c r="C469" s="6"/>
    </row>
    <row r="470" spans="2:3" ht="17.25" customHeight="1">
      <c r="B470" s="24"/>
      <c r="C470" s="6"/>
    </row>
    <row r="471" spans="2:3" ht="17.25" customHeight="1">
      <c r="B471" s="24"/>
      <c r="C471" s="6"/>
    </row>
    <row r="472" spans="2:3" ht="17.25" customHeight="1">
      <c r="B472" s="24"/>
      <c r="C472" s="6"/>
    </row>
    <row r="473" spans="2:3" ht="17.25" customHeight="1">
      <c r="B473" s="24"/>
      <c r="C473" s="6"/>
    </row>
    <row r="474" spans="2:3" ht="17.25" customHeight="1">
      <c r="B474" s="24"/>
      <c r="C474" s="6"/>
    </row>
    <row r="475" spans="2:3" ht="17.25" customHeight="1">
      <c r="B475" s="24"/>
      <c r="C475" s="6"/>
    </row>
    <row r="476" spans="2:3" ht="17.25" customHeight="1">
      <c r="B476" s="24"/>
      <c r="C476" s="6"/>
    </row>
    <row r="477" spans="2:3" ht="17.25" customHeight="1">
      <c r="B477" s="24"/>
      <c r="C477" s="6"/>
    </row>
    <row r="478" spans="2:3" ht="17.25" customHeight="1">
      <c r="B478" s="24"/>
      <c r="C478" s="6"/>
    </row>
    <row r="479" spans="2:3" ht="17.25" customHeight="1">
      <c r="B479" s="24"/>
      <c r="C479" s="6"/>
    </row>
    <row r="480" spans="2:3" ht="17.25" customHeight="1">
      <c r="B480" s="24"/>
      <c r="C480" s="6"/>
    </row>
    <row r="481" spans="2:3" ht="17.25" customHeight="1">
      <c r="B481" s="24"/>
      <c r="C481" s="6"/>
    </row>
    <row r="482" spans="2:3" ht="17.25" customHeight="1">
      <c r="B482" s="24"/>
      <c r="C482" s="6"/>
    </row>
    <row r="483" spans="2:3" ht="17.25" customHeight="1">
      <c r="B483" s="24"/>
      <c r="C483" s="6"/>
    </row>
    <row r="484" spans="2:3" ht="17.25" customHeight="1">
      <c r="B484" s="24"/>
      <c r="C484" s="6"/>
    </row>
    <row r="485" spans="2:3" ht="17.25" customHeight="1">
      <c r="B485" s="24"/>
      <c r="C485" s="6"/>
    </row>
    <row r="486" spans="2:3" ht="17.25" customHeight="1">
      <c r="B486" s="24"/>
      <c r="C486" s="6"/>
    </row>
    <row r="487" spans="2:3" ht="17.25" customHeight="1">
      <c r="B487" s="24"/>
      <c r="C487" s="6"/>
    </row>
    <row r="488" spans="2:3" ht="17.25" customHeight="1">
      <c r="B488" s="24"/>
      <c r="C488" s="6"/>
    </row>
    <row r="489" spans="2:3" ht="17.25" customHeight="1">
      <c r="B489" s="24"/>
      <c r="C489" s="6"/>
    </row>
    <row r="490" spans="2:3" ht="17.25" customHeight="1">
      <c r="B490" s="24"/>
      <c r="C490" s="6"/>
    </row>
    <row r="491" spans="2:3" ht="17.25" customHeight="1">
      <c r="B491" s="24"/>
      <c r="C491" s="6"/>
    </row>
    <row r="492" spans="2:3" ht="17.25" customHeight="1">
      <c r="B492" s="24"/>
      <c r="C492" s="6"/>
    </row>
    <row r="493" spans="2:3" ht="17.25" customHeight="1">
      <c r="B493" s="24"/>
      <c r="C493" s="6"/>
    </row>
    <row r="494" spans="2:3" ht="17.25" customHeight="1">
      <c r="B494" s="24"/>
      <c r="C494" s="6"/>
    </row>
    <row r="495" spans="2:3" ht="17.25" customHeight="1">
      <c r="B495" s="24"/>
      <c r="C495" s="6"/>
    </row>
    <row r="496" spans="2:3" ht="17.25" customHeight="1">
      <c r="B496" s="24"/>
      <c r="C496" s="6"/>
    </row>
    <row r="497" spans="2:3" ht="17.25" customHeight="1">
      <c r="B497" s="24"/>
      <c r="C497" s="6"/>
    </row>
    <row r="498" spans="2:3" ht="17.25" customHeight="1">
      <c r="B498" s="24"/>
      <c r="C498" s="6"/>
    </row>
    <row r="499" spans="2:3" ht="17.25" customHeight="1">
      <c r="B499" s="24"/>
      <c r="C499" s="6"/>
    </row>
    <row r="500" spans="2:3" ht="17.25" customHeight="1">
      <c r="B500" s="24"/>
      <c r="C500" s="6"/>
    </row>
    <row r="501" spans="2:3" ht="17.25" customHeight="1">
      <c r="B501" s="24"/>
      <c r="C501" s="6"/>
    </row>
    <row r="502" spans="2:3" ht="17.25" customHeight="1">
      <c r="B502" s="24"/>
      <c r="C502" s="6"/>
    </row>
    <row r="503" spans="2:3" ht="17.25" customHeight="1">
      <c r="B503" s="24"/>
      <c r="C503" s="6"/>
    </row>
    <row r="504" spans="2:3" ht="17.25" customHeight="1">
      <c r="B504" s="24"/>
      <c r="C504" s="6"/>
    </row>
    <row r="505" spans="2:3" ht="17.25" customHeight="1">
      <c r="B505" s="24"/>
      <c r="C505" s="6"/>
    </row>
    <row r="506" spans="2:3" ht="17.25" customHeight="1">
      <c r="B506" s="24"/>
      <c r="C506" s="6"/>
    </row>
    <row r="507" spans="2:3" ht="17.25" customHeight="1">
      <c r="B507" s="24"/>
      <c r="C507" s="6"/>
    </row>
    <row r="508" spans="2:3" ht="17.25" customHeight="1">
      <c r="B508" s="24"/>
      <c r="C508" s="6"/>
    </row>
    <row r="509" spans="2:3" ht="17.25" customHeight="1">
      <c r="B509" s="24"/>
      <c r="C509" s="6"/>
    </row>
    <row r="510" spans="2:3" ht="17.25" customHeight="1">
      <c r="B510" s="24"/>
      <c r="C510" s="6"/>
    </row>
    <row r="511" spans="2:3" ht="17.25" customHeight="1">
      <c r="B511" s="24"/>
      <c r="C511" s="6"/>
    </row>
    <row r="512" spans="2:3" ht="17.25" customHeight="1">
      <c r="B512" s="24"/>
      <c r="C512" s="6"/>
    </row>
    <row r="513" spans="2:3" ht="17.25" customHeight="1">
      <c r="B513" s="24"/>
      <c r="C513" s="6"/>
    </row>
    <row r="514" spans="2:3" ht="17.25" customHeight="1">
      <c r="B514" s="24"/>
      <c r="C514" s="6"/>
    </row>
    <row r="515" spans="2:3" ht="17.25" customHeight="1">
      <c r="B515" s="24"/>
      <c r="C515" s="6"/>
    </row>
    <row r="516" spans="2:3" ht="17.25" customHeight="1">
      <c r="B516" s="24"/>
      <c r="C516" s="6"/>
    </row>
    <row r="517" spans="2:3" ht="17.25" customHeight="1">
      <c r="B517" s="24"/>
      <c r="C517" s="6"/>
    </row>
    <row r="518" spans="2:3" ht="17.25" customHeight="1">
      <c r="B518" s="24"/>
      <c r="C518" s="6"/>
    </row>
    <row r="519" spans="2:3" ht="17.25" customHeight="1">
      <c r="B519" s="24"/>
      <c r="C519" s="6"/>
    </row>
    <row r="520" spans="2:3" ht="17.25" customHeight="1">
      <c r="B520" s="24"/>
      <c r="C520" s="6"/>
    </row>
    <row r="521" spans="2:3" ht="17.25" customHeight="1">
      <c r="B521" s="24"/>
      <c r="C521" s="6"/>
    </row>
    <row r="522" spans="2:3" ht="17.25" customHeight="1">
      <c r="B522" s="24"/>
      <c r="C522" s="6"/>
    </row>
    <row r="523" spans="2:3" ht="17.25" customHeight="1">
      <c r="B523" s="24"/>
      <c r="C523" s="6"/>
    </row>
    <row r="524" spans="2:3" ht="17.25" customHeight="1">
      <c r="B524" s="24"/>
      <c r="C524" s="6"/>
    </row>
    <row r="525" spans="2:3" ht="17.25" customHeight="1">
      <c r="B525" s="24"/>
      <c r="C525" s="6"/>
    </row>
    <row r="526" spans="2:3" ht="17.25" customHeight="1">
      <c r="B526" s="24"/>
      <c r="C526" s="6"/>
    </row>
    <row r="527" spans="2:3" ht="17.25" customHeight="1">
      <c r="B527" s="24"/>
      <c r="C527" s="6"/>
    </row>
    <row r="528" spans="2:3" ht="17.25" customHeight="1">
      <c r="B528" s="24"/>
      <c r="C528" s="6"/>
    </row>
    <row r="529" spans="2:3" ht="17.25" customHeight="1">
      <c r="B529" s="24"/>
      <c r="C529" s="6"/>
    </row>
    <row r="530" spans="2:3" ht="17.25" customHeight="1">
      <c r="B530" s="24"/>
      <c r="C530" s="6"/>
    </row>
    <row r="531" spans="2:3" ht="17.25" customHeight="1">
      <c r="B531" s="24"/>
      <c r="C531" s="6"/>
    </row>
    <row r="532" spans="2:3" ht="17.25" customHeight="1">
      <c r="B532" s="24"/>
      <c r="C532" s="6"/>
    </row>
    <row r="533" spans="2:3" ht="17.25" customHeight="1">
      <c r="B533" s="24"/>
      <c r="C533" s="6"/>
    </row>
    <row r="534" spans="2:3" ht="17.25" customHeight="1">
      <c r="B534" s="24"/>
      <c r="C534" s="6"/>
    </row>
    <row r="535" spans="2:3" ht="17.25" customHeight="1">
      <c r="B535" s="24"/>
      <c r="C535" s="6"/>
    </row>
    <row r="536" spans="2:3" ht="17.25" customHeight="1">
      <c r="B536" s="24"/>
      <c r="C536" s="6"/>
    </row>
    <row r="537" spans="2:3" ht="17.25" customHeight="1">
      <c r="B537" s="24"/>
      <c r="C537" s="6"/>
    </row>
    <row r="538" spans="2:3" ht="17.25" customHeight="1">
      <c r="B538" s="24"/>
      <c r="C538" s="6"/>
    </row>
    <row r="539" spans="2:3" ht="17.25" customHeight="1">
      <c r="B539" s="24"/>
      <c r="C539" s="6"/>
    </row>
    <row r="540" spans="2:3" ht="17.25" customHeight="1">
      <c r="B540" s="24"/>
      <c r="C540" s="6"/>
    </row>
    <row r="541" spans="2:3" ht="17.25" customHeight="1">
      <c r="B541" s="24"/>
      <c r="C541" s="6"/>
    </row>
    <row r="542" spans="2:3" ht="17.25" customHeight="1">
      <c r="B542" s="24"/>
      <c r="C542" s="6"/>
    </row>
    <row r="543" spans="2:3" ht="17.25" customHeight="1">
      <c r="B543" s="24"/>
      <c r="C543" s="6"/>
    </row>
    <row r="544" spans="2:3" ht="17.25" customHeight="1">
      <c r="B544" s="24"/>
      <c r="C544" s="6"/>
    </row>
    <row r="545" spans="2:3" ht="17.25" customHeight="1">
      <c r="B545" s="24"/>
      <c r="C545" s="6"/>
    </row>
    <row r="546" spans="2:3" ht="17.25" customHeight="1">
      <c r="B546" s="24"/>
      <c r="C546" s="6"/>
    </row>
    <row r="547" spans="2:3" ht="17.25" customHeight="1">
      <c r="B547" s="24"/>
      <c r="C547" s="6"/>
    </row>
    <row r="548" spans="2:3" ht="17.25" customHeight="1">
      <c r="B548" s="24"/>
      <c r="C548" s="6"/>
    </row>
    <row r="549" spans="2:3" ht="17.25" customHeight="1">
      <c r="B549" s="24"/>
      <c r="C549" s="6"/>
    </row>
    <row r="550" spans="2:3" ht="17.25" customHeight="1">
      <c r="B550" s="24"/>
      <c r="C550" s="6"/>
    </row>
    <row r="551" spans="2:3" ht="17.25" customHeight="1">
      <c r="B551" s="24"/>
      <c r="C551" s="6"/>
    </row>
    <row r="552" spans="2:3" ht="17.25" customHeight="1">
      <c r="B552" s="24"/>
      <c r="C552" s="6"/>
    </row>
    <row r="553" spans="2:3" ht="17.25" customHeight="1">
      <c r="B553" s="24"/>
      <c r="C553" s="6"/>
    </row>
    <row r="554" spans="2:3" ht="17.25" customHeight="1">
      <c r="B554" s="24"/>
      <c r="C554" s="6"/>
    </row>
    <row r="555" spans="2:3" ht="17.25" customHeight="1">
      <c r="B555" s="24"/>
      <c r="C555" s="6"/>
    </row>
    <row r="556" spans="2:3" ht="17.25" customHeight="1">
      <c r="B556" s="24"/>
      <c r="C556" s="6"/>
    </row>
    <row r="557" spans="2:3" ht="17.25" customHeight="1">
      <c r="B557" s="24"/>
      <c r="C557" s="6"/>
    </row>
    <row r="558" spans="2:3" ht="17.25" customHeight="1">
      <c r="B558" s="24"/>
      <c r="C558" s="6"/>
    </row>
    <row r="559" spans="2:3" ht="17.25" customHeight="1">
      <c r="B559" s="24"/>
      <c r="C559" s="6"/>
    </row>
    <row r="560" spans="2:3" ht="17.25" customHeight="1">
      <c r="B560" s="24"/>
      <c r="C560" s="6"/>
    </row>
    <row r="561" spans="2:3" ht="17.25" customHeight="1">
      <c r="B561" s="24"/>
      <c r="C561" s="6"/>
    </row>
    <row r="562" spans="2:3" ht="17.25" customHeight="1">
      <c r="B562" s="24"/>
      <c r="C562" s="6"/>
    </row>
    <row r="563" spans="2:3" ht="17.25" customHeight="1">
      <c r="B563" s="24"/>
      <c r="C563" s="6"/>
    </row>
    <row r="564" spans="2:3" ht="17.25" customHeight="1">
      <c r="B564" s="24"/>
      <c r="C564" s="6"/>
    </row>
    <row r="565" spans="2:3" ht="17.25" customHeight="1">
      <c r="B565" s="24"/>
      <c r="C565" s="6"/>
    </row>
    <row r="566" spans="2:3" ht="17.25" customHeight="1">
      <c r="B566" s="24"/>
      <c r="C566" s="6"/>
    </row>
    <row r="567" spans="2:3" ht="17.25" customHeight="1">
      <c r="B567" s="24"/>
      <c r="C567" s="6"/>
    </row>
    <row r="568" spans="2:3" ht="17.25" customHeight="1">
      <c r="B568" s="24"/>
      <c r="C568" s="6"/>
    </row>
    <row r="569" spans="2:3" ht="17.25" customHeight="1">
      <c r="B569" s="24"/>
      <c r="C569" s="6"/>
    </row>
    <row r="570" spans="2:3" ht="17.25" customHeight="1">
      <c r="B570" s="24"/>
      <c r="C570" s="6"/>
    </row>
    <row r="571" spans="2:3" ht="17.25" customHeight="1">
      <c r="B571" s="24"/>
      <c r="C571" s="6"/>
    </row>
    <row r="572" spans="2:3" ht="17.25" customHeight="1">
      <c r="B572" s="24"/>
      <c r="C572" s="6"/>
    </row>
    <row r="573" spans="2:3" ht="17.25" customHeight="1">
      <c r="B573" s="24"/>
      <c r="C573" s="6"/>
    </row>
    <row r="574" spans="2:3" ht="17.25" customHeight="1">
      <c r="B574" s="24"/>
      <c r="C574" s="6"/>
    </row>
    <row r="575" spans="2:3" ht="17.25" customHeight="1">
      <c r="B575" s="24"/>
      <c r="C575" s="6"/>
    </row>
    <row r="576" spans="2:3" ht="17.25" customHeight="1">
      <c r="B576" s="24"/>
      <c r="C576" s="6"/>
    </row>
    <row r="577" spans="2:3" ht="17.25" customHeight="1">
      <c r="B577" s="24"/>
      <c r="C577" s="6"/>
    </row>
    <row r="578" spans="2:3" ht="17.25" customHeight="1">
      <c r="B578" s="24"/>
      <c r="C578" s="6"/>
    </row>
    <row r="579" spans="2:3" ht="17.25" customHeight="1">
      <c r="B579" s="24"/>
      <c r="C579" s="6"/>
    </row>
    <row r="580" spans="2:3" ht="17.25" customHeight="1">
      <c r="B580" s="24"/>
      <c r="C580" s="6"/>
    </row>
    <row r="581" spans="2:3" ht="17.25" customHeight="1">
      <c r="B581" s="24"/>
      <c r="C581" s="6"/>
    </row>
    <row r="582" spans="2:3" ht="17.25" customHeight="1">
      <c r="B582" s="24"/>
      <c r="C582" s="6"/>
    </row>
    <row r="583" spans="2:3" ht="17.25" customHeight="1">
      <c r="B583" s="24"/>
      <c r="C583" s="6"/>
    </row>
    <row r="584" spans="2:3" ht="17.25" customHeight="1">
      <c r="B584" s="24"/>
      <c r="C584" s="6"/>
    </row>
    <row r="585" spans="2:3" ht="17.25" customHeight="1">
      <c r="B585" s="24"/>
      <c r="C585" s="6"/>
    </row>
    <row r="586" spans="2:3" ht="17.25" customHeight="1">
      <c r="B586" s="24"/>
      <c r="C586" s="6"/>
    </row>
    <row r="587" spans="2:3" ht="17.25" customHeight="1">
      <c r="B587" s="24"/>
      <c r="C587" s="6"/>
    </row>
    <row r="588" spans="2:3" ht="17.25" customHeight="1">
      <c r="B588" s="24"/>
      <c r="C588" s="6"/>
    </row>
    <row r="589" spans="2:3" ht="17.25" customHeight="1">
      <c r="B589" s="24"/>
      <c r="C589" s="6"/>
    </row>
    <row r="590" spans="2:3" ht="17.25" customHeight="1">
      <c r="B590" s="24"/>
      <c r="C590" s="6"/>
    </row>
    <row r="591" spans="2:3" ht="17.25" customHeight="1">
      <c r="B591" s="24"/>
      <c r="C591" s="6"/>
    </row>
    <row r="592" spans="2:3" ht="17.25" customHeight="1">
      <c r="B592" s="24"/>
      <c r="C592" s="6"/>
    </row>
    <row r="593" spans="2:3" ht="17.25" customHeight="1">
      <c r="B593" s="24"/>
      <c r="C593" s="6"/>
    </row>
    <row r="594" spans="2:3" ht="17.25" customHeight="1">
      <c r="B594" s="24"/>
      <c r="C594" s="6"/>
    </row>
    <row r="595" spans="2:3" ht="17.25" customHeight="1">
      <c r="B595" s="24"/>
      <c r="C595" s="6"/>
    </row>
    <row r="596" spans="2:3" ht="17.25" customHeight="1">
      <c r="B596" s="24"/>
      <c r="C596" s="6"/>
    </row>
    <row r="597" spans="2:3" ht="17.25" customHeight="1">
      <c r="B597" s="24"/>
      <c r="C597" s="6"/>
    </row>
    <row r="598" spans="2:3" ht="17.25" customHeight="1">
      <c r="B598" s="24"/>
      <c r="C598" s="6"/>
    </row>
    <row r="599" spans="2:3" ht="17.25" customHeight="1">
      <c r="B599" s="24"/>
      <c r="C599" s="6"/>
    </row>
    <row r="600" spans="2:3" ht="17.25" customHeight="1">
      <c r="B600" s="24"/>
      <c r="C600" s="6"/>
    </row>
    <row r="601" spans="2:3" ht="17.25" customHeight="1">
      <c r="B601" s="24"/>
      <c r="C601" s="6"/>
    </row>
    <row r="602" spans="2:3" ht="17.25" customHeight="1">
      <c r="B602" s="24"/>
      <c r="C602" s="6"/>
    </row>
    <row r="603" spans="2:3" ht="17.25" customHeight="1">
      <c r="B603" s="24"/>
      <c r="C603" s="6"/>
    </row>
    <row r="604" spans="2:3" ht="17.25" customHeight="1">
      <c r="B604" s="24"/>
      <c r="C604" s="6"/>
    </row>
    <row r="605" spans="2:3" ht="17.25" customHeight="1">
      <c r="B605" s="24"/>
      <c r="C605" s="6"/>
    </row>
    <row r="606" spans="2:3" ht="17.25" customHeight="1">
      <c r="B606" s="24"/>
      <c r="C606" s="6"/>
    </row>
    <row r="607" spans="2:3" ht="17.25" customHeight="1">
      <c r="B607" s="24"/>
      <c r="C607" s="6"/>
    </row>
    <row r="608" spans="2:3" ht="17.25" customHeight="1">
      <c r="B608" s="24"/>
      <c r="C608" s="6"/>
    </row>
    <row r="609" spans="2:3" ht="17.25" customHeight="1">
      <c r="B609" s="24"/>
      <c r="C609" s="6"/>
    </row>
    <row r="610" spans="2:3" ht="17.25" customHeight="1">
      <c r="B610" s="24"/>
      <c r="C610" s="6"/>
    </row>
    <row r="611" spans="2:3" ht="17.25" customHeight="1">
      <c r="B611" s="24"/>
      <c r="C611" s="6"/>
    </row>
    <row r="612" spans="2:3" ht="17.25" customHeight="1">
      <c r="B612" s="24"/>
      <c r="C612" s="6"/>
    </row>
    <row r="613" spans="2:3" ht="17.25" customHeight="1">
      <c r="B613" s="24"/>
      <c r="C613" s="6"/>
    </row>
    <row r="614" spans="2:3" ht="17.25" customHeight="1">
      <c r="B614" s="24"/>
      <c r="C614" s="6"/>
    </row>
    <row r="615" spans="2:3" ht="17.25" customHeight="1">
      <c r="B615" s="24"/>
      <c r="C615" s="6"/>
    </row>
    <row r="616" spans="2:3" ht="17.25" customHeight="1">
      <c r="B616" s="24"/>
      <c r="C616" s="6"/>
    </row>
    <row r="617" spans="2:3" ht="17.25" customHeight="1">
      <c r="B617" s="24"/>
      <c r="C617" s="6"/>
    </row>
    <row r="618" spans="2:3" ht="17.25" customHeight="1">
      <c r="B618" s="24"/>
      <c r="C618" s="6"/>
    </row>
    <row r="619" spans="2:3" ht="17.25" customHeight="1">
      <c r="B619" s="24"/>
      <c r="C619" s="6"/>
    </row>
    <row r="620" spans="2:3" ht="17.25" customHeight="1">
      <c r="B620" s="24"/>
      <c r="C620" s="6"/>
    </row>
    <row r="621" spans="2:3" ht="17.25" customHeight="1">
      <c r="B621" s="24"/>
      <c r="C621" s="6"/>
    </row>
    <row r="622" spans="2:3" ht="17.25" customHeight="1">
      <c r="B622" s="24"/>
      <c r="C622" s="6"/>
    </row>
    <row r="623" spans="2:3" ht="17.25" customHeight="1">
      <c r="B623" s="24"/>
      <c r="C623" s="6"/>
    </row>
    <row r="624" spans="2:3" ht="17.25" customHeight="1">
      <c r="B624" s="24"/>
      <c r="C624" s="6"/>
    </row>
    <row r="625" spans="2:3" ht="17.25" customHeight="1">
      <c r="B625" s="24"/>
      <c r="C625" s="6"/>
    </row>
    <row r="626" spans="2:3" ht="17.25" customHeight="1">
      <c r="B626" s="24"/>
      <c r="C626" s="6"/>
    </row>
    <row r="627" spans="2:3" ht="17.25" customHeight="1">
      <c r="B627" s="24"/>
      <c r="C627" s="6"/>
    </row>
    <row r="628" spans="2:3" ht="17.25" customHeight="1">
      <c r="B628" s="24"/>
      <c r="C628" s="6"/>
    </row>
    <row r="629" spans="2:3" ht="17.25" customHeight="1">
      <c r="B629" s="24"/>
      <c r="C629" s="6"/>
    </row>
    <row r="630" spans="2:3" ht="17.25" customHeight="1">
      <c r="B630" s="24"/>
      <c r="C630" s="6"/>
    </row>
    <row r="631" spans="2:3" ht="17.25" customHeight="1">
      <c r="B631" s="24"/>
      <c r="C631" s="6"/>
    </row>
    <row r="632" spans="2:3" ht="17.25" customHeight="1">
      <c r="B632" s="24"/>
      <c r="C632" s="6"/>
    </row>
    <row r="633" spans="2:3" ht="17.25" customHeight="1">
      <c r="B633" s="24"/>
      <c r="C633" s="6"/>
    </row>
    <row r="634" spans="2:3" ht="17.25" customHeight="1">
      <c r="B634" s="24"/>
      <c r="C634" s="6"/>
    </row>
    <row r="635" spans="2:3" ht="17.25" customHeight="1">
      <c r="B635" s="24"/>
      <c r="C635" s="6"/>
    </row>
    <row r="636" spans="2:3" ht="17.25" customHeight="1">
      <c r="B636" s="24"/>
      <c r="C636" s="6"/>
    </row>
    <row r="637" spans="2:3" ht="17.25" customHeight="1">
      <c r="B637" s="24"/>
      <c r="C637" s="6"/>
    </row>
    <row r="638" spans="2:3" ht="17.25" customHeight="1">
      <c r="B638" s="24"/>
      <c r="C638" s="6"/>
    </row>
    <row r="639" spans="2:3" ht="17.25" customHeight="1">
      <c r="B639" s="24"/>
      <c r="C639" s="6"/>
    </row>
    <row r="640" spans="2:3" ht="17.25" customHeight="1">
      <c r="B640" s="24"/>
      <c r="C640" s="6"/>
    </row>
    <row r="641" spans="2:3" ht="17.25" customHeight="1">
      <c r="B641" s="24"/>
      <c r="C641" s="6"/>
    </row>
    <row r="642" spans="2:3" ht="17.25" customHeight="1">
      <c r="B642" s="24"/>
      <c r="C642" s="6"/>
    </row>
    <row r="643" spans="2:3" ht="17.25" customHeight="1">
      <c r="B643" s="24"/>
      <c r="C643" s="6"/>
    </row>
    <row r="644" spans="2:3" ht="17.25" customHeight="1">
      <c r="B644" s="24"/>
      <c r="C644" s="6"/>
    </row>
    <row r="645" spans="2:3" ht="17.25" customHeight="1">
      <c r="B645" s="24"/>
      <c r="C645" s="6"/>
    </row>
    <row r="646" spans="2:3" ht="17.25" customHeight="1">
      <c r="B646" s="24"/>
      <c r="C646" s="6"/>
    </row>
    <row r="647" spans="2:3" ht="17.25" customHeight="1">
      <c r="B647" s="24"/>
      <c r="C647" s="6"/>
    </row>
    <row r="648" spans="2:3" ht="17.25" customHeight="1">
      <c r="B648" s="24"/>
      <c r="C648" s="6"/>
    </row>
    <row r="649" spans="2:3" ht="17.25" customHeight="1">
      <c r="B649" s="24"/>
      <c r="C649" s="6"/>
    </row>
    <row r="650" spans="2:3" ht="17.25" customHeight="1">
      <c r="B650" s="24"/>
      <c r="C650" s="6"/>
    </row>
    <row r="651" spans="2:3" ht="17.25" customHeight="1">
      <c r="B651" s="24"/>
      <c r="C651" s="6"/>
    </row>
    <row r="652" spans="2:3" ht="17.25" customHeight="1">
      <c r="B652" s="24"/>
      <c r="C652" s="6"/>
    </row>
    <row r="653" spans="2:3" ht="17.25" customHeight="1">
      <c r="B653" s="24"/>
      <c r="C653" s="6"/>
    </row>
    <row r="654" spans="2:3" ht="17.25" customHeight="1">
      <c r="B654" s="24"/>
      <c r="C654" s="6"/>
    </row>
    <row r="655" spans="2:3" ht="17.25" customHeight="1">
      <c r="B655" s="24"/>
      <c r="C655" s="6"/>
    </row>
    <row r="656" spans="2:3" ht="17.25" customHeight="1">
      <c r="B656" s="24"/>
      <c r="C656" s="6"/>
    </row>
    <row r="657" spans="2:3" ht="17.25" customHeight="1">
      <c r="B657" s="24"/>
      <c r="C657" s="6"/>
    </row>
    <row r="658" spans="2:3" ht="17.25" customHeight="1">
      <c r="B658" s="24"/>
      <c r="C658" s="6"/>
    </row>
    <row r="659" spans="2:3" ht="17.25" customHeight="1">
      <c r="B659" s="24"/>
      <c r="C659" s="6"/>
    </row>
    <row r="660" spans="2:3" ht="17.25" customHeight="1">
      <c r="B660" s="24"/>
      <c r="C660" s="6"/>
    </row>
    <row r="661" spans="2:3" ht="17.25" customHeight="1">
      <c r="B661" s="24"/>
      <c r="C661" s="6"/>
    </row>
    <row r="662" spans="2:3" ht="17.25" customHeight="1">
      <c r="B662" s="24"/>
      <c r="C662" s="6"/>
    </row>
    <row r="663" spans="2:3" ht="17.25" customHeight="1">
      <c r="B663" s="24"/>
      <c r="C663" s="6"/>
    </row>
    <row r="664" spans="2:3" ht="17.25" customHeight="1">
      <c r="B664" s="24"/>
      <c r="C664" s="6"/>
    </row>
    <row r="665" spans="2:3" ht="17.25" customHeight="1">
      <c r="B665" s="24"/>
      <c r="C665" s="6"/>
    </row>
    <row r="666" spans="2:3" ht="17.25" customHeight="1">
      <c r="B666" s="24"/>
      <c r="C666" s="6"/>
    </row>
    <row r="667" spans="2:3" ht="17.25" customHeight="1">
      <c r="B667" s="24"/>
      <c r="C667" s="6"/>
    </row>
    <row r="668" spans="2:3" ht="17.25" customHeight="1">
      <c r="B668" s="24"/>
      <c r="C668" s="6"/>
    </row>
    <row r="669" spans="2:3" ht="17.25" customHeight="1">
      <c r="B669" s="24"/>
      <c r="C669" s="6"/>
    </row>
    <row r="670" spans="2:3" ht="17.25" customHeight="1">
      <c r="B670" s="24"/>
      <c r="C670" s="6"/>
    </row>
    <row r="671" spans="2:3" ht="17.25" customHeight="1">
      <c r="B671" s="24"/>
      <c r="C671" s="6"/>
    </row>
    <row r="672" spans="2:3" ht="17.25" customHeight="1">
      <c r="B672" s="24"/>
      <c r="C672" s="6"/>
    </row>
    <row r="673" spans="2:3" ht="17.25" customHeight="1">
      <c r="B673" s="24"/>
      <c r="C673" s="6"/>
    </row>
    <row r="674" spans="2:3" ht="17.25" customHeight="1">
      <c r="B674" s="24"/>
      <c r="C674" s="6"/>
    </row>
    <row r="675" spans="2:3" ht="17.25" customHeight="1">
      <c r="B675" s="24"/>
      <c r="C675" s="6"/>
    </row>
    <row r="676" spans="2:3" ht="17.25" customHeight="1">
      <c r="B676" s="24"/>
      <c r="C676" s="6"/>
    </row>
    <row r="677" spans="2:3" ht="17.25" customHeight="1">
      <c r="B677" s="24"/>
      <c r="C677" s="6"/>
    </row>
    <row r="678" spans="2:3" ht="17.25" customHeight="1">
      <c r="B678" s="24"/>
      <c r="C678" s="6"/>
    </row>
    <row r="679" spans="2:3" ht="17.25" customHeight="1">
      <c r="B679" s="24"/>
      <c r="C679" s="6"/>
    </row>
    <row r="680" spans="2:3" ht="17.25" customHeight="1">
      <c r="B680" s="24"/>
      <c r="C680" s="6"/>
    </row>
    <row r="681" spans="2:3" ht="17.25" customHeight="1">
      <c r="B681" s="24"/>
      <c r="C681" s="6"/>
    </row>
    <row r="682" spans="2:3" ht="17.25" customHeight="1">
      <c r="B682" s="24"/>
      <c r="C682" s="6"/>
    </row>
    <row r="683" spans="2:3" ht="17.25" customHeight="1">
      <c r="B683" s="24"/>
      <c r="C683" s="6"/>
    </row>
    <row r="684" spans="2:3" ht="17.25" customHeight="1">
      <c r="B684" s="24"/>
      <c r="C684" s="6"/>
    </row>
    <row r="685" spans="2:3" ht="17.25" customHeight="1">
      <c r="B685" s="24"/>
      <c r="C685" s="6"/>
    </row>
    <row r="686" spans="2:3" ht="17.25" customHeight="1">
      <c r="B686" s="24"/>
      <c r="C686" s="6"/>
    </row>
    <row r="687" spans="2:3" ht="17.25" customHeight="1">
      <c r="B687" s="24"/>
      <c r="C687" s="6"/>
    </row>
    <row r="688" spans="2:3" ht="17.25" customHeight="1">
      <c r="B688" s="24"/>
      <c r="C688" s="6"/>
    </row>
    <row r="689" spans="2:3" ht="17.25" customHeight="1">
      <c r="B689" s="24"/>
      <c r="C689" s="6"/>
    </row>
    <row r="690" spans="2:3" ht="17.25" customHeight="1">
      <c r="B690" s="24"/>
      <c r="C690" s="6"/>
    </row>
    <row r="691" spans="2:3" ht="17.25" customHeight="1">
      <c r="B691" s="24"/>
      <c r="C691" s="6"/>
    </row>
    <row r="692" spans="2:3" ht="17.25" customHeight="1">
      <c r="B692" s="24"/>
      <c r="C692" s="6"/>
    </row>
    <row r="693" spans="2:3" ht="17.25" customHeight="1">
      <c r="B693" s="24"/>
      <c r="C693" s="6"/>
    </row>
    <row r="694" spans="2:3" ht="17.25" customHeight="1">
      <c r="B694" s="24"/>
      <c r="C694" s="6"/>
    </row>
    <row r="695" spans="2:3" ht="17.25" customHeight="1">
      <c r="B695" s="24"/>
      <c r="C695" s="6"/>
    </row>
    <row r="696" spans="2:3" ht="17.25" customHeight="1">
      <c r="B696" s="24"/>
      <c r="C696" s="6"/>
    </row>
    <row r="697" spans="2:3" ht="17.25" customHeight="1">
      <c r="B697" s="24"/>
      <c r="C697" s="6"/>
    </row>
    <row r="698" spans="2:3" ht="17.25" customHeight="1">
      <c r="B698" s="24"/>
      <c r="C698" s="6"/>
    </row>
    <row r="699" spans="2:3" ht="17.25" customHeight="1">
      <c r="B699" s="24"/>
      <c r="C699" s="6"/>
    </row>
    <row r="700" spans="2:3" ht="17.25" customHeight="1">
      <c r="B700" s="24"/>
      <c r="C700" s="6"/>
    </row>
    <row r="701" spans="2:3" ht="17.25" customHeight="1">
      <c r="B701" s="24"/>
      <c r="C701" s="6"/>
    </row>
    <row r="702" spans="2:3" ht="17.25" customHeight="1">
      <c r="B702" s="24"/>
      <c r="C702" s="6"/>
    </row>
    <row r="703" spans="2:3" ht="17.25" customHeight="1">
      <c r="B703" s="24"/>
      <c r="C703" s="6"/>
    </row>
    <row r="704" spans="2:3" ht="17.25" customHeight="1">
      <c r="B704" s="24"/>
      <c r="C704" s="6"/>
    </row>
    <row r="705" spans="2:3" ht="17.25" customHeight="1">
      <c r="B705" s="24"/>
      <c r="C705" s="6"/>
    </row>
    <row r="706" spans="2:3" ht="17.25" customHeight="1">
      <c r="B706" s="24"/>
      <c r="C706" s="6"/>
    </row>
    <row r="707" spans="2:3" ht="17.25" customHeight="1">
      <c r="B707" s="24"/>
      <c r="C707" s="6"/>
    </row>
    <row r="708" spans="2:3" ht="17.25" customHeight="1">
      <c r="B708" s="24"/>
      <c r="C708" s="6"/>
    </row>
    <row r="709" spans="2:3" ht="17.25" customHeight="1">
      <c r="B709" s="24"/>
      <c r="C709" s="6"/>
    </row>
    <row r="710" spans="2:3" ht="17.25" customHeight="1">
      <c r="B710" s="24"/>
      <c r="C710" s="6"/>
    </row>
    <row r="711" spans="2:3" ht="17.25" customHeight="1">
      <c r="B711" s="24"/>
      <c r="C711" s="6"/>
    </row>
    <row r="712" spans="2:3" ht="17.25" customHeight="1">
      <c r="B712" s="24"/>
      <c r="C712" s="6"/>
    </row>
    <row r="713" spans="2:3" ht="17.25" customHeight="1">
      <c r="B713" s="24"/>
      <c r="C713" s="6"/>
    </row>
    <row r="714" spans="2:3" ht="17.25" customHeight="1">
      <c r="B714" s="24"/>
      <c r="C714" s="6"/>
    </row>
    <row r="715" spans="2:3" ht="17.25" customHeight="1">
      <c r="B715" s="24"/>
      <c r="C715" s="6"/>
    </row>
    <row r="716" spans="2:3" ht="17.25" customHeight="1">
      <c r="B716" s="24"/>
      <c r="C716" s="6"/>
    </row>
    <row r="717" spans="2:3" ht="17.25" customHeight="1">
      <c r="B717" s="24"/>
      <c r="C717" s="6"/>
    </row>
    <row r="718" spans="2:3" ht="17.25" customHeight="1">
      <c r="B718" s="24"/>
      <c r="C718" s="6"/>
    </row>
    <row r="719" spans="2:3" ht="17.25" customHeight="1">
      <c r="B719" s="24"/>
      <c r="C719" s="6"/>
    </row>
    <row r="720" spans="2:3" ht="17.25" customHeight="1">
      <c r="B720" s="24"/>
      <c r="C720" s="6"/>
    </row>
    <row r="721" spans="2:3" ht="17.25" customHeight="1">
      <c r="B721" s="24"/>
      <c r="C721" s="6"/>
    </row>
    <row r="722" spans="2:3" ht="17.25" customHeight="1">
      <c r="B722" s="24"/>
      <c r="C722" s="6"/>
    </row>
    <row r="723" spans="2:3" ht="17.25" customHeight="1">
      <c r="B723" s="24"/>
      <c r="C723" s="6"/>
    </row>
    <row r="724" spans="2:3" ht="17.25" customHeight="1">
      <c r="B724" s="24"/>
      <c r="C724" s="6"/>
    </row>
    <row r="725" spans="2:3" ht="17.25" customHeight="1">
      <c r="B725" s="24"/>
      <c r="C725" s="6"/>
    </row>
    <row r="726" spans="2:3" ht="17.25" customHeight="1">
      <c r="B726" s="24"/>
      <c r="C726" s="6"/>
    </row>
    <row r="727" spans="2:3" ht="17.25" customHeight="1">
      <c r="B727" s="24"/>
      <c r="C727" s="6"/>
    </row>
    <row r="728" spans="2:3" ht="17.25" customHeight="1">
      <c r="B728" s="24"/>
      <c r="C728" s="6"/>
    </row>
    <row r="729" spans="2:3" ht="17.25" customHeight="1">
      <c r="B729" s="24"/>
      <c r="C729" s="6"/>
    </row>
    <row r="730" spans="2:3" ht="17.25" customHeight="1">
      <c r="B730" s="24"/>
      <c r="C730" s="6"/>
    </row>
    <row r="731" spans="2:3" ht="17.25" customHeight="1">
      <c r="B731" s="24"/>
      <c r="C731" s="6"/>
    </row>
    <row r="732" spans="2:3" ht="17.25" customHeight="1">
      <c r="B732" s="24"/>
      <c r="C732" s="6"/>
    </row>
    <row r="733" spans="2:3" ht="17.25" customHeight="1">
      <c r="B733" s="24"/>
      <c r="C733" s="6"/>
    </row>
    <row r="734" spans="2:3" ht="17.25" customHeight="1">
      <c r="B734" s="24"/>
      <c r="C734" s="6"/>
    </row>
    <row r="735" spans="2:3" ht="17.25" customHeight="1">
      <c r="B735" s="24"/>
      <c r="C735" s="6"/>
    </row>
    <row r="736" spans="2:3" ht="17.25" customHeight="1">
      <c r="B736" s="24"/>
      <c r="C736" s="6"/>
    </row>
    <row r="737" spans="2:3" ht="17.25" customHeight="1">
      <c r="B737" s="24"/>
      <c r="C737" s="6"/>
    </row>
    <row r="738" spans="2:3" ht="17.25" customHeight="1">
      <c r="B738" s="24"/>
      <c r="C738" s="6"/>
    </row>
    <row r="739" spans="2:3" ht="17.25" customHeight="1">
      <c r="B739" s="24"/>
      <c r="C739" s="6"/>
    </row>
    <row r="740" spans="2:3" ht="17.25" customHeight="1">
      <c r="B740" s="24"/>
      <c r="C740" s="6"/>
    </row>
    <row r="741" spans="2:3" ht="17.25" customHeight="1">
      <c r="B741" s="24"/>
      <c r="C741" s="6"/>
    </row>
    <row r="742" spans="2:3" ht="17.25" customHeight="1">
      <c r="B742" s="24"/>
      <c r="C742" s="6"/>
    </row>
    <row r="743" spans="2:3" ht="17.25" customHeight="1">
      <c r="B743" s="24"/>
      <c r="C743" s="6"/>
    </row>
    <row r="744" spans="2:3" ht="17.25" customHeight="1">
      <c r="B744" s="24"/>
      <c r="C744" s="6"/>
    </row>
    <row r="745" spans="2:3" ht="17.25" customHeight="1">
      <c r="B745" s="24"/>
      <c r="C745" s="6"/>
    </row>
    <row r="746" spans="2:3" ht="17.25" customHeight="1">
      <c r="B746" s="24"/>
      <c r="C746" s="6"/>
    </row>
    <row r="747" spans="2:3" ht="17.25" customHeight="1">
      <c r="B747" s="24"/>
      <c r="C747" s="6"/>
    </row>
    <row r="748" spans="2:3" ht="17.25" customHeight="1">
      <c r="B748" s="24"/>
      <c r="C748" s="6"/>
    </row>
    <row r="749" spans="2:3" ht="17.25" customHeight="1">
      <c r="B749" s="24"/>
      <c r="C749" s="6"/>
    </row>
    <row r="750" spans="2:3" ht="17.25" customHeight="1">
      <c r="B750" s="24"/>
      <c r="C750" s="6"/>
    </row>
    <row r="751" spans="2:3" ht="17.25" customHeight="1">
      <c r="B751" s="24"/>
      <c r="C751" s="6"/>
    </row>
    <row r="752" spans="2:3" ht="17.25" customHeight="1">
      <c r="B752" s="24"/>
      <c r="C752" s="6"/>
    </row>
    <row r="753" spans="2:3" ht="17.25" customHeight="1">
      <c r="B753" s="24"/>
      <c r="C753" s="6"/>
    </row>
    <row r="754" spans="2:3" ht="17.25" customHeight="1">
      <c r="B754" s="24"/>
      <c r="C754" s="6"/>
    </row>
    <row r="755" spans="2:3" ht="17.25" customHeight="1">
      <c r="B755" s="24"/>
      <c r="C755" s="6"/>
    </row>
    <row r="756" spans="2:3" ht="17.25" customHeight="1">
      <c r="B756" s="24"/>
      <c r="C756" s="6"/>
    </row>
    <row r="757" spans="2:3" ht="17.25" customHeight="1">
      <c r="B757" s="24"/>
      <c r="C757" s="6"/>
    </row>
    <row r="758" spans="2:3" ht="17.25" customHeight="1">
      <c r="B758" s="24"/>
      <c r="C758" s="6"/>
    </row>
    <row r="759" spans="2:3" ht="17.25" customHeight="1">
      <c r="B759" s="24"/>
      <c r="C759" s="6"/>
    </row>
    <row r="760" spans="2:3" ht="17.25" customHeight="1">
      <c r="B760" s="24"/>
      <c r="C760" s="6"/>
    </row>
    <row r="761" spans="2:3" ht="17.25" customHeight="1">
      <c r="B761" s="24"/>
      <c r="C761" s="6"/>
    </row>
    <row r="762" spans="2:3" ht="17.25" customHeight="1">
      <c r="B762" s="24"/>
      <c r="C762" s="6"/>
    </row>
    <row r="763" spans="2:3" ht="17.25" customHeight="1">
      <c r="B763" s="24"/>
      <c r="C763" s="6"/>
    </row>
    <row r="764" spans="2:3" ht="17.25" customHeight="1">
      <c r="B764" s="24"/>
      <c r="C764" s="6"/>
    </row>
    <row r="765" spans="2:3" ht="17.25" customHeight="1">
      <c r="B765" s="24"/>
      <c r="C765" s="6"/>
    </row>
    <row r="766" spans="2:3" ht="17.25" customHeight="1">
      <c r="B766" s="24"/>
      <c r="C766" s="6"/>
    </row>
    <row r="767" spans="2:3" ht="17.25" customHeight="1">
      <c r="B767" s="24"/>
      <c r="C767" s="6"/>
    </row>
    <row r="768" spans="2:3" ht="17.25" customHeight="1">
      <c r="B768" s="24"/>
      <c r="C768" s="6"/>
    </row>
    <row r="769" spans="2:3" ht="17.25" customHeight="1">
      <c r="B769" s="24"/>
      <c r="C769" s="6"/>
    </row>
    <row r="770" spans="2:3" ht="17.25" customHeight="1">
      <c r="B770" s="24"/>
      <c r="C770" s="6"/>
    </row>
    <row r="771" spans="2:3" ht="17.25" customHeight="1">
      <c r="B771" s="24"/>
      <c r="C771" s="6"/>
    </row>
    <row r="772" spans="2:3" ht="17.25" customHeight="1">
      <c r="B772" s="24"/>
      <c r="C772" s="6"/>
    </row>
    <row r="773" spans="2:3" ht="17.25" customHeight="1">
      <c r="B773" s="24"/>
      <c r="C773" s="6"/>
    </row>
    <row r="774" spans="2:3" ht="17.25" customHeight="1">
      <c r="B774" s="24"/>
      <c r="C774" s="6"/>
    </row>
    <row r="775" spans="2:3" ht="17.25" customHeight="1">
      <c r="B775" s="24"/>
      <c r="C775" s="6"/>
    </row>
    <row r="776" spans="2:3" ht="17.25" customHeight="1">
      <c r="B776" s="24"/>
      <c r="C776" s="6"/>
    </row>
    <row r="777" spans="2:3" ht="17.25" customHeight="1">
      <c r="B777" s="24"/>
      <c r="C777" s="6"/>
    </row>
    <row r="778" spans="2:3" ht="17.25" customHeight="1">
      <c r="B778" s="24"/>
      <c r="C778" s="6"/>
    </row>
    <row r="779" spans="2:3" ht="17.25" customHeight="1">
      <c r="B779" s="24"/>
      <c r="C779" s="6"/>
    </row>
    <row r="780" spans="2:3" ht="17.25" customHeight="1">
      <c r="B780" s="24"/>
      <c r="C780" s="6"/>
    </row>
    <row r="781" spans="2:3" ht="17.25" customHeight="1">
      <c r="B781" s="24"/>
      <c r="C781" s="6"/>
    </row>
    <row r="782" spans="2:3" ht="17.25" customHeight="1">
      <c r="B782" s="24"/>
      <c r="C782" s="6"/>
    </row>
    <row r="783" spans="2:3" ht="17.25" customHeight="1">
      <c r="B783" s="24"/>
      <c r="C783" s="6"/>
    </row>
    <row r="784" spans="2:3" ht="17.25" customHeight="1">
      <c r="B784" s="24"/>
      <c r="C784" s="6"/>
    </row>
    <row r="785" spans="2:3" ht="17.25" customHeight="1">
      <c r="B785" s="24"/>
      <c r="C785" s="6"/>
    </row>
    <row r="786" spans="2:3" ht="17.25" customHeight="1">
      <c r="B786" s="24"/>
      <c r="C786" s="6"/>
    </row>
    <row r="787" spans="2:3" ht="17.25" customHeight="1">
      <c r="B787" s="24"/>
      <c r="C787" s="6"/>
    </row>
    <row r="788" spans="2:3" ht="17.25" customHeight="1">
      <c r="B788" s="24"/>
      <c r="C788" s="6"/>
    </row>
    <row r="789" spans="2:3" ht="17.25" customHeight="1">
      <c r="B789" s="24"/>
      <c r="C789" s="6"/>
    </row>
    <row r="790" spans="2:3" ht="17.25" customHeight="1">
      <c r="B790" s="24"/>
      <c r="C790" s="6"/>
    </row>
    <row r="791" spans="2:3" ht="17.25" customHeight="1">
      <c r="B791" s="24"/>
      <c r="C791" s="6"/>
    </row>
    <row r="792" spans="2:3" ht="17.25" customHeight="1">
      <c r="B792" s="24"/>
      <c r="C792" s="6"/>
    </row>
    <row r="793" spans="2:3" ht="17.25" customHeight="1">
      <c r="B793" s="24"/>
      <c r="C793" s="6"/>
    </row>
    <row r="794" spans="2:3" ht="17.25" customHeight="1">
      <c r="B794" s="24"/>
      <c r="C794" s="6"/>
    </row>
    <row r="795" spans="2:3" ht="17.25" customHeight="1">
      <c r="B795" s="24"/>
      <c r="C795" s="6"/>
    </row>
    <row r="796" spans="2:3" ht="17.25" customHeight="1">
      <c r="B796" s="24"/>
      <c r="C796" s="6"/>
    </row>
    <row r="797" spans="2:3" ht="17.25" customHeight="1">
      <c r="B797" s="24"/>
      <c r="C797" s="6"/>
    </row>
    <row r="798" spans="2:3" ht="17.25" customHeight="1">
      <c r="B798" s="24"/>
      <c r="C798" s="6"/>
    </row>
    <row r="799" spans="2:3" ht="17.25" customHeight="1">
      <c r="B799" s="24"/>
      <c r="C799" s="6"/>
    </row>
    <row r="800" spans="2:3" ht="17.25" customHeight="1">
      <c r="B800" s="24"/>
      <c r="C800" s="6"/>
    </row>
    <row r="801" spans="2:3" ht="17.25" customHeight="1">
      <c r="B801" s="24"/>
      <c r="C801" s="6"/>
    </row>
    <row r="802" spans="2:3" ht="17.25" customHeight="1">
      <c r="B802" s="24"/>
      <c r="C802" s="6"/>
    </row>
    <row r="803" spans="2:3" ht="17.25" customHeight="1">
      <c r="B803" s="24"/>
      <c r="C803" s="6"/>
    </row>
    <row r="804" spans="2:3" ht="17.25" customHeight="1">
      <c r="B804" s="24"/>
      <c r="C804" s="6"/>
    </row>
    <row r="805" spans="2:3" ht="17.25" customHeight="1">
      <c r="B805" s="24"/>
      <c r="C805" s="6"/>
    </row>
    <row r="806" spans="2:3" ht="17.25" customHeight="1">
      <c r="B806" s="24"/>
      <c r="C806" s="6"/>
    </row>
    <row r="807" spans="2:3" ht="17.25" customHeight="1">
      <c r="B807" s="24"/>
      <c r="C807" s="6"/>
    </row>
    <row r="808" spans="2:3" ht="17.25" customHeight="1">
      <c r="B808" s="24"/>
      <c r="C808" s="6"/>
    </row>
    <row r="809" spans="2:3" ht="17.25" customHeight="1">
      <c r="B809" s="24"/>
      <c r="C809" s="6"/>
    </row>
    <row r="810" spans="2:3" ht="17.25" customHeight="1">
      <c r="B810" s="24"/>
      <c r="C810" s="6"/>
    </row>
    <row r="811" spans="2:3" ht="17.25" customHeight="1">
      <c r="B811" s="24"/>
      <c r="C811" s="6"/>
    </row>
    <row r="812" spans="2:3" ht="17.25" customHeight="1">
      <c r="B812" s="24"/>
      <c r="C812" s="6"/>
    </row>
    <row r="813" spans="2:3" ht="17.25" customHeight="1">
      <c r="B813" s="24"/>
      <c r="C813" s="6"/>
    </row>
    <row r="814" spans="2:3" ht="17.25" customHeight="1">
      <c r="B814" s="24"/>
      <c r="C814" s="6"/>
    </row>
    <row r="815" spans="2:3" ht="17.25" customHeight="1">
      <c r="B815" s="24"/>
      <c r="C815" s="6"/>
    </row>
    <row r="816" spans="2:3" ht="17.25" customHeight="1">
      <c r="B816" s="24"/>
      <c r="C816" s="6"/>
    </row>
    <row r="817" spans="2:3" ht="17.25" customHeight="1">
      <c r="B817" s="24"/>
      <c r="C817" s="6"/>
    </row>
    <row r="818" spans="2:3" ht="17.25" customHeight="1">
      <c r="B818" s="24"/>
      <c r="C818" s="6"/>
    </row>
    <row r="819" spans="2:3" ht="17.25" customHeight="1">
      <c r="B819" s="24"/>
      <c r="C819" s="6"/>
    </row>
    <row r="820" spans="2:3" ht="17.25" customHeight="1">
      <c r="B820" s="24"/>
      <c r="C820" s="6"/>
    </row>
    <row r="821" spans="2:3" ht="17.25" customHeight="1">
      <c r="B821" s="24"/>
      <c r="C821" s="6"/>
    </row>
    <row r="822" spans="2:3" ht="17.25" customHeight="1">
      <c r="B822" s="24"/>
      <c r="C822" s="6"/>
    </row>
    <row r="823" spans="2:3" ht="17.25" customHeight="1">
      <c r="B823" s="24"/>
      <c r="C823" s="6"/>
    </row>
    <row r="824" spans="2:3" ht="17.25" customHeight="1">
      <c r="B824" s="24"/>
      <c r="C824" s="6"/>
    </row>
    <row r="825" spans="2:3" ht="17.25" customHeight="1">
      <c r="B825" s="24"/>
      <c r="C825" s="6"/>
    </row>
    <row r="826" spans="2:3" ht="17.25" customHeight="1">
      <c r="B826" s="24"/>
      <c r="C826" s="6"/>
    </row>
    <row r="827" spans="2:3" ht="17.25" customHeight="1">
      <c r="B827" s="24"/>
      <c r="C827" s="6"/>
    </row>
    <row r="828" spans="2:3" ht="17.25" customHeight="1">
      <c r="B828" s="24"/>
      <c r="C828" s="6"/>
    </row>
    <row r="829" spans="2:3" ht="17.25" customHeight="1">
      <c r="B829" s="24"/>
      <c r="C829" s="6"/>
    </row>
    <row r="830" spans="2:3" ht="17.25" customHeight="1">
      <c r="B830" s="24"/>
      <c r="C830" s="6"/>
    </row>
    <row r="831" spans="2:3" ht="17.25" customHeight="1">
      <c r="B831" s="24"/>
      <c r="C831" s="6"/>
    </row>
    <row r="832" spans="2:3" ht="17.25" customHeight="1">
      <c r="B832" s="24"/>
      <c r="C832" s="6"/>
    </row>
    <row r="833" spans="2:3" ht="17.25" customHeight="1">
      <c r="B833" s="24"/>
      <c r="C833" s="6"/>
    </row>
    <row r="834" spans="2:3" ht="17.25" customHeight="1">
      <c r="B834" s="24"/>
      <c r="C834" s="6"/>
    </row>
    <row r="835" spans="2:3" ht="17.25" customHeight="1">
      <c r="B835" s="24"/>
      <c r="C835" s="6"/>
    </row>
    <row r="836" spans="2:3" ht="17.25" customHeight="1">
      <c r="B836" s="24"/>
      <c r="C836" s="6"/>
    </row>
    <row r="837" spans="2:3" ht="17.25" customHeight="1">
      <c r="B837" s="24"/>
      <c r="C837" s="6"/>
    </row>
    <row r="838" spans="2:3" ht="17.25" customHeight="1">
      <c r="B838" s="24"/>
      <c r="C838" s="6"/>
    </row>
    <row r="839" spans="2:3" ht="17.25" customHeight="1">
      <c r="B839" s="24"/>
      <c r="C839" s="6"/>
    </row>
    <row r="840" spans="2:3" ht="17.25" customHeight="1">
      <c r="B840" s="24"/>
      <c r="C840" s="6"/>
    </row>
    <row r="841" spans="2:3" ht="17.25" customHeight="1">
      <c r="B841" s="24"/>
      <c r="C841" s="6"/>
    </row>
    <row r="842" spans="2:3" ht="17.25" customHeight="1">
      <c r="B842" s="24"/>
      <c r="C842" s="6"/>
    </row>
    <row r="843" spans="2:3" ht="17.25" customHeight="1">
      <c r="B843" s="24"/>
      <c r="C843" s="6"/>
    </row>
    <row r="844" spans="2:3" ht="17.25" customHeight="1">
      <c r="B844" s="24"/>
      <c r="C844" s="6"/>
    </row>
    <row r="845" spans="2:3" ht="17.25" customHeight="1">
      <c r="B845" s="24"/>
      <c r="C845" s="6"/>
    </row>
    <row r="846" spans="2:3" ht="17.25" customHeight="1">
      <c r="B846" s="24"/>
      <c r="C846" s="6"/>
    </row>
    <row r="847" spans="2:3" ht="17.25" customHeight="1">
      <c r="B847" s="24"/>
      <c r="C847" s="6"/>
    </row>
    <row r="848" spans="2:3" ht="17.25" customHeight="1">
      <c r="B848" s="24"/>
      <c r="C848" s="6"/>
    </row>
    <row r="849" spans="2:3" ht="17.25" customHeight="1">
      <c r="B849" s="24"/>
      <c r="C849" s="6"/>
    </row>
    <row r="850" spans="2:3" ht="17.25" customHeight="1">
      <c r="B850" s="24"/>
      <c r="C850" s="6"/>
    </row>
    <row r="851" spans="2:3" ht="17.25" customHeight="1">
      <c r="B851" s="24"/>
      <c r="C851" s="6"/>
    </row>
    <row r="852" spans="2:3" ht="17.25" customHeight="1">
      <c r="B852" s="24"/>
      <c r="C852" s="6"/>
    </row>
    <row r="853" spans="2:3" ht="17.25" customHeight="1">
      <c r="B853" s="24"/>
      <c r="C853" s="6"/>
    </row>
    <row r="854" spans="2:3" ht="17.25" customHeight="1">
      <c r="B854" s="24"/>
      <c r="C854" s="6"/>
    </row>
    <row r="855" spans="2:3" ht="17.25" customHeight="1">
      <c r="B855" s="24"/>
      <c r="C855" s="6"/>
    </row>
    <row r="856" spans="2:3" ht="17.25" customHeight="1">
      <c r="B856" s="24"/>
      <c r="C856" s="6"/>
    </row>
    <row r="857" spans="2:3" ht="17.25" customHeight="1">
      <c r="B857" s="24"/>
      <c r="C857" s="6"/>
    </row>
    <row r="858" spans="2:3" ht="17.25" customHeight="1">
      <c r="B858" s="24"/>
      <c r="C858" s="6"/>
    </row>
    <row r="859" spans="2:3" ht="17.25" customHeight="1">
      <c r="B859" s="24"/>
      <c r="C859" s="6"/>
    </row>
    <row r="860" spans="2:3" ht="17.25" customHeight="1">
      <c r="B860" s="24"/>
      <c r="C860" s="6"/>
    </row>
    <row r="861" spans="2:3" ht="17.25" customHeight="1">
      <c r="B861" s="24"/>
      <c r="C861" s="6"/>
    </row>
    <row r="862" spans="2:3" ht="17.25" customHeight="1">
      <c r="B862" s="24"/>
      <c r="C862" s="6"/>
    </row>
    <row r="863" spans="2:3" ht="17.25" customHeight="1">
      <c r="B863" s="24"/>
      <c r="C863" s="6"/>
    </row>
    <row r="864" spans="2:3" ht="17.25" customHeight="1">
      <c r="B864" s="24"/>
      <c r="C864" s="6"/>
    </row>
    <row r="865" spans="2:3" ht="17.25" customHeight="1">
      <c r="B865" s="24"/>
      <c r="C865" s="6"/>
    </row>
    <row r="866" spans="2:3" ht="17.25" customHeight="1">
      <c r="B866" s="24"/>
      <c r="C866" s="6"/>
    </row>
    <row r="867" spans="2:3" ht="17.25" customHeight="1">
      <c r="B867" s="24"/>
      <c r="C867" s="6"/>
    </row>
    <row r="868" spans="2:3" ht="17.25" customHeight="1">
      <c r="B868" s="24"/>
      <c r="C868" s="6"/>
    </row>
    <row r="869" spans="2:3" ht="17.25" customHeight="1">
      <c r="B869" s="24"/>
      <c r="C869" s="6"/>
    </row>
    <row r="870" spans="2:3" ht="17.25" customHeight="1">
      <c r="B870" s="24"/>
      <c r="C870" s="6"/>
    </row>
    <row r="871" spans="2:3" ht="17.25" customHeight="1">
      <c r="B871" s="24"/>
      <c r="C871" s="6"/>
    </row>
    <row r="872" spans="2:3" ht="17.25" customHeight="1">
      <c r="B872" s="24"/>
      <c r="C872" s="6"/>
    </row>
    <row r="873" spans="2:3" ht="17.25" customHeight="1">
      <c r="B873" s="24"/>
      <c r="C873" s="6"/>
    </row>
    <row r="874" spans="2:3" ht="17.25" customHeight="1">
      <c r="B874" s="24"/>
      <c r="C874" s="6"/>
    </row>
    <row r="875" spans="2:3" ht="17.25" customHeight="1">
      <c r="B875" s="24"/>
      <c r="C875" s="6"/>
    </row>
    <row r="876" spans="2:3" ht="17.25" customHeight="1">
      <c r="B876" s="24"/>
      <c r="C876" s="6"/>
    </row>
    <row r="877" spans="2:3" ht="17.25" customHeight="1">
      <c r="B877" s="24"/>
      <c r="C877" s="6"/>
    </row>
    <row r="878" spans="2:3" ht="17.25" customHeight="1">
      <c r="B878" s="24"/>
      <c r="C878" s="6"/>
    </row>
    <row r="879" spans="2:3" ht="17.25" customHeight="1">
      <c r="B879" s="24"/>
      <c r="C879" s="6"/>
    </row>
    <row r="880" spans="2:3" ht="17.25" customHeight="1">
      <c r="B880" s="24"/>
      <c r="C880" s="6"/>
    </row>
    <row r="881" spans="2:3" ht="17.25" customHeight="1">
      <c r="B881" s="24"/>
      <c r="C881" s="6"/>
    </row>
    <row r="882" spans="2:3" ht="17.25" customHeight="1">
      <c r="B882" s="24"/>
      <c r="C882" s="6"/>
    </row>
    <row r="883" spans="2:3" ht="17.25" customHeight="1">
      <c r="B883" s="24"/>
      <c r="C883" s="6"/>
    </row>
    <row r="884" spans="2:3" ht="17.25" customHeight="1">
      <c r="B884" s="24"/>
      <c r="C884" s="6"/>
    </row>
    <row r="885" spans="2:3" ht="17.25" customHeight="1">
      <c r="B885" s="24"/>
      <c r="C885" s="6"/>
    </row>
    <row r="886" spans="2:3" ht="17.25" customHeight="1">
      <c r="B886" s="24"/>
      <c r="C886" s="6"/>
    </row>
    <row r="887" spans="2:3" ht="17.25" customHeight="1">
      <c r="B887" s="24"/>
      <c r="C887" s="6"/>
    </row>
    <row r="888" spans="2:3" ht="17.25" customHeight="1">
      <c r="B888" s="24"/>
      <c r="C888" s="6"/>
    </row>
    <row r="889" spans="2:3" ht="17.25" customHeight="1">
      <c r="B889" s="24"/>
      <c r="C889" s="6"/>
    </row>
    <row r="890" spans="2:3" ht="17.25" customHeight="1">
      <c r="B890" s="24"/>
      <c r="C890" s="6"/>
    </row>
    <row r="891" spans="2:3" ht="17.25" customHeight="1">
      <c r="B891" s="24"/>
      <c r="C891" s="6"/>
    </row>
    <row r="892" spans="2:3" ht="17.25" customHeight="1">
      <c r="B892" s="24"/>
      <c r="C892" s="6"/>
    </row>
    <row r="893" spans="2:3" ht="17.25" customHeight="1">
      <c r="B893" s="24"/>
      <c r="C893" s="6"/>
    </row>
    <row r="894" spans="2:3" ht="17.25" customHeight="1">
      <c r="B894" s="24"/>
      <c r="C894" s="6"/>
    </row>
    <row r="895" spans="2:3" ht="17.25" customHeight="1">
      <c r="B895" s="24"/>
      <c r="C895" s="6"/>
    </row>
    <row r="896" spans="2:3" ht="17.25" customHeight="1">
      <c r="B896" s="24"/>
      <c r="C896" s="6"/>
    </row>
    <row r="897" spans="2:3" ht="17.25" customHeight="1">
      <c r="B897" s="24"/>
      <c r="C897" s="6"/>
    </row>
    <row r="898" spans="2:3" ht="17.25" customHeight="1">
      <c r="B898" s="24"/>
      <c r="C898" s="6"/>
    </row>
    <row r="899" spans="2:3" ht="17.25" customHeight="1">
      <c r="B899" s="24"/>
      <c r="C899" s="6"/>
    </row>
    <row r="900" spans="2:3" ht="17.25" customHeight="1">
      <c r="B900" s="24"/>
      <c r="C900" s="6"/>
    </row>
    <row r="901" spans="2:3" ht="17.25" customHeight="1">
      <c r="B901" s="24"/>
      <c r="C901" s="6"/>
    </row>
    <row r="902" spans="2:3" ht="17.25" customHeight="1">
      <c r="B902" s="24"/>
      <c r="C902" s="6"/>
    </row>
    <row r="903" spans="2:3" ht="17.25" customHeight="1">
      <c r="B903" s="24"/>
      <c r="C903" s="6"/>
    </row>
    <row r="904" spans="2:3" ht="17.25" customHeight="1">
      <c r="B904" s="24"/>
      <c r="C904" s="6"/>
    </row>
    <row r="905" spans="2:3" ht="17.25" customHeight="1">
      <c r="B905" s="24"/>
      <c r="C905" s="6"/>
    </row>
    <row r="906" spans="2:3" ht="17.25" customHeight="1">
      <c r="B906" s="24"/>
      <c r="C906" s="6"/>
    </row>
    <row r="907" spans="2:3" ht="17.25" customHeight="1">
      <c r="B907" s="24"/>
      <c r="C907" s="6"/>
    </row>
    <row r="908" spans="2:3" ht="17.25" customHeight="1">
      <c r="B908" s="24"/>
      <c r="C908" s="6"/>
    </row>
    <row r="909" spans="2:3" ht="17.25" customHeight="1">
      <c r="B909" s="24"/>
      <c r="C909" s="6"/>
    </row>
    <row r="910" spans="2:3" ht="17.25" customHeight="1">
      <c r="B910" s="24"/>
      <c r="C910" s="6"/>
    </row>
    <row r="911" spans="2:3" ht="17.25" customHeight="1">
      <c r="B911" s="24"/>
      <c r="C911" s="6"/>
    </row>
    <row r="912" spans="2:3" ht="17.25" customHeight="1">
      <c r="B912" s="24"/>
      <c r="C912" s="6"/>
    </row>
    <row r="913" spans="2:3" ht="17.25" customHeight="1">
      <c r="B913" s="24"/>
      <c r="C913" s="6"/>
    </row>
    <row r="914" spans="2:3" ht="17.25" customHeight="1">
      <c r="B914" s="24"/>
      <c r="C914" s="6"/>
    </row>
    <row r="915" spans="2:3" ht="17.25" customHeight="1">
      <c r="B915" s="24"/>
      <c r="C915" s="6"/>
    </row>
    <row r="916" spans="2:3" ht="17.25" customHeight="1">
      <c r="B916" s="24"/>
      <c r="C916" s="6"/>
    </row>
    <row r="917" spans="2:3" ht="17.25" customHeight="1">
      <c r="B917" s="24"/>
      <c r="C917" s="6"/>
    </row>
    <row r="918" spans="2:3" ht="17.25" customHeight="1">
      <c r="B918" s="24"/>
      <c r="C918" s="6"/>
    </row>
    <row r="919" spans="2:3" ht="17.25" customHeight="1">
      <c r="B919" s="24"/>
      <c r="C919" s="6"/>
    </row>
    <row r="920" spans="2:3" ht="17.25" customHeight="1">
      <c r="B920" s="24"/>
      <c r="C920" s="6"/>
    </row>
    <row r="921" spans="2:3" ht="17.25" customHeight="1">
      <c r="B921" s="24"/>
      <c r="C921" s="6"/>
    </row>
    <row r="922" spans="2:3" ht="17.25" customHeight="1">
      <c r="B922" s="24"/>
      <c r="C922" s="6"/>
    </row>
    <row r="923" spans="2:3" ht="17.25" customHeight="1">
      <c r="B923" s="24"/>
      <c r="C923" s="6"/>
    </row>
    <row r="924" spans="2:3" ht="17.25" customHeight="1">
      <c r="B924" s="24"/>
      <c r="C924" s="6"/>
    </row>
    <row r="925" spans="2:3" ht="17.25" customHeight="1">
      <c r="B925" s="24"/>
      <c r="C925" s="6"/>
    </row>
    <row r="926" spans="2:3" ht="17.25" customHeight="1">
      <c r="B926" s="24"/>
      <c r="C926" s="6"/>
    </row>
    <row r="927" spans="2:3" ht="17.25" customHeight="1">
      <c r="B927" s="24"/>
      <c r="C927" s="6"/>
    </row>
    <row r="928" spans="2:3" ht="17.25" customHeight="1">
      <c r="B928" s="24"/>
      <c r="C928" s="6"/>
    </row>
    <row r="929" spans="2:3" ht="17.25" customHeight="1">
      <c r="B929" s="24"/>
      <c r="C929" s="6"/>
    </row>
    <row r="930" spans="2:3" ht="17.25" customHeight="1">
      <c r="B930" s="24"/>
      <c r="C930" s="6"/>
    </row>
    <row r="931" spans="2:3" ht="17.25" customHeight="1">
      <c r="B931" s="24"/>
      <c r="C931" s="6"/>
    </row>
    <row r="932" spans="2:3" ht="17.25" customHeight="1">
      <c r="B932" s="24"/>
      <c r="C932" s="6"/>
    </row>
    <row r="933" spans="2:3" ht="17.25" customHeight="1">
      <c r="B933" s="24"/>
      <c r="C933" s="6"/>
    </row>
    <row r="934" spans="2:3" ht="17.25" customHeight="1">
      <c r="B934" s="24"/>
      <c r="C934" s="6"/>
    </row>
    <row r="935" spans="2:3" ht="17.25" customHeight="1">
      <c r="B935" s="24"/>
      <c r="C935" s="6"/>
    </row>
    <row r="936" spans="2:3" ht="17.25" customHeight="1">
      <c r="B936" s="24"/>
      <c r="C936" s="6"/>
    </row>
    <row r="937" spans="2:3" ht="17.25" customHeight="1">
      <c r="B937" s="24"/>
      <c r="C937" s="6"/>
    </row>
    <row r="938" spans="2:3" ht="17.25" customHeight="1">
      <c r="B938" s="24"/>
      <c r="C938" s="6"/>
    </row>
    <row r="939" spans="2:3" ht="17.25" customHeight="1">
      <c r="B939" s="24"/>
      <c r="C939" s="6"/>
    </row>
    <row r="940" spans="2:3" ht="17.25" customHeight="1">
      <c r="B940" s="24"/>
      <c r="C940" s="6"/>
    </row>
    <row r="941" spans="2:3" ht="17.25" customHeight="1">
      <c r="B941" s="24"/>
      <c r="C941" s="6"/>
    </row>
    <row r="942" spans="2:3" ht="17.25" customHeight="1">
      <c r="B942" s="24"/>
      <c r="C942" s="6"/>
    </row>
    <row r="943" spans="2:3" ht="17.25" customHeight="1">
      <c r="B943" s="24"/>
      <c r="C943" s="6"/>
    </row>
    <row r="944" spans="2:3" ht="17.25" customHeight="1">
      <c r="B944" s="24"/>
      <c r="C944" s="6"/>
    </row>
    <row r="945" spans="2:3" ht="17.25" customHeight="1">
      <c r="B945" s="24"/>
      <c r="C945" s="6"/>
    </row>
    <row r="946" spans="2:3" ht="17.25" customHeight="1">
      <c r="B946" s="24"/>
      <c r="C946" s="6"/>
    </row>
    <row r="947" spans="2:3" ht="17.25" customHeight="1">
      <c r="B947" s="24"/>
      <c r="C947" s="6"/>
    </row>
    <row r="948" spans="2:3" ht="17.25" customHeight="1">
      <c r="B948" s="24"/>
      <c r="C948" s="6"/>
    </row>
    <row r="949" spans="2:3" ht="17.25" customHeight="1">
      <c r="B949" s="24"/>
      <c r="C949" s="6"/>
    </row>
    <row r="950" spans="2:3" ht="17.25" customHeight="1">
      <c r="B950" s="24"/>
      <c r="C950" s="6"/>
    </row>
    <row r="951" spans="2:3" ht="17.25" customHeight="1">
      <c r="B951" s="24"/>
      <c r="C951" s="6"/>
    </row>
    <row r="952" spans="2:3" ht="17.25" customHeight="1">
      <c r="B952" s="24"/>
      <c r="C952" s="6"/>
    </row>
    <row r="953" spans="2:3" ht="17.25" customHeight="1">
      <c r="B953" s="24"/>
      <c r="C953" s="6"/>
    </row>
    <row r="954" spans="2:3" ht="17.25" customHeight="1">
      <c r="B954" s="24"/>
      <c r="C954" s="6"/>
    </row>
    <row r="955" spans="2:3" ht="17.25" customHeight="1">
      <c r="B955" s="24"/>
      <c r="C955" s="6"/>
    </row>
    <row r="956" spans="2:3" ht="17.25" customHeight="1">
      <c r="B956" s="24"/>
      <c r="C956" s="6"/>
    </row>
    <row r="957" spans="2:3" ht="17.25" customHeight="1">
      <c r="B957" s="24"/>
      <c r="C957" s="6"/>
    </row>
    <row r="958" spans="2:3" ht="17.25" customHeight="1">
      <c r="B958" s="24"/>
      <c r="C958" s="6"/>
    </row>
    <row r="959" spans="2:3" ht="17.25" customHeight="1">
      <c r="B959" s="24"/>
      <c r="C959" s="6"/>
    </row>
    <row r="960" spans="2:3" ht="17.25" customHeight="1">
      <c r="B960" s="24"/>
      <c r="C960" s="6"/>
    </row>
    <row r="961" spans="2:3" ht="17.25" customHeight="1">
      <c r="B961" s="24"/>
      <c r="C961" s="6"/>
    </row>
    <row r="962" spans="2:3" ht="17.25" customHeight="1">
      <c r="B962" s="24"/>
      <c r="C962" s="6"/>
    </row>
    <row r="963" spans="2:3" ht="17.25" customHeight="1">
      <c r="B963" s="24"/>
      <c r="C963" s="6"/>
    </row>
    <row r="964" spans="2:3" ht="17.25" customHeight="1">
      <c r="B964" s="24"/>
      <c r="C964" s="6"/>
    </row>
    <row r="965" spans="2:3" ht="17.25" customHeight="1">
      <c r="B965" s="24"/>
      <c r="C965" s="6"/>
    </row>
    <row r="966" spans="2:3" ht="17.25" customHeight="1">
      <c r="B966" s="24"/>
      <c r="C966" s="6"/>
    </row>
    <row r="967" spans="2:3" ht="17.25" customHeight="1">
      <c r="B967" s="24"/>
      <c r="C967" s="6"/>
    </row>
    <row r="968" spans="2:3" ht="17.25" customHeight="1">
      <c r="B968" s="24"/>
      <c r="C968" s="6"/>
    </row>
    <row r="969" spans="2:3" ht="17.25" customHeight="1">
      <c r="B969" s="24"/>
      <c r="C969" s="6"/>
    </row>
    <row r="970" spans="2:3" ht="17.25" customHeight="1">
      <c r="B970" s="24"/>
      <c r="C970" s="6"/>
    </row>
    <row r="971" spans="2:3" ht="17.25" customHeight="1">
      <c r="B971" s="24"/>
      <c r="C971" s="6"/>
    </row>
    <row r="972" spans="2:3" ht="17.25" customHeight="1">
      <c r="B972" s="24"/>
      <c r="C972" s="6"/>
    </row>
    <row r="973" spans="2:3" ht="17.25" customHeight="1">
      <c r="B973" s="24"/>
      <c r="C973" s="6"/>
    </row>
    <row r="974" spans="2:3" ht="17.25" customHeight="1">
      <c r="B974" s="24"/>
      <c r="C974" s="6"/>
    </row>
    <row r="975" spans="2:3" ht="17.25" customHeight="1">
      <c r="B975" s="24"/>
      <c r="C975" s="6"/>
    </row>
    <row r="976" spans="2:3" ht="17.25" customHeight="1">
      <c r="B976" s="24"/>
      <c r="C976" s="6"/>
    </row>
    <row r="977" spans="2:3" ht="17.25" customHeight="1">
      <c r="B977" s="24"/>
      <c r="C977" s="6"/>
    </row>
    <row r="978" spans="2:3" ht="17.25" customHeight="1">
      <c r="B978" s="24"/>
      <c r="C978" s="6"/>
    </row>
    <row r="979" spans="2:3" ht="17.25" customHeight="1">
      <c r="B979" s="24"/>
      <c r="C979" s="6"/>
    </row>
    <row r="980" spans="2:3" ht="17.25" customHeight="1">
      <c r="B980" s="24"/>
      <c r="C980" s="6"/>
    </row>
    <row r="981" spans="2:3" ht="17.25" customHeight="1">
      <c r="B981" s="24"/>
      <c r="C981" s="6"/>
    </row>
    <row r="982" spans="2:3" ht="17.25" customHeight="1">
      <c r="B982" s="24"/>
      <c r="C982" s="6"/>
    </row>
    <row r="983" spans="2:3" ht="17.25" customHeight="1">
      <c r="B983" s="24"/>
      <c r="C983" s="6"/>
    </row>
    <row r="984" spans="2:3" ht="17.25" customHeight="1">
      <c r="B984" s="24"/>
      <c r="C984" s="6"/>
    </row>
    <row r="985" spans="2:3" ht="17.25" customHeight="1">
      <c r="B985" s="24"/>
      <c r="C985" s="6"/>
    </row>
    <row r="986" spans="2:3" ht="17.25" customHeight="1">
      <c r="B986" s="24"/>
      <c r="C986" s="6"/>
    </row>
    <row r="987" spans="2:3" ht="17.25" customHeight="1">
      <c r="B987" s="24"/>
      <c r="C987" s="6"/>
    </row>
    <row r="988" spans="2:3" ht="17.25" customHeight="1">
      <c r="B988" s="24"/>
      <c r="C988" s="6"/>
    </row>
    <row r="989" spans="2:3" ht="17.25" customHeight="1">
      <c r="B989" s="24"/>
      <c r="C989" s="6"/>
    </row>
    <row r="990" spans="2:3" ht="17.25" customHeight="1">
      <c r="B990" s="24"/>
      <c r="C990" s="6"/>
    </row>
    <row r="991" spans="2:3" ht="17.25" customHeight="1">
      <c r="B991" s="24"/>
      <c r="C991" s="6"/>
    </row>
    <row r="992" spans="2:3" ht="17.25" customHeight="1">
      <c r="B992" s="24"/>
      <c r="C992" s="6"/>
    </row>
    <row r="993" spans="2:3" ht="17.25" customHeight="1">
      <c r="B993" s="24"/>
      <c r="C993" s="6"/>
    </row>
    <row r="994" spans="2:3" ht="17.25" customHeight="1">
      <c r="B994" s="24"/>
      <c r="C994" s="6"/>
    </row>
    <row r="995" spans="2:3" ht="17.25" customHeight="1">
      <c r="B995" s="24"/>
      <c r="C995" s="6"/>
    </row>
    <row r="996" spans="2:3" ht="17.25" customHeight="1">
      <c r="B996" s="24"/>
      <c r="C996" s="6"/>
    </row>
    <row r="997" spans="2:3" ht="17.25" customHeight="1">
      <c r="B997" s="24"/>
      <c r="C997" s="6"/>
    </row>
  </sheetData>
  <phoneticPr fontId="15"/>
  <dataValidations count="1">
    <dataValidation type="custom" allowBlank="1" showErrorMessage="1" sqref="C1:C33 D34:D45 C46:C57 D87 D85 C86 D82 C59:C81 C83:C84 C88:C997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>
      <selection activeCell="V9" sqref="V9"/>
    </sheetView>
  </sheetViews>
  <sheetFormatPr defaultColWidth="12.5703125" defaultRowHeight="15" customHeight="1"/>
  <cols>
    <col min="1" max="1" width="6.28515625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</cols>
  <sheetData>
    <row r="1" spans="1:50" ht="17.25" customHeight="1"/>
    <row r="2" spans="1:50" ht="17.25" customHeight="1">
      <c r="A2" s="32" t="s">
        <v>50</v>
      </c>
      <c r="B2" s="32" t="s">
        <v>125</v>
      </c>
      <c r="C2" s="32" t="s">
        <v>9</v>
      </c>
      <c r="D2" s="32" t="s">
        <v>10</v>
      </c>
      <c r="E2" s="32" t="s">
        <v>11</v>
      </c>
      <c r="F2" s="32" t="s">
        <v>12</v>
      </c>
      <c r="G2" s="32" t="s">
        <v>13</v>
      </c>
      <c r="H2" s="32" t="s">
        <v>14</v>
      </c>
      <c r="I2" s="32" t="s">
        <v>15</v>
      </c>
      <c r="J2" s="32" t="s">
        <v>16</v>
      </c>
      <c r="K2" s="32" t="s">
        <v>17</v>
      </c>
      <c r="L2" s="32" t="s">
        <v>40</v>
      </c>
      <c r="M2" s="32" t="s">
        <v>18</v>
      </c>
      <c r="N2" s="32" t="s">
        <v>29</v>
      </c>
      <c r="O2" s="32" t="s">
        <v>30</v>
      </c>
      <c r="P2" s="32" t="s">
        <v>31</v>
      </c>
      <c r="Q2" s="32" t="s">
        <v>19</v>
      </c>
      <c r="R2" s="32" t="s">
        <v>20</v>
      </c>
      <c r="S2" s="32" t="s">
        <v>33</v>
      </c>
      <c r="T2" s="32" t="s">
        <v>21</v>
      </c>
      <c r="U2" s="32" t="s">
        <v>22</v>
      </c>
      <c r="V2" s="32" t="s">
        <v>23</v>
      </c>
      <c r="W2" s="32" t="s">
        <v>24</v>
      </c>
      <c r="X2" s="32" t="s">
        <v>25</v>
      </c>
      <c r="Y2" s="32" t="s">
        <v>26</v>
      </c>
      <c r="Z2" s="32" t="s">
        <v>27</v>
      </c>
      <c r="AA2" s="33" t="s">
        <v>28</v>
      </c>
      <c r="AB2" s="32" t="s">
        <v>34</v>
      </c>
      <c r="AC2" s="32" t="s">
        <v>126</v>
      </c>
      <c r="AD2" s="32" t="s">
        <v>127</v>
      </c>
      <c r="AE2" s="32" t="s">
        <v>128</v>
      </c>
      <c r="AF2" s="32" t="s">
        <v>129</v>
      </c>
      <c r="AG2" s="32" t="s">
        <v>130</v>
      </c>
      <c r="AH2" s="67" t="s">
        <v>131</v>
      </c>
      <c r="AI2" s="68"/>
      <c r="AJ2" s="67" t="s">
        <v>36</v>
      </c>
      <c r="AK2" s="68"/>
      <c r="AL2" s="67" t="s">
        <v>37</v>
      </c>
      <c r="AM2" s="68"/>
      <c r="AN2" s="67" t="s">
        <v>39</v>
      </c>
      <c r="AO2" s="68"/>
      <c r="AP2" s="32" t="s">
        <v>95</v>
      </c>
      <c r="AQ2" s="32" t="s">
        <v>132</v>
      </c>
      <c r="AR2" s="32" t="s">
        <v>133</v>
      </c>
      <c r="AS2" s="67" t="s">
        <v>134</v>
      </c>
      <c r="AT2" s="68"/>
      <c r="AU2" s="68"/>
      <c r="AV2" s="68"/>
      <c r="AW2" s="68"/>
      <c r="AX2" s="32"/>
    </row>
    <row r="3" spans="1:50" ht="17.25" customHeight="1">
      <c r="A3" s="24"/>
      <c r="B3" s="24">
        <v>23</v>
      </c>
      <c r="C3" s="24">
        <v>11</v>
      </c>
      <c r="D3" s="24">
        <v>26</v>
      </c>
      <c r="E3" s="24">
        <v>11</v>
      </c>
      <c r="F3" s="24">
        <v>2</v>
      </c>
      <c r="G3" s="24">
        <v>15</v>
      </c>
      <c r="H3" s="24">
        <v>0</v>
      </c>
      <c r="I3" s="24">
        <v>1</v>
      </c>
      <c r="J3" s="24">
        <v>2</v>
      </c>
      <c r="K3" s="24">
        <v>7</v>
      </c>
      <c r="L3" s="24">
        <v>8</v>
      </c>
      <c r="M3" s="24">
        <v>0</v>
      </c>
      <c r="N3" s="24">
        <v>2</v>
      </c>
      <c r="O3" s="24">
        <v>0</v>
      </c>
      <c r="P3" s="24">
        <v>0</v>
      </c>
      <c r="Q3" s="24">
        <v>0</v>
      </c>
      <c r="R3" s="24">
        <v>6</v>
      </c>
      <c r="S3" s="24">
        <v>0</v>
      </c>
      <c r="T3" s="24">
        <v>0.182</v>
      </c>
      <c r="U3" s="24">
        <v>0.65400000000000003</v>
      </c>
      <c r="V3" s="24">
        <v>0.182</v>
      </c>
      <c r="W3" s="24">
        <v>0.83599999999999997</v>
      </c>
      <c r="X3" s="24">
        <v>1</v>
      </c>
      <c r="Y3" s="24">
        <v>17</v>
      </c>
      <c r="Z3" s="24">
        <v>7</v>
      </c>
      <c r="AA3" s="34">
        <v>0.96</v>
      </c>
      <c r="AB3" s="24">
        <v>119</v>
      </c>
      <c r="AC3" s="35">
        <v>4.58</v>
      </c>
      <c r="AD3" s="24">
        <v>5.42</v>
      </c>
      <c r="AE3" s="36">
        <v>0</v>
      </c>
      <c r="AF3" s="24">
        <v>2.5</v>
      </c>
      <c r="AG3" s="24">
        <v>16.010000000000002</v>
      </c>
      <c r="AH3" s="24">
        <v>5</v>
      </c>
      <c r="AI3" s="37">
        <v>0.04</v>
      </c>
      <c r="AJ3" s="24"/>
      <c r="AK3" s="24"/>
      <c r="AL3" s="24"/>
      <c r="AM3" s="24"/>
      <c r="AN3" s="24"/>
      <c r="AO3" s="24"/>
      <c r="AP3" s="24"/>
      <c r="AQ3" s="24"/>
      <c r="AR3" s="37">
        <v>0.41</v>
      </c>
      <c r="AS3" s="24" t="s">
        <v>86</v>
      </c>
      <c r="AT3" s="24" t="s">
        <v>87</v>
      </c>
      <c r="AU3" s="24"/>
      <c r="AV3" s="24"/>
      <c r="AW3" s="24"/>
      <c r="AX3" s="24"/>
    </row>
    <row r="4" spans="1:50" ht="17.25" customHeight="1">
      <c r="A4" s="24"/>
      <c r="B4" s="24">
        <v>24</v>
      </c>
      <c r="C4" s="24">
        <v>17</v>
      </c>
      <c r="D4" s="24">
        <v>47</v>
      </c>
      <c r="E4" s="24">
        <v>37</v>
      </c>
      <c r="F4" s="24">
        <v>8</v>
      </c>
      <c r="G4" s="24">
        <v>7</v>
      </c>
      <c r="H4" s="24">
        <v>2</v>
      </c>
      <c r="I4" s="24">
        <v>3</v>
      </c>
      <c r="J4" s="24">
        <v>6</v>
      </c>
      <c r="K4" s="24">
        <v>5</v>
      </c>
      <c r="L4" s="24">
        <v>11</v>
      </c>
      <c r="M4" s="24">
        <v>1</v>
      </c>
      <c r="N4" s="24">
        <v>7</v>
      </c>
      <c r="O4" s="24">
        <v>1</v>
      </c>
      <c r="P4" s="24">
        <v>0</v>
      </c>
      <c r="Q4" s="24">
        <v>0</v>
      </c>
      <c r="R4" s="24">
        <v>13</v>
      </c>
      <c r="S4" s="24">
        <v>2</v>
      </c>
      <c r="T4" s="24">
        <v>0.216</v>
      </c>
      <c r="U4" s="24">
        <v>0.37</v>
      </c>
      <c r="V4" s="24">
        <v>0.24299999999999999</v>
      </c>
      <c r="W4" s="24">
        <v>0.61299999999999999</v>
      </c>
      <c r="X4" s="24">
        <v>4</v>
      </c>
      <c r="Y4" s="24">
        <v>34</v>
      </c>
      <c r="Z4" s="24">
        <v>1</v>
      </c>
      <c r="AA4" s="34">
        <v>0.9</v>
      </c>
      <c r="AB4" s="24">
        <v>217</v>
      </c>
      <c r="AC4" s="35">
        <v>4.62</v>
      </c>
      <c r="AD4" s="24">
        <v>4.41</v>
      </c>
      <c r="AE4" s="36">
        <v>2.7E-2</v>
      </c>
      <c r="AF4" s="24">
        <v>0.5</v>
      </c>
      <c r="AG4" s="24">
        <v>13.8</v>
      </c>
      <c r="AH4" s="24">
        <v>35</v>
      </c>
      <c r="AI4" s="37">
        <v>0.16</v>
      </c>
      <c r="AJ4" s="24">
        <v>38</v>
      </c>
      <c r="AK4" s="37">
        <v>0.18</v>
      </c>
      <c r="AL4" s="24">
        <v>14</v>
      </c>
      <c r="AM4" s="37">
        <v>0.06</v>
      </c>
      <c r="AN4" s="24">
        <v>93</v>
      </c>
      <c r="AO4" s="37">
        <v>0.43</v>
      </c>
      <c r="AP4" s="24">
        <v>2</v>
      </c>
      <c r="AQ4" s="24">
        <v>3</v>
      </c>
      <c r="AR4" s="37">
        <v>0.28999999999999998</v>
      </c>
      <c r="AS4" s="24" t="s">
        <v>102</v>
      </c>
      <c r="AT4" s="24" t="s">
        <v>135</v>
      </c>
      <c r="AU4" s="24" t="s">
        <v>86</v>
      </c>
      <c r="AV4" s="24" t="s">
        <v>87</v>
      </c>
      <c r="AW4" s="24" t="s">
        <v>136</v>
      </c>
      <c r="AX4" s="24"/>
    </row>
    <row r="5" spans="1:50" ht="17.25" customHeight="1">
      <c r="A5" s="24"/>
      <c r="B5" s="24">
        <v>25</v>
      </c>
      <c r="C5" s="25">
        <f>打撃詳細!B6</f>
        <v>6</v>
      </c>
      <c r="D5" s="25">
        <f>打撃詳細!C6</f>
        <v>15</v>
      </c>
      <c r="E5" s="25">
        <f>打撃詳細!D6</f>
        <v>15</v>
      </c>
      <c r="F5" s="25">
        <f>打撃詳細!E6</f>
        <v>7</v>
      </c>
      <c r="G5" s="25">
        <f>打撃詳細!F6</f>
        <v>0</v>
      </c>
      <c r="H5" s="25">
        <f>打撃詳細!G6</f>
        <v>0</v>
      </c>
      <c r="I5" s="25">
        <f>打撃詳細!H6</f>
        <v>0</v>
      </c>
      <c r="J5" s="25">
        <f>打撃詳細!I6</f>
        <v>7</v>
      </c>
      <c r="K5" s="25">
        <f>打撃詳細!J6</f>
        <v>5</v>
      </c>
      <c r="L5" s="25">
        <f>打撃詳細!U6</f>
        <v>5</v>
      </c>
      <c r="M5" s="25">
        <f>打撃詳細!K6</f>
        <v>0</v>
      </c>
      <c r="N5" s="25">
        <f>打撃詳細!P6</f>
        <v>4</v>
      </c>
      <c r="O5" s="25">
        <f>打撃詳細!Q6</f>
        <v>2</v>
      </c>
      <c r="P5" s="25">
        <f>打撃詳細!R6</f>
        <v>0</v>
      </c>
      <c r="Q5" s="25">
        <f>打撃詳細!S6</f>
        <v>1</v>
      </c>
      <c r="R5" s="25">
        <f>打撃詳細!V6</f>
        <v>0</v>
      </c>
      <c r="S5" s="25">
        <f>打撃詳細!W6</f>
        <v>0</v>
      </c>
      <c r="T5" s="25" t="str">
        <f>打撃詳細!L6</f>
        <v>0.467</v>
      </c>
      <c r="U5" s="25" t="str">
        <f>打撃詳細!M6</f>
        <v>0.467</v>
      </c>
      <c r="V5" s="25" t="str">
        <f>打撃詳細!N6</f>
        <v>0.800</v>
      </c>
      <c r="W5" s="25" t="str">
        <f>打撃詳細!O6</f>
        <v>1.267</v>
      </c>
      <c r="X5" s="25">
        <f>打撃詳細!AD6</f>
        <v>0</v>
      </c>
      <c r="Y5" s="25">
        <f>打撃詳細!AE6</f>
        <v>14</v>
      </c>
      <c r="Z5" s="25">
        <f>打撃詳細!AF6</f>
        <v>2</v>
      </c>
      <c r="AA5" s="25" t="str">
        <f>打撃詳細!AG6</f>
        <v>1.00</v>
      </c>
      <c r="AB5" s="25">
        <f>打撃詳細!X6</f>
        <v>43</v>
      </c>
      <c r="AC5" s="25" t="str">
        <f>打撃詳細!Y6</f>
        <v>2.9</v>
      </c>
      <c r="AD5" s="38">
        <f t="shared" ref="AD5:AD6" si="0">0.5*N5+0.72*O5+1.04*P5+1.44*Q5+0.34*(G5+H5)+0.18*I5-0.09*(E5-F5-R5)-0.098*R5-0.37*S5+0.04*M5</f>
        <v>4.16</v>
      </c>
      <c r="AE5" s="38">
        <f t="shared" ref="AE5:AE6" si="1">V5-T5</f>
        <v>0.33300000000000002</v>
      </c>
      <c r="AF5" s="39" t="e">
        <f t="shared" ref="AF5:AF6" si="2">G5/R5</f>
        <v>#DIV/0!</v>
      </c>
      <c r="AG5" s="39">
        <f t="shared" ref="AG5:AG6" si="3">((F5+G5+H5-S5)+2.4*(E5+G5+H5+M5)*((N5+O5*2+P5*3+Q5*4+0.24*(G5+H5)+0.62*I5+(0.5*M5)-0.03*R5)+3*(E5+G5+H5+M5))/(9*(E5+G5+H5+M5)))-0.9*(E5+G5+H5+M5)</f>
        <v>8.6999999999999993</v>
      </c>
      <c r="AH5" s="24">
        <f>打撃集計!AF6</f>
        <v>7</v>
      </c>
      <c r="AI5" s="25" t="str">
        <f>打撃詳細!AB6</f>
        <v>16%</v>
      </c>
      <c r="AJ5" s="6">
        <f>打撃集計!AD6</f>
        <v>8</v>
      </c>
      <c r="AK5" s="25" t="str">
        <f>打撃詳細!Z6</f>
        <v>19%</v>
      </c>
      <c r="AL5" s="6">
        <f>打撃集計!AE6</f>
        <v>0</v>
      </c>
      <c r="AM5" s="25" t="str">
        <f>打撃詳細!AA6</f>
        <v>0%</v>
      </c>
      <c r="AN5" s="6">
        <f>打撃集計!AG6</f>
        <v>13</v>
      </c>
      <c r="AO5" s="25" t="str">
        <f>打撃詳細!AC6</f>
        <v>30%</v>
      </c>
      <c r="AQ5" s="24"/>
      <c r="AR5" s="24"/>
      <c r="AS5" s="24" t="s">
        <v>86</v>
      </c>
      <c r="AT5" s="24" t="s">
        <v>137</v>
      </c>
      <c r="AU5" s="24"/>
      <c r="AV5" s="24"/>
      <c r="AW5" s="24"/>
      <c r="AX5" s="24"/>
    </row>
    <row r="6" spans="1:50" ht="17.25" customHeight="1">
      <c r="A6" s="40"/>
      <c r="B6" s="40" t="s">
        <v>138</v>
      </c>
      <c r="C6" s="40">
        <f t="shared" ref="C6:S6" si="4">SUM(C3:C5)</f>
        <v>34</v>
      </c>
      <c r="D6" s="40">
        <f t="shared" si="4"/>
        <v>88</v>
      </c>
      <c r="E6" s="40">
        <f t="shared" si="4"/>
        <v>63</v>
      </c>
      <c r="F6" s="40">
        <f t="shared" si="4"/>
        <v>17</v>
      </c>
      <c r="G6" s="40">
        <f t="shared" si="4"/>
        <v>22</v>
      </c>
      <c r="H6" s="40">
        <f t="shared" si="4"/>
        <v>2</v>
      </c>
      <c r="I6" s="40">
        <f t="shared" si="4"/>
        <v>4</v>
      </c>
      <c r="J6" s="40">
        <f t="shared" si="4"/>
        <v>15</v>
      </c>
      <c r="K6" s="40">
        <f t="shared" si="4"/>
        <v>17</v>
      </c>
      <c r="L6" s="40">
        <f t="shared" si="4"/>
        <v>24</v>
      </c>
      <c r="M6" s="40">
        <f t="shared" si="4"/>
        <v>1</v>
      </c>
      <c r="N6" s="40">
        <f t="shared" si="4"/>
        <v>13</v>
      </c>
      <c r="O6" s="40">
        <f t="shared" si="4"/>
        <v>3</v>
      </c>
      <c r="P6" s="40">
        <f t="shared" si="4"/>
        <v>0</v>
      </c>
      <c r="Q6" s="40">
        <f t="shared" si="4"/>
        <v>1</v>
      </c>
      <c r="R6" s="40">
        <f t="shared" si="4"/>
        <v>19</v>
      </c>
      <c r="S6" s="40">
        <f t="shared" si="4"/>
        <v>2</v>
      </c>
      <c r="T6" s="10">
        <f>F6/E6</f>
        <v>0.26984126984126983</v>
      </c>
      <c r="U6" s="10">
        <f>(F6+G6+H6)/(E6+G6+H6)</f>
        <v>0.47126436781609193</v>
      </c>
      <c r="V6" s="10">
        <f>(N6+O6*2+P6*3+Q6*4)/E6</f>
        <v>0.36507936507936506</v>
      </c>
      <c r="W6" s="10">
        <f>U6+V6</f>
        <v>0.83634373289545705</v>
      </c>
      <c r="X6" s="40">
        <f t="shared" ref="X6:Z6" si="5">SUM(X3:X5)</f>
        <v>5</v>
      </c>
      <c r="Y6" s="40">
        <f t="shared" si="5"/>
        <v>65</v>
      </c>
      <c r="Z6" s="40">
        <f t="shared" si="5"/>
        <v>10</v>
      </c>
      <c r="AA6" s="41">
        <f>(Y6+Z6)/(X6+Y6+Z6)</f>
        <v>0.9375</v>
      </c>
      <c r="AB6" s="40">
        <f>SUM(AB3:AB5)</f>
        <v>379</v>
      </c>
      <c r="AC6" s="39">
        <f>AB6/D6</f>
        <v>4.3068181818181817</v>
      </c>
      <c r="AD6" s="38">
        <f t="shared" si="0"/>
        <v>13.987999999999996</v>
      </c>
      <c r="AE6" s="38">
        <f t="shared" si="1"/>
        <v>9.5238095238095233E-2</v>
      </c>
      <c r="AF6" s="39">
        <f t="shared" si="2"/>
        <v>1.1578947368421053</v>
      </c>
      <c r="AG6" s="39">
        <f t="shared" si="3"/>
        <v>38.512</v>
      </c>
      <c r="AH6" s="40">
        <f>SUM(AH3:AH5)</f>
        <v>47</v>
      </c>
      <c r="AI6" s="40"/>
      <c r="AJ6" s="40">
        <f>SUM(AJ3:AJ5)</f>
        <v>46</v>
      </c>
      <c r="AK6" s="40"/>
      <c r="AL6" s="40">
        <f>SUM(AL3:AL5)</f>
        <v>14</v>
      </c>
      <c r="AM6" s="40"/>
      <c r="AN6" s="40">
        <f>SUM(AN3:AN5)</f>
        <v>106</v>
      </c>
      <c r="AO6" s="40"/>
      <c r="AP6" s="40">
        <f t="shared" ref="AP6:AQ6" si="6">SUM(AP3:AP5)</f>
        <v>2</v>
      </c>
      <c r="AQ6" s="40">
        <f t="shared" si="6"/>
        <v>3</v>
      </c>
      <c r="AR6" s="5">
        <f>(K6/(F6+G6+H6))</f>
        <v>0.41463414634146339</v>
      </c>
      <c r="AS6" s="24" t="s">
        <v>102</v>
      </c>
      <c r="AT6" s="24" t="s">
        <v>137</v>
      </c>
      <c r="AU6" s="24" t="s">
        <v>135</v>
      </c>
      <c r="AV6" s="24" t="s">
        <v>86</v>
      </c>
      <c r="AW6" s="24" t="s">
        <v>87</v>
      </c>
      <c r="AX6" s="24" t="s">
        <v>136</v>
      </c>
    </row>
    <row r="7" spans="1:50" ht="17.25" customHeight="1">
      <c r="AA7" s="41"/>
    </row>
    <row r="8" spans="1:50" ht="17.25" customHeight="1">
      <c r="A8" s="32" t="s">
        <v>52</v>
      </c>
      <c r="B8" s="32" t="s">
        <v>125</v>
      </c>
      <c r="C8" s="32" t="s">
        <v>9</v>
      </c>
      <c r="D8" s="32" t="s">
        <v>10</v>
      </c>
      <c r="E8" s="32" t="s">
        <v>11</v>
      </c>
      <c r="F8" s="32" t="s">
        <v>12</v>
      </c>
      <c r="G8" s="32" t="s">
        <v>13</v>
      </c>
      <c r="H8" s="32" t="s">
        <v>14</v>
      </c>
      <c r="I8" s="32" t="s">
        <v>15</v>
      </c>
      <c r="J8" s="32" t="s">
        <v>16</v>
      </c>
      <c r="K8" s="32" t="s">
        <v>17</v>
      </c>
      <c r="L8" s="32" t="s">
        <v>40</v>
      </c>
      <c r="M8" s="32" t="s">
        <v>18</v>
      </c>
      <c r="N8" s="32" t="s">
        <v>29</v>
      </c>
      <c r="O8" s="32" t="s">
        <v>30</v>
      </c>
      <c r="P8" s="32" t="s">
        <v>31</v>
      </c>
      <c r="Q8" s="32" t="s">
        <v>19</v>
      </c>
      <c r="R8" s="32" t="s">
        <v>20</v>
      </c>
      <c r="S8" s="32" t="s">
        <v>33</v>
      </c>
      <c r="T8" s="32" t="s">
        <v>21</v>
      </c>
      <c r="U8" s="32" t="s">
        <v>22</v>
      </c>
      <c r="V8" s="32" t="s">
        <v>23</v>
      </c>
      <c r="W8" s="32" t="s">
        <v>24</v>
      </c>
      <c r="X8" s="32" t="s">
        <v>25</v>
      </c>
      <c r="Y8" s="32" t="s">
        <v>26</v>
      </c>
      <c r="Z8" s="32" t="s">
        <v>27</v>
      </c>
      <c r="AA8" s="33" t="s">
        <v>28</v>
      </c>
      <c r="AB8" s="32" t="s">
        <v>34</v>
      </c>
      <c r="AC8" s="32" t="s">
        <v>126</v>
      </c>
      <c r="AD8" s="32" t="s">
        <v>127</v>
      </c>
      <c r="AE8" s="32" t="s">
        <v>128</v>
      </c>
      <c r="AF8" s="32" t="s">
        <v>129</v>
      </c>
      <c r="AG8" s="32" t="s">
        <v>130</v>
      </c>
      <c r="AH8" s="67" t="s">
        <v>131</v>
      </c>
      <c r="AI8" s="68"/>
      <c r="AJ8" s="67" t="s">
        <v>36</v>
      </c>
      <c r="AK8" s="68"/>
      <c r="AL8" s="67" t="s">
        <v>37</v>
      </c>
      <c r="AM8" s="68"/>
      <c r="AN8" s="67" t="s">
        <v>39</v>
      </c>
      <c r="AO8" s="68"/>
      <c r="AP8" s="32" t="s">
        <v>95</v>
      </c>
      <c r="AQ8" s="32" t="s">
        <v>132</v>
      </c>
      <c r="AR8" s="32" t="s">
        <v>133</v>
      </c>
      <c r="AS8" s="67" t="s">
        <v>134</v>
      </c>
      <c r="AT8" s="68"/>
      <c r="AU8" s="68"/>
      <c r="AV8" s="68"/>
      <c r="AW8" s="68"/>
      <c r="AX8" s="32"/>
    </row>
    <row r="9" spans="1:50" ht="17.25" customHeight="1">
      <c r="B9" s="6">
        <v>23</v>
      </c>
      <c r="C9" s="6">
        <v>11</v>
      </c>
      <c r="D9" s="6">
        <v>24</v>
      </c>
      <c r="E9" s="6">
        <v>21</v>
      </c>
      <c r="F9" s="6">
        <v>3</v>
      </c>
      <c r="G9" s="6">
        <v>2</v>
      </c>
      <c r="H9" s="6">
        <v>1</v>
      </c>
      <c r="I9" s="6">
        <v>2</v>
      </c>
      <c r="J9" s="6">
        <v>0</v>
      </c>
      <c r="K9" s="6">
        <v>3</v>
      </c>
      <c r="L9" s="6">
        <v>3</v>
      </c>
      <c r="M9" s="6">
        <v>0</v>
      </c>
      <c r="N9" s="6">
        <v>3</v>
      </c>
      <c r="O9" s="6">
        <v>0</v>
      </c>
      <c r="P9" s="6">
        <v>0</v>
      </c>
      <c r="Q9" s="6">
        <v>0</v>
      </c>
      <c r="R9" s="6">
        <v>5</v>
      </c>
      <c r="S9" s="6">
        <v>1</v>
      </c>
      <c r="T9" s="6">
        <v>0.14299999999999999</v>
      </c>
      <c r="U9" s="6">
        <v>0.25</v>
      </c>
      <c r="V9" s="6">
        <v>0.14299999999999999</v>
      </c>
      <c r="W9" s="6">
        <v>0.39300000000000002</v>
      </c>
      <c r="X9" s="6">
        <v>4</v>
      </c>
      <c r="Y9" s="6">
        <v>6</v>
      </c>
      <c r="Z9" s="6">
        <v>5</v>
      </c>
      <c r="AA9" s="41">
        <v>0.73</v>
      </c>
      <c r="AB9" s="6">
        <v>74</v>
      </c>
      <c r="AC9" s="39">
        <v>3.08</v>
      </c>
      <c r="AD9" s="6">
        <v>0.85</v>
      </c>
      <c r="AE9" s="38">
        <v>0</v>
      </c>
      <c r="AF9" s="6">
        <v>0.4</v>
      </c>
      <c r="AG9" s="6">
        <v>3.88</v>
      </c>
      <c r="AH9" s="6">
        <v>6</v>
      </c>
      <c r="AI9" s="5">
        <v>0.08</v>
      </c>
      <c r="AR9" s="5">
        <v>0.5</v>
      </c>
      <c r="AS9" s="6" t="s">
        <v>102</v>
      </c>
      <c r="AT9" s="6" t="s">
        <v>87</v>
      </c>
      <c r="AU9" s="6" t="s">
        <v>139</v>
      </c>
    </row>
    <row r="10" spans="1:50" ht="17.25" customHeight="1">
      <c r="B10" s="6">
        <v>24</v>
      </c>
      <c r="C10" s="6">
        <v>17</v>
      </c>
      <c r="D10" s="6">
        <v>58</v>
      </c>
      <c r="E10" s="6">
        <v>52</v>
      </c>
      <c r="F10" s="6">
        <v>21</v>
      </c>
      <c r="G10" s="6">
        <v>4</v>
      </c>
      <c r="H10" s="6">
        <v>1</v>
      </c>
      <c r="I10" s="6">
        <v>6</v>
      </c>
      <c r="J10" s="6">
        <v>21</v>
      </c>
      <c r="K10" s="6">
        <v>20</v>
      </c>
      <c r="L10" s="6">
        <v>8</v>
      </c>
      <c r="M10" s="6">
        <v>1</v>
      </c>
      <c r="N10" s="6">
        <v>12</v>
      </c>
      <c r="O10" s="6">
        <v>5</v>
      </c>
      <c r="P10" s="6">
        <v>1</v>
      </c>
      <c r="Q10" s="6">
        <v>3</v>
      </c>
      <c r="R10" s="6">
        <v>7</v>
      </c>
      <c r="S10" s="6">
        <v>1</v>
      </c>
      <c r="T10" s="6">
        <v>0.40400000000000003</v>
      </c>
      <c r="U10" s="6">
        <v>0.45600000000000002</v>
      </c>
      <c r="V10" s="6">
        <v>0.71199999999999997</v>
      </c>
      <c r="W10" s="6">
        <v>1.1679999999999999</v>
      </c>
      <c r="X10" s="6">
        <v>2</v>
      </c>
      <c r="Y10" s="6">
        <v>16</v>
      </c>
      <c r="Z10" s="6">
        <v>17</v>
      </c>
      <c r="AA10" s="41">
        <v>0.94</v>
      </c>
      <c r="AB10" s="6">
        <v>185</v>
      </c>
      <c r="AC10" s="39">
        <v>3.19</v>
      </c>
      <c r="AD10" s="6">
        <v>14.56</v>
      </c>
      <c r="AE10" s="38">
        <v>0.308</v>
      </c>
      <c r="AF10" s="6">
        <v>0.6</v>
      </c>
      <c r="AG10" s="6">
        <v>30.46</v>
      </c>
      <c r="AH10" s="6">
        <v>35</v>
      </c>
      <c r="AI10" s="5">
        <v>0.19</v>
      </c>
      <c r="AJ10" s="6">
        <v>9</v>
      </c>
      <c r="AK10" s="5">
        <v>0.05</v>
      </c>
      <c r="AL10" s="6">
        <v>19</v>
      </c>
      <c r="AM10" s="5">
        <v>0.1</v>
      </c>
      <c r="AN10" s="6">
        <v>70</v>
      </c>
      <c r="AO10" s="5">
        <v>0.38</v>
      </c>
      <c r="AP10" s="6">
        <v>2</v>
      </c>
      <c r="AQ10" s="6">
        <v>1</v>
      </c>
      <c r="AR10" s="5">
        <v>0.77</v>
      </c>
      <c r="AS10" s="6" t="s">
        <v>102</v>
      </c>
      <c r="AT10" s="6" t="s">
        <v>135</v>
      </c>
      <c r="AU10" s="6" t="s">
        <v>87</v>
      </c>
      <c r="AV10" s="6" t="s">
        <v>139</v>
      </c>
    </row>
    <row r="11" spans="1:50" ht="17.25" customHeight="1">
      <c r="B11" s="6">
        <v>25</v>
      </c>
      <c r="C11" s="25">
        <f>打撃詳細!B7</f>
        <v>6</v>
      </c>
      <c r="D11" s="25">
        <f>打撃詳細!C7</f>
        <v>18</v>
      </c>
      <c r="E11" s="25">
        <f>打撃詳細!D7</f>
        <v>18</v>
      </c>
      <c r="F11" s="25">
        <f>打撃詳細!E7</f>
        <v>7</v>
      </c>
      <c r="G11" s="25">
        <f>打撃詳細!F7</f>
        <v>1</v>
      </c>
      <c r="H11" s="25">
        <f>打撃詳細!G7</f>
        <v>0</v>
      </c>
      <c r="I11" s="25">
        <f>打撃詳細!H7</f>
        <v>0</v>
      </c>
      <c r="J11" s="25">
        <f>打撃詳細!I7</f>
        <v>8</v>
      </c>
      <c r="K11" s="25">
        <f>打撃詳細!J7</f>
        <v>7</v>
      </c>
      <c r="L11" s="25">
        <f>打撃詳細!U7</f>
        <v>3</v>
      </c>
      <c r="M11" s="25">
        <f>打撃詳細!K7</f>
        <v>0</v>
      </c>
      <c r="N11" s="25">
        <f>打撃詳細!P7</f>
        <v>2</v>
      </c>
      <c r="O11" s="25">
        <f>打撃詳細!Q7</f>
        <v>3</v>
      </c>
      <c r="P11" s="25">
        <f>打撃詳細!R7</f>
        <v>1</v>
      </c>
      <c r="Q11" s="25">
        <f>打撃詳細!S7</f>
        <v>1</v>
      </c>
      <c r="R11" s="25">
        <f>打撃詳細!V7</f>
        <v>4</v>
      </c>
      <c r="S11" s="25">
        <f>打撃詳細!W7</f>
        <v>0</v>
      </c>
      <c r="T11" s="25" t="str">
        <f>打撃詳細!L7</f>
        <v>0.389</v>
      </c>
      <c r="U11" s="25" t="str">
        <f>打撃詳細!M7</f>
        <v>0.421</v>
      </c>
      <c r="V11" s="25" t="str">
        <f>打撃詳細!N7</f>
        <v>0.833</v>
      </c>
      <c r="W11" s="25" t="str">
        <f>打撃詳細!O7</f>
        <v>1.254</v>
      </c>
      <c r="X11" s="25">
        <f>打撃詳細!AD7</f>
        <v>0</v>
      </c>
      <c r="Y11" s="25">
        <f>打撃詳細!AE7</f>
        <v>5</v>
      </c>
      <c r="Z11" s="25">
        <f>打撃詳細!AF7</f>
        <v>7</v>
      </c>
      <c r="AA11" s="25" t="str">
        <f>打撃詳細!AG7</f>
        <v>1.00</v>
      </c>
      <c r="AB11" s="25">
        <f>打撃詳細!X7</f>
        <v>73</v>
      </c>
      <c r="AC11" s="25" t="str">
        <f>打撃詳細!Y7</f>
        <v>4.1</v>
      </c>
      <c r="AD11" s="38">
        <f t="shared" ref="AD11:AD12" si="7">0.5*N11+0.72*O11+1.04*P11+1.44*Q11+0.34*(G11+H11)+0.18*I11-0.09*(E11-F11-R11)-0.098*R11-0.37*S11+0.04*M11</f>
        <v>4.9580000000000002</v>
      </c>
      <c r="AE11" s="38">
        <f t="shared" ref="AE11:AE12" si="8">V11-T11</f>
        <v>0.44399999999999995</v>
      </c>
      <c r="AF11" s="39">
        <f t="shared" ref="AF11:AF12" si="9">G11/R11</f>
        <v>0.25</v>
      </c>
      <c r="AG11" s="39">
        <f t="shared" ref="AG11:AG12" si="10">((F11+G11+H11-S11)+2.4*(E11+G11+H11+M11)*((N11+O11*2+P11*3+Q11*4+0.24*(G11+H11)+0.62*I11+(0.5*M11)-0.03*R11)+3*(E11+G11+H11+M11))/(9*(E11+G11+H11+M11)))-0.9*(E11+G11+H11+M11)</f>
        <v>10.132000000000001</v>
      </c>
      <c r="AH11" s="24">
        <f>打撃集計!AF7</f>
        <v>15</v>
      </c>
      <c r="AI11" s="25" t="str">
        <f>打撃詳細!AB7</f>
        <v>21%</v>
      </c>
      <c r="AJ11" s="6">
        <f>打撃集計!AD7</f>
        <v>2</v>
      </c>
      <c r="AK11" s="25" t="str">
        <f>打撃詳細!Z7</f>
        <v>3%</v>
      </c>
      <c r="AL11" s="6">
        <f>打撃集計!AE7</f>
        <v>13</v>
      </c>
      <c r="AM11" s="25" t="str">
        <f>打撃詳細!AA7</f>
        <v>18%</v>
      </c>
      <c r="AN11" s="6">
        <f>打撃集計!AG7</f>
        <v>25</v>
      </c>
      <c r="AO11" s="25" t="str">
        <f>打撃詳細!AC7</f>
        <v>34%</v>
      </c>
    </row>
    <row r="12" spans="1:50" ht="17.25" customHeight="1">
      <c r="A12" s="40"/>
      <c r="B12" s="40" t="s">
        <v>138</v>
      </c>
      <c r="C12" s="40">
        <f t="shared" ref="C12:S12" si="11">SUM(C9:C11)</f>
        <v>34</v>
      </c>
      <c r="D12" s="40">
        <f t="shared" si="11"/>
        <v>100</v>
      </c>
      <c r="E12" s="40">
        <f t="shared" si="11"/>
        <v>91</v>
      </c>
      <c r="F12" s="40">
        <f t="shared" si="11"/>
        <v>31</v>
      </c>
      <c r="G12" s="40">
        <f t="shared" si="11"/>
        <v>7</v>
      </c>
      <c r="H12" s="40">
        <f t="shared" si="11"/>
        <v>2</v>
      </c>
      <c r="I12" s="40">
        <f t="shared" si="11"/>
        <v>8</v>
      </c>
      <c r="J12" s="40">
        <f t="shared" si="11"/>
        <v>29</v>
      </c>
      <c r="K12" s="40">
        <f t="shared" si="11"/>
        <v>30</v>
      </c>
      <c r="L12" s="40">
        <f t="shared" si="11"/>
        <v>14</v>
      </c>
      <c r="M12" s="40">
        <f t="shared" si="11"/>
        <v>1</v>
      </c>
      <c r="N12" s="40">
        <f t="shared" si="11"/>
        <v>17</v>
      </c>
      <c r="O12" s="40">
        <f t="shared" si="11"/>
        <v>8</v>
      </c>
      <c r="P12" s="40">
        <f t="shared" si="11"/>
        <v>2</v>
      </c>
      <c r="Q12" s="40">
        <f t="shared" si="11"/>
        <v>4</v>
      </c>
      <c r="R12" s="40">
        <f t="shared" si="11"/>
        <v>16</v>
      </c>
      <c r="S12" s="40">
        <f t="shared" si="11"/>
        <v>2</v>
      </c>
      <c r="T12" s="10">
        <f>F12/E12</f>
        <v>0.34065934065934067</v>
      </c>
      <c r="U12" s="10">
        <f>(F12+G12+H12)/(E12+G12+H12)</f>
        <v>0.4</v>
      </c>
      <c r="V12" s="10">
        <f>(N12+O12*2+P12*3+Q12*4)/E12</f>
        <v>0.60439560439560436</v>
      </c>
      <c r="W12" s="10">
        <f>U12+V12</f>
        <v>1.0043956043956044</v>
      </c>
      <c r="X12" s="40">
        <f t="shared" ref="X12:Z12" si="12">SUM(X9:X11)</f>
        <v>6</v>
      </c>
      <c r="Y12" s="40">
        <f t="shared" si="12"/>
        <v>27</v>
      </c>
      <c r="Z12" s="40">
        <f t="shared" si="12"/>
        <v>29</v>
      </c>
      <c r="AA12" s="41">
        <f>(Y12+Z12)/(X12+Y12+Z12)</f>
        <v>0.90322580645161288</v>
      </c>
      <c r="AB12" s="40">
        <f>SUM(AB9:AB11)</f>
        <v>332</v>
      </c>
      <c r="AC12" s="39">
        <f>AB12/D12</f>
        <v>3.32</v>
      </c>
      <c r="AD12" s="38">
        <f t="shared" si="7"/>
        <v>20.372</v>
      </c>
      <c r="AE12" s="38">
        <f t="shared" si="8"/>
        <v>0.26373626373626369</v>
      </c>
      <c r="AF12" s="39">
        <f t="shared" si="9"/>
        <v>0.4375</v>
      </c>
      <c r="AG12" s="39">
        <f t="shared" si="10"/>
        <v>44.470666666666631</v>
      </c>
      <c r="AH12" s="40">
        <f>SUM(AH9:AH11)</f>
        <v>56</v>
      </c>
      <c r="AI12" s="40"/>
      <c r="AJ12" s="40">
        <f>SUM(AJ9:AJ11)</f>
        <v>11</v>
      </c>
      <c r="AK12" s="40"/>
      <c r="AL12" s="40">
        <f>SUM(AL9:AL11)</f>
        <v>32</v>
      </c>
      <c r="AM12" s="40"/>
      <c r="AN12" s="40">
        <f>SUM(AN9:AN11)</f>
        <v>95</v>
      </c>
      <c r="AO12" s="40"/>
      <c r="AP12" s="40">
        <f t="shared" ref="AP12:AQ12" si="13">SUM(AP9:AP11)</f>
        <v>2</v>
      </c>
      <c r="AQ12" s="40">
        <f t="shared" si="13"/>
        <v>1</v>
      </c>
      <c r="AR12" s="5">
        <f>(K12/(F12+G12+H12))</f>
        <v>0.75</v>
      </c>
      <c r="AS12" s="6" t="s">
        <v>102</v>
      </c>
      <c r="AT12" s="6" t="s">
        <v>135</v>
      </c>
      <c r="AU12" s="6" t="s">
        <v>87</v>
      </c>
      <c r="AV12" s="6" t="s">
        <v>139</v>
      </c>
      <c r="AW12" s="40"/>
      <c r="AX12" s="40"/>
    </row>
    <row r="13" spans="1:50" ht="18" customHeight="1">
      <c r="AA13" s="41"/>
      <c r="AC13" s="39"/>
    </row>
    <row r="14" spans="1:50" ht="17.25" customHeight="1">
      <c r="A14" s="32" t="s">
        <v>54</v>
      </c>
      <c r="B14" s="32" t="s">
        <v>125</v>
      </c>
      <c r="C14" s="32" t="s">
        <v>9</v>
      </c>
      <c r="D14" s="32" t="s">
        <v>10</v>
      </c>
      <c r="E14" s="32" t="s">
        <v>11</v>
      </c>
      <c r="F14" s="32" t="s">
        <v>12</v>
      </c>
      <c r="G14" s="32" t="s">
        <v>13</v>
      </c>
      <c r="H14" s="32" t="s">
        <v>14</v>
      </c>
      <c r="I14" s="32" t="s">
        <v>15</v>
      </c>
      <c r="J14" s="32" t="s">
        <v>16</v>
      </c>
      <c r="K14" s="32" t="s">
        <v>17</v>
      </c>
      <c r="L14" s="32" t="s">
        <v>40</v>
      </c>
      <c r="M14" s="32" t="s">
        <v>18</v>
      </c>
      <c r="N14" s="32" t="s">
        <v>29</v>
      </c>
      <c r="O14" s="32" t="s">
        <v>30</v>
      </c>
      <c r="P14" s="32" t="s">
        <v>31</v>
      </c>
      <c r="Q14" s="32" t="s">
        <v>19</v>
      </c>
      <c r="R14" s="32" t="s">
        <v>20</v>
      </c>
      <c r="S14" s="32" t="s">
        <v>33</v>
      </c>
      <c r="T14" s="32" t="s">
        <v>21</v>
      </c>
      <c r="U14" s="32" t="s">
        <v>22</v>
      </c>
      <c r="V14" s="32" t="s">
        <v>23</v>
      </c>
      <c r="W14" s="32" t="s">
        <v>24</v>
      </c>
      <c r="X14" s="32" t="s">
        <v>25</v>
      </c>
      <c r="Y14" s="32" t="s">
        <v>26</v>
      </c>
      <c r="Z14" s="32" t="s">
        <v>27</v>
      </c>
      <c r="AA14" s="33" t="s">
        <v>28</v>
      </c>
      <c r="AB14" s="32" t="s">
        <v>34</v>
      </c>
      <c r="AC14" s="32" t="s">
        <v>126</v>
      </c>
      <c r="AD14" s="32" t="s">
        <v>127</v>
      </c>
      <c r="AE14" s="32" t="s">
        <v>128</v>
      </c>
      <c r="AF14" s="32" t="s">
        <v>129</v>
      </c>
      <c r="AG14" s="32" t="s">
        <v>130</v>
      </c>
      <c r="AH14" s="67" t="s">
        <v>131</v>
      </c>
      <c r="AI14" s="68"/>
      <c r="AJ14" s="67" t="s">
        <v>36</v>
      </c>
      <c r="AK14" s="68"/>
      <c r="AL14" s="67" t="s">
        <v>37</v>
      </c>
      <c r="AM14" s="68"/>
      <c r="AN14" s="67" t="s">
        <v>39</v>
      </c>
      <c r="AO14" s="68"/>
      <c r="AP14" s="32" t="s">
        <v>95</v>
      </c>
      <c r="AQ14" s="32" t="s">
        <v>132</v>
      </c>
      <c r="AR14" s="32" t="s">
        <v>133</v>
      </c>
      <c r="AS14" s="67" t="s">
        <v>134</v>
      </c>
      <c r="AT14" s="68"/>
      <c r="AU14" s="68"/>
      <c r="AV14" s="68"/>
      <c r="AW14" s="68"/>
      <c r="AX14" s="32"/>
    </row>
    <row r="15" spans="1:50" ht="17.25" customHeight="1">
      <c r="B15" s="6">
        <v>23</v>
      </c>
      <c r="C15" s="6">
        <v>8</v>
      </c>
      <c r="D15" s="6">
        <v>19</v>
      </c>
      <c r="E15" s="6">
        <v>15</v>
      </c>
      <c r="F15" s="6">
        <v>4</v>
      </c>
      <c r="G15" s="6">
        <v>3</v>
      </c>
      <c r="H15" s="6">
        <v>1</v>
      </c>
      <c r="I15" s="6">
        <v>5</v>
      </c>
      <c r="J15" s="6">
        <v>4</v>
      </c>
      <c r="K15" s="6">
        <v>1</v>
      </c>
      <c r="L15" s="6">
        <v>10</v>
      </c>
      <c r="M15" s="6">
        <v>0</v>
      </c>
      <c r="N15" s="6">
        <v>1</v>
      </c>
      <c r="O15" s="6">
        <v>2</v>
      </c>
      <c r="P15" s="6">
        <v>0</v>
      </c>
      <c r="Q15" s="6">
        <v>0</v>
      </c>
      <c r="R15" s="6">
        <v>3</v>
      </c>
      <c r="S15" s="6">
        <v>1</v>
      </c>
      <c r="T15" s="6">
        <v>0.26700000000000002</v>
      </c>
      <c r="U15" s="6">
        <v>0.42099999999999999</v>
      </c>
      <c r="V15" s="6">
        <v>0.33300000000000002</v>
      </c>
      <c r="W15" s="6">
        <v>0.754</v>
      </c>
      <c r="X15" s="6">
        <v>0</v>
      </c>
      <c r="Y15" s="6">
        <v>3</v>
      </c>
      <c r="Z15" s="6">
        <v>1</v>
      </c>
      <c r="AA15" s="41">
        <v>1</v>
      </c>
      <c r="AB15" s="6">
        <v>75</v>
      </c>
      <c r="AC15" s="39">
        <v>3.95</v>
      </c>
      <c r="AD15" s="6">
        <v>2.82</v>
      </c>
      <c r="AE15" s="38">
        <v>6.6000000000000003E-2</v>
      </c>
      <c r="AF15" s="6">
        <v>1</v>
      </c>
      <c r="AG15" s="6">
        <v>7.49</v>
      </c>
      <c r="AH15" s="6">
        <v>10</v>
      </c>
      <c r="AI15" s="5">
        <v>0.13</v>
      </c>
      <c r="AR15" s="5">
        <v>0.13</v>
      </c>
      <c r="AS15" s="6" t="s">
        <v>140</v>
      </c>
    </row>
    <row r="16" spans="1:50" ht="17.25" customHeight="1">
      <c r="B16" s="6">
        <v>24</v>
      </c>
      <c r="C16" s="6">
        <v>17</v>
      </c>
      <c r="D16" s="6">
        <v>51</v>
      </c>
      <c r="E16" s="6">
        <v>43</v>
      </c>
      <c r="F16" s="6">
        <v>10</v>
      </c>
      <c r="G16" s="6">
        <v>8</v>
      </c>
      <c r="H16" s="6">
        <v>0</v>
      </c>
      <c r="I16" s="6">
        <v>5</v>
      </c>
      <c r="J16" s="6">
        <v>4</v>
      </c>
      <c r="K16" s="6">
        <v>10</v>
      </c>
      <c r="L16" s="6">
        <v>8</v>
      </c>
      <c r="M16" s="6">
        <v>0</v>
      </c>
      <c r="N16" s="6">
        <v>8</v>
      </c>
      <c r="O16" s="6">
        <v>1</v>
      </c>
      <c r="P16" s="6">
        <v>1</v>
      </c>
      <c r="Q16" s="6">
        <v>0</v>
      </c>
      <c r="R16" s="6">
        <v>8</v>
      </c>
      <c r="S16" s="6">
        <v>1</v>
      </c>
      <c r="T16" s="6">
        <v>0.23300000000000001</v>
      </c>
      <c r="U16" s="6">
        <v>0.35299999999999998</v>
      </c>
      <c r="V16" s="6">
        <v>0.30199999999999999</v>
      </c>
      <c r="W16" s="6">
        <v>0.65500000000000003</v>
      </c>
      <c r="X16" s="6">
        <v>3</v>
      </c>
      <c r="Y16" s="6">
        <v>22</v>
      </c>
      <c r="Z16" s="6">
        <v>3</v>
      </c>
      <c r="AA16" s="41">
        <v>0.89</v>
      </c>
      <c r="AB16" s="6">
        <v>173</v>
      </c>
      <c r="AC16" s="39">
        <v>3.39</v>
      </c>
      <c r="AD16" s="6">
        <v>5.98</v>
      </c>
      <c r="AE16" s="38">
        <v>6.9000000000000006E-2</v>
      </c>
      <c r="AF16" s="6">
        <v>1</v>
      </c>
      <c r="AG16" s="6">
        <v>16.64</v>
      </c>
      <c r="AH16" s="6">
        <v>22</v>
      </c>
      <c r="AI16" s="5">
        <v>0.13</v>
      </c>
      <c r="AJ16" s="6">
        <v>18</v>
      </c>
      <c r="AK16" s="5">
        <v>0.1</v>
      </c>
      <c r="AL16" s="6">
        <v>18</v>
      </c>
      <c r="AM16" s="5">
        <v>0.1</v>
      </c>
      <c r="AN16" s="6">
        <v>72</v>
      </c>
      <c r="AO16" s="5">
        <v>0.42</v>
      </c>
      <c r="AP16" s="6">
        <v>0</v>
      </c>
      <c r="AQ16" s="6">
        <v>1</v>
      </c>
      <c r="AR16" s="5">
        <v>0.56000000000000005</v>
      </c>
      <c r="AS16" s="6" t="s">
        <v>136</v>
      </c>
      <c r="AT16" s="6" t="s">
        <v>140</v>
      </c>
    </row>
    <row r="17" spans="1:50" ht="17.25" customHeight="1">
      <c r="B17" s="6">
        <v>25</v>
      </c>
      <c r="C17" s="25">
        <f>打撃詳細!B8</f>
        <v>6</v>
      </c>
      <c r="D17" s="25">
        <f>打撃詳細!C8</f>
        <v>14</v>
      </c>
      <c r="E17" s="25">
        <f>打撃詳細!D8</f>
        <v>14</v>
      </c>
      <c r="F17" s="25">
        <f>打撃詳細!E8</f>
        <v>3</v>
      </c>
      <c r="G17" s="25">
        <f>打撃詳細!F8</f>
        <v>2</v>
      </c>
      <c r="H17" s="25">
        <f>打撃詳細!G8</f>
        <v>1</v>
      </c>
      <c r="I17" s="25">
        <f>打撃詳細!H8</f>
        <v>2</v>
      </c>
      <c r="J17" s="25">
        <f>打撃詳細!I8</f>
        <v>2</v>
      </c>
      <c r="K17" s="25">
        <f>打撃詳細!J8</f>
        <v>4</v>
      </c>
      <c r="L17" s="25">
        <f>打撃詳細!U8</f>
        <v>3</v>
      </c>
      <c r="M17" s="25">
        <f>打撃詳細!K8</f>
        <v>0</v>
      </c>
      <c r="N17" s="25">
        <f>打撃詳細!P8</f>
        <v>2</v>
      </c>
      <c r="O17" s="25">
        <f>打撃詳細!Q8</f>
        <v>0</v>
      </c>
      <c r="P17" s="25">
        <f>打撃詳細!R8</f>
        <v>1</v>
      </c>
      <c r="Q17" s="25">
        <f>打撃詳細!S8</f>
        <v>0</v>
      </c>
      <c r="R17" s="25">
        <f>打撃詳細!V8</f>
        <v>7</v>
      </c>
      <c r="S17" s="25">
        <f>打撃詳細!W8</f>
        <v>0</v>
      </c>
      <c r="T17" s="25" t="str">
        <f>打撃詳細!L8</f>
        <v>0.214</v>
      </c>
      <c r="U17" s="25" t="str">
        <f>打撃詳細!M8</f>
        <v>0.353</v>
      </c>
      <c r="V17" s="25" t="str">
        <f>打撃詳細!N8</f>
        <v>0.357</v>
      </c>
      <c r="W17" s="25" t="str">
        <f>打撃詳細!O8</f>
        <v>0.710</v>
      </c>
      <c r="X17" s="25">
        <f>打撃詳細!AD8</f>
        <v>1</v>
      </c>
      <c r="Y17" s="25">
        <f>打撃詳細!AE8</f>
        <v>7</v>
      </c>
      <c r="Z17" s="25">
        <f>打撃詳細!AF8</f>
        <v>2</v>
      </c>
      <c r="AA17" s="25" t="str">
        <f>打撃詳細!AG8</f>
        <v>0.90</v>
      </c>
      <c r="AB17" s="25">
        <f>打撃詳細!X8</f>
        <v>75</v>
      </c>
      <c r="AC17" s="25" t="str">
        <f>打撃詳細!Y8</f>
        <v>5.4</v>
      </c>
      <c r="AD17" s="38">
        <f t="shared" ref="AD17:AD18" si="14">0.5*N17+0.72*O17+1.04*P17+1.44*Q17+0.34*(G17+H17)+0.18*I17-0.09*(E17-F17-R17)-0.098*R17-0.37*S17+0.04*M17</f>
        <v>2.3740000000000001</v>
      </c>
      <c r="AE17" s="38">
        <f t="shared" ref="AE17:AE18" si="15">V17-T17</f>
        <v>0.14299999999999999</v>
      </c>
      <c r="AF17" s="39">
        <f t="shared" ref="AF17:AF18" si="16">G17/R17</f>
        <v>0.2857142857142857</v>
      </c>
      <c r="AG17" s="39">
        <f t="shared" ref="AG17:AG18" si="17">((F17+G17+H17-S17)+2.4*(E17+G17+H17+M17)*((N17+O17*2+P17*3+Q17*4+0.24*(G17+H17)+0.62*I17+(0.5*M17)-0.03*R17)+3*(E17+G17+H17+M17))/(9*(E17+G17+H17+M17)))-0.9*(E17+G17+H17+M17)</f>
        <v>6.0999999999999979</v>
      </c>
      <c r="AH17" s="24">
        <f>打撃集計!AF8</f>
        <v>10</v>
      </c>
      <c r="AI17" s="25" t="str">
        <f>打撃詳細!AB8</f>
        <v>13%</v>
      </c>
      <c r="AJ17" s="6">
        <f>打撃集計!AD8</f>
        <v>10</v>
      </c>
      <c r="AK17" s="25" t="str">
        <f>打撃詳細!Z8</f>
        <v>13%</v>
      </c>
      <c r="AL17" s="6">
        <f>打撃集計!AE8</f>
        <v>10</v>
      </c>
      <c r="AM17" s="25" t="str">
        <f>打撃詳細!AA8</f>
        <v>13%</v>
      </c>
      <c r="AN17" s="6">
        <f>打撃集計!AG8</f>
        <v>31</v>
      </c>
      <c r="AO17" s="25" t="str">
        <f>打撃詳細!AC8</f>
        <v>41%</v>
      </c>
    </row>
    <row r="18" spans="1:50" ht="17.25" customHeight="1">
      <c r="A18" s="40"/>
      <c r="B18" s="40" t="s">
        <v>138</v>
      </c>
      <c r="C18" s="40">
        <f t="shared" ref="C18:S18" si="18">SUM(C15:C17)</f>
        <v>31</v>
      </c>
      <c r="D18" s="40">
        <f t="shared" si="18"/>
        <v>84</v>
      </c>
      <c r="E18" s="40">
        <f t="shared" si="18"/>
        <v>72</v>
      </c>
      <c r="F18" s="40">
        <f t="shared" si="18"/>
        <v>17</v>
      </c>
      <c r="G18" s="40">
        <f t="shared" si="18"/>
        <v>13</v>
      </c>
      <c r="H18" s="40">
        <f t="shared" si="18"/>
        <v>2</v>
      </c>
      <c r="I18" s="40">
        <f t="shared" si="18"/>
        <v>12</v>
      </c>
      <c r="J18" s="40">
        <f t="shared" si="18"/>
        <v>10</v>
      </c>
      <c r="K18" s="40">
        <f t="shared" si="18"/>
        <v>15</v>
      </c>
      <c r="L18" s="40">
        <f t="shared" si="18"/>
        <v>21</v>
      </c>
      <c r="M18" s="40">
        <f t="shared" si="18"/>
        <v>0</v>
      </c>
      <c r="N18" s="40">
        <f t="shared" si="18"/>
        <v>11</v>
      </c>
      <c r="O18" s="40">
        <f t="shared" si="18"/>
        <v>3</v>
      </c>
      <c r="P18" s="40">
        <f t="shared" si="18"/>
        <v>2</v>
      </c>
      <c r="Q18" s="40">
        <f t="shared" si="18"/>
        <v>0</v>
      </c>
      <c r="R18" s="40">
        <f t="shared" si="18"/>
        <v>18</v>
      </c>
      <c r="S18" s="40">
        <f t="shared" si="18"/>
        <v>2</v>
      </c>
      <c r="T18" s="10">
        <f>F18/E18</f>
        <v>0.2361111111111111</v>
      </c>
      <c r="U18" s="10">
        <f>(F18+G18+H18)/(E18+G18+H18)</f>
        <v>0.36781609195402298</v>
      </c>
      <c r="V18" s="10">
        <f>(N18+O18*2+P18*3+Q18*4)/E18</f>
        <v>0.31944444444444442</v>
      </c>
      <c r="W18" s="10">
        <f>U18+V18</f>
        <v>0.6872605363984674</v>
      </c>
      <c r="X18" s="40">
        <f t="shared" ref="X18:Z18" si="19">SUM(X15:X17)</f>
        <v>4</v>
      </c>
      <c r="Y18" s="40">
        <f t="shared" si="19"/>
        <v>32</v>
      </c>
      <c r="Z18" s="40">
        <f t="shared" si="19"/>
        <v>6</v>
      </c>
      <c r="AA18" s="41">
        <f>(Y18+Z18)/(X18+Y18+Z18)</f>
        <v>0.90476190476190477</v>
      </c>
      <c r="AB18" s="40">
        <f>SUM(AB15:AB17)</f>
        <v>323</v>
      </c>
      <c r="AC18" s="39">
        <f>AB18/D18</f>
        <v>3.8452380952380953</v>
      </c>
      <c r="AD18" s="38">
        <f t="shared" si="14"/>
        <v>11.166</v>
      </c>
      <c r="AE18" s="38">
        <f t="shared" si="15"/>
        <v>8.3333333333333315E-2</v>
      </c>
      <c r="AF18" s="39">
        <f t="shared" si="16"/>
        <v>0.72222222222222221</v>
      </c>
      <c r="AG18" s="39">
        <f t="shared" si="17"/>
        <v>30.233333333333334</v>
      </c>
      <c r="AH18" s="40">
        <f>SUM(AH15:AH17)</f>
        <v>42</v>
      </c>
      <c r="AI18" s="40"/>
      <c r="AJ18" s="40">
        <f>SUM(AJ15:AJ17)</f>
        <v>28</v>
      </c>
      <c r="AK18" s="40"/>
      <c r="AL18" s="40">
        <f>SUM(AL15:AL17)</f>
        <v>28</v>
      </c>
      <c r="AM18" s="40"/>
      <c r="AN18" s="40">
        <f>SUM(AN15:AN17)</f>
        <v>103</v>
      </c>
      <c r="AO18" s="40"/>
      <c r="AP18" s="40">
        <f t="shared" ref="AP18:AQ18" si="20">SUM(AP15:AP17)</f>
        <v>0</v>
      </c>
      <c r="AQ18" s="40">
        <f t="shared" si="20"/>
        <v>1</v>
      </c>
      <c r="AR18" s="5">
        <f>(K18/(F18+G18+H18))</f>
        <v>0.46875</v>
      </c>
      <c r="AS18" s="6" t="s">
        <v>136</v>
      </c>
      <c r="AT18" s="6" t="s">
        <v>140</v>
      </c>
      <c r="AU18" s="40"/>
      <c r="AV18" s="40"/>
      <c r="AW18" s="40"/>
      <c r="AX18" s="40"/>
    </row>
    <row r="19" spans="1:50" ht="17.25" customHeight="1">
      <c r="AA19" s="41"/>
    </row>
    <row r="20" spans="1:50" ht="17.25" customHeight="1">
      <c r="A20" s="32" t="s">
        <v>56</v>
      </c>
      <c r="B20" s="32" t="s">
        <v>125</v>
      </c>
      <c r="C20" s="32" t="s">
        <v>9</v>
      </c>
      <c r="D20" s="32" t="s">
        <v>10</v>
      </c>
      <c r="E20" s="32" t="s">
        <v>11</v>
      </c>
      <c r="F20" s="32" t="s">
        <v>12</v>
      </c>
      <c r="G20" s="32" t="s">
        <v>13</v>
      </c>
      <c r="H20" s="32" t="s">
        <v>14</v>
      </c>
      <c r="I20" s="32" t="s">
        <v>15</v>
      </c>
      <c r="J20" s="32" t="s">
        <v>16</v>
      </c>
      <c r="K20" s="32" t="s">
        <v>17</v>
      </c>
      <c r="L20" s="32" t="s">
        <v>40</v>
      </c>
      <c r="M20" s="32" t="s">
        <v>18</v>
      </c>
      <c r="N20" s="32" t="s">
        <v>29</v>
      </c>
      <c r="O20" s="32" t="s">
        <v>30</v>
      </c>
      <c r="P20" s="32" t="s">
        <v>31</v>
      </c>
      <c r="Q20" s="32" t="s">
        <v>19</v>
      </c>
      <c r="R20" s="32" t="s">
        <v>20</v>
      </c>
      <c r="S20" s="32" t="s">
        <v>33</v>
      </c>
      <c r="T20" s="32" t="s">
        <v>21</v>
      </c>
      <c r="U20" s="32" t="s">
        <v>22</v>
      </c>
      <c r="V20" s="32" t="s">
        <v>23</v>
      </c>
      <c r="W20" s="32" t="s">
        <v>24</v>
      </c>
      <c r="X20" s="32" t="s">
        <v>25</v>
      </c>
      <c r="Y20" s="32" t="s">
        <v>26</v>
      </c>
      <c r="Z20" s="32" t="s">
        <v>27</v>
      </c>
      <c r="AA20" s="33" t="s">
        <v>28</v>
      </c>
      <c r="AB20" s="32" t="s">
        <v>34</v>
      </c>
      <c r="AC20" s="32" t="s">
        <v>126</v>
      </c>
      <c r="AD20" s="32" t="s">
        <v>127</v>
      </c>
      <c r="AE20" s="32" t="s">
        <v>128</v>
      </c>
      <c r="AF20" s="32" t="s">
        <v>129</v>
      </c>
      <c r="AG20" s="32" t="s">
        <v>130</v>
      </c>
      <c r="AH20" s="67" t="s">
        <v>131</v>
      </c>
      <c r="AI20" s="68"/>
      <c r="AJ20" s="67" t="s">
        <v>36</v>
      </c>
      <c r="AK20" s="68"/>
      <c r="AL20" s="67" t="s">
        <v>37</v>
      </c>
      <c r="AM20" s="68"/>
      <c r="AN20" s="67" t="s">
        <v>39</v>
      </c>
      <c r="AO20" s="68"/>
      <c r="AP20" s="32" t="s">
        <v>95</v>
      </c>
      <c r="AQ20" s="32" t="s">
        <v>132</v>
      </c>
      <c r="AR20" s="32" t="s">
        <v>133</v>
      </c>
      <c r="AS20" s="67" t="s">
        <v>134</v>
      </c>
      <c r="AT20" s="68"/>
      <c r="AU20" s="68"/>
      <c r="AV20" s="68"/>
      <c r="AW20" s="68"/>
      <c r="AX20" s="32"/>
    </row>
    <row r="21" spans="1:50" ht="17.25" customHeight="1">
      <c r="B21" s="6">
        <v>23</v>
      </c>
      <c r="C21" s="6">
        <v>11</v>
      </c>
      <c r="D21" s="6">
        <v>29</v>
      </c>
      <c r="E21" s="6">
        <v>24</v>
      </c>
      <c r="F21" s="6">
        <v>8</v>
      </c>
      <c r="G21" s="6">
        <v>5</v>
      </c>
      <c r="H21" s="6">
        <v>0</v>
      </c>
      <c r="I21" s="6">
        <v>1</v>
      </c>
      <c r="J21" s="6">
        <v>5</v>
      </c>
      <c r="K21" s="6">
        <v>5</v>
      </c>
      <c r="L21" s="6">
        <v>6</v>
      </c>
      <c r="M21" s="6">
        <v>0</v>
      </c>
      <c r="N21" s="6">
        <v>6</v>
      </c>
      <c r="O21" s="6">
        <v>1</v>
      </c>
      <c r="P21" s="6">
        <v>1</v>
      </c>
      <c r="Q21" s="6">
        <v>0</v>
      </c>
      <c r="R21" s="6">
        <v>3</v>
      </c>
      <c r="S21" s="6">
        <v>0</v>
      </c>
      <c r="T21" s="6">
        <v>0.33300000000000002</v>
      </c>
      <c r="U21" s="6">
        <v>0.44800000000000001</v>
      </c>
      <c r="V21" s="6">
        <v>0.45800000000000002</v>
      </c>
      <c r="W21" s="6">
        <v>0.90700000000000003</v>
      </c>
      <c r="X21" s="6">
        <v>3</v>
      </c>
      <c r="Y21" s="6">
        <v>39</v>
      </c>
      <c r="Z21" s="6">
        <v>5</v>
      </c>
      <c r="AA21" s="41">
        <v>0.94</v>
      </c>
      <c r="AB21" s="6">
        <v>110</v>
      </c>
      <c r="AC21" s="39">
        <v>3.79</v>
      </c>
      <c r="AD21" s="6">
        <v>5.18</v>
      </c>
      <c r="AE21" s="38">
        <v>0.125</v>
      </c>
      <c r="AF21" s="6">
        <v>1.7</v>
      </c>
      <c r="AG21" s="6">
        <v>13.49</v>
      </c>
      <c r="AH21" s="6">
        <v>10</v>
      </c>
      <c r="AI21" s="5">
        <v>0.09</v>
      </c>
      <c r="AR21" s="5">
        <v>0.38</v>
      </c>
      <c r="AS21" s="6" t="s">
        <v>137</v>
      </c>
      <c r="AT21" s="6" t="s">
        <v>135</v>
      </c>
      <c r="AU21" s="6" t="s">
        <v>87</v>
      </c>
    </row>
    <row r="22" spans="1:50" ht="17.25" customHeight="1">
      <c r="B22" s="6">
        <v>24</v>
      </c>
      <c r="C22" s="6">
        <v>17</v>
      </c>
      <c r="D22" s="6">
        <v>59</v>
      </c>
      <c r="E22" s="6">
        <v>47</v>
      </c>
      <c r="F22" s="6">
        <v>13</v>
      </c>
      <c r="G22" s="6">
        <v>8</v>
      </c>
      <c r="H22" s="6">
        <v>3</v>
      </c>
      <c r="I22" s="6">
        <v>2</v>
      </c>
      <c r="J22" s="6">
        <v>20</v>
      </c>
      <c r="K22" s="6">
        <v>15</v>
      </c>
      <c r="L22" s="6">
        <v>10</v>
      </c>
      <c r="M22" s="6">
        <v>1</v>
      </c>
      <c r="N22" s="6">
        <v>9</v>
      </c>
      <c r="O22" s="6">
        <v>3</v>
      </c>
      <c r="P22" s="6">
        <v>1</v>
      </c>
      <c r="Q22" s="6">
        <v>0</v>
      </c>
      <c r="R22" s="6">
        <v>6</v>
      </c>
      <c r="S22" s="6">
        <v>0</v>
      </c>
      <c r="T22" s="6">
        <v>0.27700000000000002</v>
      </c>
      <c r="U22" s="6">
        <v>0.41399999999999998</v>
      </c>
      <c r="V22" s="6">
        <v>0.38300000000000001</v>
      </c>
      <c r="W22" s="6">
        <v>0.79700000000000004</v>
      </c>
      <c r="X22" s="6">
        <v>1</v>
      </c>
      <c r="Y22" s="6">
        <v>32</v>
      </c>
      <c r="Z22" s="6">
        <v>22</v>
      </c>
      <c r="AA22" s="41">
        <v>0.98</v>
      </c>
      <c r="AB22" s="6">
        <v>202</v>
      </c>
      <c r="AC22" s="39">
        <v>3.42</v>
      </c>
      <c r="AD22" s="6">
        <v>8.73</v>
      </c>
      <c r="AE22" s="38">
        <v>0.106</v>
      </c>
      <c r="AF22" s="6">
        <v>1.3</v>
      </c>
      <c r="AG22" s="6">
        <v>24.02</v>
      </c>
      <c r="AH22" s="6">
        <v>23</v>
      </c>
      <c r="AI22" s="5">
        <v>0.11</v>
      </c>
      <c r="AJ22" s="6">
        <v>29</v>
      </c>
      <c r="AK22" s="5">
        <v>0.14000000000000001</v>
      </c>
      <c r="AL22" s="6">
        <v>11</v>
      </c>
      <c r="AM22" s="5">
        <v>0.05</v>
      </c>
      <c r="AN22" s="6">
        <v>92</v>
      </c>
      <c r="AO22" s="5">
        <v>0.46</v>
      </c>
      <c r="AP22" s="6">
        <v>5</v>
      </c>
      <c r="AQ22" s="6">
        <v>2</v>
      </c>
      <c r="AR22" s="5">
        <v>0.63</v>
      </c>
      <c r="AS22" s="6" t="s">
        <v>137</v>
      </c>
      <c r="AT22" s="6" t="s">
        <v>87</v>
      </c>
    </row>
    <row r="23" spans="1:50" ht="17.25" customHeight="1">
      <c r="B23" s="6">
        <v>25</v>
      </c>
      <c r="C23" s="25">
        <f>打撃詳細!B9</f>
        <v>5</v>
      </c>
      <c r="D23" s="25">
        <f>打撃詳細!C9</f>
        <v>9</v>
      </c>
      <c r="E23" s="25">
        <f>打撃詳細!D9</f>
        <v>9</v>
      </c>
      <c r="F23" s="25">
        <f>打撃詳細!E9</f>
        <v>1</v>
      </c>
      <c r="G23" s="25">
        <f>打撃詳細!F9</f>
        <v>1</v>
      </c>
      <c r="H23" s="25">
        <f>打撃詳細!G9</f>
        <v>1</v>
      </c>
      <c r="I23" s="25">
        <f>打撃詳細!H9</f>
        <v>0</v>
      </c>
      <c r="J23" s="25">
        <f>打撃詳細!I9</f>
        <v>1</v>
      </c>
      <c r="K23" s="25">
        <f>打撃詳細!J9</f>
        <v>3</v>
      </c>
      <c r="L23" s="25">
        <f>打撃詳細!U9</f>
        <v>1</v>
      </c>
      <c r="M23" s="25">
        <f>打撃詳細!K9</f>
        <v>0</v>
      </c>
      <c r="N23" s="25">
        <f>打撃詳細!P9</f>
        <v>0</v>
      </c>
      <c r="O23" s="25">
        <f>打撃詳細!Q9</f>
        <v>1</v>
      </c>
      <c r="P23" s="25">
        <f>打撃詳細!R9</f>
        <v>0</v>
      </c>
      <c r="Q23" s="25">
        <f>打撃詳細!S9</f>
        <v>0</v>
      </c>
      <c r="R23" s="25">
        <f>打撃詳細!V9</f>
        <v>4</v>
      </c>
      <c r="S23" s="25">
        <f>打撃詳細!W9</f>
        <v>0</v>
      </c>
      <c r="T23" s="25" t="str">
        <f>打撃詳細!L9</f>
        <v>0.111</v>
      </c>
      <c r="U23" s="25" t="str">
        <f>打撃詳細!M9</f>
        <v>0.273</v>
      </c>
      <c r="V23" s="25" t="str">
        <f>打撃詳細!N9</f>
        <v>0.222</v>
      </c>
      <c r="W23" s="25" t="str">
        <f>打撃詳細!O9</f>
        <v>0.495</v>
      </c>
      <c r="X23" s="25">
        <f>打撃詳細!AD9</f>
        <v>2</v>
      </c>
      <c r="Y23" s="25">
        <f>打撃詳細!AE9</f>
        <v>14</v>
      </c>
      <c r="Z23" s="25">
        <f>打撃詳細!AF9</f>
        <v>2</v>
      </c>
      <c r="AA23" s="25" t="str">
        <f>打撃詳細!AG9</f>
        <v>0.89</v>
      </c>
      <c r="AB23" s="25">
        <f>打撃詳細!X9</f>
        <v>45</v>
      </c>
      <c r="AC23" s="25" t="str">
        <f>打撃詳細!Y9</f>
        <v>5.0</v>
      </c>
      <c r="AD23" s="38">
        <f t="shared" ref="AD23:AD24" si="21">0.5*N23+0.72*O23+1.04*P23+1.44*Q23+0.34*(G23+H23)+0.18*I23-0.09*(E23-F23-R23)-0.098*R23-0.37*S23+0.04*M23</f>
        <v>0.64800000000000002</v>
      </c>
      <c r="AE23" s="38">
        <f t="shared" ref="AE23:AE24" si="22">V23-T23</f>
        <v>0.111</v>
      </c>
      <c r="AF23" s="39">
        <f t="shared" ref="AF23:AF24" si="23">G23/R23</f>
        <v>0.25</v>
      </c>
      <c r="AG23" s="39">
        <f t="shared" ref="AG23:AG24" si="24">((F23+G23+H23-S23)+2.4*(E23+G23+H23+M23)*((N23+O23*2+P23*3+Q23*4+0.24*(G23+H23)+0.62*I23+(0.5*M23)-0.03*R23)+3*(E23+G23+H23+M23))/(9*(E23+G23+H23+M23)))-0.9*(E23+G23+H23+M23)</f>
        <v>2.5293333333333319</v>
      </c>
      <c r="AH23" s="24">
        <f>打撃集計!AF9</f>
        <v>2</v>
      </c>
      <c r="AI23" s="25" t="str">
        <f>打撃詳細!AB9</f>
        <v>4%</v>
      </c>
      <c r="AJ23" s="6">
        <f>打撃集計!AD9</f>
        <v>10</v>
      </c>
      <c r="AK23" s="25" t="str">
        <f>打撃詳細!Z9</f>
        <v>22%</v>
      </c>
      <c r="AL23" s="6">
        <f>打撃集計!AE9</f>
        <v>7</v>
      </c>
      <c r="AM23" s="25" t="str">
        <f>打撃詳細!AA9</f>
        <v>16%</v>
      </c>
      <c r="AN23" s="6">
        <f>打撃集計!AG9</f>
        <v>17</v>
      </c>
      <c r="AO23" s="25" t="str">
        <f>打撃詳細!AC9</f>
        <v>38%</v>
      </c>
    </row>
    <row r="24" spans="1:50" ht="17.25" customHeight="1">
      <c r="A24" s="40"/>
      <c r="B24" s="40" t="s">
        <v>138</v>
      </c>
      <c r="C24" s="40">
        <f t="shared" ref="C24:S24" si="25">SUM(C21:C23)</f>
        <v>33</v>
      </c>
      <c r="D24" s="40">
        <f t="shared" si="25"/>
        <v>97</v>
      </c>
      <c r="E24" s="40">
        <f t="shared" si="25"/>
        <v>80</v>
      </c>
      <c r="F24" s="40">
        <f t="shared" si="25"/>
        <v>22</v>
      </c>
      <c r="G24" s="40">
        <f t="shared" si="25"/>
        <v>14</v>
      </c>
      <c r="H24" s="40">
        <f t="shared" si="25"/>
        <v>4</v>
      </c>
      <c r="I24" s="40">
        <f t="shared" si="25"/>
        <v>3</v>
      </c>
      <c r="J24" s="40">
        <f t="shared" si="25"/>
        <v>26</v>
      </c>
      <c r="K24" s="40">
        <f t="shared" si="25"/>
        <v>23</v>
      </c>
      <c r="L24" s="40">
        <f t="shared" si="25"/>
        <v>17</v>
      </c>
      <c r="M24" s="40">
        <f t="shared" si="25"/>
        <v>1</v>
      </c>
      <c r="N24" s="40">
        <f t="shared" si="25"/>
        <v>15</v>
      </c>
      <c r="O24" s="40">
        <f t="shared" si="25"/>
        <v>5</v>
      </c>
      <c r="P24" s="40">
        <f t="shared" si="25"/>
        <v>2</v>
      </c>
      <c r="Q24" s="40">
        <f t="shared" si="25"/>
        <v>0</v>
      </c>
      <c r="R24" s="40">
        <f t="shared" si="25"/>
        <v>13</v>
      </c>
      <c r="S24" s="40">
        <f t="shared" si="25"/>
        <v>0</v>
      </c>
      <c r="T24" s="10">
        <f>F24/E24</f>
        <v>0.27500000000000002</v>
      </c>
      <c r="U24" s="10">
        <f>(F24+G24+H24)/(E24+G24+H24)</f>
        <v>0.40816326530612246</v>
      </c>
      <c r="V24" s="10">
        <f>(N24+O24*2+P24*3+Q24*4)/E24</f>
        <v>0.38750000000000001</v>
      </c>
      <c r="W24" s="10">
        <f>U24+V24</f>
        <v>0.79566326530612241</v>
      </c>
      <c r="X24" s="40">
        <f t="shared" ref="X24:Z24" si="26">SUM(X21:X23)</f>
        <v>6</v>
      </c>
      <c r="Y24" s="40">
        <f t="shared" si="26"/>
        <v>85</v>
      </c>
      <c r="Z24" s="40">
        <f t="shared" si="26"/>
        <v>29</v>
      </c>
      <c r="AA24" s="41">
        <f>(Y24+Z24)/(X24+Y24+Z24)</f>
        <v>0.95</v>
      </c>
      <c r="AB24" s="40">
        <f>SUM(AB21:AB23)</f>
        <v>357</v>
      </c>
      <c r="AC24" s="39">
        <f>AB24/D24</f>
        <v>3.6804123711340204</v>
      </c>
      <c r="AD24" s="38">
        <f t="shared" si="21"/>
        <v>14.555999999999997</v>
      </c>
      <c r="AE24" s="38">
        <f t="shared" si="22"/>
        <v>0.11249999999999999</v>
      </c>
      <c r="AF24" s="39">
        <f t="shared" si="23"/>
        <v>1.0769230769230769</v>
      </c>
      <c r="AG24" s="39">
        <f t="shared" si="24"/>
        <v>40.043999999999997</v>
      </c>
      <c r="AH24" s="40">
        <f>SUM(AH21:AH23)</f>
        <v>35</v>
      </c>
      <c r="AI24" s="40"/>
      <c r="AJ24" s="40">
        <f>SUM(AJ21:AJ23)</f>
        <v>39</v>
      </c>
      <c r="AK24" s="40"/>
      <c r="AL24" s="40">
        <f>SUM(AL21:AL23)</f>
        <v>18</v>
      </c>
      <c r="AM24" s="40"/>
      <c r="AN24" s="40">
        <f>SUM(AN21:AN23)</f>
        <v>109</v>
      </c>
      <c r="AO24" s="40"/>
      <c r="AP24" s="40">
        <f t="shared" ref="AP24:AQ24" si="27">SUM(AP21:AP23)</f>
        <v>5</v>
      </c>
      <c r="AQ24" s="40">
        <f t="shared" si="27"/>
        <v>2</v>
      </c>
      <c r="AR24" s="5">
        <f>(K24/(F24+G24+H24))</f>
        <v>0.57499999999999996</v>
      </c>
      <c r="AS24" s="6" t="s">
        <v>137</v>
      </c>
      <c r="AT24" s="6" t="s">
        <v>135</v>
      </c>
      <c r="AU24" s="6" t="s">
        <v>87</v>
      </c>
      <c r="AV24" s="40"/>
      <c r="AW24" s="40"/>
      <c r="AX24" s="40"/>
    </row>
    <row r="25" spans="1:50" ht="17.25" customHeight="1">
      <c r="AA25" s="41"/>
    </row>
    <row r="26" spans="1:50" ht="17.25" customHeight="1">
      <c r="AA26" s="41"/>
    </row>
    <row r="27" spans="1:50" ht="17.25" customHeight="1">
      <c r="A27" s="6" t="s">
        <v>50</v>
      </c>
      <c r="B27" s="6" t="s">
        <v>125</v>
      </c>
      <c r="C27" s="6" t="s">
        <v>141</v>
      </c>
      <c r="D27" s="6" t="s">
        <v>69</v>
      </c>
      <c r="E27" s="6" t="s">
        <v>8</v>
      </c>
      <c r="F27" s="6" t="s">
        <v>70</v>
      </c>
      <c r="G27" s="6" t="s">
        <v>142</v>
      </c>
      <c r="H27" s="6" t="s">
        <v>72</v>
      </c>
      <c r="I27" s="6" t="s">
        <v>143</v>
      </c>
      <c r="J27" s="6" t="s">
        <v>144</v>
      </c>
      <c r="K27" s="6" t="s">
        <v>75</v>
      </c>
      <c r="L27" s="6" t="s">
        <v>76</v>
      </c>
      <c r="M27" s="6" t="s">
        <v>145</v>
      </c>
      <c r="N27" s="6" t="s">
        <v>39</v>
      </c>
      <c r="O27" s="6" t="s">
        <v>78</v>
      </c>
      <c r="P27" s="6" t="s">
        <v>146</v>
      </c>
      <c r="Q27" s="6" t="s">
        <v>147</v>
      </c>
      <c r="R27" s="6" t="s">
        <v>148</v>
      </c>
      <c r="S27" s="6" t="s">
        <v>149</v>
      </c>
      <c r="T27" s="6" t="s">
        <v>150</v>
      </c>
      <c r="U27" s="6" t="s">
        <v>151</v>
      </c>
      <c r="V27" s="6" t="s">
        <v>152</v>
      </c>
      <c r="W27" s="6" t="s">
        <v>153</v>
      </c>
      <c r="X27" s="6" t="s">
        <v>154</v>
      </c>
      <c r="Y27" s="6" t="s">
        <v>155</v>
      </c>
      <c r="AA27" s="41"/>
    </row>
    <row r="28" spans="1:50" ht="17.25" customHeight="1">
      <c r="B28" s="6">
        <v>24</v>
      </c>
      <c r="C28" s="6">
        <v>2</v>
      </c>
      <c r="D28" s="6">
        <v>4</v>
      </c>
      <c r="E28" s="6">
        <v>38</v>
      </c>
      <c r="F28" s="6">
        <v>11</v>
      </c>
      <c r="G28" s="6">
        <v>1</v>
      </c>
      <c r="H28" s="6">
        <v>0</v>
      </c>
      <c r="I28" s="6">
        <v>11</v>
      </c>
      <c r="J28" s="6">
        <v>2</v>
      </c>
      <c r="K28" s="6">
        <v>6</v>
      </c>
      <c r="L28" s="6">
        <v>19</v>
      </c>
      <c r="M28" s="6">
        <v>14</v>
      </c>
      <c r="N28" s="6">
        <v>84</v>
      </c>
      <c r="O28" s="6">
        <v>148</v>
      </c>
      <c r="P28" s="5">
        <v>0.56999999999999995</v>
      </c>
      <c r="Q28" s="6">
        <v>24.5</v>
      </c>
      <c r="R28" s="5">
        <v>0.34</v>
      </c>
      <c r="S28" s="6">
        <v>5.5</v>
      </c>
      <c r="T28" s="6">
        <v>0.44</v>
      </c>
      <c r="U28" s="6">
        <v>16</v>
      </c>
      <c r="V28" s="42">
        <v>0.14599999999999999</v>
      </c>
      <c r="W28" s="6">
        <v>0</v>
      </c>
      <c r="X28" s="6">
        <v>1</v>
      </c>
      <c r="Y28" s="6">
        <v>0</v>
      </c>
      <c r="AA28" s="41"/>
    </row>
    <row r="29" spans="1:50" ht="17.25" customHeight="1">
      <c r="AA29" s="41"/>
    </row>
    <row r="30" spans="1:50" ht="17.25" customHeight="1">
      <c r="A30" s="6" t="s">
        <v>52</v>
      </c>
      <c r="B30" s="6" t="s">
        <v>125</v>
      </c>
      <c r="C30" s="6" t="s">
        <v>141</v>
      </c>
      <c r="D30" s="6" t="s">
        <v>69</v>
      </c>
      <c r="E30" s="6" t="s">
        <v>8</v>
      </c>
      <c r="F30" s="6" t="s">
        <v>70</v>
      </c>
      <c r="G30" s="6" t="s">
        <v>142</v>
      </c>
      <c r="H30" s="6" t="s">
        <v>72</v>
      </c>
      <c r="I30" s="6" t="s">
        <v>143</v>
      </c>
      <c r="J30" s="6" t="s">
        <v>144</v>
      </c>
      <c r="K30" s="6" t="s">
        <v>75</v>
      </c>
      <c r="L30" s="6" t="s">
        <v>76</v>
      </c>
      <c r="M30" s="6" t="s">
        <v>145</v>
      </c>
      <c r="N30" s="6" t="s">
        <v>39</v>
      </c>
      <c r="O30" s="6" t="s">
        <v>78</v>
      </c>
      <c r="P30" s="6" t="s">
        <v>146</v>
      </c>
      <c r="Q30" s="6" t="s">
        <v>147</v>
      </c>
      <c r="R30" s="6" t="s">
        <v>148</v>
      </c>
      <c r="S30" s="6" t="s">
        <v>149</v>
      </c>
      <c r="T30" s="6" t="s">
        <v>150</v>
      </c>
      <c r="U30" s="6" t="s">
        <v>151</v>
      </c>
      <c r="V30" s="6" t="s">
        <v>152</v>
      </c>
      <c r="W30" s="6" t="s">
        <v>153</v>
      </c>
      <c r="X30" s="6" t="s">
        <v>154</v>
      </c>
      <c r="Y30" s="6" t="s">
        <v>155</v>
      </c>
      <c r="AA30" s="41"/>
    </row>
    <row r="31" spans="1:50" ht="17.25" customHeight="1">
      <c r="B31" s="6">
        <v>23</v>
      </c>
      <c r="C31" s="6">
        <v>4</v>
      </c>
      <c r="D31" s="6">
        <v>7.1</v>
      </c>
      <c r="E31" s="6">
        <v>56</v>
      </c>
      <c r="F31" s="6">
        <v>15</v>
      </c>
      <c r="G31" s="6">
        <v>3</v>
      </c>
      <c r="H31" s="6">
        <v>1</v>
      </c>
      <c r="I31" s="6">
        <v>17</v>
      </c>
      <c r="J31" s="6">
        <v>0</v>
      </c>
      <c r="K31" s="6">
        <v>4</v>
      </c>
      <c r="L31" s="6">
        <v>24</v>
      </c>
      <c r="M31" s="6">
        <v>21</v>
      </c>
      <c r="N31" s="6">
        <v>129</v>
      </c>
      <c r="O31" s="6">
        <v>216</v>
      </c>
      <c r="P31" s="5">
        <v>0.6</v>
      </c>
      <c r="Q31" s="6">
        <v>20.04</v>
      </c>
      <c r="R31" s="5">
        <v>0.3</v>
      </c>
      <c r="S31" s="6">
        <v>4.3600000000000003</v>
      </c>
      <c r="T31" s="6">
        <v>0.40500000000000003</v>
      </c>
      <c r="U31" s="6">
        <v>15.39</v>
      </c>
      <c r="V31" s="42">
        <v>0.28799999999999998</v>
      </c>
      <c r="AA31" s="41"/>
    </row>
    <row r="32" spans="1:50" ht="17.25" customHeight="1">
      <c r="B32" s="6">
        <v>24</v>
      </c>
      <c r="C32" s="6">
        <v>15</v>
      </c>
      <c r="D32" s="6">
        <v>64.099999999999994</v>
      </c>
      <c r="E32" s="6">
        <v>356</v>
      </c>
      <c r="F32" s="6">
        <v>95</v>
      </c>
      <c r="G32" s="6">
        <v>12</v>
      </c>
      <c r="H32" s="6">
        <v>25</v>
      </c>
      <c r="I32" s="6">
        <v>48</v>
      </c>
      <c r="J32" s="6">
        <v>3</v>
      </c>
      <c r="K32" s="6">
        <v>17</v>
      </c>
      <c r="L32" s="6">
        <v>110</v>
      </c>
      <c r="M32" s="6">
        <v>77</v>
      </c>
      <c r="N32" s="6">
        <v>506</v>
      </c>
      <c r="O32" s="6">
        <v>1212</v>
      </c>
      <c r="P32" s="5">
        <v>0.42</v>
      </c>
      <c r="Q32" s="6">
        <v>8.3800000000000008</v>
      </c>
      <c r="R32" s="5">
        <v>0.14000000000000001</v>
      </c>
      <c r="S32" s="6">
        <v>2.2200000000000002</v>
      </c>
      <c r="T32" s="6">
        <v>0.311</v>
      </c>
      <c r="U32" s="6">
        <v>7.04</v>
      </c>
      <c r="V32" s="42">
        <v>0.26100000000000001</v>
      </c>
      <c r="W32" s="6">
        <v>14</v>
      </c>
      <c r="X32" s="6">
        <v>10</v>
      </c>
      <c r="Y32" s="6">
        <v>5</v>
      </c>
      <c r="AA32" s="41"/>
    </row>
    <row r="33" spans="2:27" ht="17.25" customHeight="1">
      <c r="B33" s="6">
        <v>25</v>
      </c>
      <c r="AA33" s="41"/>
    </row>
    <row r="34" spans="2:27" ht="17.25" customHeight="1">
      <c r="B34" s="6" t="s">
        <v>138</v>
      </c>
      <c r="C34" s="6">
        <v>19</v>
      </c>
      <c r="D34" s="6">
        <v>71.2</v>
      </c>
      <c r="E34" s="6">
        <v>412</v>
      </c>
      <c r="F34" s="6">
        <v>110</v>
      </c>
      <c r="G34" s="6">
        <v>15</v>
      </c>
      <c r="H34" s="6">
        <v>26</v>
      </c>
      <c r="I34" s="6">
        <v>65</v>
      </c>
      <c r="J34" s="6">
        <v>3</v>
      </c>
      <c r="K34" s="6">
        <v>21</v>
      </c>
      <c r="L34" s="6">
        <v>134</v>
      </c>
      <c r="M34" s="6">
        <v>98</v>
      </c>
      <c r="N34" s="6">
        <v>635</v>
      </c>
      <c r="O34" s="6">
        <v>1428</v>
      </c>
      <c r="P34" s="5">
        <v>0.44</v>
      </c>
      <c r="R34" s="5">
        <v>0.17</v>
      </c>
      <c r="AA34" s="41"/>
    </row>
    <row r="35" spans="2:27" ht="17.25" customHeight="1">
      <c r="AA35" s="41"/>
    </row>
    <row r="36" spans="2:27" ht="17.25" customHeight="1">
      <c r="AA36" s="41"/>
    </row>
    <row r="37" spans="2:27" ht="17.25" customHeight="1">
      <c r="AA37" s="41"/>
    </row>
    <row r="38" spans="2:27" ht="17.25" customHeight="1">
      <c r="AA38" s="41"/>
    </row>
    <row r="39" spans="2:27" ht="17.25" customHeight="1">
      <c r="AA39" s="41"/>
    </row>
    <row r="40" spans="2:27" ht="17.25" customHeight="1">
      <c r="AA40" s="41"/>
    </row>
    <row r="41" spans="2:27" ht="17.25" customHeight="1">
      <c r="AA41" s="41"/>
    </row>
    <row r="42" spans="2:27" ht="17.25" customHeight="1">
      <c r="AA42" s="41"/>
    </row>
    <row r="43" spans="2:27" ht="17.25" customHeight="1">
      <c r="AA43" s="41"/>
    </row>
    <row r="44" spans="2:27" ht="17.25" customHeight="1">
      <c r="AA44" s="41"/>
    </row>
    <row r="45" spans="2:27" ht="17.25" customHeight="1">
      <c r="AA45" s="41"/>
    </row>
    <row r="46" spans="2:27" ht="17.25" customHeight="1">
      <c r="AA46" s="41"/>
    </row>
    <row r="47" spans="2:27" ht="17.25" customHeight="1">
      <c r="AA47" s="41"/>
    </row>
    <row r="48" spans="2:27" ht="17.25" customHeight="1">
      <c r="AA48" s="41"/>
    </row>
    <row r="49" spans="27:27" ht="17.25" customHeight="1">
      <c r="AA49" s="41"/>
    </row>
    <row r="50" spans="27:27" ht="17.25" customHeight="1">
      <c r="AA50" s="41"/>
    </row>
    <row r="51" spans="27:27" ht="17.25" customHeight="1">
      <c r="AA51" s="41"/>
    </row>
    <row r="52" spans="27:27" ht="17.25" customHeight="1">
      <c r="AA52" s="41"/>
    </row>
    <row r="53" spans="27:27" ht="17.25" customHeight="1">
      <c r="AA53" s="41"/>
    </row>
    <row r="54" spans="27:27" ht="17.25" customHeight="1">
      <c r="AA54" s="41"/>
    </row>
    <row r="55" spans="27:27" ht="17.25" customHeight="1">
      <c r="AA55" s="41"/>
    </row>
    <row r="56" spans="27:27" ht="17.25" customHeight="1">
      <c r="AA56" s="41"/>
    </row>
    <row r="57" spans="27:27" ht="17.25" customHeight="1">
      <c r="AA57" s="41"/>
    </row>
    <row r="58" spans="27:27" ht="17.25" customHeight="1">
      <c r="AA58" s="41"/>
    </row>
    <row r="59" spans="27:27" ht="17.25" customHeight="1">
      <c r="AA59" s="41"/>
    </row>
    <row r="60" spans="27:27" ht="17.25" customHeight="1">
      <c r="AA60" s="41"/>
    </row>
    <row r="61" spans="27:27" ht="17.25" customHeight="1">
      <c r="AA61" s="41"/>
    </row>
    <row r="62" spans="27:27" ht="17.25" customHeight="1">
      <c r="AA62" s="41"/>
    </row>
    <row r="63" spans="27:27" ht="17.25" customHeight="1">
      <c r="AA63" s="41"/>
    </row>
    <row r="64" spans="27:27" ht="17.25" customHeight="1">
      <c r="AA64" s="41"/>
    </row>
    <row r="65" spans="27:27" ht="17.25" customHeight="1">
      <c r="AA65" s="41"/>
    </row>
    <row r="66" spans="27:27" ht="17.25" customHeight="1">
      <c r="AA66" s="41"/>
    </row>
    <row r="67" spans="27:27" ht="17.25" customHeight="1">
      <c r="AA67" s="41"/>
    </row>
    <row r="68" spans="27:27" ht="17.25" customHeight="1">
      <c r="AA68" s="41"/>
    </row>
    <row r="69" spans="27:27" ht="17.25" customHeight="1">
      <c r="AA69" s="41"/>
    </row>
    <row r="70" spans="27:27" ht="17.25" customHeight="1">
      <c r="AA70" s="41"/>
    </row>
    <row r="71" spans="27:27" ht="17.25" customHeight="1">
      <c r="AA71" s="41"/>
    </row>
    <row r="72" spans="27:27" ht="17.25" customHeight="1">
      <c r="AA72" s="41"/>
    </row>
    <row r="73" spans="27:27" ht="17.25" customHeight="1">
      <c r="AA73" s="41"/>
    </row>
    <row r="74" spans="27:27" ht="17.25" customHeight="1">
      <c r="AA74" s="41"/>
    </row>
    <row r="75" spans="27:27" ht="17.25" customHeight="1">
      <c r="AA75" s="41"/>
    </row>
    <row r="76" spans="27:27" ht="17.25" customHeight="1">
      <c r="AA76" s="41"/>
    </row>
    <row r="77" spans="27:27" ht="17.25" customHeight="1">
      <c r="AA77" s="41"/>
    </row>
    <row r="78" spans="27:27" ht="17.25" customHeight="1">
      <c r="AA78" s="41"/>
    </row>
    <row r="79" spans="27:27" ht="17.25" customHeight="1">
      <c r="AA79" s="41"/>
    </row>
    <row r="80" spans="27:27" ht="17.25" customHeight="1">
      <c r="AA80" s="41"/>
    </row>
    <row r="81" spans="27:27" ht="17.25" customHeight="1">
      <c r="AA81" s="41"/>
    </row>
    <row r="82" spans="27:27" ht="17.25" customHeight="1">
      <c r="AA82" s="41"/>
    </row>
    <row r="83" spans="27:27" ht="17.25" customHeight="1">
      <c r="AA83" s="41"/>
    </row>
    <row r="84" spans="27:27" ht="17.25" customHeight="1">
      <c r="AA84" s="41"/>
    </row>
    <row r="85" spans="27:27" ht="17.25" customHeight="1">
      <c r="AA85" s="41"/>
    </row>
    <row r="86" spans="27:27" ht="17.25" customHeight="1">
      <c r="AA86" s="41"/>
    </row>
    <row r="87" spans="27:27" ht="17.25" customHeight="1">
      <c r="AA87" s="41"/>
    </row>
    <row r="88" spans="27:27" ht="17.25" customHeight="1">
      <c r="AA88" s="41"/>
    </row>
    <row r="89" spans="27:27" ht="17.25" customHeight="1">
      <c r="AA89" s="41"/>
    </row>
    <row r="90" spans="27:27" ht="17.25" customHeight="1">
      <c r="AA90" s="41"/>
    </row>
    <row r="91" spans="27:27" ht="17.25" customHeight="1">
      <c r="AA91" s="41"/>
    </row>
    <row r="92" spans="27:27" ht="17.25" customHeight="1">
      <c r="AA92" s="41"/>
    </row>
    <row r="93" spans="27:27" ht="17.25" customHeight="1">
      <c r="AA93" s="41"/>
    </row>
    <row r="94" spans="27:27" ht="17.25" customHeight="1">
      <c r="AA94" s="41"/>
    </row>
    <row r="95" spans="27:27" ht="17.25" customHeight="1">
      <c r="AA95" s="41"/>
    </row>
    <row r="96" spans="27:27" ht="17.25" customHeight="1">
      <c r="AA96" s="41"/>
    </row>
    <row r="97" spans="27:27" ht="17.25" customHeight="1">
      <c r="AA97" s="41"/>
    </row>
    <row r="98" spans="27:27" ht="17.25" customHeight="1">
      <c r="AA98" s="41"/>
    </row>
    <row r="99" spans="27:27" ht="17.25" customHeight="1">
      <c r="AA99" s="41"/>
    </row>
    <row r="100" spans="27:27" ht="17.25" customHeight="1">
      <c r="AA100" s="41"/>
    </row>
    <row r="101" spans="27:27" ht="17.25" customHeight="1">
      <c r="AA101" s="41"/>
    </row>
    <row r="102" spans="27:27" ht="17.25" customHeight="1">
      <c r="AA102" s="41"/>
    </row>
    <row r="103" spans="27:27" ht="17.25" customHeight="1">
      <c r="AA103" s="41"/>
    </row>
    <row r="104" spans="27:27" ht="17.25" customHeight="1">
      <c r="AA104" s="41"/>
    </row>
    <row r="105" spans="27:27" ht="17.25" customHeight="1">
      <c r="AA105" s="41"/>
    </row>
    <row r="106" spans="27:27" ht="17.25" customHeight="1">
      <c r="AA106" s="41"/>
    </row>
    <row r="107" spans="27:27" ht="17.25" customHeight="1">
      <c r="AA107" s="41"/>
    </row>
    <row r="108" spans="27:27" ht="17.25" customHeight="1">
      <c r="AA108" s="41"/>
    </row>
    <row r="109" spans="27:27" ht="17.25" customHeight="1">
      <c r="AA109" s="41"/>
    </row>
    <row r="110" spans="27:27" ht="17.25" customHeight="1">
      <c r="AA110" s="41"/>
    </row>
    <row r="111" spans="27:27" ht="17.25" customHeight="1">
      <c r="AA111" s="41"/>
    </row>
    <row r="112" spans="27:27" ht="17.25" customHeight="1">
      <c r="AA112" s="41"/>
    </row>
    <row r="113" spans="27:27" ht="17.25" customHeight="1">
      <c r="AA113" s="41"/>
    </row>
    <row r="114" spans="27:27" ht="17.25" customHeight="1">
      <c r="AA114" s="41"/>
    </row>
    <row r="115" spans="27:27" ht="17.25" customHeight="1">
      <c r="AA115" s="41"/>
    </row>
    <row r="116" spans="27:27" ht="17.25" customHeight="1">
      <c r="AA116" s="41"/>
    </row>
    <row r="117" spans="27:27" ht="17.25" customHeight="1">
      <c r="AA117" s="41"/>
    </row>
    <row r="118" spans="27:27" ht="17.25" customHeight="1">
      <c r="AA118" s="41"/>
    </row>
    <row r="119" spans="27:27" ht="17.25" customHeight="1">
      <c r="AA119" s="41"/>
    </row>
    <row r="120" spans="27:27" ht="17.25" customHeight="1">
      <c r="AA120" s="41"/>
    </row>
    <row r="121" spans="27:27" ht="17.25" customHeight="1">
      <c r="AA121" s="41"/>
    </row>
    <row r="122" spans="27:27" ht="17.25" customHeight="1">
      <c r="AA122" s="41"/>
    </row>
    <row r="123" spans="27:27" ht="17.25" customHeight="1">
      <c r="AA123" s="41"/>
    </row>
    <row r="124" spans="27:27" ht="17.25" customHeight="1">
      <c r="AA124" s="41"/>
    </row>
    <row r="125" spans="27:27" ht="17.25" customHeight="1">
      <c r="AA125" s="41"/>
    </row>
    <row r="126" spans="27:27" ht="17.25" customHeight="1">
      <c r="AA126" s="41"/>
    </row>
    <row r="127" spans="27:27" ht="17.25" customHeight="1">
      <c r="AA127" s="41"/>
    </row>
    <row r="128" spans="27:27" ht="17.25" customHeight="1">
      <c r="AA128" s="41"/>
    </row>
    <row r="129" spans="27:27" ht="17.25" customHeight="1">
      <c r="AA129" s="41"/>
    </row>
    <row r="130" spans="27:27" ht="17.25" customHeight="1">
      <c r="AA130" s="41"/>
    </row>
    <row r="131" spans="27:27" ht="17.25" customHeight="1">
      <c r="AA131" s="41"/>
    </row>
    <row r="132" spans="27:27" ht="17.25" customHeight="1">
      <c r="AA132" s="41"/>
    </row>
    <row r="133" spans="27:27" ht="17.25" customHeight="1">
      <c r="AA133" s="41"/>
    </row>
    <row r="134" spans="27:27" ht="17.25" customHeight="1">
      <c r="AA134" s="41"/>
    </row>
    <row r="135" spans="27:27" ht="17.25" customHeight="1">
      <c r="AA135" s="41"/>
    </row>
    <row r="136" spans="27:27" ht="17.25" customHeight="1">
      <c r="AA136" s="41"/>
    </row>
    <row r="137" spans="27:27" ht="17.25" customHeight="1">
      <c r="AA137" s="41"/>
    </row>
    <row r="138" spans="27:27" ht="17.25" customHeight="1">
      <c r="AA138" s="41"/>
    </row>
    <row r="139" spans="27:27" ht="17.25" customHeight="1">
      <c r="AA139" s="41"/>
    </row>
    <row r="140" spans="27:27" ht="17.25" customHeight="1">
      <c r="AA140" s="41"/>
    </row>
    <row r="141" spans="27:27" ht="17.25" customHeight="1">
      <c r="AA141" s="41"/>
    </row>
    <row r="142" spans="27:27" ht="17.25" customHeight="1">
      <c r="AA142" s="41"/>
    </row>
    <row r="143" spans="27:27" ht="17.25" customHeight="1">
      <c r="AA143" s="41"/>
    </row>
    <row r="144" spans="27:27" ht="17.25" customHeight="1">
      <c r="AA144" s="41"/>
    </row>
    <row r="145" spans="27:27" ht="17.25" customHeight="1">
      <c r="AA145" s="41"/>
    </row>
    <row r="146" spans="27:27" ht="17.25" customHeight="1">
      <c r="AA146" s="41"/>
    </row>
    <row r="147" spans="27:27" ht="17.25" customHeight="1">
      <c r="AA147" s="41"/>
    </row>
    <row r="148" spans="27:27" ht="17.25" customHeight="1">
      <c r="AA148" s="41"/>
    </row>
    <row r="149" spans="27:27" ht="17.25" customHeight="1">
      <c r="AA149" s="41"/>
    </row>
    <row r="150" spans="27:27" ht="17.25" customHeight="1">
      <c r="AA150" s="41"/>
    </row>
    <row r="151" spans="27:27" ht="17.25" customHeight="1">
      <c r="AA151" s="41"/>
    </row>
    <row r="152" spans="27:27" ht="17.25" customHeight="1">
      <c r="AA152" s="41"/>
    </row>
    <row r="153" spans="27:27" ht="17.25" customHeight="1">
      <c r="AA153" s="41"/>
    </row>
    <row r="154" spans="27:27" ht="17.25" customHeight="1">
      <c r="AA154" s="41"/>
    </row>
    <row r="155" spans="27:27" ht="17.25" customHeight="1">
      <c r="AA155" s="41"/>
    </row>
    <row r="156" spans="27:27" ht="17.25" customHeight="1">
      <c r="AA156" s="41"/>
    </row>
    <row r="157" spans="27:27" ht="17.25" customHeight="1">
      <c r="AA157" s="41"/>
    </row>
    <row r="158" spans="27:27" ht="17.25" customHeight="1">
      <c r="AA158" s="41"/>
    </row>
    <row r="159" spans="27:27" ht="17.25" customHeight="1">
      <c r="AA159" s="41"/>
    </row>
    <row r="160" spans="27:27" ht="17.25" customHeight="1">
      <c r="AA160" s="41"/>
    </row>
    <row r="161" spans="27:27" ht="17.25" customHeight="1">
      <c r="AA161" s="41"/>
    </row>
    <row r="162" spans="27:27" ht="17.25" customHeight="1">
      <c r="AA162" s="41"/>
    </row>
    <row r="163" spans="27:27" ht="17.25" customHeight="1">
      <c r="AA163" s="41"/>
    </row>
    <row r="164" spans="27:27" ht="17.25" customHeight="1">
      <c r="AA164" s="41"/>
    </row>
    <row r="165" spans="27:27" ht="17.25" customHeight="1">
      <c r="AA165" s="41"/>
    </row>
    <row r="166" spans="27:27" ht="17.25" customHeight="1">
      <c r="AA166" s="41"/>
    </row>
    <row r="167" spans="27:27" ht="17.25" customHeight="1">
      <c r="AA167" s="41"/>
    </row>
    <row r="168" spans="27:27" ht="17.25" customHeight="1">
      <c r="AA168" s="41"/>
    </row>
    <row r="169" spans="27:27" ht="17.25" customHeight="1">
      <c r="AA169" s="41"/>
    </row>
    <row r="170" spans="27:27" ht="17.25" customHeight="1">
      <c r="AA170" s="41"/>
    </row>
    <row r="171" spans="27:27" ht="17.25" customHeight="1">
      <c r="AA171" s="41"/>
    </row>
    <row r="172" spans="27:27" ht="17.25" customHeight="1">
      <c r="AA172" s="41"/>
    </row>
    <row r="173" spans="27:27" ht="17.25" customHeight="1">
      <c r="AA173" s="41"/>
    </row>
    <row r="174" spans="27:27" ht="17.25" customHeight="1">
      <c r="AA174" s="41"/>
    </row>
    <row r="175" spans="27:27" ht="17.25" customHeight="1">
      <c r="AA175" s="41"/>
    </row>
    <row r="176" spans="27:27" ht="17.25" customHeight="1">
      <c r="AA176" s="41"/>
    </row>
    <row r="177" spans="27:27" ht="17.25" customHeight="1">
      <c r="AA177" s="41"/>
    </row>
    <row r="178" spans="27:27" ht="17.25" customHeight="1">
      <c r="AA178" s="41"/>
    </row>
    <row r="179" spans="27:27" ht="17.25" customHeight="1">
      <c r="AA179" s="41"/>
    </row>
    <row r="180" spans="27:27" ht="17.25" customHeight="1">
      <c r="AA180" s="41"/>
    </row>
    <row r="181" spans="27:27" ht="17.25" customHeight="1">
      <c r="AA181" s="41"/>
    </row>
    <row r="182" spans="27:27" ht="17.25" customHeight="1">
      <c r="AA182" s="41"/>
    </row>
    <row r="183" spans="27:27" ht="17.25" customHeight="1">
      <c r="AA183" s="41"/>
    </row>
    <row r="184" spans="27:27" ht="17.25" customHeight="1">
      <c r="AA184" s="41"/>
    </row>
    <row r="185" spans="27:27" ht="17.25" customHeight="1">
      <c r="AA185" s="41"/>
    </row>
    <row r="186" spans="27:27" ht="17.25" customHeight="1">
      <c r="AA186" s="41"/>
    </row>
    <row r="187" spans="27:27" ht="17.25" customHeight="1">
      <c r="AA187" s="41"/>
    </row>
    <row r="188" spans="27:27" ht="17.25" customHeight="1">
      <c r="AA188" s="41"/>
    </row>
    <row r="189" spans="27:27" ht="17.25" customHeight="1">
      <c r="AA189" s="41"/>
    </row>
    <row r="190" spans="27:27" ht="17.25" customHeight="1">
      <c r="AA190" s="41"/>
    </row>
    <row r="191" spans="27:27" ht="17.25" customHeight="1">
      <c r="AA191" s="41"/>
    </row>
    <row r="192" spans="27:27" ht="17.25" customHeight="1">
      <c r="AA192" s="41"/>
    </row>
    <row r="193" spans="27:27" ht="17.25" customHeight="1">
      <c r="AA193" s="41"/>
    </row>
    <row r="194" spans="27:27" ht="17.25" customHeight="1">
      <c r="AA194" s="41"/>
    </row>
    <row r="195" spans="27:27" ht="17.25" customHeight="1">
      <c r="AA195" s="41"/>
    </row>
    <row r="196" spans="27:27" ht="17.25" customHeight="1">
      <c r="AA196" s="41"/>
    </row>
    <row r="197" spans="27:27" ht="17.25" customHeight="1">
      <c r="AA197" s="41"/>
    </row>
    <row r="198" spans="27:27" ht="17.25" customHeight="1">
      <c r="AA198" s="41"/>
    </row>
    <row r="199" spans="27:27" ht="17.25" customHeight="1">
      <c r="AA199" s="41"/>
    </row>
    <row r="200" spans="27:27" ht="17.25" customHeight="1">
      <c r="AA200" s="41"/>
    </row>
    <row r="201" spans="27:27" ht="17.25" customHeight="1">
      <c r="AA201" s="41"/>
    </row>
    <row r="202" spans="27:27" ht="17.25" customHeight="1">
      <c r="AA202" s="41"/>
    </row>
    <row r="203" spans="27:27" ht="17.25" customHeight="1">
      <c r="AA203" s="41"/>
    </row>
    <row r="204" spans="27:27" ht="17.25" customHeight="1">
      <c r="AA204" s="41"/>
    </row>
    <row r="205" spans="27:27" ht="17.25" customHeight="1">
      <c r="AA205" s="41"/>
    </row>
    <row r="206" spans="27:27" ht="17.25" customHeight="1">
      <c r="AA206" s="41"/>
    </row>
    <row r="207" spans="27:27" ht="17.25" customHeight="1">
      <c r="AA207" s="41"/>
    </row>
    <row r="208" spans="27:27" ht="17.25" customHeight="1">
      <c r="AA208" s="41"/>
    </row>
    <row r="209" spans="27:27" ht="17.25" customHeight="1">
      <c r="AA209" s="41"/>
    </row>
    <row r="210" spans="27:27" ht="17.25" customHeight="1">
      <c r="AA210" s="41"/>
    </row>
    <row r="211" spans="27:27" ht="17.25" customHeight="1">
      <c r="AA211" s="41"/>
    </row>
    <row r="212" spans="27:27" ht="17.25" customHeight="1">
      <c r="AA212" s="41"/>
    </row>
    <row r="213" spans="27:27" ht="17.25" customHeight="1">
      <c r="AA213" s="41"/>
    </row>
    <row r="214" spans="27:27" ht="17.25" customHeight="1">
      <c r="AA214" s="41"/>
    </row>
    <row r="215" spans="27:27" ht="17.25" customHeight="1">
      <c r="AA215" s="41"/>
    </row>
    <row r="216" spans="27:27" ht="17.25" customHeight="1">
      <c r="AA216" s="41"/>
    </row>
    <row r="217" spans="27:27" ht="17.25" customHeight="1">
      <c r="AA217" s="41"/>
    </row>
    <row r="218" spans="27:27" ht="17.25" customHeight="1">
      <c r="AA218" s="41"/>
    </row>
    <row r="219" spans="27:27" ht="17.25" customHeight="1">
      <c r="AA219" s="41"/>
    </row>
    <row r="220" spans="27:27" ht="17.25" customHeight="1">
      <c r="AA220" s="41"/>
    </row>
    <row r="221" spans="27:27" ht="17.25" customHeight="1">
      <c r="AA221" s="41"/>
    </row>
    <row r="222" spans="27:27" ht="17.25" customHeight="1">
      <c r="AA222" s="41"/>
    </row>
    <row r="223" spans="27:27" ht="17.25" customHeight="1">
      <c r="AA223" s="41"/>
    </row>
    <row r="224" spans="27:27" ht="17.25" customHeight="1">
      <c r="AA224" s="41"/>
    </row>
    <row r="225" spans="27:27" ht="17.25" customHeight="1">
      <c r="AA225" s="41"/>
    </row>
    <row r="226" spans="27:27" ht="17.25" customHeight="1">
      <c r="AA226" s="41"/>
    </row>
    <row r="227" spans="27:27" ht="17.25" customHeight="1">
      <c r="AA227" s="41"/>
    </row>
    <row r="228" spans="27:27" ht="17.25" customHeight="1">
      <c r="AA228" s="41"/>
    </row>
    <row r="229" spans="27:27" ht="17.25" customHeight="1">
      <c r="AA229" s="41"/>
    </row>
    <row r="230" spans="27:27" ht="17.25" customHeight="1">
      <c r="AA230" s="41"/>
    </row>
    <row r="231" spans="27:27" ht="17.25" customHeight="1">
      <c r="AA231" s="41"/>
    </row>
    <row r="232" spans="27:27" ht="17.25" customHeight="1">
      <c r="AA232" s="41"/>
    </row>
    <row r="233" spans="27:27" ht="17.25" customHeight="1">
      <c r="AA233" s="41"/>
    </row>
    <row r="234" spans="27:27" ht="17.25" customHeight="1">
      <c r="AA234" s="41"/>
    </row>
    <row r="235" spans="27:27" ht="17.25" customHeight="1">
      <c r="AA235" s="41"/>
    </row>
    <row r="236" spans="27:27" ht="17.25" customHeight="1">
      <c r="AA236" s="41"/>
    </row>
    <row r="237" spans="27:27" ht="17.25" customHeight="1">
      <c r="AA237" s="41"/>
    </row>
    <row r="238" spans="27:27" ht="17.25" customHeight="1">
      <c r="AA238" s="41"/>
    </row>
    <row r="239" spans="27:27" ht="17.25" customHeight="1">
      <c r="AA239" s="41"/>
    </row>
    <row r="240" spans="27:27" ht="17.25" customHeight="1">
      <c r="AA240" s="41"/>
    </row>
    <row r="241" spans="27:27" ht="17.25" customHeight="1">
      <c r="AA241" s="41"/>
    </row>
    <row r="242" spans="27:27" ht="17.25" customHeight="1">
      <c r="AA242" s="41"/>
    </row>
    <row r="243" spans="27:27" ht="17.25" customHeight="1">
      <c r="AA243" s="41"/>
    </row>
    <row r="244" spans="27:27" ht="17.25" customHeight="1">
      <c r="AA244" s="41"/>
    </row>
    <row r="245" spans="27:27" ht="17.25" customHeight="1">
      <c r="AA245" s="41"/>
    </row>
    <row r="246" spans="27:27" ht="17.25" customHeight="1">
      <c r="AA246" s="41"/>
    </row>
    <row r="247" spans="27:27" ht="17.25" customHeight="1">
      <c r="AA247" s="41"/>
    </row>
    <row r="248" spans="27:27" ht="17.25" customHeight="1">
      <c r="AA248" s="41"/>
    </row>
    <row r="249" spans="27:27" ht="17.25" customHeight="1">
      <c r="AA249" s="41"/>
    </row>
    <row r="250" spans="27:27" ht="17.25" customHeight="1">
      <c r="AA250" s="41"/>
    </row>
    <row r="251" spans="27:27" ht="17.25" customHeight="1">
      <c r="AA251" s="41"/>
    </row>
    <row r="252" spans="27:27" ht="17.25" customHeight="1">
      <c r="AA252" s="41"/>
    </row>
    <row r="253" spans="27:27" ht="17.25" customHeight="1">
      <c r="AA253" s="41"/>
    </row>
    <row r="254" spans="27:27" ht="17.25" customHeight="1">
      <c r="AA254" s="41"/>
    </row>
    <row r="255" spans="27:27" ht="17.25" customHeight="1">
      <c r="AA255" s="41"/>
    </row>
    <row r="256" spans="27:27" ht="17.25" customHeight="1">
      <c r="AA256" s="41"/>
    </row>
    <row r="257" spans="27:27" ht="17.25" customHeight="1">
      <c r="AA257" s="41"/>
    </row>
    <row r="258" spans="27:27" ht="17.25" customHeight="1">
      <c r="AA258" s="41"/>
    </row>
    <row r="259" spans="27:27" ht="17.25" customHeight="1">
      <c r="AA259" s="41"/>
    </row>
    <row r="260" spans="27:27" ht="17.25" customHeight="1">
      <c r="AA260" s="41"/>
    </row>
    <row r="261" spans="27:27" ht="17.25" customHeight="1">
      <c r="AA261" s="41"/>
    </row>
    <row r="262" spans="27:27" ht="17.25" customHeight="1">
      <c r="AA262" s="41"/>
    </row>
    <row r="263" spans="27:27" ht="17.25" customHeight="1">
      <c r="AA263" s="41"/>
    </row>
    <row r="264" spans="27:27" ht="17.25" customHeight="1">
      <c r="AA264" s="41"/>
    </row>
    <row r="265" spans="27:27" ht="17.25" customHeight="1">
      <c r="AA265" s="41"/>
    </row>
    <row r="266" spans="27:27" ht="17.25" customHeight="1">
      <c r="AA266" s="41"/>
    </row>
    <row r="267" spans="27:27" ht="17.25" customHeight="1">
      <c r="AA267" s="41"/>
    </row>
    <row r="268" spans="27:27" ht="17.25" customHeight="1">
      <c r="AA268" s="41"/>
    </row>
    <row r="269" spans="27:27" ht="17.25" customHeight="1">
      <c r="AA269" s="41"/>
    </row>
    <row r="270" spans="27:27" ht="17.25" customHeight="1">
      <c r="AA270" s="41"/>
    </row>
    <row r="271" spans="27:27" ht="17.25" customHeight="1">
      <c r="AA271" s="41"/>
    </row>
    <row r="272" spans="27:27" ht="17.25" customHeight="1">
      <c r="AA272" s="41"/>
    </row>
    <row r="273" spans="27:27" ht="17.25" customHeight="1">
      <c r="AA273" s="41"/>
    </row>
    <row r="274" spans="27:27" ht="17.25" customHeight="1">
      <c r="AA274" s="41"/>
    </row>
    <row r="275" spans="27:27" ht="17.25" customHeight="1">
      <c r="AA275" s="41"/>
    </row>
    <row r="276" spans="27:27" ht="17.25" customHeight="1">
      <c r="AA276" s="41"/>
    </row>
    <row r="277" spans="27:27" ht="17.25" customHeight="1">
      <c r="AA277" s="41"/>
    </row>
    <row r="278" spans="27:27" ht="17.25" customHeight="1">
      <c r="AA278" s="41"/>
    </row>
    <row r="279" spans="27:27" ht="17.25" customHeight="1">
      <c r="AA279" s="41"/>
    </row>
    <row r="280" spans="27:27" ht="17.25" customHeight="1">
      <c r="AA280" s="41"/>
    </row>
    <row r="281" spans="27:27" ht="17.25" customHeight="1">
      <c r="AA281" s="41"/>
    </row>
    <row r="282" spans="27:27" ht="17.25" customHeight="1">
      <c r="AA282" s="41"/>
    </row>
    <row r="283" spans="27:27" ht="17.25" customHeight="1">
      <c r="AA283" s="41"/>
    </row>
    <row r="284" spans="27:27" ht="17.25" customHeight="1">
      <c r="AA284" s="41"/>
    </row>
    <row r="285" spans="27:27" ht="17.25" customHeight="1">
      <c r="AA285" s="41"/>
    </row>
    <row r="286" spans="27:27" ht="17.25" customHeight="1">
      <c r="AA286" s="41"/>
    </row>
    <row r="287" spans="27:27" ht="17.25" customHeight="1">
      <c r="AA287" s="41"/>
    </row>
    <row r="288" spans="27:27" ht="17.25" customHeight="1">
      <c r="AA288" s="41"/>
    </row>
    <row r="289" spans="27:27" ht="17.25" customHeight="1">
      <c r="AA289" s="41"/>
    </row>
    <row r="290" spans="27:27" ht="17.25" customHeight="1">
      <c r="AA290" s="41"/>
    </row>
    <row r="291" spans="27:27" ht="17.25" customHeight="1">
      <c r="AA291" s="41"/>
    </row>
    <row r="292" spans="27:27" ht="17.25" customHeight="1">
      <c r="AA292" s="41"/>
    </row>
    <row r="293" spans="27:27" ht="17.25" customHeight="1">
      <c r="AA293" s="41"/>
    </row>
    <row r="294" spans="27:27" ht="17.25" customHeight="1">
      <c r="AA294" s="41"/>
    </row>
    <row r="295" spans="27:27" ht="17.25" customHeight="1">
      <c r="AA295" s="41"/>
    </row>
    <row r="296" spans="27:27" ht="17.25" customHeight="1">
      <c r="AA296" s="41"/>
    </row>
    <row r="297" spans="27:27" ht="17.25" customHeight="1">
      <c r="AA297" s="41"/>
    </row>
    <row r="298" spans="27:27" ht="17.25" customHeight="1">
      <c r="AA298" s="41"/>
    </row>
    <row r="299" spans="27:27" ht="17.25" customHeight="1">
      <c r="AA299" s="41"/>
    </row>
    <row r="300" spans="27:27" ht="17.25" customHeight="1">
      <c r="AA300" s="41"/>
    </row>
    <row r="301" spans="27:27" ht="17.25" customHeight="1">
      <c r="AA301" s="41"/>
    </row>
    <row r="302" spans="27:27" ht="17.25" customHeight="1">
      <c r="AA302" s="41"/>
    </row>
    <row r="303" spans="27:27" ht="17.25" customHeight="1">
      <c r="AA303" s="41"/>
    </row>
    <row r="304" spans="27:27" ht="17.25" customHeight="1">
      <c r="AA304" s="41"/>
    </row>
    <row r="305" spans="27:27" ht="17.25" customHeight="1">
      <c r="AA305" s="41"/>
    </row>
    <row r="306" spans="27:27" ht="17.25" customHeight="1">
      <c r="AA306" s="41"/>
    </row>
    <row r="307" spans="27:27" ht="17.25" customHeight="1">
      <c r="AA307" s="41"/>
    </row>
    <row r="308" spans="27:27" ht="17.25" customHeight="1">
      <c r="AA308" s="41"/>
    </row>
    <row r="309" spans="27:27" ht="17.25" customHeight="1">
      <c r="AA309" s="41"/>
    </row>
    <row r="310" spans="27:27" ht="17.25" customHeight="1">
      <c r="AA310" s="41"/>
    </row>
    <row r="311" spans="27:27" ht="17.25" customHeight="1">
      <c r="AA311" s="41"/>
    </row>
    <row r="312" spans="27:27" ht="17.25" customHeight="1">
      <c r="AA312" s="41"/>
    </row>
    <row r="313" spans="27:27" ht="17.25" customHeight="1">
      <c r="AA313" s="41"/>
    </row>
    <row r="314" spans="27:27" ht="17.25" customHeight="1">
      <c r="AA314" s="41"/>
    </row>
    <row r="315" spans="27:27" ht="17.25" customHeight="1">
      <c r="AA315" s="41"/>
    </row>
    <row r="316" spans="27:27" ht="17.25" customHeight="1">
      <c r="AA316" s="41"/>
    </row>
    <row r="317" spans="27:27" ht="17.25" customHeight="1">
      <c r="AA317" s="41"/>
    </row>
    <row r="318" spans="27:27" ht="17.25" customHeight="1">
      <c r="AA318" s="41"/>
    </row>
    <row r="319" spans="27:27" ht="17.25" customHeight="1">
      <c r="AA319" s="41"/>
    </row>
    <row r="320" spans="27:27" ht="17.25" customHeight="1">
      <c r="AA320" s="41"/>
    </row>
    <row r="321" spans="27:27" ht="17.25" customHeight="1">
      <c r="AA321" s="41"/>
    </row>
    <row r="322" spans="27:27" ht="17.25" customHeight="1">
      <c r="AA322" s="41"/>
    </row>
    <row r="323" spans="27:27" ht="17.25" customHeight="1">
      <c r="AA323" s="41"/>
    </row>
    <row r="324" spans="27:27" ht="17.25" customHeight="1">
      <c r="AA324" s="41"/>
    </row>
    <row r="325" spans="27:27" ht="17.25" customHeight="1">
      <c r="AA325" s="41"/>
    </row>
    <row r="326" spans="27:27" ht="17.25" customHeight="1">
      <c r="AA326" s="41"/>
    </row>
    <row r="327" spans="27:27" ht="17.25" customHeight="1">
      <c r="AA327" s="41"/>
    </row>
    <row r="328" spans="27:27" ht="17.25" customHeight="1">
      <c r="AA328" s="41"/>
    </row>
    <row r="329" spans="27:27" ht="17.25" customHeight="1">
      <c r="AA329" s="41"/>
    </row>
    <row r="330" spans="27:27" ht="17.25" customHeight="1">
      <c r="AA330" s="41"/>
    </row>
    <row r="331" spans="27:27" ht="17.25" customHeight="1">
      <c r="AA331" s="41"/>
    </row>
    <row r="332" spans="27:27" ht="17.25" customHeight="1">
      <c r="AA332" s="41"/>
    </row>
    <row r="333" spans="27:27" ht="17.25" customHeight="1">
      <c r="AA333" s="41"/>
    </row>
    <row r="334" spans="27:27" ht="17.25" customHeight="1">
      <c r="AA334" s="41"/>
    </row>
    <row r="335" spans="27:27" ht="17.25" customHeight="1">
      <c r="AA335" s="41"/>
    </row>
    <row r="336" spans="27:27" ht="17.25" customHeight="1">
      <c r="AA336" s="41"/>
    </row>
    <row r="337" spans="27:27" ht="17.25" customHeight="1">
      <c r="AA337" s="41"/>
    </row>
    <row r="338" spans="27:27" ht="17.25" customHeight="1">
      <c r="AA338" s="41"/>
    </row>
    <row r="339" spans="27:27" ht="17.25" customHeight="1">
      <c r="AA339" s="41"/>
    </row>
    <row r="340" spans="27:27" ht="17.25" customHeight="1">
      <c r="AA340" s="41"/>
    </row>
    <row r="341" spans="27:27" ht="17.25" customHeight="1">
      <c r="AA341" s="41"/>
    </row>
    <row r="342" spans="27:27" ht="17.25" customHeight="1">
      <c r="AA342" s="41"/>
    </row>
    <row r="343" spans="27:27" ht="17.25" customHeight="1">
      <c r="AA343" s="41"/>
    </row>
    <row r="344" spans="27:27" ht="17.25" customHeight="1">
      <c r="AA344" s="41"/>
    </row>
    <row r="345" spans="27:27" ht="17.25" customHeight="1">
      <c r="AA345" s="41"/>
    </row>
    <row r="346" spans="27:27" ht="17.25" customHeight="1">
      <c r="AA346" s="41"/>
    </row>
    <row r="347" spans="27:27" ht="17.25" customHeight="1">
      <c r="AA347" s="41"/>
    </row>
    <row r="348" spans="27:27" ht="17.25" customHeight="1">
      <c r="AA348" s="41"/>
    </row>
    <row r="349" spans="27:27" ht="17.25" customHeight="1">
      <c r="AA349" s="41"/>
    </row>
    <row r="350" spans="27:27" ht="17.25" customHeight="1">
      <c r="AA350" s="41"/>
    </row>
    <row r="351" spans="27:27" ht="17.25" customHeight="1">
      <c r="AA351" s="41"/>
    </row>
    <row r="352" spans="27:27" ht="17.25" customHeight="1">
      <c r="AA352" s="41"/>
    </row>
    <row r="353" spans="27:27" ht="17.25" customHeight="1">
      <c r="AA353" s="41"/>
    </row>
    <row r="354" spans="27:27" ht="17.25" customHeight="1">
      <c r="AA354" s="41"/>
    </row>
    <row r="355" spans="27:27" ht="17.25" customHeight="1">
      <c r="AA355" s="41"/>
    </row>
    <row r="356" spans="27:27" ht="17.25" customHeight="1">
      <c r="AA356" s="41"/>
    </row>
    <row r="357" spans="27:27" ht="17.25" customHeight="1">
      <c r="AA357" s="41"/>
    </row>
    <row r="358" spans="27:27" ht="17.25" customHeight="1">
      <c r="AA358" s="41"/>
    </row>
    <row r="359" spans="27:27" ht="17.25" customHeight="1">
      <c r="AA359" s="41"/>
    </row>
    <row r="360" spans="27:27" ht="17.25" customHeight="1">
      <c r="AA360" s="41"/>
    </row>
    <row r="361" spans="27:27" ht="17.25" customHeight="1">
      <c r="AA361" s="41"/>
    </row>
    <row r="362" spans="27:27" ht="17.25" customHeight="1">
      <c r="AA362" s="41"/>
    </row>
    <row r="363" spans="27:27" ht="17.25" customHeight="1">
      <c r="AA363" s="41"/>
    </row>
    <row r="364" spans="27:27" ht="17.25" customHeight="1">
      <c r="AA364" s="41"/>
    </row>
    <row r="365" spans="27:27" ht="17.25" customHeight="1">
      <c r="AA365" s="41"/>
    </row>
    <row r="366" spans="27:27" ht="17.25" customHeight="1">
      <c r="AA366" s="41"/>
    </row>
    <row r="367" spans="27:27" ht="17.25" customHeight="1">
      <c r="AA367" s="41"/>
    </row>
    <row r="368" spans="27:27" ht="17.25" customHeight="1">
      <c r="AA368" s="41"/>
    </row>
    <row r="369" spans="27:27" ht="17.25" customHeight="1">
      <c r="AA369" s="41"/>
    </row>
    <row r="370" spans="27:27" ht="17.25" customHeight="1">
      <c r="AA370" s="41"/>
    </row>
    <row r="371" spans="27:27" ht="17.25" customHeight="1">
      <c r="AA371" s="41"/>
    </row>
    <row r="372" spans="27:27" ht="17.25" customHeight="1">
      <c r="AA372" s="41"/>
    </row>
    <row r="373" spans="27:27" ht="17.25" customHeight="1">
      <c r="AA373" s="41"/>
    </row>
    <row r="374" spans="27:27" ht="17.25" customHeight="1">
      <c r="AA374" s="41"/>
    </row>
    <row r="375" spans="27:27" ht="17.25" customHeight="1">
      <c r="AA375" s="41"/>
    </row>
    <row r="376" spans="27:27" ht="17.25" customHeight="1">
      <c r="AA376" s="41"/>
    </row>
    <row r="377" spans="27:27" ht="17.25" customHeight="1">
      <c r="AA377" s="41"/>
    </row>
    <row r="378" spans="27:27" ht="17.25" customHeight="1">
      <c r="AA378" s="41"/>
    </row>
    <row r="379" spans="27:27" ht="17.25" customHeight="1">
      <c r="AA379" s="41"/>
    </row>
    <row r="380" spans="27:27" ht="17.25" customHeight="1">
      <c r="AA380" s="41"/>
    </row>
    <row r="381" spans="27:27" ht="17.25" customHeight="1">
      <c r="AA381" s="41"/>
    </row>
    <row r="382" spans="27:27" ht="17.25" customHeight="1">
      <c r="AA382" s="41"/>
    </row>
    <row r="383" spans="27:27" ht="17.25" customHeight="1">
      <c r="AA383" s="41"/>
    </row>
    <row r="384" spans="27:27" ht="17.25" customHeight="1">
      <c r="AA384" s="41"/>
    </row>
    <row r="385" spans="27:27" ht="17.25" customHeight="1">
      <c r="AA385" s="41"/>
    </row>
    <row r="386" spans="27:27" ht="17.25" customHeight="1">
      <c r="AA386" s="41"/>
    </row>
    <row r="387" spans="27:27" ht="17.25" customHeight="1">
      <c r="AA387" s="41"/>
    </row>
    <row r="388" spans="27:27" ht="17.25" customHeight="1">
      <c r="AA388" s="41"/>
    </row>
    <row r="389" spans="27:27" ht="17.25" customHeight="1">
      <c r="AA389" s="41"/>
    </row>
    <row r="390" spans="27:27" ht="17.25" customHeight="1">
      <c r="AA390" s="41"/>
    </row>
    <row r="391" spans="27:27" ht="17.25" customHeight="1">
      <c r="AA391" s="41"/>
    </row>
    <row r="392" spans="27:27" ht="17.25" customHeight="1">
      <c r="AA392" s="41"/>
    </row>
    <row r="393" spans="27:27" ht="17.25" customHeight="1">
      <c r="AA393" s="41"/>
    </row>
    <row r="394" spans="27:27" ht="17.25" customHeight="1">
      <c r="AA394" s="41"/>
    </row>
    <row r="395" spans="27:27" ht="17.25" customHeight="1">
      <c r="AA395" s="41"/>
    </row>
    <row r="396" spans="27:27" ht="17.25" customHeight="1">
      <c r="AA396" s="41"/>
    </row>
    <row r="397" spans="27:27" ht="17.25" customHeight="1">
      <c r="AA397" s="41"/>
    </row>
    <row r="398" spans="27:27" ht="17.25" customHeight="1">
      <c r="AA398" s="41"/>
    </row>
    <row r="399" spans="27:27" ht="17.25" customHeight="1">
      <c r="AA399" s="41"/>
    </row>
    <row r="400" spans="27:27" ht="17.25" customHeight="1">
      <c r="AA400" s="41"/>
    </row>
    <row r="401" spans="27:27" ht="17.25" customHeight="1">
      <c r="AA401" s="41"/>
    </row>
    <row r="402" spans="27:27" ht="17.25" customHeight="1">
      <c r="AA402" s="41"/>
    </row>
    <row r="403" spans="27:27" ht="17.25" customHeight="1">
      <c r="AA403" s="41"/>
    </row>
    <row r="404" spans="27:27" ht="17.25" customHeight="1">
      <c r="AA404" s="41"/>
    </row>
    <row r="405" spans="27:27" ht="17.25" customHeight="1">
      <c r="AA405" s="41"/>
    </row>
    <row r="406" spans="27:27" ht="17.25" customHeight="1">
      <c r="AA406" s="41"/>
    </row>
    <row r="407" spans="27:27" ht="17.25" customHeight="1">
      <c r="AA407" s="41"/>
    </row>
    <row r="408" spans="27:27" ht="17.25" customHeight="1">
      <c r="AA408" s="41"/>
    </row>
    <row r="409" spans="27:27" ht="17.25" customHeight="1">
      <c r="AA409" s="41"/>
    </row>
    <row r="410" spans="27:27" ht="17.25" customHeight="1">
      <c r="AA410" s="41"/>
    </row>
    <row r="411" spans="27:27" ht="17.25" customHeight="1">
      <c r="AA411" s="41"/>
    </row>
    <row r="412" spans="27:27" ht="17.25" customHeight="1">
      <c r="AA412" s="41"/>
    </row>
    <row r="413" spans="27:27" ht="17.25" customHeight="1">
      <c r="AA413" s="41"/>
    </row>
    <row r="414" spans="27:27" ht="17.25" customHeight="1">
      <c r="AA414" s="41"/>
    </row>
    <row r="415" spans="27:27" ht="17.25" customHeight="1">
      <c r="AA415" s="41"/>
    </row>
    <row r="416" spans="27:27" ht="17.25" customHeight="1">
      <c r="AA416" s="41"/>
    </row>
    <row r="417" spans="27:27" ht="17.25" customHeight="1">
      <c r="AA417" s="41"/>
    </row>
    <row r="418" spans="27:27" ht="17.25" customHeight="1">
      <c r="AA418" s="41"/>
    </row>
    <row r="419" spans="27:27" ht="17.25" customHeight="1">
      <c r="AA419" s="41"/>
    </row>
    <row r="420" spans="27:27" ht="17.25" customHeight="1">
      <c r="AA420" s="41"/>
    </row>
    <row r="421" spans="27:27" ht="17.25" customHeight="1">
      <c r="AA421" s="41"/>
    </row>
    <row r="422" spans="27:27" ht="17.25" customHeight="1">
      <c r="AA422" s="41"/>
    </row>
    <row r="423" spans="27:27" ht="17.25" customHeight="1">
      <c r="AA423" s="41"/>
    </row>
    <row r="424" spans="27:27" ht="17.25" customHeight="1">
      <c r="AA424" s="41"/>
    </row>
    <row r="425" spans="27:27" ht="17.25" customHeight="1">
      <c r="AA425" s="41"/>
    </row>
    <row r="426" spans="27:27" ht="17.25" customHeight="1">
      <c r="AA426" s="41"/>
    </row>
    <row r="427" spans="27:27" ht="17.25" customHeight="1">
      <c r="AA427" s="41"/>
    </row>
    <row r="428" spans="27:27" ht="17.25" customHeight="1">
      <c r="AA428" s="41"/>
    </row>
    <row r="429" spans="27:27" ht="17.25" customHeight="1">
      <c r="AA429" s="41"/>
    </row>
    <row r="430" spans="27:27" ht="17.25" customHeight="1">
      <c r="AA430" s="41"/>
    </row>
    <row r="431" spans="27:27" ht="17.25" customHeight="1">
      <c r="AA431" s="41"/>
    </row>
    <row r="432" spans="27:27" ht="17.25" customHeight="1">
      <c r="AA432" s="41"/>
    </row>
    <row r="433" spans="27:27" ht="17.25" customHeight="1">
      <c r="AA433" s="41"/>
    </row>
    <row r="434" spans="27:27" ht="17.25" customHeight="1">
      <c r="AA434" s="41"/>
    </row>
    <row r="435" spans="27:27" ht="17.25" customHeight="1">
      <c r="AA435" s="41"/>
    </row>
    <row r="436" spans="27:27" ht="17.25" customHeight="1">
      <c r="AA436" s="41"/>
    </row>
    <row r="437" spans="27:27" ht="17.25" customHeight="1">
      <c r="AA437" s="41"/>
    </row>
    <row r="438" spans="27:27" ht="17.25" customHeight="1">
      <c r="AA438" s="41"/>
    </row>
    <row r="439" spans="27:27" ht="17.25" customHeight="1">
      <c r="AA439" s="41"/>
    </row>
    <row r="440" spans="27:27" ht="17.25" customHeight="1">
      <c r="AA440" s="41"/>
    </row>
    <row r="441" spans="27:27" ht="17.25" customHeight="1">
      <c r="AA441" s="41"/>
    </row>
    <row r="442" spans="27:27" ht="17.25" customHeight="1">
      <c r="AA442" s="41"/>
    </row>
    <row r="443" spans="27:27" ht="17.25" customHeight="1">
      <c r="AA443" s="41"/>
    </row>
    <row r="444" spans="27:27" ht="17.25" customHeight="1">
      <c r="AA444" s="41"/>
    </row>
    <row r="445" spans="27:27" ht="17.25" customHeight="1">
      <c r="AA445" s="41"/>
    </row>
    <row r="446" spans="27:27" ht="17.25" customHeight="1">
      <c r="AA446" s="41"/>
    </row>
    <row r="447" spans="27:27" ht="17.25" customHeight="1">
      <c r="AA447" s="41"/>
    </row>
    <row r="448" spans="27:27" ht="17.25" customHeight="1">
      <c r="AA448" s="41"/>
    </row>
    <row r="449" spans="27:27" ht="17.25" customHeight="1">
      <c r="AA449" s="41"/>
    </row>
    <row r="450" spans="27:27" ht="17.25" customHeight="1">
      <c r="AA450" s="41"/>
    </row>
    <row r="451" spans="27:27" ht="17.25" customHeight="1">
      <c r="AA451" s="41"/>
    </row>
    <row r="452" spans="27:27" ht="17.25" customHeight="1">
      <c r="AA452" s="41"/>
    </row>
    <row r="453" spans="27:27" ht="17.25" customHeight="1">
      <c r="AA453" s="41"/>
    </row>
    <row r="454" spans="27:27" ht="17.25" customHeight="1">
      <c r="AA454" s="41"/>
    </row>
    <row r="455" spans="27:27" ht="17.25" customHeight="1">
      <c r="AA455" s="41"/>
    </row>
    <row r="456" spans="27:27" ht="17.25" customHeight="1">
      <c r="AA456" s="41"/>
    </row>
    <row r="457" spans="27:27" ht="17.25" customHeight="1">
      <c r="AA457" s="41"/>
    </row>
    <row r="458" spans="27:27" ht="17.25" customHeight="1">
      <c r="AA458" s="41"/>
    </row>
    <row r="459" spans="27:27" ht="17.25" customHeight="1">
      <c r="AA459" s="41"/>
    </row>
    <row r="460" spans="27:27" ht="17.25" customHeight="1">
      <c r="AA460" s="41"/>
    </row>
    <row r="461" spans="27:27" ht="17.25" customHeight="1">
      <c r="AA461" s="41"/>
    </row>
    <row r="462" spans="27:27" ht="17.25" customHeight="1">
      <c r="AA462" s="41"/>
    </row>
    <row r="463" spans="27:27" ht="17.25" customHeight="1">
      <c r="AA463" s="41"/>
    </row>
    <row r="464" spans="27:27" ht="17.25" customHeight="1">
      <c r="AA464" s="41"/>
    </row>
    <row r="465" spans="27:27" ht="17.25" customHeight="1">
      <c r="AA465" s="41"/>
    </row>
    <row r="466" spans="27:27" ht="17.25" customHeight="1">
      <c r="AA466" s="41"/>
    </row>
    <row r="467" spans="27:27" ht="17.25" customHeight="1">
      <c r="AA467" s="41"/>
    </row>
    <row r="468" spans="27:27" ht="17.25" customHeight="1">
      <c r="AA468" s="41"/>
    </row>
    <row r="469" spans="27:27" ht="17.25" customHeight="1">
      <c r="AA469" s="41"/>
    </row>
    <row r="470" spans="27:27" ht="17.25" customHeight="1">
      <c r="AA470" s="41"/>
    </row>
    <row r="471" spans="27:27" ht="17.25" customHeight="1">
      <c r="AA471" s="41"/>
    </row>
    <row r="472" spans="27:27" ht="17.25" customHeight="1">
      <c r="AA472" s="41"/>
    </row>
    <row r="473" spans="27:27" ht="17.25" customHeight="1">
      <c r="AA473" s="41"/>
    </row>
    <row r="474" spans="27:27" ht="17.25" customHeight="1">
      <c r="AA474" s="41"/>
    </row>
    <row r="475" spans="27:27" ht="17.25" customHeight="1">
      <c r="AA475" s="41"/>
    </row>
    <row r="476" spans="27:27" ht="17.25" customHeight="1">
      <c r="AA476" s="41"/>
    </row>
    <row r="477" spans="27:27" ht="17.25" customHeight="1">
      <c r="AA477" s="41"/>
    </row>
    <row r="478" spans="27:27" ht="17.25" customHeight="1">
      <c r="AA478" s="41"/>
    </row>
    <row r="479" spans="27:27" ht="17.25" customHeight="1">
      <c r="AA479" s="41"/>
    </row>
    <row r="480" spans="27:27" ht="17.25" customHeight="1">
      <c r="AA480" s="41"/>
    </row>
    <row r="481" spans="27:27" ht="17.25" customHeight="1">
      <c r="AA481" s="41"/>
    </row>
    <row r="482" spans="27:27" ht="17.25" customHeight="1">
      <c r="AA482" s="41"/>
    </row>
    <row r="483" spans="27:27" ht="17.25" customHeight="1">
      <c r="AA483" s="41"/>
    </row>
    <row r="484" spans="27:27" ht="17.25" customHeight="1">
      <c r="AA484" s="41"/>
    </row>
    <row r="485" spans="27:27" ht="17.25" customHeight="1">
      <c r="AA485" s="41"/>
    </row>
    <row r="486" spans="27:27" ht="17.25" customHeight="1">
      <c r="AA486" s="41"/>
    </row>
    <row r="487" spans="27:27" ht="17.25" customHeight="1">
      <c r="AA487" s="41"/>
    </row>
    <row r="488" spans="27:27" ht="17.25" customHeight="1">
      <c r="AA488" s="41"/>
    </row>
    <row r="489" spans="27:27" ht="17.25" customHeight="1">
      <c r="AA489" s="41"/>
    </row>
    <row r="490" spans="27:27" ht="17.25" customHeight="1">
      <c r="AA490" s="41"/>
    </row>
    <row r="491" spans="27:27" ht="17.25" customHeight="1">
      <c r="AA491" s="41"/>
    </row>
    <row r="492" spans="27:27" ht="17.25" customHeight="1">
      <c r="AA492" s="41"/>
    </row>
    <row r="493" spans="27:27" ht="17.25" customHeight="1">
      <c r="AA493" s="41"/>
    </row>
    <row r="494" spans="27:27" ht="17.25" customHeight="1">
      <c r="AA494" s="41"/>
    </row>
    <row r="495" spans="27:27" ht="17.25" customHeight="1">
      <c r="AA495" s="41"/>
    </row>
    <row r="496" spans="27:27" ht="17.25" customHeight="1">
      <c r="AA496" s="41"/>
    </row>
    <row r="497" spans="27:27" ht="17.25" customHeight="1">
      <c r="AA497" s="41"/>
    </row>
    <row r="498" spans="27:27" ht="17.25" customHeight="1">
      <c r="AA498" s="41"/>
    </row>
    <row r="499" spans="27:27" ht="17.25" customHeight="1">
      <c r="AA499" s="41"/>
    </row>
    <row r="500" spans="27:27" ht="17.25" customHeight="1">
      <c r="AA500" s="41"/>
    </row>
    <row r="501" spans="27:27" ht="17.25" customHeight="1">
      <c r="AA501" s="41"/>
    </row>
    <row r="502" spans="27:27" ht="17.25" customHeight="1">
      <c r="AA502" s="41"/>
    </row>
    <row r="503" spans="27:27" ht="17.25" customHeight="1">
      <c r="AA503" s="41"/>
    </row>
    <row r="504" spans="27:27" ht="17.25" customHeight="1">
      <c r="AA504" s="41"/>
    </row>
    <row r="505" spans="27:27" ht="17.25" customHeight="1">
      <c r="AA505" s="41"/>
    </row>
    <row r="506" spans="27:27" ht="17.25" customHeight="1">
      <c r="AA506" s="41"/>
    </row>
    <row r="507" spans="27:27" ht="17.25" customHeight="1">
      <c r="AA507" s="41"/>
    </row>
    <row r="508" spans="27:27" ht="17.25" customHeight="1">
      <c r="AA508" s="41"/>
    </row>
    <row r="509" spans="27:27" ht="17.25" customHeight="1">
      <c r="AA509" s="41"/>
    </row>
    <row r="510" spans="27:27" ht="17.25" customHeight="1">
      <c r="AA510" s="41"/>
    </row>
    <row r="511" spans="27:27" ht="17.25" customHeight="1">
      <c r="AA511" s="41"/>
    </row>
    <row r="512" spans="27:27" ht="17.25" customHeight="1">
      <c r="AA512" s="41"/>
    </row>
    <row r="513" spans="27:27" ht="17.25" customHeight="1">
      <c r="AA513" s="41"/>
    </row>
    <row r="514" spans="27:27" ht="17.25" customHeight="1">
      <c r="AA514" s="41"/>
    </row>
    <row r="515" spans="27:27" ht="17.25" customHeight="1">
      <c r="AA515" s="41"/>
    </row>
    <row r="516" spans="27:27" ht="17.25" customHeight="1">
      <c r="AA516" s="41"/>
    </row>
    <row r="517" spans="27:27" ht="17.25" customHeight="1">
      <c r="AA517" s="41"/>
    </row>
    <row r="518" spans="27:27" ht="17.25" customHeight="1">
      <c r="AA518" s="41"/>
    </row>
    <row r="519" spans="27:27" ht="17.25" customHeight="1">
      <c r="AA519" s="41"/>
    </row>
    <row r="520" spans="27:27" ht="17.25" customHeight="1">
      <c r="AA520" s="41"/>
    </row>
    <row r="521" spans="27:27" ht="17.25" customHeight="1">
      <c r="AA521" s="41"/>
    </row>
    <row r="522" spans="27:27" ht="17.25" customHeight="1">
      <c r="AA522" s="41"/>
    </row>
    <row r="523" spans="27:27" ht="17.25" customHeight="1">
      <c r="AA523" s="41"/>
    </row>
    <row r="524" spans="27:27" ht="17.25" customHeight="1">
      <c r="AA524" s="41"/>
    </row>
    <row r="525" spans="27:27" ht="17.25" customHeight="1">
      <c r="AA525" s="41"/>
    </row>
    <row r="526" spans="27:27" ht="17.25" customHeight="1">
      <c r="AA526" s="41"/>
    </row>
    <row r="527" spans="27:27" ht="17.25" customHeight="1">
      <c r="AA527" s="41"/>
    </row>
    <row r="528" spans="27:27" ht="17.25" customHeight="1">
      <c r="AA528" s="41"/>
    </row>
    <row r="529" spans="27:27" ht="17.25" customHeight="1">
      <c r="AA529" s="41"/>
    </row>
    <row r="530" spans="27:27" ht="17.25" customHeight="1">
      <c r="AA530" s="41"/>
    </row>
    <row r="531" spans="27:27" ht="17.25" customHeight="1">
      <c r="AA531" s="41"/>
    </row>
    <row r="532" spans="27:27" ht="17.25" customHeight="1">
      <c r="AA532" s="41"/>
    </row>
    <row r="533" spans="27:27" ht="17.25" customHeight="1">
      <c r="AA533" s="41"/>
    </row>
    <row r="534" spans="27:27" ht="17.25" customHeight="1">
      <c r="AA534" s="41"/>
    </row>
    <row r="535" spans="27:27" ht="17.25" customHeight="1">
      <c r="AA535" s="41"/>
    </row>
    <row r="536" spans="27:27" ht="17.25" customHeight="1">
      <c r="AA536" s="41"/>
    </row>
    <row r="537" spans="27:27" ht="17.25" customHeight="1">
      <c r="AA537" s="41"/>
    </row>
    <row r="538" spans="27:27" ht="17.25" customHeight="1">
      <c r="AA538" s="41"/>
    </row>
    <row r="539" spans="27:27" ht="17.25" customHeight="1">
      <c r="AA539" s="41"/>
    </row>
    <row r="540" spans="27:27" ht="17.25" customHeight="1">
      <c r="AA540" s="41"/>
    </row>
    <row r="541" spans="27:27" ht="17.25" customHeight="1">
      <c r="AA541" s="41"/>
    </row>
    <row r="542" spans="27:27" ht="17.25" customHeight="1">
      <c r="AA542" s="41"/>
    </row>
    <row r="543" spans="27:27" ht="17.25" customHeight="1">
      <c r="AA543" s="41"/>
    </row>
    <row r="544" spans="27:27" ht="17.25" customHeight="1">
      <c r="AA544" s="41"/>
    </row>
    <row r="545" spans="27:27" ht="17.25" customHeight="1">
      <c r="AA545" s="41"/>
    </row>
    <row r="546" spans="27:27" ht="17.25" customHeight="1">
      <c r="AA546" s="41"/>
    </row>
    <row r="547" spans="27:27" ht="17.25" customHeight="1">
      <c r="AA547" s="41"/>
    </row>
    <row r="548" spans="27:27" ht="17.25" customHeight="1">
      <c r="AA548" s="41"/>
    </row>
    <row r="549" spans="27:27" ht="17.25" customHeight="1">
      <c r="AA549" s="41"/>
    </row>
    <row r="550" spans="27:27" ht="17.25" customHeight="1">
      <c r="AA550" s="41"/>
    </row>
    <row r="551" spans="27:27" ht="17.25" customHeight="1">
      <c r="AA551" s="41"/>
    </row>
    <row r="552" spans="27:27" ht="17.25" customHeight="1">
      <c r="AA552" s="41"/>
    </row>
    <row r="553" spans="27:27" ht="17.25" customHeight="1">
      <c r="AA553" s="41"/>
    </row>
    <row r="554" spans="27:27" ht="17.25" customHeight="1">
      <c r="AA554" s="41"/>
    </row>
    <row r="555" spans="27:27" ht="17.25" customHeight="1">
      <c r="AA555" s="41"/>
    </row>
    <row r="556" spans="27:27" ht="17.25" customHeight="1">
      <c r="AA556" s="41"/>
    </row>
    <row r="557" spans="27:27" ht="17.25" customHeight="1">
      <c r="AA557" s="41"/>
    </row>
    <row r="558" spans="27:27" ht="17.25" customHeight="1">
      <c r="AA558" s="41"/>
    </row>
    <row r="559" spans="27:27" ht="17.25" customHeight="1">
      <c r="AA559" s="41"/>
    </row>
    <row r="560" spans="27:27" ht="17.25" customHeight="1">
      <c r="AA560" s="41"/>
    </row>
    <row r="561" spans="27:27" ht="17.25" customHeight="1">
      <c r="AA561" s="41"/>
    </row>
    <row r="562" spans="27:27" ht="17.25" customHeight="1">
      <c r="AA562" s="41"/>
    </row>
    <row r="563" spans="27:27" ht="17.25" customHeight="1">
      <c r="AA563" s="41"/>
    </row>
    <row r="564" spans="27:27" ht="17.25" customHeight="1">
      <c r="AA564" s="41"/>
    </row>
    <row r="565" spans="27:27" ht="17.25" customHeight="1">
      <c r="AA565" s="41"/>
    </row>
    <row r="566" spans="27:27" ht="17.25" customHeight="1">
      <c r="AA566" s="41"/>
    </row>
    <row r="567" spans="27:27" ht="17.25" customHeight="1">
      <c r="AA567" s="41"/>
    </row>
    <row r="568" spans="27:27" ht="17.25" customHeight="1">
      <c r="AA568" s="41"/>
    </row>
    <row r="569" spans="27:27" ht="17.25" customHeight="1">
      <c r="AA569" s="41"/>
    </row>
    <row r="570" spans="27:27" ht="17.25" customHeight="1">
      <c r="AA570" s="41"/>
    </row>
    <row r="571" spans="27:27" ht="17.25" customHeight="1">
      <c r="AA571" s="41"/>
    </row>
    <row r="572" spans="27:27" ht="17.25" customHeight="1">
      <c r="AA572" s="41"/>
    </row>
    <row r="573" spans="27:27" ht="17.25" customHeight="1">
      <c r="AA573" s="41"/>
    </row>
    <row r="574" spans="27:27" ht="17.25" customHeight="1">
      <c r="AA574" s="41"/>
    </row>
    <row r="575" spans="27:27" ht="17.25" customHeight="1">
      <c r="AA575" s="41"/>
    </row>
    <row r="576" spans="27:27" ht="17.25" customHeight="1">
      <c r="AA576" s="41"/>
    </row>
    <row r="577" spans="27:27" ht="17.25" customHeight="1">
      <c r="AA577" s="41"/>
    </row>
    <row r="578" spans="27:27" ht="17.25" customHeight="1">
      <c r="AA578" s="41"/>
    </row>
    <row r="579" spans="27:27" ht="17.25" customHeight="1">
      <c r="AA579" s="41"/>
    </row>
    <row r="580" spans="27:27" ht="17.25" customHeight="1">
      <c r="AA580" s="41"/>
    </row>
    <row r="581" spans="27:27" ht="17.25" customHeight="1">
      <c r="AA581" s="41"/>
    </row>
    <row r="582" spans="27:27" ht="17.25" customHeight="1">
      <c r="AA582" s="41"/>
    </row>
    <row r="583" spans="27:27" ht="17.25" customHeight="1">
      <c r="AA583" s="41"/>
    </row>
    <row r="584" spans="27:27" ht="17.25" customHeight="1">
      <c r="AA584" s="41"/>
    </row>
    <row r="585" spans="27:27" ht="17.25" customHeight="1">
      <c r="AA585" s="41"/>
    </row>
    <row r="586" spans="27:27" ht="17.25" customHeight="1">
      <c r="AA586" s="41"/>
    </row>
    <row r="587" spans="27:27" ht="17.25" customHeight="1">
      <c r="AA587" s="41"/>
    </row>
    <row r="588" spans="27:27" ht="17.25" customHeight="1">
      <c r="AA588" s="41"/>
    </row>
    <row r="589" spans="27:27" ht="17.25" customHeight="1">
      <c r="AA589" s="41"/>
    </row>
    <row r="590" spans="27:27" ht="17.25" customHeight="1">
      <c r="AA590" s="41"/>
    </row>
    <row r="591" spans="27:27" ht="17.25" customHeight="1">
      <c r="AA591" s="41"/>
    </row>
    <row r="592" spans="27:27" ht="17.25" customHeight="1">
      <c r="AA592" s="41"/>
    </row>
    <row r="593" spans="27:27" ht="17.25" customHeight="1">
      <c r="AA593" s="41"/>
    </row>
    <row r="594" spans="27:27" ht="17.25" customHeight="1">
      <c r="AA594" s="41"/>
    </row>
    <row r="595" spans="27:27" ht="17.25" customHeight="1">
      <c r="AA595" s="41"/>
    </row>
    <row r="596" spans="27:27" ht="17.25" customHeight="1">
      <c r="AA596" s="41"/>
    </row>
    <row r="597" spans="27:27" ht="17.25" customHeight="1">
      <c r="AA597" s="41"/>
    </row>
    <row r="598" spans="27:27" ht="17.25" customHeight="1">
      <c r="AA598" s="41"/>
    </row>
    <row r="599" spans="27:27" ht="17.25" customHeight="1">
      <c r="AA599" s="41"/>
    </row>
    <row r="600" spans="27:27" ht="17.25" customHeight="1">
      <c r="AA600" s="41"/>
    </row>
    <row r="601" spans="27:27" ht="17.25" customHeight="1">
      <c r="AA601" s="41"/>
    </row>
    <row r="602" spans="27:27" ht="17.25" customHeight="1">
      <c r="AA602" s="41"/>
    </row>
    <row r="603" spans="27:27" ht="17.25" customHeight="1">
      <c r="AA603" s="41"/>
    </row>
    <row r="604" spans="27:27" ht="17.25" customHeight="1">
      <c r="AA604" s="41"/>
    </row>
    <row r="605" spans="27:27" ht="17.25" customHeight="1">
      <c r="AA605" s="41"/>
    </row>
    <row r="606" spans="27:27" ht="17.25" customHeight="1">
      <c r="AA606" s="41"/>
    </row>
    <row r="607" spans="27:27" ht="17.25" customHeight="1">
      <c r="AA607" s="41"/>
    </row>
    <row r="608" spans="27:27" ht="17.25" customHeight="1">
      <c r="AA608" s="41"/>
    </row>
    <row r="609" spans="27:27" ht="17.25" customHeight="1">
      <c r="AA609" s="41"/>
    </row>
    <row r="610" spans="27:27" ht="17.25" customHeight="1">
      <c r="AA610" s="41"/>
    </row>
    <row r="611" spans="27:27" ht="17.25" customHeight="1">
      <c r="AA611" s="41"/>
    </row>
    <row r="612" spans="27:27" ht="17.25" customHeight="1">
      <c r="AA612" s="41"/>
    </row>
    <row r="613" spans="27:27" ht="17.25" customHeight="1">
      <c r="AA613" s="41"/>
    </row>
    <row r="614" spans="27:27" ht="17.25" customHeight="1">
      <c r="AA614" s="41"/>
    </row>
    <row r="615" spans="27:27" ht="17.25" customHeight="1">
      <c r="AA615" s="41"/>
    </row>
    <row r="616" spans="27:27" ht="17.25" customHeight="1">
      <c r="AA616" s="41"/>
    </row>
    <row r="617" spans="27:27" ht="17.25" customHeight="1">
      <c r="AA617" s="41"/>
    </row>
    <row r="618" spans="27:27" ht="17.25" customHeight="1">
      <c r="AA618" s="41"/>
    </row>
    <row r="619" spans="27:27" ht="17.25" customHeight="1">
      <c r="AA619" s="41"/>
    </row>
    <row r="620" spans="27:27" ht="17.25" customHeight="1">
      <c r="AA620" s="41"/>
    </row>
    <row r="621" spans="27:27" ht="17.25" customHeight="1">
      <c r="AA621" s="41"/>
    </row>
    <row r="622" spans="27:27" ht="17.25" customHeight="1">
      <c r="AA622" s="41"/>
    </row>
    <row r="623" spans="27:27" ht="17.25" customHeight="1">
      <c r="AA623" s="41"/>
    </row>
    <row r="624" spans="27:27" ht="17.25" customHeight="1">
      <c r="AA624" s="41"/>
    </row>
    <row r="625" spans="27:27" ht="17.25" customHeight="1">
      <c r="AA625" s="41"/>
    </row>
    <row r="626" spans="27:27" ht="17.25" customHeight="1">
      <c r="AA626" s="41"/>
    </row>
    <row r="627" spans="27:27" ht="17.25" customHeight="1">
      <c r="AA627" s="41"/>
    </row>
    <row r="628" spans="27:27" ht="17.25" customHeight="1">
      <c r="AA628" s="41"/>
    </row>
    <row r="629" spans="27:27" ht="17.25" customHeight="1">
      <c r="AA629" s="41"/>
    </row>
    <row r="630" spans="27:27" ht="17.25" customHeight="1">
      <c r="AA630" s="41"/>
    </row>
    <row r="631" spans="27:27" ht="17.25" customHeight="1">
      <c r="AA631" s="41"/>
    </row>
    <row r="632" spans="27:27" ht="17.25" customHeight="1">
      <c r="AA632" s="41"/>
    </row>
    <row r="633" spans="27:27" ht="17.25" customHeight="1">
      <c r="AA633" s="41"/>
    </row>
    <row r="634" spans="27:27" ht="17.25" customHeight="1">
      <c r="AA634" s="41"/>
    </row>
    <row r="635" spans="27:27" ht="17.25" customHeight="1">
      <c r="AA635" s="41"/>
    </row>
    <row r="636" spans="27:27" ht="17.25" customHeight="1">
      <c r="AA636" s="41"/>
    </row>
    <row r="637" spans="27:27" ht="17.25" customHeight="1">
      <c r="AA637" s="41"/>
    </row>
    <row r="638" spans="27:27" ht="17.25" customHeight="1">
      <c r="AA638" s="41"/>
    </row>
    <row r="639" spans="27:27" ht="17.25" customHeight="1">
      <c r="AA639" s="41"/>
    </row>
    <row r="640" spans="27:27" ht="17.25" customHeight="1">
      <c r="AA640" s="41"/>
    </row>
    <row r="641" spans="27:27" ht="17.25" customHeight="1">
      <c r="AA641" s="41"/>
    </row>
    <row r="642" spans="27:27" ht="17.25" customHeight="1">
      <c r="AA642" s="41"/>
    </row>
    <row r="643" spans="27:27" ht="17.25" customHeight="1">
      <c r="AA643" s="41"/>
    </row>
    <row r="644" spans="27:27" ht="17.25" customHeight="1">
      <c r="AA644" s="41"/>
    </row>
    <row r="645" spans="27:27" ht="17.25" customHeight="1">
      <c r="AA645" s="41"/>
    </row>
    <row r="646" spans="27:27" ht="17.25" customHeight="1">
      <c r="AA646" s="41"/>
    </row>
    <row r="647" spans="27:27" ht="17.25" customHeight="1">
      <c r="AA647" s="41"/>
    </row>
    <row r="648" spans="27:27" ht="17.25" customHeight="1">
      <c r="AA648" s="41"/>
    </row>
    <row r="649" spans="27:27" ht="17.25" customHeight="1">
      <c r="AA649" s="41"/>
    </row>
    <row r="650" spans="27:27" ht="17.25" customHeight="1">
      <c r="AA650" s="41"/>
    </row>
    <row r="651" spans="27:27" ht="17.25" customHeight="1">
      <c r="AA651" s="41"/>
    </row>
    <row r="652" spans="27:27" ht="17.25" customHeight="1">
      <c r="AA652" s="41"/>
    </row>
    <row r="653" spans="27:27" ht="17.25" customHeight="1">
      <c r="AA653" s="41"/>
    </row>
    <row r="654" spans="27:27" ht="17.25" customHeight="1">
      <c r="AA654" s="41"/>
    </row>
    <row r="655" spans="27:27" ht="17.25" customHeight="1">
      <c r="AA655" s="41"/>
    </row>
    <row r="656" spans="27:27" ht="17.25" customHeight="1">
      <c r="AA656" s="41"/>
    </row>
    <row r="657" spans="27:27" ht="17.25" customHeight="1">
      <c r="AA657" s="41"/>
    </row>
    <row r="658" spans="27:27" ht="17.25" customHeight="1">
      <c r="AA658" s="41"/>
    </row>
    <row r="659" spans="27:27" ht="17.25" customHeight="1">
      <c r="AA659" s="41"/>
    </row>
    <row r="660" spans="27:27" ht="17.25" customHeight="1">
      <c r="AA660" s="41"/>
    </row>
    <row r="661" spans="27:27" ht="17.25" customHeight="1">
      <c r="AA661" s="41"/>
    </row>
    <row r="662" spans="27:27" ht="17.25" customHeight="1">
      <c r="AA662" s="41"/>
    </row>
    <row r="663" spans="27:27" ht="17.25" customHeight="1">
      <c r="AA663" s="41"/>
    </row>
    <row r="664" spans="27:27" ht="17.25" customHeight="1">
      <c r="AA664" s="41"/>
    </row>
    <row r="665" spans="27:27" ht="17.25" customHeight="1">
      <c r="AA665" s="41"/>
    </row>
    <row r="666" spans="27:27" ht="17.25" customHeight="1">
      <c r="AA666" s="41"/>
    </row>
    <row r="667" spans="27:27" ht="17.25" customHeight="1">
      <c r="AA667" s="41"/>
    </row>
    <row r="668" spans="27:27" ht="17.25" customHeight="1">
      <c r="AA668" s="41"/>
    </row>
    <row r="669" spans="27:27" ht="17.25" customHeight="1">
      <c r="AA669" s="41"/>
    </row>
    <row r="670" spans="27:27" ht="17.25" customHeight="1">
      <c r="AA670" s="41"/>
    </row>
    <row r="671" spans="27:27" ht="17.25" customHeight="1">
      <c r="AA671" s="41"/>
    </row>
    <row r="672" spans="27:27" ht="17.25" customHeight="1">
      <c r="AA672" s="41"/>
    </row>
    <row r="673" spans="27:27" ht="17.25" customHeight="1">
      <c r="AA673" s="41"/>
    </row>
    <row r="674" spans="27:27" ht="17.25" customHeight="1">
      <c r="AA674" s="41"/>
    </row>
    <row r="675" spans="27:27" ht="17.25" customHeight="1">
      <c r="AA675" s="41"/>
    </row>
    <row r="676" spans="27:27" ht="17.25" customHeight="1">
      <c r="AA676" s="41"/>
    </row>
    <row r="677" spans="27:27" ht="17.25" customHeight="1">
      <c r="AA677" s="41"/>
    </row>
    <row r="678" spans="27:27" ht="17.25" customHeight="1">
      <c r="AA678" s="41"/>
    </row>
    <row r="679" spans="27:27" ht="17.25" customHeight="1">
      <c r="AA679" s="41"/>
    </row>
    <row r="680" spans="27:27" ht="17.25" customHeight="1">
      <c r="AA680" s="41"/>
    </row>
    <row r="681" spans="27:27" ht="17.25" customHeight="1">
      <c r="AA681" s="41"/>
    </row>
    <row r="682" spans="27:27" ht="17.25" customHeight="1">
      <c r="AA682" s="41"/>
    </row>
    <row r="683" spans="27:27" ht="17.25" customHeight="1">
      <c r="AA683" s="41"/>
    </row>
    <row r="684" spans="27:27" ht="17.25" customHeight="1">
      <c r="AA684" s="41"/>
    </row>
    <row r="685" spans="27:27" ht="17.25" customHeight="1">
      <c r="AA685" s="41"/>
    </row>
    <row r="686" spans="27:27" ht="17.25" customHeight="1">
      <c r="AA686" s="41"/>
    </row>
    <row r="687" spans="27:27" ht="17.25" customHeight="1">
      <c r="AA687" s="41"/>
    </row>
    <row r="688" spans="27:27" ht="17.25" customHeight="1">
      <c r="AA688" s="41"/>
    </row>
    <row r="689" spans="27:27" ht="17.25" customHeight="1">
      <c r="AA689" s="41"/>
    </row>
    <row r="690" spans="27:27" ht="17.25" customHeight="1">
      <c r="AA690" s="41"/>
    </row>
    <row r="691" spans="27:27" ht="17.25" customHeight="1">
      <c r="AA691" s="41"/>
    </row>
    <row r="692" spans="27:27" ht="17.25" customHeight="1">
      <c r="AA692" s="41"/>
    </row>
    <row r="693" spans="27:27" ht="17.25" customHeight="1">
      <c r="AA693" s="41"/>
    </row>
    <row r="694" spans="27:27" ht="17.25" customHeight="1">
      <c r="AA694" s="41"/>
    </row>
    <row r="695" spans="27:27" ht="17.25" customHeight="1">
      <c r="AA695" s="41"/>
    </row>
    <row r="696" spans="27:27" ht="17.25" customHeight="1">
      <c r="AA696" s="41"/>
    </row>
    <row r="697" spans="27:27" ht="17.25" customHeight="1">
      <c r="AA697" s="41"/>
    </row>
    <row r="698" spans="27:27" ht="17.25" customHeight="1">
      <c r="AA698" s="41"/>
    </row>
    <row r="699" spans="27:27" ht="17.25" customHeight="1">
      <c r="AA699" s="41"/>
    </row>
    <row r="700" spans="27:27" ht="17.25" customHeight="1">
      <c r="AA700" s="41"/>
    </row>
    <row r="701" spans="27:27" ht="17.25" customHeight="1">
      <c r="AA701" s="41"/>
    </row>
    <row r="702" spans="27:27" ht="17.25" customHeight="1">
      <c r="AA702" s="41"/>
    </row>
    <row r="703" spans="27:27" ht="17.25" customHeight="1">
      <c r="AA703" s="41"/>
    </row>
    <row r="704" spans="27:27" ht="17.25" customHeight="1">
      <c r="AA704" s="41"/>
    </row>
    <row r="705" spans="27:27" ht="17.25" customHeight="1">
      <c r="AA705" s="41"/>
    </row>
    <row r="706" spans="27:27" ht="17.25" customHeight="1">
      <c r="AA706" s="41"/>
    </row>
    <row r="707" spans="27:27" ht="17.25" customHeight="1">
      <c r="AA707" s="41"/>
    </row>
    <row r="708" spans="27:27" ht="17.25" customHeight="1">
      <c r="AA708" s="41"/>
    </row>
    <row r="709" spans="27:27" ht="17.25" customHeight="1">
      <c r="AA709" s="41"/>
    </row>
    <row r="710" spans="27:27" ht="17.25" customHeight="1">
      <c r="AA710" s="41"/>
    </row>
    <row r="711" spans="27:27" ht="17.25" customHeight="1">
      <c r="AA711" s="41"/>
    </row>
    <row r="712" spans="27:27" ht="17.25" customHeight="1">
      <c r="AA712" s="41"/>
    </row>
    <row r="713" spans="27:27" ht="17.25" customHeight="1">
      <c r="AA713" s="41"/>
    </row>
    <row r="714" spans="27:27" ht="17.25" customHeight="1">
      <c r="AA714" s="41"/>
    </row>
    <row r="715" spans="27:27" ht="17.25" customHeight="1">
      <c r="AA715" s="41"/>
    </row>
    <row r="716" spans="27:27" ht="17.25" customHeight="1">
      <c r="AA716" s="41"/>
    </row>
    <row r="717" spans="27:27" ht="17.25" customHeight="1">
      <c r="AA717" s="41"/>
    </row>
    <row r="718" spans="27:27" ht="17.25" customHeight="1">
      <c r="AA718" s="41"/>
    </row>
    <row r="719" spans="27:27" ht="17.25" customHeight="1">
      <c r="AA719" s="41"/>
    </row>
    <row r="720" spans="27:27" ht="17.25" customHeight="1">
      <c r="AA720" s="41"/>
    </row>
    <row r="721" spans="27:27" ht="17.25" customHeight="1">
      <c r="AA721" s="41"/>
    </row>
    <row r="722" spans="27:27" ht="17.25" customHeight="1">
      <c r="AA722" s="41"/>
    </row>
    <row r="723" spans="27:27" ht="17.25" customHeight="1">
      <c r="AA723" s="41"/>
    </row>
    <row r="724" spans="27:27" ht="17.25" customHeight="1">
      <c r="AA724" s="41"/>
    </row>
    <row r="725" spans="27:27" ht="17.25" customHeight="1">
      <c r="AA725" s="41"/>
    </row>
    <row r="726" spans="27:27" ht="17.25" customHeight="1">
      <c r="AA726" s="41"/>
    </row>
    <row r="727" spans="27:27" ht="17.25" customHeight="1">
      <c r="AA727" s="41"/>
    </row>
    <row r="728" spans="27:27" ht="17.25" customHeight="1">
      <c r="AA728" s="41"/>
    </row>
    <row r="729" spans="27:27" ht="17.25" customHeight="1">
      <c r="AA729" s="41"/>
    </row>
    <row r="730" spans="27:27" ht="17.25" customHeight="1">
      <c r="AA730" s="41"/>
    </row>
    <row r="731" spans="27:27" ht="17.25" customHeight="1">
      <c r="AA731" s="41"/>
    </row>
    <row r="732" spans="27:27" ht="17.25" customHeight="1">
      <c r="AA732" s="41"/>
    </row>
    <row r="733" spans="27:27" ht="17.25" customHeight="1">
      <c r="AA733" s="41"/>
    </row>
    <row r="734" spans="27:27" ht="17.25" customHeight="1">
      <c r="AA734" s="41"/>
    </row>
    <row r="735" spans="27:27" ht="17.25" customHeight="1">
      <c r="AA735" s="41"/>
    </row>
    <row r="736" spans="27:27" ht="17.25" customHeight="1">
      <c r="AA736" s="41"/>
    </row>
    <row r="737" spans="27:27" ht="17.25" customHeight="1">
      <c r="AA737" s="41"/>
    </row>
    <row r="738" spans="27:27" ht="17.25" customHeight="1">
      <c r="AA738" s="41"/>
    </row>
    <row r="739" spans="27:27" ht="17.25" customHeight="1">
      <c r="AA739" s="41"/>
    </row>
    <row r="740" spans="27:27" ht="17.25" customHeight="1">
      <c r="AA740" s="41"/>
    </row>
    <row r="741" spans="27:27" ht="17.25" customHeight="1">
      <c r="AA741" s="41"/>
    </row>
    <row r="742" spans="27:27" ht="17.25" customHeight="1">
      <c r="AA742" s="41"/>
    </row>
    <row r="743" spans="27:27" ht="17.25" customHeight="1">
      <c r="AA743" s="41"/>
    </row>
    <row r="744" spans="27:27" ht="17.25" customHeight="1">
      <c r="AA744" s="41"/>
    </row>
    <row r="745" spans="27:27" ht="17.25" customHeight="1">
      <c r="AA745" s="41"/>
    </row>
    <row r="746" spans="27:27" ht="17.25" customHeight="1">
      <c r="AA746" s="41"/>
    </row>
    <row r="747" spans="27:27" ht="17.25" customHeight="1">
      <c r="AA747" s="41"/>
    </row>
    <row r="748" spans="27:27" ht="17.25" customHeight="1">
      <c r="AA748" s="41"/>
    </row>
    <row r="749" spans="27:27" ht="17.25" customHeight="1">
      <c r="AA749" s="41"/>
    </row>
    <row r="750" spans="27:27" ht="17.25" customHeight="1">
      <c r="AA750" s="41"/>
    </row>
    <row r="751" spans="27:27" ht="17.25" customHeight="1">
      <c r="AA751" s="41"/>
    </row>
    <row r="752" spans="27:27" ht="17.25" customHeight="1">
      <c r="AA752" s="41"/>
    </row>
    <row r="753" spans="27:27" ht="17.25" customHeight="1">
      <c r="AA753" s="41"/>
    </row>
    <row r="754" spans="27:27" ht="17.25" customHeight="1">
      <c r="AA754" s="41"/>
    </row>
    <row r="755" spans="27:27" ht="17.25" customHeight="1">
      <c r="AA755" s="41"/>
    </row>
    <row r="756" spans="27:27" ht="17.25" customHeight="1">
      <c r="AA756" s="41"/>
    </row>
    <row r="757" spans="27:27" ht="17.25" customHeight="1">
      <c r="AA757" s="41"/>
    </row>
    <row r="758" spans="27:27" ht="17.25" customHeight="1">
      <c r="AA758" s="41"/>
    </row>
    <row r="759" spans="27:27" ht="17.25" customHeight="1">
      <c r="AA759" s="41"/>
    </row>
    <row r="760" spans="27:27" ht="17.25" customHeight="1">
      <c r="AA760" s="41"/>
    </row>
    <row r="761" spans="27:27" ht="17.25" customHeight="1">
      <c r="AA761" s="41"/>
    </row>
    <row r="762" spans="27:27" ht="17.25" customHeight="1">
      <c r="AA762" s="41"/>
    </row>
    <row r="763" spans="27:27" ht="17.25" customHeight="1">
      <c r="AA763" s="41"/>
    </row>
    <row r="764" spans="27:27" ht="17.25" customHeight="1">
      <c r="AA764" s="41"/>
    </row>
    <row r="765" spans="27:27" ht="17.25" customHeight="1">
      <c r="AA765" s="41"/>
    </row>
    <row r="766" spans="27:27" ht="17.25" customHeight="1">
      <c r="AA766" s="41"/>
    </row>
    <row r="767" spans="27:27" ht="17.25" customHeight="1">
      <c r="AA767" s="41"/>
    </row>
    <row r="768" spans="27:27" ht="17.25" customHeight="1">
      <c r="AA768" s="41"/>
    </row>
    <row r="769" spans="27:27" ht="17.25" customHeight="1">
      <c r="AA769" s="41"/>
    </row>
    <row r="770" spans="27:27" ht="17.25" customHeight="1">
      <c r="AA770" s="41"/>
    </row>
    <row r="771" spans="27:27" ht="17.25" customHeight="1">
      <c r="AA771" s="41"/>
    </row>
    <row r="772" spans="27:27" ht="17.25" customHeight="1">
      <c r="AA772" s="41"/>
    </row>
    <row r="773" spans="27:27" ht="17.25" customHeight="1">
      <c r="AA773" s="41"/>
    </row>
    <row r="774" spans="27:27" ht="17.25" customHeight="1">
      <c r="AA774" s="41"/>
    </row>
    <row r="775" spans="27:27" ht="17.25" customHeight="1">
      <c r="AA775" s="41"/>
    </row>
    <row r="776" spans="27:27" ht="17.25" customHeight="1">
      <c r="AA776" s="41"/>
    </row>
    <row r="777" spans="27:27" ht="17.25" customHeight="1">
      <c r="AA777" s="41"/>
    </row>
    <row r="778" spans="27:27" ht="17.25" customHeight="1">
      <c r="AA778" s="41"/>
    </row>
    <row r="779" spans="27:27" ht="17.25" customHeight="1">
      <c r="AA779" s="41"/>
    </row>
    <row r="780" spans="27:27" ht="17.25" customHeight="1">
      <c r="AA780" s="41"/>
    </row>
    <row r="781" spans="27:27" ht="17.25" customHeight="1">
      <c r="AA781" s="41"/>
    </row>
    <row r="782" spans="27:27" ht="17.25" customHeight="1">
      <c r="AA782" s="41"/>
    </row>
    <row r="783" spans="27:27" ht="17.25" customHeight="1">
      <c r="AA783" s="41"/>
    </row>
    <row r="784" spans="27:27" ht="17.25" customHeight="1">
      <c r="AA784" s="41"/>
    </row>
    <row r="785" spans="27:27" ht="17.25" customHeight="1">
      <c r="AA785" s="41"/>
    </row>
    <row r="786" spans="27:27" ht="17.25" customHeight="1">
      <c r="AA786" s="41"/>
    </row>
    <row r="787" spans="27:27" ht="17.25" customHeight="1">
      <c r="AA787" s="41"/>
    </row>
    <row r="788" spans="27:27" ht="17.25" customHeight="1">
      <c r="AA788" s="41"/>
    </row>
    <row r="789" spans="27:27" ht="17.25" customHeight="1">
      <c r="AA789" s="41"/>
    </row>
    <row r="790" spans="27:27" ht="17.25" customHeight="1">
      <c r="AA790" s="41"/>
    </row>
    <row r="791" spans="27:27" ht="17.25" customHeight="1">
      <c r="AA791" s="41"/>
    </row>
    <row r="792" spans="27:27" ht="17.25" customHeight="1">
      <c r="AA792" s="41"/>
    </row>
    <row r="793" spans="27:27" ht="17.25" customHeight="1">
      <c r="AA793" s="41"/>
    </row>
    <row r="794" spans="27:27" ht="17.25" customHeight="1">
      <c r="AA794" s="41"/>
    </row>
    <row r="795" spans="27:27" ht="17.25" customHeight="1">
      <c r="AA795" s="41"/>
    </row>
    <row r="796" spans="27:27" ht="17.25" customHeight="1">
      <c r="AA796" s="41"/>
    </row>
    <row r="797" spans="27:27" ht="17.25" customHeight="1">
      <c r="AA797" s="41"/>
    </row>
    <row r="798" spans="27:27" ht="17.25" customHeight="1">
      <c r="AA798" s="41"/>
    </row>
    <row r="799" spans="27:27" ht="17.25" customHeight="1">
      <c r="AA799" s="41"/>
    </row>
    <row r="800" spans="27:27" ht="17.25" customHeight="1">
      <c r="AA800" s="41"/>
    </row>
    <row r="801" spans="27:27" ht="17.25" customHeight="1">
      <c r="AA801" s="41"/>
    </row>
    <row r="802" spans="27:27" ht="17.25" customHeight="1">
      <c r="AA802" s="41"/>
    </row>
    <row r="803" spans="27:27" ht="17.25" customHeight="1">
      <c r="AA803" s="41"/>
    </row>
    <row r="804" spans="27:27" ht="17.25" customHeight="1">
      <c r="AA804" s="41"/>
    </row>
    <row r="805" spans="27:27" ht="17.25" customHeight="1">
      <c r="AA805" s="41"/>
    </row>
    <row r="806" spans="27:27" ht="17.25" customHeight="1">
      <c r="AA806" s="41"/>
    </row>
    <row r="807" spans="27:27" ht="17.25" customHeight="1">
      <c r="AA807" s="41"/>
    </row>
    <row r="808" spans="27:27" ht="17.25" customHeight="1">
      <c r="AA808" s="41"/>
    </row>
    <row r="809" spans="27:27" ht="17.25" customHeight="1">
      <c r="AA809" s="41"/>
    </row>
    <row r="810" spans="27:27" ht="17.25" customHeight="1">
      <c r="AA810" s="41"/>
    </row>
    <row r="811" spans="27:27" ht="17.25" customHeight="1">
      <c r="AA811" s="41"/>
    </row>
    <row r="812" spans="27:27" ht="17.25" customHeight="1">
      <c r="AA812" s="41"/>
    </row>
    <row r="813" spans="27:27" ht="17.25" customHeight="1">
      <c r="AA813" s="41"/>
    </row>
    <row r="814" spans="27:27" ht="17.25" customHeight="1">
      <c r="AA814" s="41"/>
    </row>
    <row r="815" spans="27:27" ht="17.25" customHeight="1">
      <c r="AA815" s="41"/>
    </row>
    <row r="816" spans="27:27" ht="17.25" customHeight="1">
      <c r="AA816" s="41"/>
    </row>
    <row r="817" spans="27:27" ht="17.25" customHeight="1">
      <c r="AA817" s="41"/>
    </row>
    <row r="818" spans="27:27" ht="17.25" customHeight="1">
      <c r="AA818" s="41"/>
    </row>
    <row r="819" spans="27:27" ht="17.25" customHeight="1">
      <c r="AA819" s="41"/>
    </row>
    <row r="820" spans="27:27" ht="17.25" customHeight="1">
      <c r="AA820" s="41"/>
    </row>
    <row r="821" spans="27:27" ht="17.25" customHeight="1">
      <c r="AA821" s="41"/>
    </row>
    <row r="822" spans="27:27" ht="17.25" customHeight="1">
      <c r="AA822" s="41"/>
    </row>
    <row r="823" spans="27:27" ht="17.25" customHeight="1">
      <c r="AA823" s="41"/>
    </row>
    <row r="824" spans="27:27" ht="17.25" customHeight="1">
      <c r="AA824" s="41"/>
    </row>
    <row r="825" spans="27:27" ht="17.25" customHeight="1">
      <c r="AA825" s="41"/>
    </row>
    <row r="826" spans="27:27" ht="17.25" customHeight="1">
      <c r="AA826" s="41"/>
    </row>
    <row r="827" spans="27:27" ht="17.25" customHeight="1">
      <c r="AA827" s="41"/>
    </row>
    <row r="828" spans="27:27" ht="17.25" customHeight="1">
      <c r="AA828" s="41"/>
    </row>
    <row r="829" spans="27:27" ht="17.25" customHeight="1">
      <c r="AA829" s="41"/>
    </row>
    <row r="830" spans="27:27" ht="17.25" customHeight="1">
      <c r="AA830" s="41"/>
    </row>
    <row r="831" spans="27:27" ht="17.25" customHeight="1">
      <c r="AA831" s="41"/>
    </row>
    <row r="832" spans="27:27" ht="17.25" customHeight="1">
      <c r="AA832" s="41"/>
    </row>
    <row r="833" spans="27:27" ht="17.25" customHeight="1">
      <c r="AA833" s="41"/>
    </row>
    <row r="834" spans="27:27" ht="17.25" customHeight="1">
      <c r="AA834" s="41"/>
    </row>
    <row r="835" spans="27:27" ht="17.25" customHeight="1">
      <c r="AA835" s="41"/>
    </row>
    <row r="836" spans="27:27" ht="17.25" customHeight="1">
      <c r="AA836" s="41"/>
    </row>
    <row r="837" spans="27:27" ht="17.25" customHeight="1">
      <c r="AA837" s="41"/>
    </row>
    <row r="838" spans="27:27" ht="17.25" customHeight="1">
      <c r="AA838" s="41"/>
    </row>
    <row r="839" spans="27:27" ht="17.25" customHeight="1">
      <c r="AA839" s="41"/>
    </row>
    <row r="840" spans="27:27" ht="17.25" customHeight="1">
      <c r="AA840" s="41"/>
    </row>
    <row r="841" spans="27:27" ht="17.25" customHeight="1">
      <c r="AA841" s="41"/>
    </row>
    <row r="842" spans="27:27" ht="17.25" customHeight="1">
      <c r="AA842" s="41"/>
    </row>
    <row r="843" spans="27:27" ht="17.25" customHeight="1">
      <c r="AA843" s="41"/>
    </row>
    <row r="844" spans="27:27" ht="17.25" customHeight="1">
      <c r="AA844" s="41"/>
    </row>
    <row r="845" spans="27:27" ht="17.25" customHeight="1">
      <c r="AA845" s="41"/>
    </row>
    <row r="846" spans="27:27" ht="17.25" customHeight="1">
      <c r="AA846" s="41"/>
    </row>
    <row r="847" spans="27:27" ht="17.25" customHeight="1">
      <c r="AA847" s="41"/>
    </row>
    <row r="848" spans="27:27" ht="17.25" customHeight="1">
      <c r="AA848" s="41"/>
    </row>
    <row r="849" spans="27:27" ht="17.25" customHeight="1">
      <c r="AA849" s="41"/>
    </row>
    <row r="850" spans="27:27" ht="17.25" customHeight="1">
      <c r="AA850" s="41"/>
    </row>
    <row r="851" spans="27:27" ht="17.25" customHeight="1">
      <c r="AA851" s="41"/>
    </row>
    <row r="852" spans="27:27" ht="17.25" customHeight="1">
      <c r="AA852" s="41"/>
    </row>
    <row r="853" spans="27:27" ht="17.25" customHeight="1">
      <c r="AA853" s="41"/>
    </row>
    <row r="854" spans="27:27" ht="17.25" customHeight="1">
      <c r="AA854" s="41"/>
    </row>
    <row r="855" spans="27:27" ht="17.25" customHeight="1">
      <c r="AA855" s="41"/>
    </row>
    <row r="856" spans="27:27" ht="17.25" customHeight="1">
      <c r="AA856" s="41"/>
    </row>
    <row r="857" spans="27:27" ht="17.25" customHeight="1">
      <c r="AA857" s="41"/>
    </row>
    <row r="858" spans="27:27" ht="17.25" customHeight="1">
      <c r="AA858" s="41"/>
    </row>
    <row r="859" spans="27:27" ht="17.25" customHeight="1">
      <c r="AA859" s="41"/>
    </row>
    <row r="860" spans="27:27" ht="17.25" customHeight="1">
      <c r="AA860" s="41"/>
    </row>
    <row r="861" spans="27:27" ht="17.25" customHeight="1">
      <c r="AA861" s="41"/>
    </row>
    <row r="862" spans="27:27" ht="17.25" customHeight="1">
      <c r="AA862" s="41"/>
    </row>
    <row r="863" spans="27:27" ht="17.25" customHeight="1">
      <c r="AA863" s="41"/>
    </row>
    <row r="864" spans="27:27" ht="17.25" customHeight="1">
      <c r="AA864" s="41"/>
    </row>
    <row r="865" spans="27:27" ht="17.25" customHeight="1">
      <c r="AA865" s="41"/>
    </row>
    <row r="866" spans="27:27" ht="17.25" customHeight="1">
      <c r="AA866" s="41"/>
    </row>
    <row r="867" spans="27:27" ht="17.25" customHeight="1">
      <c r="AA867" s="41"/>
    </row>
    <row r="868" spans="27:27" ht="17.25" customHeight="1">
      <c r="AA868" s="41"/>
    </row>
    <row r="869" spans="27:27" ht="17.25" customHeight="1">
      <c r="AA869" s="41"/>
    </row>
    <row r="870" spans="27:27" ht="17.25" customHeight="1">
      <c r="AA870" s="41"/>
    </row>
    <row r="871" spans="27:27" ht="17.25" customHeight="1">
      <c r="AA871" s="41"/>
    </row>
    <row r="872" spans="27:27" ht="17.25" customHeight="1">
      <c r="AA872" s="41"/>
    </row>
    <row r="873" spans="27:27" ht="17.25" customHeight="1">
      <c r="AA873" s="41"/>
    </row>
    <row r="874" spans="27:27" ht="17.25" customHeight="1">
      <c r="AA874" s="41"/>
    </row>
    <row r="875" spans="27:27" ht="17.25" customHeight="1">
      <c r="AA875" s="41"/>
    </row>
    <row r="876" spans="27:27" ht="17.25" customHeight="1">
      <c r="AA876" s="41"/>
    </row>
    <row r="877" spans="27:27" ht="17.25" customHeight="1">
      <c r="AA877" s="41"/>
    </row>
    <row r="878" spans="27:27" ht="17.25" customHeight="1">
      <c r="AA878" s="41"/>
    </row>
    <row r="879" spans="27:27" ht="17.25" customHeight="1">
      <c r="AA879" s="41"/>
    </row>
    <row r="880" spans="27:27" ht="17.25" customHeight="1">
      <c r="AA880" s="41"/>
    </row>
    <row r="881" spans="27:27" ht="17.25" customHeight="1">
      <c r="AA881" s="41"/>
    </row>
    <row r="882" spans="27:27" ht="17.25" customHeight="1">
      <c r="AA882" s="41"/>
    </row>
    <row r="883" spans="27:27" ht="17.25" customHeight="1">
      <c r="AA883" s="41"/>
    </row>
    <row r="884" spans="27:27" ht="17.25" customHeight="1">
      <c r="AA884" s="41"/>
    </row>
    <row r="885" spans="27:27" ht="17.25" customHeight="1">
      <c r="AA885" s="41"/>
    </row>
    <row r="886" spans="27:27" ht="17.25" customHeight="1">
      <c r="AA886" s="41"/>
    </row>
    <row r="887" spans="27:27" ht="17.25" customHeight="1">
      <c r="AA887" s="41"/>
    </row>
    <row r="888" spans="27:27" ht="17.25" customHeight="1">
      <c r="AA888" s="41"/>
    </row>
    <row r="889" spans="27:27" ht="17.25" customHeight="1">
      <c r="AA889" s="41"/>
    </row>
    <row r="890" spans="27:27" ht="17.25" customHeight="1">
      <c r="AA890" s="41"/>
    </row>
    <row r="891" spans="27:27" ht="17.25" customHeight="1">
      <c r="AA891" s="41"/>
    </row>
    <row r="892" spans="27:27" ht="17.25" customHeight="1">
      <c r="AA892" s="41"/>
    </row>
    <row r="893" spans="27:27" ht="17.25" customHeight="1">
      <c r="AA893" s="41"/>
    </row>
    <row r="894" spans="27:27" ht="17.25" customHeight="1">
      <c r="AA894" s="41"/>
    </row>
    <row r="895" spans="27:27" ht="17.25" customHeight="1">
      <c r="AA895" s="41"/>
    </row>
    <row r="896" spans="27:27" ht="17.25" customHeight="1">
      <c r="AA896" s="41"/>
    </row>
    <row r="897" spans="27:27" ht="17.25" customHeight="1">
      <c r="AA897" s="41"/>
    </row>
    <row r="898" spans="27:27" ht="17.25" customHeight="1">
      <c r="AA898" s="41"/>
    </row>
    <row r="899" spans="27:27" ht="17.25" customHeight="1">
      <c r="AA899" s="41"/>
    </row>
    <row r="900" spans="27:27" ht="17.25" customHeight="1">
      <c r="AA900" s="41"/>
    </row>
    <row r="901" spans="27:27" ht="17.25" customHeight="1">
      <c r="AA901" s="41"/>
    </row>
    <row r="902" spans="27:27" ht="17.25" customHeight="1">
      <c r="AA902" s="41"/>
    </row>
    <row r="903" spans="27:27" ht="17.25" customHeight="1">
      <c r="AA903" s="41"/>
    </row>
    <row r="904" spans="27:27" ht="17.25" customHeight="1">
      <c r="AA904" s="41"/>
    </row>
    <row r="905" spans="27:27" ht="17.25" customHeight="1">
      <c r="AA905" s="41"/>
    </row>
    <row r="906" spans="27:27" ht="17.25" customHeight="1">
      <c r="AA906" s="41"/>
    </row>
    <row r="907" spans="27:27" ht="17.25" customHeight="1">
      <c r="AA907" s="41"/>
    </row>
    <row r="908" spans="27:27" ht="17.25" customHeight="1">
      <c r="AA908" s="41"/>
    </row>
    <row r="909" spans="27:27" ht="17.25" customHeight="1">
      <c r="AA909" s="41"/>
    </row>
    <row r="910" spans="27:27" ht="17.25" customHeight="1">
      <c r="AA910" s="41"/>
    </row>
    <row r="911" spans="27:27" ht="17.25" customHeight="1">
      <c r="AA911" s="41"/>
    </row>
    <row r="912" spans="27:27" ht="17.25" customHeight="1">
      <c r="AA912" s="41"/>
    </row>
    <row r="913" spans="27:27" ht="17.25" customHeight="1">
      <c r="AA913" s="41"/>
    </row>
    <row r="914" spans="27:27" ht="17.25" customHeight="1">
      <c r="AA914" s="41"/>
    </row>
    <row r="915" spans="27:27" ht="17.25" customHeight="1">
      <c r="AA915" s="41"/>
    </row>
    <row r="916" spans="27:27" ht="17.25" customHeight="1">
      <c r="AA916" s="41"/>
    </row>
    <row r="917" spans="27:27" ht="17.25" customHeight="1">
      <c r="AA917" s="41"/>
    </row>
    <row r="918" spans="27:27" ht="17.25" customHeight="1">
      <c r="AA918" s="41"/>
    </row>
    <row r="919" spans="27:27" ht="17.25" customHeight="1">
      <c r="AA919" s="41"/>
    </row>
    <row r="920" spans="27:27" ht="17.25" customHeight="1">
      <c r="AA920" s="41"/>
    </row>
    <row r="921" spans="27:27" ht="17.25" customHeight="1">
      <c r="AA921" s="41"/>
    </row>
    <row r="922" spans="27:27" ht="17.25" customHeight="1">
      <c r="AA922" s="41"/>
    </row>
    <row r="923" spans="27:27" ht="17.25" customHeight="1">
      <c r="AA923" s="41"/>
    </row>
    <row r="924" spans="27:27" ht="17.25" customHeight="1">
      <c r="AA924" s="41"/>
    </row>
    <row r="925" spans="27:27" ht="17.25" customHeight="1">
      <c r="AA925" s="41"/>
    </row>
    <row r="926" spans="27:27" ht="17.25" customHeight="1">
      <c r="AA926" s="41"/>
    </row>
    <row r="927" spans="27:27" ht="17.25" customHeight="1">
      <c r="AA927" s="41"/>
    </row>
    <row r="928" spans="27:27" ht="17.25" customHeight="1">
      <c r="AA928" s="41"/>
    </row>
    <row r="929" spans="27:27" ht="17.25" customHeight="1">
      <c r="AA929" s="41"/>
    </row>
    <row r="930" spans="27:27" ht="17.25" customHeight="1">
      <c r="AA930" s="41"/>
    </row>
    <row r="931" spans="27:27" ht="17.25" customHeight="1">
      <c r="AA931" s="41"/>
    </row>
    <row r="932" spans="27:27" ht="17.25" customHeight="1">
      <c r="AA932" s="41"/>
    </row>
    <row r="933" spans="27:27" ht="17.25" customHeight="1">
      <c r="AA933" s="41"/>
    </row>
    <row r="934" spans="27:27" ht="17.25" customHeight="1">
      <c r="AA934" s="41"/>
    </row>
    <row r="935" spans="27:27" ht="17.25" customHeight="1">
      <c r="AA935" s="41"/>
    </row>
    <row r="936" spans="27:27" ht="17.25" customHeight="1">
      <c r="AA936" s="41"/>
    </row>
    <row r="937" spans="27:27" ht="17.25" customHeight="1">
      <c r="AA937" s="41"/>
    </row>
    <row r="938" spans="27:27" ht="17.25" customHeight="1">
      <c r="AA938" s="41"/>
    </row>
    <row r="939" spans="27:27" ht="17.25" customHeight="1">
      <c r="AA939" s="41"/>
    </row>
    <row r="940" spans="27:27" ht="17.25" customHeight="1">
      <c r="AA940" s="41"/>
    </row>
    <row r="941" spans="27:27" ht="17.25" customHeight="1">
      <c r="AA941" s="41"/>
    </row>
    <row r="942" spans="27:27" ht="17.25" customHeight="1">
      <c r="AA942" s="41"/>
    </row>
    <row r="943" spans="27:27" ht="17.25" customHeight="1">
      <c r="AA943" s="41"/>
    </row>
    <row r="944" spans="27:27" ht="17.25" customHeight="1">
      <c r="AA944" s="41"/>
    </row>
    <row r="945" spans="27:27" ht="17.25" customHeight="1">
      <c r="AA945" s="41"/>
    </row>
    <row r="946" spans="27:27" ht="17.25" customHeight="1">
      <c r="AA946" s="41"/>
    </row>
    <row r="947" spans="27:27" ht="17.25" customHeight="1">
      <c r="AA947" s="41"/>
    </row>
    <row r="948" spans="27:27" ht="17.25" customHeight="1">
      <c r="AA948" s="41"/>
    </row>
    <row r="949" spans="27:27" ht="17.25" customHeight="1">
      <c r="AA949" s="41"/>
    </row>
    <row r="950" spans="27:27" ht="17.25" customHeight="1">
      <c r="AA950" s="41"/>
    </row>
    <row r="951" spans="27:27" ht="17.25" customHeight="1">
      <c r="AA951" s="41"/>
    </row>
    <row r="952" spans="27:27" ht="17.25" customHeight="1">
      <c r="AA952" s="41"/>
    </row>
    <row r="953" spans="27:27" ht="17.25" customHeight="1">
      <c r="AA953" s="41"/>
    </row>
    <row r="954" spans="27:27" ht="17.25" customHeight="1">
      <c r="AA954" s="41"/>
    </row>
    <row r="955" spans="27:27" ht="17.25" customHeight="1">
      <c r="AA955" s="41"/>
    </row>
    <row r="956" spans="27:27" ht="17.25" customHeight="1">
      <c r="AA956" s="41"/>
    </row>
    <row r="957" spans="27:27" ht="17.25" customHeight="1">
      <c r="AA957" s="41"/>
    </row>
    <row r="958" spans="27:27" ht="17.25" customHeight="1">
      <c r="AA958" s="41"/>
    </row>
    <row r="959" spans="27:27" ht="17.25" customHeight="1">
      <c r="AA959" s="41"/>
    </row>
    <row r="960" spans="27:27" ht="17.25" customHeight="1">
      <c r="AA960" s="41"/>
    </row>
    <row r="961" spans="27:27" ht="17.25" customHeight="1">
      <c r="AA961" s="41"/>
    </row>
    <row r="962" spans="27:27" ht="17.25" customHeight="1">
      <c r="AA962" s="41"/>
    </row>
    <row r="963" spans="27:27" ht="17.25" customHeight="1">
      <c r="AA963" s="41"/>
    </row>
    <row r="964" spans="27:27" ht="17.25" customHeight="1">
      <c r="AA964" s="41"/>
    </row>
    <row r="965" spans="27:27" ht="17.25" customHeight="1">
      <c r="AA965" s="41"/>
    </row>
    <row r="966" spans="27:27" ht="17.25" customHeight="1">
      <c r="AA966" s="41"/>
    </row>
    <row r="967" spans="27:27" ht="17.25" customHeight="1">
      <c r="AA967" s="41"/>
    </row>
    <row r="968" spans="27:27" ht="17.25" customHeight="1">
      <c r="AA968" s="41"/>
    </row>
    <row r="969" spans="27:27" ht="17.25" customHeight="1">
      <c r="AA969" s="41"/>
    </row>
    <row r="970" spans="27:27" ht="17.25" customHeight="1">
      <c r="AA970" s="41"/>
    </row>
    <row r="971" spans="27:27" ht="17.25" customHeight="1">
      <c r="AA971" s="41"/>
    </row>
    <row r="972" spans="27:27" ht="17.25" customHeight="1">
      <c r="AA972" s="41"/>
    </row>
    <row r="973" spans="27:27" ht="17.25" customHeight="1">
      <c r="AA973" s="41"/>
    </row>
    <row r="974" spans="27:27" ht="17.25" customHeight="1">
      <c r="AA974" s="41"/>
    </row>
    <row r="975" spans="27:27" ht="17.25" customHeight="1">
      <c r="AA975" s="41"/>
    </row>
    <row r="976" spans="27:27" ht="17.25" customHeight="1">
      <c r="AA976" s="41"/>
    </row>
    <row r="977" spans="27:27" ht="17.25" customHeight="1">
      <c r="AA977" s="41"/>
    </row>
    <row r="978" spans="27:27" ht="17.25" customHeight="1">
      <c r="AA978" s="41"/>
    </row>
    <row r="979" spans="27:27" ht="17.25" customHeight="1">
      <c r="AA979" s="41"/>
    </row>
    <row r="980" spans="27:27" ht="17.25" customHeight="1">
      <c r="AA980" s="41"/>
    </row>
    <row r="981" spans="27:27" ht="17.25" customHeight="1">
      <c r="AA981" s="41"/>
    </row>
    <row r="982" spans="27:27" ht="17.25" customHeight="1">
      <c r="AA982" s="41"/>
    </row>
    <row r="983" spans="27:27" ht="17.25" customHeight="1">
      <c r="AA983" s="41"/>
    </row>
    <row r="984" spans="27:27" ht="17.25" customHeight="1">
      <c r="AA984" s="41"/>
    </row>
    <row r="985" spans="27:27" ht="17.25" customHeight="1">
      <c r="AA985" s="41"/>
    </row>
    <row r="986" spans="27:27" ht="17.25" customHeight="1">
      <c r="AA986" s="41"/>
    </row>
    <row r="987" spans="27:27" ht="17.25" customHeight="1">
      <c r="AA987" s="41"/>
    </row>
    <row r="988" spans="27:27" ht="17.25" customHeight="1">
      <c r="AA988" s="41"/>
    </row>
    <row r="989" spans="27:27" ht="17.25" customHeight="1">
      <c r="AA989" s="41"/>
    </row>
    <row r="990" spans="27:27" ht="17.25" customHeight="1">
      <c r="AA990" s="41"/>
    </row>
    <row r="991" spans="27:27" ht="17.25" customHeight="1">
      <c r="AA991" s="41"/>
    </row>
    <row r="992" spans="27:27" ht="17.25" customHeight="1">
      <c r="AA992" s="41"/>
    </row>
    <row r="993" spans="27:27" ht="17.25" customHeight="1">
      <c r="AA993" s="41"/>
    </row>
    <row r="994" spans="27:27" ht="17.25" customHeight="1">
      <c r="AA994" s="41"/>
    </row>
    <row r="995" spans="27:27" ht="17.25" customHeight="1">
      <c r="AA995" s="41"/>
    </row>
    <row r="996" spans="27:27" ht="17.25" customHeight="1">
      <c r="AA996" s="41"/>
    </row>
    <row r="997" spans="27:27" ht="17.25" customHeight="1">
      <c r="AA997" s="41"/>
    </row>
    <row r="998" spans="27:27" ht="17.25" customHeight="1">
      <c r="AA998" s="41"/>
    </row>
    <row r="999" spans="27:27" ht="17.25" customHeight="1">
      <c r="AA999" s="41"/>
    </row>
    <row r="1000" spans="27:27" ht="17.25" customHeight="1">
      <c r="AA1000" s="41"/>
    </row>
  </sheetData>
  <mergeCells count="20"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  <mergeCell ref="AH2:AI2"/>
    <mergeCell ref="AJ2:AK2"/>
    <mergeCell ref="AL2:AM2"/>
    <mergeCell ref="AN2:AO2"/>
    <mergeCell ref="AS2:AW2"/>
  </mergeCells>
  <phoneticPr fontId="15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打撃</vt:lpstr>
      <vt:lpstr>打撃詳細</vt:lpstr>
      <vt:lpstr>打席結果</vt:lpstr>
      <vt:lpstr>打撃集計</vt:lpstr>
      <vt:lpstr>投手</vt:lpstr>
      <vt:lpstr>投元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2025-04-28T13:33:10Z</dcterms:modified>
</cp:coreProperties>
</file>