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FD79B2B0-9EB1-41BD-9665-B964DC22A0A4}" xr6:coauthVersionLast="47" xr6:coauthVersionMax="47" xr10:uidLastSave="{00000000-0000-0000-0000-000000000000}"/>
  <bookViews>
    <workbookView xWindow="-98" yWindow="-98" windowWidth="21795" windowHeight="13875" activeTab="3" xr2:uid="{9EFB6E90-EEF5-46CC-AD26-117E24D31187}"/>
  </bookViews>
  <sheets>
    <sheet name="打撃" sheetId="1" r:id="rId1"/>
    <sheet name="打撃詳細" sheetId="5" r:id="rId2"/>
    <sheet name="打撃集計" sheetId="4" r:id="rId3"/>
    <sheet name="打席結果" sheetId="7" r:id="rId4"/>
    <sheet name="投手" sheetId="2" r:id="rId5"/>
    <sheet name="元データ" sheetId="3" r:id="rId6"/>
    <sheet name="2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3" l="1"/>
  <c r="B2" i="7" a="1"/>
  <c r="B2" i="7" s="1"/>
  <c r="AM2" i="3" a="1"/>
  <c r="AM2" i="3"/>
  <c r="AM3" i="3" a="1"/>
  <c r="AM3" i="3"/>
  <c r="AK4" i="3" a="1"/>
  <c r="AK4" i="3"/>
  <c r="AL4" i="3" a="1"/>
  <c r="AL4" i="3"/>
  <c r="AM4" i="3" a="1"/>
  <c r="AM4" i="3"/>
  <c r="AK5" i="3" a="1"/>
  <c r="AK5" i="3"/>
  <c r="AL5" i="3" a="1"/>
  <c r="AL5" i="3" s="1"/>
  <c r="AM5" i="3" a="1"/>
  <c r="AM5" i="3"/>
  <c r="AK6" i="3" a="1"/>
  <c r="AK6" i="3"/>
  <c r="AL6" i="3" a="1"/>
  <c r="AL6" i="3"/>
  <c r="AM6" i="3" a="1"/>
  <c r="AM6" i="3"/>
  <c r="AK7" i="3" a="1"/>
  <c r="AK7" i="3"/>
  <c r="AL7" i="3" a="1"/>
  <c r="AL7" i="3" s="1"/>
  <c r="AM7" i="3" a="1"/>
  <c r="AM7" i="3"/>
  <c r="AK8" i="3" a="1"/>
  <c r="AK8" i="3"/>
  <c r="AL8" i="3" a="1"/>
  <c r="AL8" i="3"/>
  <c r="AM8" i="3" a="1"/>
  <c r="AM8" i="3"/>
  <c r="AK9" i="3" a="1"/>
  <c r="AK9" i="3"/>
  <c r="AL9" i="3" a="1"/>
  <c r="AL9" i="3" s="1"/>
  <c r="AM9" i="3" a="1"/>
  <c r="AM9" i="3"/>
  <c r="AK10" i="3" a="1"/>
  <c r="AK10" i="3"/>
  <c r="AL10" i="3" a="1"/>
  <c r="AL10" i="3"/>
  <c r="AM10" i="3" a="1"/>
  <c r="AM10" i="3"/>
  <c r="AK11" i="3" a="1"/>
  <c r="AK11" i="3"/>
  <c r="AL11" i="3" a="1"/>
  <c r="AL11" i="3" s="1"/>
  <c r="AM11" i="3" a="1"/>
  <c r="AM11" i="3"/>
  <c r="AK12" i="3" a="1"/>
  <c r="AK12" i="3"/>
  <c r="AL12" i="3" a="1"/>
  <c r="AL12" i="3"/>
  <c r="AM12" i="3" a="1"/>
  <c r="AM12" i="3"/>
  <c r="AK13" i="3" a="1"/>
  <c r="AK13" i="3"/>
  <c r="AL13" i="3" a="1"/>
  <c r="AL13" i="3" s="1"/>
  <c r="AM13" i="3" a="1"/>
  <c r="AM13" i="3"/>
  <c r="AK14" i="3" a="1"/>
  <c r="AK14" i="3"/>
  <c r="AL14" i="3" a="1"/>
  <c r="AL14" i="3"/>
  <c r="AM14" i="3" a="1"/>
  <c r="AM14" i="3"/>
  <c r="AK15" i="3" a="1"/>
  <c r="AK15" i="3"/>
  <c r="AL15" i="3" a="1"/>
  <c r="AL15" i="3" s="1"/>
  <c r="AM15" i="3" a="1"/>
  <c r="AM15" i="3"/>
  <c r="AK16" i="3" a="1"/>
  <c r="AK16" i="3"/>
  <c r="AL16" i="3" a="1"/>
  <c r="AL16" i="3"/>
  <c r="AM16" i="3" a="1"/>
  <c r="AM16" i="3"/>
  <c r="AK17" i="3" a="1"/>
  <c r="AK17" i="3"/>
  <c r="AL17" i="3" a="1"/>
  <c r="AL17" i="3" s="1"/>
  <c r="AM17" i="3" a="1"/>
  <c r="AM17" i="3"/>
  <c r="AK18" i="3" a="1"/>
  <c r="AK18" i="3"/>
  <c r="AL18" i="3" a="1"/>
  <c r="AL18" i="3"/>
  <c r="AM18" i="3" a="1"/>
  <c r="AM18" i="3"/>
  <c r="AK19" i="3" a="1"/>
  <c r="AK19" i="3"/>
  <c r="AL19" i="3" a="1"/>
  <c r="AL19" i="3" s="1"/>
  <c r="AM19" i="3" a="1"/>
  <c r="AM19" i="3"/>
  <c r="AK20" i="3" a="1"/>
  <c r="AK20" i="3"/>
  <c r="AL20" i="3" a="1"/>
  <c r="AL20" i="3"/>
  <c r="AM20" i="3" a="1"/>
  <c r="AM20" i="3"/>
  <c r="AK21" i="3" a="1"/>
  <c r="AK21" i="3"/>
  <c r="AL21" i="3" a="1"/>
  <c r="AL21" i="3" s="1"/>
  <c r="AM21" i="3" a="1"/>
  <c r="AM21" i="3"/>
  <c r="AK22" i="3" a="1"/>
  <c r="AK22" i="3"/>
  <c r="AL22" i="3" a="1"/>
  <c r="AL22" i="3"/>
  <c r="AM22" i="3" a="1"/>
  <c r="AM22" i="3"/>
  <c r="AK23" i="3" a="1"/>
  <c r="AK23" i="3"/>
  <c r="AL23" i="3" a="1"/>
  <c r="AL23" i="3" s="1"/>
  <c r="AM23" i="3" a="1"/>
  <c r="AM23" i="3"/>
  <c r="AK24" i="3" a="1"/>
  <c r="AK24" i="3"/>
  <c r="AL24" i="3" a="1"/>
  <c r="AL24" i="3"/>
  <c r="AM24" i="3" a="1"/>
  <c r="AM24" i="3"/>
  <c r="AK25" i="3" a="1"/>
  <c r="AK25" i="3"/>
  <c r="AL25" i="3" a="1"/>
  <c r="AL25" i="3" s="1"/>
  <c r="AM25" i="3" a="1"/>
  <c r="AM25" i="3"/>
  <c r="AK26" i="3" a="1"/>
  <c r="AK26" i="3"/>
  <c r="AL26" i="3" a="1"/>
  <c r="AL26" i="3"/>
  <c r="AM26" i="3" a="1"/>
  <c r="AM26" i="3"/>
  <c r="AK27" i="3" a="1"/>
  <c r="AK27" i="3"/>
  <c r="AL27" i="3" a="1"/>
  <c r="AL27" i="3" s="1"/>
  <c r="AM27" i="3" a="1"/>
  <c r="AM27" i="3"/>
  <c r="AK28" i="3" a="1"/>
  <c r="AK28" i="3"/>
  <c r="AL28" i="3" a="1"/>
  <c r="AL28" i="3"/>
  <c r="AM28" i="3" a="1"/>
  <c r="AM28" i="3" s="1"/>
  <c r="AK29" i="3" a="1"/>
  <c r="AK29" i="3"/>
  <c r="AL29" i="3" a="1"/>
  <c r="AL29" i="3"/>
  <c r="AM29" i="3" a="1"/>
  <c r="AM29" i="3"/>
  <c r="AK30" i="3" a="1"/>
  <c r="AK30" i="3"/>
  <c r="AL30" i="3" a="1"/>
  <c r="AL30" i="3"/>
  <c r="AM30" i="3" a="1"/>
  <c r="AM30" i="3" s="1"/>
  <c r="AK31" i="3" a="1"/>
  <c r="AK31" i="3"/>
  <c r="AL31" i="3" a="1"/>
  <c r="AL31" i="3"/>
  <c r="AM31" i="3" a="1"/>
  <c r="AM31" i="3"/>
  <c r="AK32" i="3" a="1"/>
  <c r="AK32" i="3"/>
  <c r="AL32" i="3" a="1"/>
  <c r="AL32" i="3"/>
  <c r="AM32" i="3" a="1"/>
  <c r="AM32" i="3" s="1"/>
  <c r="AK33" i="3" a="1"/>
  <c r="AK33" i="3"/>
  <c r="AL33" i="3" a="1"/>
  <c r="AL33" i="3"/>
  <c r="AM33" i="3" a="1"/>
  <c r="AM33" i="3"/>
  <c r="A2" i="7" a="1"/>
  <c r="A2" i="7" s="1"/>
  <c r="C18" i="4"/>
  <c r="C18" i="1" s="1"/>
  <c r="A18" i="5"/>
  <c r="C13" i="4"/>
  <c r="C13" i="1" s="1"/>
  <c r="D13" i="4"/>
  <c r="C13" i="5" s="1"/>
  <c r="E13" i="4"/>
  <c r="E13" i="1" s="1"/>
  <c r="F13" i="4"/>
  <c r="E13" i="5" s="1"/>
  <c r="G13" i="4"/>
  <c r="H13" i="4"/>
  <c r="G13" i="5" s="1"/>
  <c r="I13" i="4"/>
  <c r="H13" i="5" s="1"/>
  <c r="J13" i="4"/>
  <c r="H13" i="1" s="1"/>
  <c r="K13" i="4"/>
  <c r="J13" i="5" s="1"/>
  <c r="L13" i="4"/>
  <c r="K13" i="5" s="1"/>
  <c r="M13" i="4"/>
  <c r="N13" i="4"/>
  <c r="V13" i="5" s="1"/>
  <c r="S13" i="4"/>
  <c r="AD13" i="5" s="1"/>
  <c r="T13" i="4"/>
  <c r="U13" i="4"/>
  <c r="AF13" i="5" s="1"/>
  <c r="W13" i="4"/>
  <c r="P13" i="5" s="1"/>
  <c r="X13" i="4"/>
  <c r="Q13" i="5" s="1"/>
  <c r="Y13" i="4"/>
  <c r="R13" i="5" s="1"/>
  <c r="AA13" i="4"/>
  <c r="W13" i="5" s="1"/>
  <c r="AD13" i="4"/>
  <c r="AE13" i="4"/>
  <c r="AF13" i="4"/>
  <c r="AG13" i="4"/>
  <c r="AH13" i="4"/>
  <c r="AI13" i="4"/>
  <c r="U13" i="5" s="1"/>
  <c r="C14" i="4"/>
  <c r="C14" i="1" s="1"/>
  <c r="D14" i="4"/>
  <c r="D14" i="1" s="1"/>
  <c r="E14" i="4"/>
  <c r="D14" i="5" s="1"/>
  <c r="F14" i="4"/>
  <c r="F14" i="1" s="1"/>
  <c r="G14" i="4"/>
  <c r="G14" i="1" s="1"/>
  <c r="H14" i="4"/>
  <c r="G14" i="5" s="1"/>
  <c r="I14" i="4"/>
  <c r="H14" i="5" s="1"/>
  <c r="J14" i="4"/>
  <c r="H14" i="1" s="1"/>
  <c r="K14" i="4"/>
  <c r="J14" i="5" s="1"/>
  <c r="L14" i="4"/>
  <c r="K14" i="5" s="1"/>
  <c r="M14" i="4"/>
  <c r="N14" i="4"/>
  <c r="V14" i="5" s="1"/>
  <c r="S14" i="4"/>
  <c r="AD14" i="5" s="1"/>
  <c r="T14" i="4"/>
  <c r="AE14" i="5" s="1"/>
  <c r="U14" i="4"/>
  <c r="AF14" i="5" s="1"/>
  <c r="W14" i="4"/>
  <c r="P14" i="5" s="1"/>
  <c r="X14" i="4"/>
  <c r="Q14" i="5" s="1"/>
  <c r="Y14" i="4"/>
  <c r="R14" i="5" s="1"/>
  <c r="AA14" i="4"/>
  <c r="W14" i="5" s="1"/>
  <c r="AD14" i="4"/>
  <c r="AE14" i="4"/>
  <c r="AF14" i="4"/>
  <c r="AG14" i="4"/>
  <c r="AH14" i="4"/>
  <c r="AI14" i="4"/>
  <c r="U14" i="5" s="1"/>
  <c r="C15" i="4"/>
  <c r="C15" i="1" s="1"/>
  <c r="D15" i="4"/>
  <c r="D15" i="1" s="1"/>
  <c r="E15" i="4"/>
  <c r="D15" i="5" s="1"/>
  <c r="F15" i="4"/>
  <c r="F15" i="1" s="1"/>
  <c r="G15" i="4"/>
  <c r="H15" i="4"/>
  <c r="G15" i="5" s="1"/>
  <c r="I15" i="4"/>
  <c r="H15" i="5" s="1"/>
  <c r="J15" i="4"/>
  <c r="H15" i="1" s="1"/>
  <c r="K15" i="4"/>
  <c r="J15" i="5" s="1"/>
  <c r="L15" i="4"/>
  <c r="K15" i="5" s="1"/>
  <c r="M15" i="4"/>
  <c r="I15" i="1" s="1"/>
  <c r="N15" i="4"/>
  <c r="V15" i="5" s="1"/>
  <c r="S15" i="4"/>
  <c r="N15" i="1" s="1"/>
  <c r="T15" i="4"/>
  <c r="U15" i="4"/>
  <c r="AF15" i="5" s="1"/>
  <c r="W15" i="4"/>
  <c r="P15" i="5" s="1"/>
  <c r="X15" i="4"/>
  <c r="Q15" i="5" s="1"/>
  <c r="Y15" i="4"/>
  <c r="R15" i="5" s="1"/>
  <c r="AA15" i="4"/>
  <c r="W15" i="5" s="1"/>
  <c r="AD15" i="4"/>
  <c r="AE15" i="4"/>
  <c r="AF15" i="4"/>
  <c r="AG15" i="4"/>
  <c r="AH15" i="4"/>
  <c r="AI15" i="4"/>
  <c r="U15" i="5" s="1"/>
  <c r="C16" i="4"/>
  <c r="C16" i="1" s="1"/>
  <c r="D16" i="4"/>
  <c r="C16" i="5" s="1"/>
  <c r="E16" i="4"/>
  <c r="E16" i="1" s="1"/>
  <c r="F16" i="4"/>
  <c r="E16" i="5" s="1"/>
  <c r="G16" i="4"/>
  <c r="F16" i="5" s="1"/>
  <c r="H16" i="4"/>
  <c r="G16" i="5" s="1"/>
  <c r="I16" i="4"/>
  <c r="H16" i="5" s="1"/>
  <c r="J16" i="4"/>
  <c r="H16" i="1" s="1"/>
  <c r="K16" i="4"/>
  <c r="J16" i="5" s="1"/>
  <c r="L16" i="4"/>
  <c r="K16" i="5" s="1"/>
  <c r="M16" i="4"/>
  <c r="I16" i="1" s="1"/>
  <c r="N16" i="4"/>
  <c r="J16" i="1" s="1"/>
  <c r="S16" i="4"/>
  <c r="N16" i="1" s="1"/>
  <c r="T16" i="4"/>
  <c r="AE16" i="5" s="1"/>
  <c r="U16" i="4"/>
  <c r="AF16" i="5" s="1"/>
  <c r="W16" i="4"/>
  <c r="P16" i="5" s="1"/>
  <c r="X16" i="4"/>
  <c r="Q16" i="5" s="1"/>
  <c r="Y16" i="4"/>
  <c r="R16" i="5" s="1"/>
  <c r="AA16" i="4"/>
  <c r="W16" i="5" s="1"/>
  <c r="AD16" i="4"/>
  <c r="AE16" i="4"/>
  <c r="AF16" i="4"/>
  <c r="AG16" i="4"/>
  <c r="AH16" i="4"/>
  <c r="AI16" i="4"/>
  <c r="U16" i="5" s="1"/>
  <c r="C17" i="4"/>
  <c r="B17" i="5" s="1"/>
  <c r="D17" i="4"/>
  <c r="C17" i="5" s="1"/>
  <c r="E17" i="4"/>
  <c r="E17" i="1" s="1"/>
  <c r="F17" i="4"/>
  <c r="F17" i="1" s="1"/>
  <c r="G17" i="4"/>
  <c r="F17" i="5" s="1"/>
  <c r="H17" i="4"/>
  <c r="G17" i="5" s="1"/>
  <c r="I17" i="4"/>
  <c r="H17" i="5" s="1"/>
  <c r="J17" i="4"/>
  <c r="H17" i="1" s="1"/>
  <c r="K17" i="4"/>
  <c r="J17" i="5" s="1"/>
  <c r="L17" i="4"/>
  <c r="K17" i="5" s="1"/>
  <c r="M17" i="4"/>
  <c r="I17" i="1" s="1"/>
  <c r="N17" i="4"/>
  <c r="V17" i="5" s="1"/>
  <c r="S17" i="4"/>
  <c r="AD17" i="5" s="1"/>
  <c r="T17" i="4"/>
  <c r="U17" i="4"/>
  <c r="AF17" i="5" s="1"/>
  <c r="W17" i="4"/>
  <c r="P17" i="5" s="1"/>
  <c r="X17" i="4"/>
  <c r="Q17" i="5" s="1"/>
  <c r="Y17" i="4"/>
  <c r="R17" i="5" s="1"/>
  <c r="AA17" i="4"/>
  <c r="W17" i="5" s="1"/>
  <c r="AD17" i="4"/>
  <c r="AE17" i="4"/>
  <c r="AF17" i="4"/>
  <c r="AG17" i="4"/>
  <c r="AH17" i="4"/>
  <c r="AI17" i="4"/>
  <c r="U17" i="5" s="1"/>
  <c r="AQ24" i="6"/>
  <c r="AP24" i="6"/>
  <c r="AQ18" i="6"/>
  <c r="AP18" i="6"/>
  <c r="AQ12" i="6"/>
  <c r="AP12" i="6"/>
  <c r="AQ6" i="6"/>
  <c r="AP6" i="6"/>
  <c r="AC1" i="5"/>
  <c r="U1" i="5"/>
  <c r="Y1" i="5"/>
  <c r="Z1" i="5"/>
  <c r="AA1" i="5"/>
  <c r="AB1" i="5"/>
  <c r="Q1" i="5"/>
  <c r="R1" i="5"/>
  <c r="T1" i="5"/>
  <c r="W1" i="5"/>
  <c r="X1" i="5"/>
  <c r="AE1" i="5"/>
  <c r="AF1" i="5"/>
  <c r="AG1" i="5"/>
  <c r="P1" i="5"/>
  <c r="B1" i="5"/>
  <c r="C1" i="5"/>
  <c r="D1" i="5"/>
  <c r="E1" i="5"/>
  <c r="F1" i="5"/>
  <c r="G1" i="5"/>
  <c r="H1" i="5"/>
  <c r="I1" i="5"/>
  <c r="J1" i="5"/>
  <c r="K1" i="5"/>
  <c r="S1" i="5"/>
  <c r="V1" i="5"/>
  <c r="L1" i="5"/>
  <c r="M1" i="5"/>
  <c r="N1" i="5"/>
  <c r="O1" i="5"/>
  <c r="AD1" i="5"/>
  <c r="A2" i="5"/>
  <c r="A3" i="5"/>
  <c r="A4" i="5"/>
  <c r="A5" i="5"/>
  <c r="A6" i="5"/>
  <c r="A7" i="5"/>
  <c r="A8" i="5"/>
  <c r="A9" i="5"/>
  <c r="A10" i="5"/>
  <c r="A11" i="5"/>
  <c r="A12" i="5"/>
  <c r="A1" i="5"/>
  <c r="AA27" i="3"/>
  <c r="Z27" i="3"/>
  <c r="Y27" i="3"/>
  <c r="X27" i="3"/>
  <c r="AA26" i="3"/>
  <c r="Z26" i="3"/>
  <c r="Y26" i="3"/>
  <c r="X26" i="3"/>
  <c r="AA25" i="3"/>
  <c r="Z25" i="3"/>
  <c r="Y25" i="3"/>
  <c r="X25" i="3"/>
  <c r="AA24" i="3"/>
  <c r="Z24" i="3"/>
  <c r="Y24" i="3"/>
  <c r="X24" i="3"/>
  <c r="AA23" i="3"/>
  <c r="Z23" i="3"/>
  <c r="Y23" i="3"/>
  <c r="X23" i="3"/>
  <c r="AA22" i="3"/>
  <c r="Z22" i="3"/>
  <c r="Y22" i="3"/>
  <c r="X22" i="3"/>
  <c r="AA21" i="3"/>
  <c r="Z21" i="3"/>
  <c r="Y21" i="3"/>
  <c r="X21" i="3"/>
  <c r="AA20" i="3"/>
  <c r="Z20" i="3"/>
  <c r="L12" i="4" s="1"/>
  <c r="K12" i="5" s="1"/>
  <c r="Y20" i="3"/>
  <c r="X20" i="3"/>
  <c r="AA19" i="3"/>
  <c r="Z19" i="3"/>
  <c r="Y19" i="3"/>
  <c r="X19" i="3"/>
  <c r="AA18" i="3"/>
  <c r="Z18" i="3"/>
  <c r="Y18" i="3"/>
  <c r="X18" i="3"/>
  <c r="O27" i="3"/>
  <c r="N27" i="3"/>
  <c r="M27" i="3"/>
  <c r="L27" i="3"/>
  <c r="K27" i="3"/>
  <c r="J27" i="3"/>
  <c r="O26" i="3"/>
  <c r="N26" i="3"/>
  <c r="M26" i="3"/>
  <c r="L26" i="3"/>
  <c r="K26" i="3"/>
  <c r="J26" i="3"/>
  <c r="O25" i="3"/>
  <c r="N25" i="3"/>
  <c r="M25" i="3"/>
  <c r="L25" i="3"/>
  <c r="K25" i="3"/>
  <c r="J25" i="3"/>
  <c r="O24" i="3"/>
  <c r="N24" i="3"/>
  <c r="M24" i="3"/>
  <c r="L24" i="3"/>
  <c r="K24" i="3"/>
  <c r="J24" i="3"/>
  <c r="O23" i="3"/>
  <c r="N23" i="3"/>
  <c r="M23" i="3"/>
  <c r="L23" i="3"/>
  <c r="K23" i="3"/>
  <c r="J2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K19" i="3"/>
  <c r="J19" i="3"/>
  <c r="O18" i="3"/>
  <c r="N18" i="3"/>
  <c r="M18" i="3"/>
  <c r="L18" i="3"/>
  <c r="K18" i="3"/>
  <c r="J18" i="3"/>
  <c r="O1" i="1"/>
  <c r="N1" i="1"/>
  <c r="M1" i="1"/>
  <c r="L1" i="1"/>
  <c r="K1" i="1"/>
  <c r="J1" i="1"/>
  <c r="I1" i="1"/>
  <c r="H1" i="1"/>
  <c r="G1" i="1"/>
  <c r="F1" i="1"/>
  <c r="E1" i="1"/>
  <c r="D1" i="1"/>
  <c r="C1" i="1"/>
  <c r="B12" i="1"/>
  <c r="B11" i="1"/>
  <c r="B10" i="1"/>
  <c r="B9" i="1"/>
  <c r="B8" i="1"/>
  <c r="B7" i="1"/>
  <c r="B6" i="1"/>
  <c r="B5" i="1"/>
  <c r="B4" i="1"/>
  <c r="B3" i="1"/>
  <c r="B2" i="1"/>
  <c r="B1" i="1"/>
  <c r="AI12" i="4"/>
  <c r="U12" i="5" s="1"/>
  <c r="AH12" i="4"/>
  <c r="AG12" i="4"/>
  <c r="AF12" i="4"/>
  <c r="AE12" i="4"/>
  <c r="AD12" i="4"/>
  <c r="U12" i="4"/>
  <c r="AF12" i="5" s="1"/>
  <c r="T12" i="4"/>
  <c r="AE12" i="5" s="1"/>
  <c r="S12" i="4"/>
  <c r="N12" i="1" s="1"/>
  <c r="K12" i="4"/>
  <c r="J12" i="5" s="1"/>
  <c r="J12" i="4"/>
  <c r="H12" i="1" s="1"/>
  <c r="I12" i="4"/>
  <c r="H12" i="5" s="1"/>
  <c r="C12" i="4"/>
  <c r="AI11" i="4"/>
  <c r="U11" i="5" s="1"/>
  <c r="AH11" i="4"/>
  <c r="AG11" i="4"/>
  <c r="AF11" i="4"/>
  <c r="AE11" i="4"/>
  <c r="AD11" i="4"/>
  <c r="U11" i="4"/>
  <c r="AF11" i="5" s="1"/>
  <c r="T11" i="4"/>
  <c r="AE11" i="5" s="1"/>
  <c r="S11" i="4"/>
  <c r="N11" i="1" s="1"/>
  <c r="K11" i="4"/>
  <c r="J11" i="5" s="1"/>
  <c r="J11" i="4"/>
  <c r="H11" i="1" s="1"/>
  <c r="I11" i="4"/>
  <c r="H11" i="5" s="1"/>
  <c r="C11" i="4"/>
  <c r="AI10" i="4"/>
  <c r="U10" i="5" s="1"/>
  <c r="AH10" i="4"/>
  <c r="AG10" i="4"/>
  <c r="AF10" i="4"/>
  <c r="AE10" i="4"/>
  <c r="AD10" i="4"/>
  <c r="U10" i="4"/>
  <c r="AF10" i="5" s="1"/>
  <c r="T10" i="4"/>
  <c r="AE10" i="5" s="1"/>
  <c r="S10" i="4"/>
  <c r="N10" i="1" s="1"/>
  <c r="K10" i="4"/>
  <c r="J10" i="5" s="1"/>
  <c r="J10" i="4"/>
  <c r="I10" i="4"/>
  <c r="H10" i="5" s="1"/>
  <c r="C10" i="4"/>
  <c r="AI9" i="4"/>
  <c r="U9" i="5" s="1"/>
  <c r="L23" i="6" s="1"/>
  <c r="L24" i="6" s="1"/>
  <c r="AH9" i="4"/>
  <c r="AG9" i="4"/>
  <c r="AF9" i="4"/>
  <c r="AE9" i="4"/>
  <c r="AD9" i="4"/>
  <c r="AJ23" i="6" s="1"/>
  <c r="AJ24" i="6" s="1"/>
  <c r="U9" i="4"/>
  <c r="AF9" i="5" s="1"/>
  <c r="Z23" i="6" s="1"/>
  <c r="Z24" i="6" s="1"/>
  <c r="T9" i="4"/>
  <c r="AE9" i="5" s="1"/>
  <c r="Y23" i="6" s="1"/>
  <c r="Y24" i="6" s="1"/>
  <c r="S9" i="4"/>
  <c r="K9" i="4"/>
  <c r="J9" i="5" s="1"/>
  <c r="K23" i="6" s="1"/>
  <c r="K24" i="6" s="1"/>
  <c r="J9" i="4"/>
  <c r="I9" i="4"/>
  <c r="H9" i="5" s="1"/>
  <c r="I23" i="6" s="1"/>
  <c r="I24" i="6" s="1"/>
  <c r="C9" i="4"/>
  <c r="AI8" i="4"/>
  <c r="U8" i="5" s="1"/>
  <c r="L17" i="6" s="1"/>
  <c r="L18" i="6" s="1"/>
  <c r="AH8" i="4"/>
  <c r="AG8" i="4"/>
  <c r="AN17" i="6" s="1"/>
  <c r="AN18" i="6" s="1"/>
  <c r="AF8" i="4"/>
  <c r="AH17" i="6" s="1"/>
  <c r="AH18" i="6" s="1"/>
  <c r="AE8" i="4"/>
  <c r="AL17" i="6" s="1"/>
  <c r="AL18" i="6" s="1"/>
  <c r="AD8" i="4"/>
  <c r="AJ17" i="6" s="1"/>
  <c r="AJ18" i="6" s="1"/>
  <c r="U8" i="4"/>
  <c r="AF8" i="5" s="1"/>
  <c r="Z17" i="6" s="1"/>
  <c r="Z18" i="6" s="1"/>
  <c r="T8" i="4"/>
  <c r="AE8" i="5" s="1"/>
  <c r="Y17" i="6" s="1"/>
  <c r="Y18" i="6" s="1"/>
  <c r="S8" i="4"/>
  <c r="K8" i="4"/>
  <c r="J8" i="5" s="1"/>
  <c r="K17" i="6" s="1"/>
  <c r="K18" i="6" s="1"/>
  <c r="J8" i="4"/>
  <c r="I8" i="4"/>
  <c r="H8" i="5" s="1"/>
  <c r="I17" i="6" s="1"/>
  <c r="I18" i="6" s="1"/>
  <c r="C8" i="4"/>
  <c r="C8" i="1" s="1"/>
  <c r="AI7" i="4"/>
  <c r="U7" i="5" s="1"/>
  <c r="L11" i="6" s="1"/>
  <c r="L12" i="6" s="1"/>
  <c r="AH7" i="4"/>
  <c r="AG7" i="4"/>
  <c r="AN11" i="6" s="1"/>
  <c r="AN12" i="6" s="1"/>
  <c r="AF7" i="4"/>
  <c r="AH11" i="6" s="1"/>
  <c r="AH12" i="6" s="1"/>
  <c r="AE7" i="4"/>
  <c r="AL11" i="6" s="1"/>
  <c r="AL12" i="6" s="1"/>
  <c r="AD7" i="4"/>
  <c r="AJ11" i="6" s="1"/>
  <c r="AJ12" i="6" s="1"/>
  <c r="U7" i="4"/>
  <c r="AF7" i="5" s="1"/>
  <c r="Z11" i="6" s="1"/>
  <c r="Z12" i="6" s="1"/>
  <c r="T7" i="4"/>
  <c r="AE7" i="5" s="1"/>
  <c r="Y11" i="6" s="1"/>
  <c r="Y12" i="6" s="1"/>
  <c r="S7" i="4"/>
  <c r="K7" i="4"/>
  <c r="J7" i="5" s="1"/>
  <c r="K11" i="6" s="1"/>
  <c r="K12" i="6" s="1"/>
  <c r="J7" i="4"/>
  <c r="I7" i="4"/>
  <c r="H7" i="5" s="1"/>
  <c r="I11" i="6" s="1"/>
  <c r="I12" i="6" s="1"/>
  <c r="C7" i="4"/>
  <c r="AI6" i="4"/>
  <c r="U6" i="5" s="1"/>
  <c r="L5" i="6" s="1"/>
  <c r="AH6" i="4"/>
  <c r="AG6" i="4"/>
  <c r="AN5" i="6" s="1"/>
  <c r="AN6" i="6" s="1"/>
  <c r="AF6" i="4"/>
  <c r="AH5" i="6" s="1"/>
  <c r="AH6" i="6" s="1"/>
  <c r="AE6" i="4"/>
  <c r="AL5" i="6" s="1"/>
  <c r="AL6" i="6" s="1"/>
  <c r="AD6" i="4"/>
  <c r="AJ5" i="6" s="1"/>
  <c r="AJ6" i="6" s="1"/>
  <c r="U6" i="4"/>
  <c r="AF6" i="5" s="1"/>
  <c r="Z5" i="6" s="1"/>
  <c r="Z6" i="6" s="1"/>
  <c r="T6" i="4"/>
  <c r="AE6" i="5" s="1"/>
  <c r="Y5" i="6" s="1"/>
  <c r="Y6" i="6" s="1"/>
  <c r="S6" i="4"/>
  <c r="K6" i="4"/>
  <c r="J6" i="5" s="1"/>
  <c r="K5" i="6" s="1"/>
  <c r="K6" i="6" s="1"/>
  <c r="J6" i="4"/>
  <c r="H6" i="1" s="1"/>
  <c r="I6" i="4"/>
  <c r="H6" i="5" s="1"/>
  <c r="I5" i="6" s="1"/>
  <c r="I6" i="6" s="1"/>
  <c r="C6" i="4"/>
  <c r="C6" i="1" s="1"/>
  <c r="AI5" i="4"/>
  <c r="U5" i="5" s="1"/>
  <c r="AH5" i="4"/>
  <c r="AG5" i="4"/>
  <c r="AF5" i="4"/>
  <c r="AE5" i="4"/>
  <c r="AD5" i="4"/>
  <c r="U5" i="4"/>
  <c r="AF5" i="5" s="1"/>
  <c r="T5" i="4"/>
  <c r="AE5" i="5" s="1"/>
  <c r="S5" i="4"/>
  <c r="K5" i="4"/>
  <c r="J5" i="5" s="1"/>
  <c r="J5" i="4"/>
  <c r="I5" i="4"/>
  <c r="H5" i="5" s="1"/>
  <c r="C5" i="4"/>
  <c r="AI4" i="4"/>
  <c r="U4" i="5" s="1"/>
  <c r="AH4" i="4"/>
  <c r="AG4" i="4"/>
  <c r="AF4" i="4"/>
  <c r="AE4" i="4"/>
  <c r="AD4" i="4"/>
  <c r="U4" i="4"/>
  <c r="AF4" i="5" s="1"/>
  <c r="T4" i="4"/>
  <c r="AE4" i="5" s="1"/>
  <c r="S4" i="4"/>
  <c r="N4" i="1" s="1"/>
  <c r="K4" i="4"/>
  <c r="J4" i="5" s="1"/>
  <c r="J4" i="4"/>
  <c r="H4" i="1" s="1"/>
  <c r="I4" i="4"/>
  <c r="H4" i="5" s="1"/>
  <c r="C4" i="4"/>
  <c r="C4" i="1" s="1"/>
  <c r="AI3" i="4"/>
  <c r="U3" i="5" s="1"/>
  <c r="AH3" i="4"/>
  <c r="AG3" i="4"/>
  <c r="AF3" i="4"/>
  <c r="AE3" i="4"/>
  <c r="AD3" i="4"/>
  <c r="U3" i="4"/>
  <c r="AF3" i="5" s="1"/>
  <c r="T3" i="4"/>
  <c r="AE3" i="5" s="1"/>
  <c r="S3" i="4"/>
  <c r="K3" i="4"/>
  <c r="J3" i="5" s="1"/>
  <c r="J3" i="4"/>
  <c r="I3" i="4"/>
  <c r="H3" i="5" s="1"/>
  <c r="C3" i="4"/>
  <c r="C3" i="1" s="1"/>
  <c r="AI2" i="4"/>
  <c r="U2" i="5" s="1"/>
  <c r="AH2" i="4"/>
  <c r="AG2" i="4"/>
  <c r="AF2" i="4"/>
  <c r="AE2" i="4"/>
  <c r="AD2" i="4"/>
  <c r="U2" i="4"/>
  <c r="AF2" i="5" s="1"/>
  <c r="T2" i="4"/>
  <c r="AE2" i="5" s="1"/>
  <c r="S2" i="4"/>
  <c r="N2" i="1" s="1"/>
  <c r="K2" i="4"/>
  <c r="J2" i="5" s="1"/>
  <c r="J2" i="4"/>
  <c r="H2" i="1" s="1"/>
  <c r="I2" i="4"/>
  <c r="H2" i="5" s="1"/>
  <c r="C2" i="4"/>
  <c r="X3" i="3"/>
  <c r="Y3" i="3"/>
  <c r="N10" i="4" s="1"/>
  <c r="Z3" i="3"/>
  <c r="L10" i="4" s="1"/>
  <c r="K10" i="5" s="1"/>
  <c r="AA3" i="3"/>
  <c r="AA10" i="4" s="1"/>
  <c r="W10" i="5" s="1"/>
  <c r="X4" i="3"/>
  <c r="Y4" i="3"/>
  <c r="Z4" i="3"/>
  <c r="AA4" i="3"/>
  <c r="X5" i="3"/>
  <c r="Y5" i="3"/>
  <c r="N6" i="4" s="1"/>
  <c r="J6" i="1" s="1"/>
  <c r="Z5" i="3"/>
  <c r="L6" i="4" s="1"/>
  <c r="K6" i="5" s="1"/>
  <c r="M5" i="6" s="1"/>
  <c r="AA5" i="3"/>
  <c r="AA6" i="4" s="1"/>
  <c r="W6" i="5" s="1"/>
  <c r="S5" i="6" s="1"/>
  <c r="S6" i="6" s="1"/>
  <c r="X6" i="3"/>
  <c r="Y6" i="3"/>
  <c r="Z6" i="3"/>
  <c r="AA6" i="3"/>
  <c r="X7" i="3"/>
  <c r="Y7" i="3"/>
  <c r="Z7" i="3"/>
  <c r="AA7" i="3"/>
  <c r="X8" i="3"/>
  <c r="Y8" i="3"/>
  <c r="Z8" i="3"/>
  <c r="AA8" i="3"/>
  <c r="AA3" i="4" s="1"/>
  <c r="W3" i="5" s="1"/>
  <c r="X9" i="3"/>
  <c r="Y9" i="3"/>
  <c r="N2" i="4" s="1"/>
  <c r="Z9" i="3"/>
  <c r="L2" i="4" s="1"/>
  <c r="K2" i="5" s="1"/>
  <c r="AA9" i="3"/>
  <c r="AA2" i="4" s="1"/>
  <c r="W2" i="5" s="1"/>
  <c r="X10" i="3"/>
  <c r="Y10" i="3"/>
  <c r="Z10" i="3"/>
  <c r="AA10" i="3"/>
  <c r="AA4" i="4" s="1"/>
  <c r="W4" i="5" s="1"/>
  <c r="X11" i="3"/>
  <c r="Y11" i="3"/>
  <c r="Z11" i="3"/>
  <c r="AA11" i="3"/>
  <c r="X12" i="3"/>
  <c r="Y12" i="3"/>
  <c r="N9" i="4" s="1"/>
  <c r="Z12" i="3"/>
  <c r="L9" i="4" s="1"/>
  <c r="K9" i="5" s="1"/>
  <c r="M23" i="6" s="1"/>
  <c r="M24" i="6" s="1"/>
  <c r="AA12" i="3"/>
  <c r="AA9" i="4" s="1"/>
  <c r="W9" i="5" s="1"/>
  <c r="S23" i="6" s="1"/>
  <c r="S24" i="6" s="1"/>
  <c r="AA2" i="3"/>
  <c r="Y2" i="3"/>
  <c r="X2" i="3"/>
  <c r="Z2" i="3"/>
  <c r="J3" i="3"/>
  <c r="K3" i="3"/>
  <c r="X10" i="4" s="1"/>
  <c r="Q10" i="5" s="1"/>
  <c r="L3" i="3"/>
  <c r="M3" i="3"/>
  <c r="N3" i="3"/>
  <c r="O3" i="3"/>
  <c r="H10" i="4" s="1"/>
  <c r="G10" i="5" s="1"/>
  <c r="J4" i="3"/>
  <c r="K4" i="3"/>
  <c r="L4" i="3"/>
  <c r="M4" i="3"/>
  <c r="N4" i="3"/>
  <c r="O4" i="3"/>
  <c r="H12" i="4" s="1"/>
  <c r="G12" i="5" s="1"/>
  <c r="J5" i="3"/>
  <c r="W6" i="4" s="1"/>
  <c r="P6" i="5" s="1"/>
  <c r="N5" i="6" s="1"/>
  <c r="N6" i="6" s="1"/>
  <c r="K5" i="3"/>
  <c r="X6" i="4" s="1"/>
  <c r="Q6" i="5" s="1"/>
  <c r="O5" i="6" s="1"/>
  <c r="L5" i="3"/>
  <c r="M5" i="3"/>
  <c r="N5" i="3"/>
  <c r="O5" i="3"/>
  <c r="J6" i="3"/>
  <c r="K6" i="3"/>
  <c r="L6" i="3"/>
  <c r="M6" i="3"/>
  <c r="N6" i="3"/>
  <c r="O6" i="3"/>
  <c r="J7" i="3"/>
  <c r="K7" i="3"/>
  <c r="L7" i="3"/>
  <c r="M7" i="3"/>
  <c r="N7" i="3"/>
  <c r="G8" i="4" s="1"/>
  <c r="O7" i="3"/>
  <c r="H8" i="4" s="1"/>
  <c r="G8" i="5" s="1"/>
  <c r="H17" i="6" s="1"/>
  <c r="H18" i="6" s="1"/>
  <c r="J8" i="3"/>
  <c r="K8" i="3"/>
  <c r="L8" i="3"/>
  <c r="M8" i="3"/>
  <c r="N8" i="3"/>
  <c r="G3" i="4" s="1"/>
  <c r="O8" i="3"/>
  <c r="H3" i="4" s="1"/>
  <c r="G3" i="5" s="1"/>
  <c r="J9" i="3"/>
  <c r="W2" i="4" s="1"/>
  <c r="P2" i="5" s="1"/>
  <c r="K9" i="3"/>
  <c r="X2" i="4" s="1"/>
  <c r="Q2" i="5" s="1"/>
  <c r="L9" i="3"/>
  <c r="M9" i="3"/>
  <c r="N9" i="3"/>
  <c r="O9" i="3"/>
  <c r="J10" i="3"/>
  <c r="K10" i="3"/>
  <c r="X4" i="4" s="1"/>
  <c r="Q4" i="5" s="1"/>
  <c r="L10" i="3"/>
  <c r="M10" i="3"/>
  <c r="N10" i="3"/>
  <c r="O10" i="3"/>
  <c r="J11" i="3"/>
  <c r="K11" i="3"/>
  <c r="X5" i="4" s="1"/>
  <c r="Q5" i="5" s="1"/>
  <c r="L11" i="3"/>
  <c r="Y5" i="4" s="1"/>
  <c r="R5" i="5" s="1"/>
  <c r="M11" i="3"/>
  <c r="M5" i="4" s="1"/>
  <c r="N11" i="3"/>
  <c r="O11" i="3"/>
  <c r="H5" i="4" s="1"/>
  <c r="G5" i="5" s="1"/>
  <c r="J12" i="3"/>
  <c r="K12" i="3"/>
  <c r="X9" i="4" s="1"/>
  <c r="Q9" i="5" s="1"/>
  <c r="O23" i="6" s="1"/>
  <c r="O24" i="6" s="1"/>
  <c r="L12" i="3"/>
  <c r="Y9" i="4" s="1"/>
  <c r="R9" i="5" s="1"/>
  <c r="P23" i="6" s="1"/>
  <c r="P24" i="6" s="1"/>
  <c r="M12" i="3"/>
  <c r="M9" i="4" s="1"/>
  <c r="I9" i="1" s="1"/>
  <c r="N12" i="3"/>
  <c r="G9" i="4" s="1"/>
  <c r="O12" i="3"/>
  <c r="H9" i="4" s="1"/>
  <c r="G9" i="5" s="1"/>
  <c r="H23" i="6" s="1"/>
  <c r="H24" i="6" s="1"/>
  <c r="O2" i="3"/>
  <c r="N2" i="3"/>
  <c r="M2" i="3"/>
  <c r="M7" i="4" s="1"/>
  <c r="I7" i="1" s="1"/>
  <c r="L2" i="3"/>
  <c r="Y7" i="4" s="1"/>
  <c r="R7" i="5" s="1"/>
  <c r="P11" i="6" s="1"/>
  <c r="P12" i="6" s="1"/>
  <c r="K2" i="3"/>
  <c r="X7" i="4" s="1"/>
  <c r="Q7" i="5" s="1"/>
  <c r="O11" i="6" s="1"/>
  <c r="O12" i="6" s="1"/>
  <c r="J2" i="3"/>
  <c r="W7" i="4" s="1"/>
  <c r="P7" i="5" s="1"/>
  <c r="N11" i="6" s="1"/>
  <c r="N12" i="6" s="1"/>
  <c r="G3" i="3"/>
  <c r="G4" i="3"/>
  <c r="G5" i="3"/>
  <c r="G6" i="3"/>
  <c r="G7" i="3"/>
  <c r="G8" i="3"/>
  <c r="G9" i="3"/>
  <c r="G10" i="3"/>
  <c r="G11" i="3"/>
  <c r="G12" i="3"/>
  <c r="G18" i="3"/>
  <c r="G19" i="3"/>
  <c r="G20" i="3"/>
  <c r="G21" i="3"/>
  <c r="G22" i="3"/>
  <c r="G23" i="3"/>
  <c r="G24" i="3"/>
  <c r="G25" i="3"/>
  <c r="G26" i="3"/>
  <c r="G27" i="3"/>
  <c r="G2" i="3"/>
  <c r="AE3" i="3"/>
  <c r="AE4" i="3"/>
  <c r="AE5" i="3"/>
  <c r="AE6" i="3"/>
  <c r="AE7" i="3"/>
  <c r="AE8" i="3"/>
  <c r="AE9" i="3"/>
  <c r="AE10" i="3"/>
  <c r="AE11" i="3"/>
  <c r="AE12" i="3"/>
  <c r="AE18" i="3"/>
  <c r="AE19" i="3"/>
  <c r="AE20" i="3"/>
  <c r="AE21" i="3"/>
  <c r="AE22" i="3"/>
  <c r="AE23" i="3"/>
  <c r="AE24" i="3"/>
  <c r="AE25" i="3"/>
  <c r="AE26" i="3"/>
  <c r="AE27" i="3"/>
  <c r="AE2" i="3"/>
  <c r="M8" i="4" l="1"/>
  <c r="I8" i="1" s="1"/>
  <c r="Y8" i="4"/>
  <c r="R8" i="5" s="1"/>
  <c r="P17" i="6" s="1"/>
  <c r="P18" i="6" s="1"/>
  <c r="W5" i="4"/>
  <c r="P5" i="5" s="1"/>
  <c r="H4" i="4"/>
  <c r="G4" i="5" s="1"/>
  <c r="AA8" i="4"/>
  <c r="W8" i="5" s="1"/>
  <c r="S17" i="6" s="1"/>
  <c r="S18" i="6" s="1"/>
  <c r="L8" i="4"/>
  <c r="K8" i="5" s="1"/>
  <c r="M17" i="6" s="1"/>
  <c r="M18" i="6" s="1"/>
  <c r="M11" i="4"/>
  <c r="I11" i="1" s="1"/>
  <c r="N4" i="4"/>
  <c r="J4" i="1" s="1"/>
  <c r="Y11" i="4"/>
  <c r="R11" i="5" s="1"/>
  <c r="I19" i="3"/>
  <c r="M10" i="4"/>
  <c r="S10" i="5" s="1"/>
  <c r="AA12" i="4"/>
  <c r="W12" i="5" s="1"/>
  <c r="L4" i="4"/>
  <c r="K4" i="5" s="1"/>
  <c r="M4" i="4"/>
  <c r="I4" i="1" s="1"/>
  <c r="N8" i="4"/>
  <c r="J8" i="1" s="1"/>
  <c r="Y4" i="4"/>
  <c r="R4" i="5" s="1"/>
  <c r="H4" i="3"/>
  <c r="W11" i="4"/>
  <c r="P11" i="5" s="1"/>
  <c r="AA7" i="4"/>
  <c r="W7" i="5" s="1"/>
  <c r="S11" i="6" s="1"/>
  <c r="S12" i="6" s="1"/>
  <c r="D16" i="5"/>
  <c r="C14" i="5"/>
  <c r="D13" i="5"/>
  <c r="I13" i="5"/>
  <c r="W4" i="4"/>
  <c r="P4" i="5" s="1"/>
  <c r="L3" i="4"/>
  <c r="K3" i="5" s="1"/>
  <c r="H2" i="4"/>
  <c r="G2" i="5" s="1"/>
  <c r="M3" i="4"/>
  <c r="I3" i="1" s="1"/>
  <c r="X8" i="4"/>
  <c r="Q8" i="5" s="1"/>
  <c r="O17" i="6" s="1"/>
  <c r="O18" i="6" s="1"/>
  <c r="H6" i="4"/>
  <c r="G6" i="5" s="1"/>
  <c r="H5" i="6" s="1"/>
  <c r="H6" i="6" s="1"/>
  <c r="M12" i="4"/>
  <c r="I12" i="1" s="1"/>
  <c r="B16" i="5"/>
  <c r="B13" i="5"/>
  <c r="P15" i="4"/>
  <c r="L15" i="1" s="1"/>
  <c r="G2" i="4"/>
  <c r="F2" i="5" s="1"/>
  <c r="Y3" i="4"/>
  <c r="R3" i="5" s="1"/>
  <c r="W8" i="4"/>
  <c r="P8" i="5" s="1"/>
  <c r="N17" i="6" s="1"/>
  <c r="N18" i="6" s="1"/>
  <c r="N17" i="1"/>
  <c r="L11" i="4"/>
  <c r="K11" i="5" s="1"/>
  <c r="L7" i="4"/>
  <c r="K7" i="5" s="1"/>
  <c r="M11" i="6" s="1"/>
  <c r="M12" i="6" s="1"/>
  <c r="AA5" i="4"/>
  <c r="W5" i="5" s="1"/>
  <c r="Z14" i="4"/>
  <c r="Q14" i="4" s="1"/>
  <c r="N14" i="5" s="1"/>
  <c r="G16" i="1"/>
  <c r="Y2" i="4"/>
  <c r="R2" i="5" s="1"/>
  <c r="W3" i="4"/>
  <c r="P3" i="5" s="1"/>
  <c r="Y6" i="4"/>
  <c r="R6" i="5" s="1"/>
  <c r="P5" i="6" s="1"/>
  <c r="P6" i="6" s="1"/>
  <c r="L5" i="4"/>
  <c r="K5" i="5" s="1"/>
  <c r="Z13" i="4"/>
  <c r="Q13" i="4" s="1"/>
  <c r="N13" i="5" s="1"/>
  <c r="D17" i="5"/>
  <c r="E15" i="5"/>
  <c r="B14" i="5"/>
  <c r="G17" i="1"/>
  <c r="P17" i="4"/>
  <c r="L17" i="1" s="1"/>
  <c r="V13" i="4"/>
  <c r="O13" i="1" s="1"/>
  <c r="AG13" i="5" s="1"/>
  <c r="V17" i="4"/>
  <c r="O17" i="1" s="1"/>
  <c r="AG17" i="5" s="1"/>
  <c r="V16" i="5"/>
  <c r="C15" i="5"/>
  <c r="O17" i="4"/>
  <c r="S17" i="5"/>
  <c r="J15" i="1"/>
  <c r="P13" i="4"/>
  <c r="M13" i="5" s="1"/>
  <c r="E14" i="5"/>
  <c r="I17" i="5"/>
  <c r="G13" i="1"/>
  <c r="S16" i="5"/>
  <c r="D17" i="1"/>
  <c r="V16" i="4"/>
  <c r="O16" i="1" s="1"/>
  <c r="AG16" i="5" s="1"/>
  <c r="V15" i="4"/>
  <c r="O15" i="1" s="1"/>
  <c r="AG15" i="5" s="1"/>
  <c r="V14" i="4"/>
  <c r="O14" i="1" s="1"/>
  <c r="AG14" i="5" s="1"/>
  <c r="AE17" i="5"/>
  <c r="I16" i="5"/>
  <c r="B15" i="5"/>
  <c r="N14" i="1"/>
  <c r="AE15" i="5"/>
  <c r="S15" i="5"/>
  <c r="I15" i="5"/>
  <c r="S14" i="5"/>
  <c r="I14" i="5"/>
  <c r="S13" i="5"/>
  <c r="C17" i="1"/>
  <c r="F16" i="1"/>
  <c r="F13" i="1"/>
  <c r="P14" i="4"/>
  <c r="I11" i="5"/>
  <c r="AD16" i="5"/>
  <c r="AD15" i="5"/>
  <c r="AE13" i="5"/>
  <c r="J17" i="1"/>
  <c r="J14" i="1"/>
  <c r="N13" i="1"/>
  <c r="O13" i="4"/>
  <c r="P16" i="4"/>
  <c r="O14" i="4"/>
  <c r="K14" i="1" s="1"/>
  <c r="B6" i="5"/>
  <c r="C5" i="6" s="1"/>
  <c r="C6" i="6" s="1"/>
  <c r="F13" i="5"/>
  <c r="D16" i="1"/>
  <c r="G15" i="1"/>
  <c r="I14" i="1"/>
  <c r="D13" i="1"/>
  <c r="O16" i="4"/>
  <c r="L16" i="5" s="1"/>
  <c r="E14" i="1"/>
  <c r="O15" i="4"/>
  <c r="E17" i="5"/>
  <c r="F15" i="5"/>
  <c r="F14" i="5"/>
  <c r="E15" i="1"/>
  <c r="J13" i="1"/>
  <c r="I13" i="1"/>
  <c r="B18" i="5"/>
  <c r="Z17" i="4"/>
  <c r="AB16" i="4"/>
  <c r="Z15" i="4"/>
  <c r="AB15" i="4"/>
  <c r="AB13" i="4"/>
  <c r="AB17" i="4"/>
  <c r="Z16" i="4"/>
  <c r="AB14" i="4"/>
  <c r="H7" i="1"/>
  <c r="I7" i="5"/>
  <c r="J11" i="6" s="1"/>
  <c r="J12" i="6" s="1"/>
  <c r="C9" i="1"/>
  <c r="B9" i="5"/>
  <c r="C23" i="6" s="1"/>
  <c r="C24" i="6" s="1"/>
  <c r="N6" i="1"/>
  <c r="AD6" i="5"/>
  <c r="X5" i="6" s="1"/>
  <c r="X6" i="6" s="1"/>
  <c r="AA6" i="6" s="1"/>
  <c r="H8" i="1"/>
  <c r="I8" i="5"/>
  <c r="J17" i="6" s="1"/>
  <c r="J18" i="6" s="1"/>
  <c r="C10" i="1"/>
  <c r="B10" i="5"/>
  <c r="N7" i="1"/>
  <c r="AD7" i="5"/>
  <c r="X11" i="6" s="1"/>
  <c r="X12" i="6" s="1"/>
  <c r="AA12" i="6" s="1"/>
  <c r="H9" i="1"/>
  <c r="I9" i="5"/>
  <c r="J23" i="6" s="1"/>
  <c r="J24" i="6" s="1"/>
  <c r="J9" i="1"/>
  <c r="V9" i="5"/>
  <c r="R23" i="6" s="1"/>
  <c r="J2" i="1"/>
  <c r="V2" i="5"/>
  <c r="J10" i="1"/>
  <c r="V10" i="5"/>
  <c r="N8" i="1"/>
  <c r="AD8" i="5"/>
  <c r="X17" i="6" s="1"/>
  <c r="X18" i="6" s="1"/>
  <c r="AA18" i="6" s="1"/>
  <c r="H10" i="1"/>
  <c r="I10" i="5"/>
  <c r="C11" i="1"/>
  <c r="B11" i="5"/>
  <c r="N5" i="1"/>
  <c r="AD5" i="5"/>
  <c r="G8" i="1"/>
  <c r="F8" i="5"/>
  <c r="G17" i="6" s="1"/>
  <c r="C2" i="1"/>
  <c r="B2" i="5"/>
  <c r="N3" i="1"/>
  <c r="AD3" i="5"/>
  <c r="AN23" i="6"/>
  <c r="AN24" i="6" s="1"/>
  <c r="N9" i="1"/>
  <c r="AD9" i="5"/>
  <c r="X23" i="6" s="1"/>
  <c r="X24" i="6" s="1"/>
  <c r="AA24" i="6" s="1"/>
  <c r="C12" i="1"/>
  <c r="B12" i="5"/>
  <c r="I5" i="1"/>
  <c r="S5" i="5"/>
  <c r="H3" i="1"/>
  <c r="I3" i="5"/>
  <c r="C5" i="1"/>
  <c r="B5" i="5"/>
  <c r="AL23" i="6"/>
  <c r="AL24" i="6" s="1"/>
  <c r="F9" i="5"/>
  <c r="G23" i="6" s="1"/>
  <c r="G24" i="6" s="1"/>
  <c r="G3" i="1"/>
  <c r="F3" i="5"/>
  <c r="H5" i="1"/>
  <c r="I5" i="5"/>
  <c r="C7" i="1"/>
  <c r="B7" i="5"/>
  <c r="C11" i="6" s="1"/>
  <c r="C12" i="6" s="1"/>
  <c r="I12" i="5"/>
  <c r="S9" i="5"/>
  <c r="Q23" i="6" s="1"/>
  <c r="Q24" i="6" s="1"/>
  <c r="V8" i="5"/>
  <c r="R17" i="6" s="1"/>
  <c r="R18" i="6" s="1"/>
  <c r="AH23" i="6"/>
  <c r="AH24" i="6" s="1"/>
  <c r="S7" i="5"/>
  <c r="Q11" i="6" s="1"/>
  <c r="Q12" i="6" s="1"/>
  <c r="V6" i="5"/>
  <c r="R5" i="6" s="1"/>
  <c r="R6" i="6" s="1"/>
  <c r="AD4" i="5"/>
  <c r="B4" i="5"/>
  <c r="B3" i="5"/>
  <c r="AD2" i="5"/>
  <c r="I6" i="5"/>
  <c r="J5" i="6" s="1"/>
  <c r="J6" i="6" s="1"/>
  <c r="S3" i="5"/>
  <c r="AD12" i="5"/>
  <c r="AD11" i="5"/>
  <c r="I4" i="5"/>
  <c r="AD10" i="5"/>
  <c r="I2" i="5"/>
  <c r="B8" i="5"/>
  <c r="C17" i="6" s="1"/>
  <c r="C18" i="6" s="1"/>
  <c r="L6" i="6"/>
  <c r="I23" i="3"/>
  <c r="H12" i="3"/>
  <c r="E9" i="4" s="1"/>
  <c r="D9" i="5" s="1"/>
  <c r="E23" i="6" s="1"/>
  <c r="E24" i="6" s="1"/>
  <c r="N3" i="4"/>
  <c r="N11" i="4"/>
  <c r="N12" i="4"/>
  <c r="I3" i="3"/>
  <c r="M2" i="4"/>
  <c r="X3" i="4"/>
  <c r="Q3" i="5" s="1"/>
  <c r="H11" i="4"/>
  <c r="G11" i="5" s="1"/>
  <c r="M6" i="4"/>
  <c r="H8" i="3"/>
  <c r="I12" i="3"/>
  <c r="F9" i="4" s="1"/>
  <c r="N7" i="4"/>
  <c r="N5" i="4"/>
  <c r="H7" i="4"/>
  <c r="H18" i="3"/>
  <c r="I20" i="3"/>
  <c r="I24" i="3"/>
  <c r="H26" i="3"/>
  <c r="H2" i="3"/>
  <c r="G5" i="4"/>
  <c r="H5" i="3"/>
  <c r="H9" i="3"/>
  <c r="U18" i="4"/>
  <c r="AF18" i="5" s="1"/>
  <c r="V5" i="4"/>
  <c r="V8" i="4"/>
  <c r="V3" i="4"/>
  <c r="V2" i="4"/>
  <c r="O2" i="1" s="1"/>
  <c r="AG2" i="5" s="1"/>
  <c r="V6" i="4"/>
  <c r="V12" i="4"/>
  <c r="V11" i="4"/>
  <c r="V4" i="4"/>
  <c r="V7" i="4"/>
  <c r="V10" i="4"/>
  <c r="T18" i="4"/>
  <c r="AE18" i="5" s="1"/>
  <c r="AG18" i="4"/>
  <c r="AD18" i="4"/>
  <c r="AF18" i="4"/>
  <c r="AE18" i="4"/>
  <c r="AI18" i="4"/>
  <c r="U18" i="5" s="1"/>
  <c r="I18" i="4"/>
  <c r="H18" i="5" s="1"/>
  <c r="K18" i="4"/>
  <c r="J18" i="5" s="1"/>
  <c r="AH18" i="4"/>
  <c r="Z5" i="4"/>
  <c r="T5" i="5" s="1"/>
  <c r="V9" i="4"/>
  <c r="X12" i="4"/>
  <c r="Q12" i="5" s="1"/>
  <c r="W9" i="4"/>
  <c r="P9" i="5" s="1"/>
  <c r="N23" i="6" s="1"/>
  <c r="Y12" i="4"/>
  <c r="R12" i="5" s="1"/>
  <c r="G6" i="4"/>
  <c r="H25" i="3"/>
  <c r="I27" i="3"/>
  <c r="AA11" i="4"/>
  <c r="H6" i="3"/>
  <c r="I2" i="3"/>
  <c r="H11" i="3"/>
  <c r="E5" i="4" s="1"/>
  <c r="H3" i="3"/>
  <c r="I18" i="3"/>
  <c r="Y10" i="4"/>
  <c r="R10" i="5" s="1"/>
  <c r="G12" i="4"/>
  <c r="I22" i="3"/>
  <c r="H24" i="3"/>
  <c r="I26" i="3"/>
  <c r="X11" i="4"/>
  <c r="Q11" i="5" s="1"/>
  <c r="G11" i="4"/>
  <c r="J18" i="4"/>
  <c r="I18" i="5" s="1"/>
  <c r="G10" i="4"/>
  <c r="I21" i="3"/>
  <c r="H23" i="3"/>
  <c r="I25" i="3"/>
  <c r="G4" i="4"/>
  <c r="F4" i="5" s="1"/>
  <c r="S18" i="4"/>
  <c r="AD18" i="5" s="1"/>
  <c r="H7" i="3"/>
  <c r="H10" i="3"/>
  <c r="I4" i="3"/>
  <c r="W10" i="4"/>
  <c r="P10" i="5" s="1"/>
  <c r="G7" i="4"/>
  <c r="W12" i="4"/>
  <c r="P12" i="5" s="1"/>
  <c r="H19" i="3"/>
  <c r="H20" i="3"/>
  <c r="H21" i="3"/>
  <c r="H22" i="3"/>
  <c r="H27" i="3"/>
  <c r="Z7" i="4"/>
  <c r="T7" i="5" s="1"/>
  <c r="G9" i="1"/>
  <c r="I9" i="3"/>
  <c r="I5" i="3"/>
  <c r="I10" i="3"/>
  <c r="I6" i="3"/>
  <c r="I8" i="3"/>
  <c r="F3" i="4" s="1"/>
  <c r="I11" i="3"/>
  <c r="I7" i="3"/>
  <c r="F8" i="4" s="1"/>
  <c r="M17" i="5" l="1"/>
  <c r="S4" i="5"/>
  <c r="S8" i="5"/>
  <c r="Q17" i="6" s="1"/>
  <c r="Q18" i="6" s="1"/>
  <c r="Z8" i="4"/>
  <c r="T8" i="5" s="1"/>
  <c r="F12" i="4"/>
  <c r="F12" i="1" s="1"/>
  <c r="E3" i="4"/>
  <c r="P3" i="4" s="1"/>
  <c r="M3" i="5" s="1"/>
  <c r="D2" i="4"/>
  <c r="C2" i="5" s="1"/>
  <c r="E8" i="4"/>
  <c r="D8" i="5" s="1"/>
  <c r="E17" i="6" s="1"/>
  <c r="E18" i="6" s="1"/>
  <c r="V4" i="5"/>
  <c r="L13" i="1"/>
  <c r="I10" i="1"/>
  <c r="Z6" i="4"/>
  <c r="T6" i="5" s="1"/>
  <c r="D9" i="4"/>
  <c r="D9" i="1" s="1"/>
  <c r="S11" i="5"/>
  <c r="D5" i="4"/>
  <c r="D5" i="1" s="1"/>
  <c r="S12" i="5"/>
  <c r="F10" i="4"/>
  <c r="E10" i="5" s="1"/>
  <c r="Z3" i="4"/>
  <c r="T3" i="5" s="1"/>
  <c r="D7" i="4"/>
  <c r="D7" i="1" s="1"/>
  <c r="Z2" i="4"/>
  <c r="T2" i="5" s="1"/>
  <c r="Z4" i="4"/>
  <c r="T4" i="5" s="1"/>
  <c r="T13" i="5"/>
  <c r="D3" i="4"/>
  <c r="D3" i="1" s="1"/>
  <c r="E7" i="4"/>
  <c r="E7" i="1" s="1"/>
  <c r="R13" i="4"/>
  <c r="O13" i="5" s="1"/>
  <c r="G2" i="1"/>
  <c r="M15" i="5"/>
  <c r="L18" i="4"/>
  <c r="K18" i="5" s="1"/>
  <c r="T14" i="5"/>
  <c r="E9" i="1"/>
  <c r="L14" i="5"/>
  <c r="E2" i="4"/>
  <c r="D2" i="5" s="1"/>
  <c r="K17" i="1"/>
  <c r="L17" i="5"/>
  <c r="X17" i="5"/>
  <c r="AC17" i="4"/>
  <c r="Y17" i="5" s="1"/>
  <c r="K15" i="1"/>
  <c r="L15" i="5"/>
  <c r="X13" i="5"/>
  <c r="AC13" i="4"/>
  <c r="Y13" i="5" s="1"/>
  <c r="X15" i="5"/>
  <c r="AC15" i="4"/>
  <c r="Y15" i="5" s="1"/>
  <c r="M16" i="5"/>
  <c r="L16" i="1"/>
  <c r="Q15" i="4"/>
  <c r="T15" i="5"/>
  <c r="K16" i="1"/>
  <c r="L13" i="5"/>
  <c r="K13" i="1"/>
  <c r="R14" i="4"/>
  <c r="M14" i="5"/>
  <c r="L14" i="1"/>
  <c r="X16" i="5"/>
  <c r="AC16" i="4"/>
  <c r="Y16" i="5" s="1"/>
  <c r="AC14" i="4"/>
  <c r="Y14" i="5" s="1"/>
  <c r="X14" i="5"/>
  <c r="Q17" i="4"/>
  <c r="T17" i="5"/>
  <c r="T16" i="5"/>
  <c r="Q16" i="4"/>
  <c r="N16" i="5" s="1"/>
  <c r="M13" i="1"/>
  <c r="P9" i="4"/>
  <c r="L9" i="1" s="1"/>
  <c r="Z11" i="4"/>
  <c r="T11" i="5" s="1"/>
  <c r="M18" i="4"/>
  <c r="S18" i="5" s="1"/>
  <c r="AF23" i="6"/>
  <c r="N18" i="4"/>
  <c r="V18" i="5" s="1"/>
  <c r="AB9" i="4"/>
  <c r="X9" i="5" s="1"/>
  <c r="G4" i="1"/>
  <c r="G11" i="1"/>
  <c r="F11" i="5"/>
  <c r="O4" i="1"/>
  <c r="AG4" i="5" s="1"/>
  <c r="AA18" i="4"/>
  <c r="W18" i="5" s="1"/>
  <c r="W11" i="5"/>
  <c r="O11" i="1"/>
  <c r="AG11" i="5" s="1"/>
  <c r="I2" i="1"/>
  <c r="S2" i="5"/>
  <c r="R24" i="6"/>
  <c r="AF24" i="6" s="1"/>
  <c r="O12" i="1"/>
  <c r="AG12" i="5" s="1"/>
  <c r="N24" i="6"/>
  <c r="AF17" i="6"/>
  <c r="G18" i="6"/>
  <c r="H18" i="1"/>
  <c r="O7" i="1"/>
  <c r="AG7" i="5" s="1"/>
  <c r="AA11" i="6" s="1"/>
  <c r="G7" i="1"/>
  <c r="F7" i="5"/>
  <c r="G11" i="6" s="1"/>
  <c r="J12" i="1"/>
  <c r="V12" i="5"/>
  <c r="G6" i="1"/>
  <c r="F6" i="5"/>
  <c r="G5" i="6" s="1"/>
  <c r="J11" i="1"/>
  <c r="V11" i="5"/>
  <c r="N18" i="1"/>
  <c r="J3" i="1"/>
  <c r="V3" i="5"/>
  <c r="O8" i="1"/>
  <c r="AG8" i="5" s="1"/>
  <c r="AA17" i="6" s="1"/>
  <c r="G5" i="1"/>
  <c r="F5" i="5"/>
  <c r="O6" i="1"/>
  <c r="AG6" i="5" s="1"/>
  <c r="AA5" i="6" s="1"/>
  <c r="E3" i="5"/>
  <c r="G12" i="1"/>
  <c r="F12" i="5"/>
  <c r="O3" i="1"/>
  <c r="AG3" i="5" s="1"/>
  <c r="H18" i="4"/>
  <c r="G18" i="5" s="1"/>
  <c r="G7" i="5"/>
  <c r="H11" i="6" s="1"/>
  <c r="H12" i="6" s="1"/>
  <c r="O5" i="1"/>
  <c r="AG5" i="5" s="1"/>
  <c r="C5" i="5"/>
  <c r="E5" i="1"/>
  <c r="D5" i="5"/>
  <c r="O9" i="1"/>
  <c r="AG9" i="5" s="1"/>
  <c r="AA23" i="6" s="1"/>
  <c r="F8" i="1"/>
  <c r="E8" i="5"/>
  <c r="F17" i="6" s="1"/>
  <c r="J5" i="1"/>
  <c r="V5" i="5"/>
  <c r="J7" i="1"/>
  <c r="V7" i="5"/>
  <c r="R11" i="6" s="1"/>
  <c r="R12" i="6" s="1"/>
  <c r="F9" i="1"/>
  <c r="O9" i="4"/>
  <c r="E9" i="5"/>
  <c r="F23" i="6" s="1"/>
  <c r="AD23" i="6" s="1"/>
  <c r="Z9" i="4"/>
  <c r="G10" i="1"/>
  <c r="F10" i="5"/>
  <c r="O10" i="1"/>
  <c r="AG10" i="5" s="1"/>
  <c r="I6" i="1"/>
  <c r="S6" i="5"/>
  <c r="Q5" i="6" s="1"/>
  <c r="Y18" i="4"/>
  <c r="R18" i="5" s="1"/>
  <c r="D8" i="4"/>
  <c r="F2" i="4"/>
  <c r="F6" i="4"/>
  <c r="Q5" i="4"/>
  <c r="N5" i="5" s="1"/>
  <c r="X18" i="4"/>
  <c r="Q18" i="5" s="1"/>
  <c r="G18" i="4"/>
  <c r="F18" i="5" s="1"/>
  <c r="Z10" i="4"/>
  <c r="T10" i="5" s="1"/>
  <c r="V18" i="4"/>
  <c r="F3" i="1"/>
  <c r="Z12" i="4"/>
  <c r="T12" i="5" s="1"/>
  <c r="F7" i="4"/>
  <c r="F4" i="4"/>
  <c r="W18" i="4"/>
  <c r="P18" i="5" s="1"/>
  <c r="F5" i="4"/>
  <c r="F11" i="4"/>
  <c r="E12" i="4"/>
  <c r="D12" i="5" s="1"/>
  <c r="D12" i="4"/>
  <c r="AB5" i="4"/>
  <c r="E10" i="4"/>
  <c r="D10" i="4"/>
  <c r="E11" i="4"/>
  <c r="D11" i="5" s="1"/>
  <c r="D11" i="4"/>
  <c r="E6" i="4"/>
  <c r="D6" i="4"/>
  <c r="E4" i="4"/>
  <c r="D4" i="5" s="1"/>
  <c r="D4" i="4"/>
  <c r="D3" i="5" l="1"/>
  <c r="AB3" i="4"/>
  <c r="X3" i="5" s="1"/>
  <c r="V18" i="6"/>
  <c r="AB7" i="4"/>
  <c r="O8" i="4"/>
  <c r="L8" i="5" s="1"/>
  <c r="T17" i="6" s="1"/>
  <c r="E3" i="1"/>
  <c r="O3" i="4"/>
  <c r="L3" i="5" s="1"/>
  <c r="D2" i="1"/>
  <c r="P8" i="4"/>
  <c r="L8" i="1" s="1"/>
  <c r="F10" i="1"/>
  <c r="E12" i="5"/>
  <c r="D7" i="5"/>
  <c r="E11" i="6" s="1"/>
  <c r="E12" i="6" s="1"/>
  <c r="V12" i="6" s="1"/>
  <c r="AB8" i="4"/>
  <c r="X8" i="5" s="1"/>
  <c r="AB17" i="6" s="1"/>
  <c r="AB18" i="6" s="1"/>
  <c r="Q8" i="4"/>
  <c r="N8" i="5" s="1"/>
  <c r="V17" i="6" s="1"/>
  <c r="Q7" i="4"/>
  <c r="N7" i="5" s="1"/>
  <c r="V11" i="6" s="1"/>
  <c r="E8" i="1"/>
  <c r="C7" i="5"/>
  <c r="D11" i="6" s="1"/>
  <c r="D12" i="6" s="1"/>
  <c r="I18" i="1"/>
  <c r="C9" i="5"/>
  <c r="D23" i="6" s="1"/>
  <c r="D24" i="6" s="1"/>
  <c r="O10" i="4"/>
  <c r="L10" i="5" s="1"/>
  <c r="Q3" i="4"/>
  <c r="N3" i="5" s="1"/>
  <c r="C3" i="5"/>
  <c r="Q2" i="4"/>
  <c r="N2" i="5" s="1"/>
  <c r="M9" i="5"/>
  <c r="U23" i="6" s="1"/>
  <c r="E2" i="1"/>
  <c r="AB2" i="4"/>
  <c r="AC2" i="4" s="1"/>
  <c r="Y2" i="5" s="1"/>
  <c r="J18" i="1"/>
  <c r="AC9" i="4"/>
  <c r="Y9" i="5" s="1"/>
  <c r="AC23" i="6" s="1"/>
  <c r="AA13" i="5"/>
  <c r="AB13" i="5"/>
  <c r="Z13" i="5"/>
  <c r="AC13" i="5"/>
  <c r="N15" i="5"/>
  <c r="R15" i="4"/>
  <c r="M14" i="1"/>
  <c r="O14" i="5"/>
  <c r="R16" i="4"/>
  <c r="Z17" i="5"/>
  <c r="AB17" i="5"/>
  <c r="AA17" i="5"/>
  <c r="AC17" i="5"/>
  <c r="AB16" i="5"/>
  <c r="AA16" i="5"/>
  <c r="AC16" i="5"/>
  <c r="Z16" i="5"/>
  <c r="N17" i="5"/>
  <c r="R17" i="4"/>
  <c r="AB14" i="5"/>
  <c r="AA14" i="5"/>
  <c r="Z14" i="5"/>
  <c r="AC14" i="5"/>
  <c r="Z15" i="5"/>
  <c r="AB15" i="5"/>
  <c r="AA15" i="5"/>
  <c r="AC15" i="5"/>
  <c r="D6" i="1"/>
  <c r="C6" i="5"/>
  <c r="D5" i="6" s="1"/>
  <c r="D6" i="6" s="1"/>
  <c r="G18" i="1"/>
  <c r="D12" i="1"/>
  <c r="C12" i="5"/>
  <c r="Q6" i="4"/>
  <c r="N6" i="5" s="1"/>
  <c r="V5" i="6" s="1"/>
  <c r="D6" i="5"/>
  <c r="E5" i="6" s="1"/>
  <c r="E6" i="6" s="1"/>
  <c r="AA3" i="5"/>
  <c r="AB3" i="5"/>
  <c r="Z3" i="5"/>
  <c r="AC3" i="5"/>
  <c r="G12" i="6"/>
  <c r="AF11" i="6"/>
  <c r="D11" i="1"/>
  <c r="C11" i="5"/>
  <c r="Q9" i="4"/>
  <c r="T9" i="5"/>
  <c r="F18" i="6"/>
  <c r="AG17" i="6"/>
  <c r="AD17" i="6"/>
  <c r="F11" i="1"/>
  <c r="O11" i="4"/>
  <c r="L11" i="5" s="1"/>
  <c r="E11" i="5"/>
  <c r="F6" i="1"/>
  <c r="E6" i="5"/>
  <c r="F5" i="6" s="1"/>
  <c r="O6" i="4"/>
  <c r="L6" i="5" s="1"/>
  <c r="T5" i="6" s="1"/>
  <c r="M6" i="6" s="1"/>
  <c r="L9" i="5"/>
  <c r="T23" i="6" s="1"/>
  <c r="K9" i="1"/>
  <c r="F2" i="1"/>
  <c r="O2" i="4"/>
  <c r="E2" i="5"/>
  <c r="P2" i="4"/>
  <c r="M2" i="5" s="1"/>
  <c r="D8" i="1"/>
  <c r="C8" i="5"/>
  <c r="D17" i="6" s="1"/>
  <c r="D18" i="6" s="1"/>
  <c r="Q6" i="6"/>
  <c r="AC5" i="4"/>
  <c r="Y5" i="5" s="1"/>
  <c r="X5" i="5"/>
  <c r="AF18" i="6"/>
  <c r="K3" i="1"/>
  <c r="AA8" i="5"/>
  <c r="AM17" i="6" s="1"/>
  <c r="AB8" i="5"/>
  <c r="AI17" i="6" s="1"/>
  <c r="Z8" i="5"/>
  <c r="AK17" i="6" s="1"/>
  <c r="AC8" i="5"/>
  <c r="AO17" i="6" s="1"/>
  <c r="AC7" i="4"/>
  <c r="Y7" i="5" s="1"/>
  <c r="AC11" i="6" s="1"/>
  <c r="X7" i="5"/>
  <c r="O18" i="1"/>
  <c r="AG18" i="5" s="1"/>
  <c r="F24" i="6"/>
  <c r="AG23" i="6"/>
  <c r="AB23" i="6"/>
  <c r="AB24" i="6" s="1"/>
  <c r="AC9" i="5"/>
  <c r="AO23" i="6" s="1"/>
  <c r="AA9" i="5"/>
  <c r="AM23" i="6" s="1"/>
  <c r="AB9" i="5"/>
  <c r="AI23" i="6" s="1"/>
  <c r="Z9" i="5"/>
  <c r="AK23" i="6" s="1"/>
  <c r="D4" i="1"/>
  <c r="C4" i="5"/>
  <c r="E5" i="5"/>
  <c r="O5" i="4"/>
  <c r="L5" i="5" s="1"/>
  <c r="D10" i="1"/>
  <c r="C10" i="5"/>
  <c r="Q10" i="4"/>
  <c r="N10" i="5" s="1"/>
  <c r="D10" i="5"/>
  <c r="F4" i="1"/>
  <c r="O4" i="4"/>
  <c r="L4" i="5" s="1"/>
  <c r="E4" i="5"/>
  <c r="F7" i="1"/>
  <c r="O7" i="4"/>
  <c r="L7" i="5" s="1"/>
  <c r="T11" i="6" s="1"/>
  <c r="AE11" i="6" s="1"/>
  <c r="E7" i="5"/>
  <c r="F11" i="6" s="1"/>
  <c r="K8" i="1"/>
  <c r="AC3" i="4"/>
  <c r="Y3" i="5" s="1"/>
  <c r="O12" i="4"/>
  <c r="L12" i="5" s="1"/>
  <c r="G6" i="6"/>
  <c r="AF6" i="6" s="1"/>
  <c r="AF5" i="6"/>
  <c r="V24" i="6"/>
  <c r="P7" i="4"/>
  <c r="M7" i="5" s="1"/>
  <c r="U11" i="6" s="1"/>
  <c r="AC8" i="4"/>
  <c r="Y8" i="5" s="1"/>
  <c r="AC17" i="6" s="1"/>
  <c r="Z18" i="4"/>
  <c r="T18" i="5" s="1"/>
  <c r="F5" i="1"/>
  <c r="Q12" i="4"/>
  <c r="N12" i="5" s="1"/>
  <c r="P5" i="4"/>
  <c r="F18" i="4"/>
  <c r="E18" i="5" s="1"/>
  <c r="AB6" i="4"/>
  <c r="P6" i="4"/>
  <c r="M6" i="5" s="1"/>
  <c r="U5" i="6" s="1"/>
  <c r="E6" i="1"/>
  <c r="E10" i="1"/>
  <c r="P10" i="4"/>
  <c r="M10" i="5" s="1"/>
  <c r="AB10" i="4"/>
  <c r="E4" i="1"/>
  <c r="P4" i="4"/>
  <c r="M4" i="5" s="1"/>
  <c r="AB4" i="4"/>
  <c r="X4" i="5" s="1"/>
  <c r="E12" i="1"/>
  <c r="AB12" i="4"/>
  <c r="P12" i="4"/>
  <c r="M12" i="5" s="1"/>
  <c r="P11" i="4"/>
  <c r="M11" i="5" s="1"/>
  <c r="AB11" i="4"/>
  <c r="E11" i="1"/>
  <c r="Q4" i="4"/>
  <c r="N4" i="5" s="1"/>
  <c r="L3" i="1"/>
  <c r="D18" i="4"/>
  <c r="C18" i="5" s="1"/>
  <c r="E18" i="4"/>
  <c r="D18" i="5" s="1"/>
  <c r="Q11" i="4"/>
  <c r="N11" i="5" s="1"/>
  <c r="M8" i="5" l="1"/>
  <c r="U17" i="6" s="1"/>
  <c r="AE17" i="6"/>
  <c r="R8" i="4"/>
  <c r="K10" i="1"/>
  <c r="K11" i="1"/>
  <c r="AC24" i="6"/>
  <c r="X2" i="5"/>
  <c r="AC2" i="5" s="1"/>
  <c r="R3" i="4"/>
  <c r="O3" i="5" s="1"/>
  <c r="L2" i="1"/>
  <c r="K7" i="1"/>
  <c r="M16" i="1"/>
  <c r="O16" i="5"/>
  <c r="O15" i="5"/>
  <c r="M15" i="1"/>
  <c r="O17" i="5"/>
  <c r="M17" i="1"/>
  <c r="L7" i="1"/>
  <c r="R7" i="4"/>
  <c r="M7" i="1" s="1"/>
  <c r="K5" i="1"/>
  <c r="L2" i="5"/>
  <c r="K2" i="1"/>
  <c r="T18" i="6"/>
  <c r="AE18" i="6" s="1"/>
  <c r="AR18" i="6"/>
  <c r="AG18" i="6"/>
  <c r="U18" i="6"/>
  <c r="W18" i="6" s="1"/>
  <c r="AD18" i="6"/>
  <c r="M8" i="1"/>
  <c r="O8" i="5"/>
  <c r="W17" i="6" s="1"/>
  <c r="K12" i="1"/>
  <c r="N9" i="5"/>
  <c r="V23" i="6" s="1"/>
  <c r="AE23" i="6" s="1"/>
  <c r="R9" i="4"/>
  <c r="O6" i="6"/>
  <c r="AE5" i="6"/>
  <c r="AC12" i="4"/>
  <c r="Y12" i="5" s="1"/>
  <c r="X12" i="5"/>
  <c r="F12" i="6"/>
  <c r="AD12" i="6" s="1"/>
  <c r="AG11" i="6"/>
  <c r="AB5" i="5"/>
  <c r="AC5" i="5"/>
  <c r="AA5" i="5"/>
  <c r="Z5" i="5"/>
  <c r="Q18" i="4"/>
  <c r="N18" i="5" s="1"/>
  <c r="AB7" i="5"/>
  <c r="AI11" i="6" s="1"/>
  <c r="AB11" i="6"/>
  <c r="AB12" i="6" s="1"/>
  <c r="AC12" i="6" s="1"/>
  <c r="AA7" i="5"/>
  <c r="AM11" i="6" s="1"/>
  <c r="Z7" i="5"/>
  <c r="AK11" i="6" s="1"/>
  <c r="AC7" i="5"/>
  <c r="AO11" i="6" s="1"/>
  <c r="F6" i="6"/>
  <c r="AG5" i="6"/>
  <c r="AD11" i="6"/>
  <c r="D18" i="1"/>
  <c r="K4" i="1"/>
  <c r="K6" i="1"/>
  <c r="AD5" i="6"/>
  <c r="AC11" i="4"/>
  <c r="Y11" i="5" s="1"/>
  <c r="X11" i="5"/>
  <c r="AC10" i="4"/>
  <c r="Y10" i="5" s="1"/>
  <c r="X10" i="5"/>
  <c r="AR24" i="6"/>
  <c r="U24" i="6"/>
  <c r="W24" i="6" s="1"/>
  <c r="T24" i="6"/>
  <c r="AE24" i="6" s="1"/>
  <c r="AG24" i="6"/>
  <c r="AA4" i="5"/>
  <c r="Z4" i="5"/>
  <c r="AC4" i="5"/>
  <c r="AB4" i="5"/>
  <c r="AC6" i="4"/>
  <c r="Y6" i="5" s="1"/>
  <c r="AC5" i="6" s="1"/>
  <c r="X6" i="5"/>
  <c r="AF12" i="6"/>
  <c r="M3" i="1"/>
  <c r="F18" i="1"/>
  <c r="O18" i="4"/>
  <c r="L18" i="5" s="1"/>
  <c r="R5" i="4"/>
  <c r="M5" i="5"/>
  <c r="AD24" i="6"/>
  <c r="AC18" i="6"/>
  <c r="R2" i="4"/>
  <c r="L5" i="1"/>
  <c r="R10" i="4"/>
  <c r="L10" i="1"/>
  <c r="E18" i="1"/>
  <c r="P18" i="4"/>
  <c r="M18" i="5" s="1"/>
  <c r="AC4" i="4"/>
  <c r="Y4" i="5" s="1"/>
  <c r="AB18" i="4"/>
  <c r="X18" i="5" s="1"/>
  <c r="L4" i="1"/>
  <c r="R4" i="4"/>
  <c r="R11" i="4"/>
  <c r="L11" i="1"/>
  <c r="L6" i="1"/>
  <c r="R6" i="4"/>
  <c r="L12" i="1"/>
  <c r="R12" i="4"/>
  <c r="AA2" i="5" l="1"/>
  <c r="Z2" i="5"/>
  <c r="AB2" i="5"/>
  <c r="K18" i="1"/>
  <c r="O7" i="5"/>
  <c r="W11" i="6" s="1"/>
  <c r="AC18" i="5"/>
  <c r="AA18" i="5"/>
  <c r="AB18" i="5"/>
  <c r="Z18" i="5"/>
  <c r="AA12" i="5"/>
  <c r="AB12" i="5"/>
  <c r="AC12" i="5"/>
  <c r="Z12" i="5"/>
  <c r="AC18" i="4"/>
  <c r="Y18" i="5" s="1"/>
  <c r="M5" i="1"/>
  <c r="O5" i="5"/>
  <c r="M12" i="1"/>
  <c r="O12" i="5"/>
  <c r="M6" i="1"/>
  <c r="O6" i="5"/>
  <c r="W5" i="6" s="1"/>
  <c r="M10" i="1"/>
  <c r="O10" i="5"/>
  <c r="AR6" i="6"/>
  <c r="AG6" i="6"/>
  <c r="U6" i="6"/>
  <c r="T6" i="6"/>
  <c r="AB10" i="5"/>
  <c r="AC10" i="5"/>
  <c r="AA10" i="5"/>
  <c r="Z10" i="5"/>
  <c r="AR12" i="6"/>
  <c r="T12" i="6"/>
  <c r="AE12" i="6" s="1"/>
  <c r="U12" i="6"/>
  <c r="W12" i="6" s="1"/>
  <c r="AG12" i="6"/>
  <c r="M2" i="1"/>
  <c r="O2" i="5"/>
  <c r="M11" i="1"/>
  <c r="O11" i="5"/>
  <c r="AB6" i="5"/>
  <c r="AI5" i="6" s="1"/>
  <c r="AB5" i="6"/>
  <c r="AB6" i="6" s="1"/>
  <c r="AC6" i="6" s="1"/>
  <c r="AA6" i="5"/>
  <c r="AM5" i="6" s="1"/>
  <c r="AC6" i="5"/>
  <c r="AO5" i="6" s="1"/>
  <c r="Z6" i="5"/>
  <c r="AK5" i="6" s="1"/>
  <c r="Z11" i="5"/>
  <c r="AC11" i="5"/>
  <c r="AA11" i="5"/>
  <c r="AB11" i="5"/>
  <c r="M4" i="1"/>
  <c r="O4" i="5"/>
  <c r="AD6" i="6"/>
  <c r="V6" i="6"/>
  <c r="M9" i="1"/>
  <c r="O9" i="5"/>
  <c r="W23" i="6" s="1"/>
  <c r="R18" i="4"/>
  <c r="O18" i="5" s="1"/>
  <c r="L18" i="1"/>
  <c r="AE6" i="6" l="1"/>
  <c r="W6" i="6"/>
  <c r="M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<sst xmlns="http://schemas.openxmlformats.org/spreadsheetml/2006/main" count="514" uniqueCount="183">
  <si>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</si>
  <si>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</si>
  <si>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</si>
  <si>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</si>
  <si>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</si>
  <si>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</si>
  <si>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</si>
  <si>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</si>
  <si>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</si>
  <si>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</si>
  <si>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</si>
  <si>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</si>
  <si>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</si>
  <si>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</si>
  <si>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</si>
  <si>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</si>
  <si>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</si>
  <si>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</si>
  <si>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</si>
  <si>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</si>
  <si>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</si>
  <si>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野場</t>
  </si>
  <si>
    <t>二</t>
  </si>
  <si>
    <t>三</t>
  </si>
  <si>
    <t>池澤</t>
  </si>
  <si>
    <t>安部滉</t>
  </si>
  <si>
    <t>中井</t>
  </si>
  <si>
    <t>安部剛</t>
  </si>
  <si>
    <t>萩原</t>
  </si>
  <si>
    <t>大鐘</t>
  </si>
  <si>
    <t>北久保</t>
  </si>
  <si>
    <t>岩本</t>
  </si>
  <si>
    <t>上小城</t>
  </si>
  <si>
    <t>反町</t>
  </si>
  <si>
    <t>全体</t>
  </si>
  <si>
    <t>敵失</t>
  </si>
  <si>
    <t>単打</t>
  </si>
  <si>
    <t>二塁打</t>
  </si>
  <si>
    <t>三塁打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</si>
  <si>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</si>
  <si>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</si>
  <si>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</si>
  <si>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</si>
  <si>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</si>
  <si>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</si>
  <si>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</si>
  <si>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</si>
  <si>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H</t>
  </si>
  <si>
    <t>単</t>
  </si>
  <si>
    <t>本</t>
  </si>
  <si>
    <t>B</t>
  </si>
  <si>
    <t>DB</t>
  </si>
  <si>
    <t>S</t>
  </si>
  <si>
    <t>L</t>
  </si>
  <si>
    <t>K</t>
  </si>
  <si>
    <t>E</t>
  </si>
  <si>
    <t>打順</t>
    <rPh sb="0" eb="2">
      <t>ダジュン</t>
    </rPh>
    <phoneticPr fontId="2"/>
  </si>
  <si>
    <t>選手名</t>
    <rPh sb="0" eb="3">
      <t>センシュメイ</t>
    </rPh>
    <phoneticPr fontId="2"/>
  </si>
  <si>
    <t>D</t>
    <phoneticPr fontId="2"/>
  </si>
  <si>
    <t>先</t>
    <rPh sb="0" eb="1">
      <t>セン</t>
    </rPh>
    <phoneticPr fontId="2"/>
  </si>
  <si>
    <t>大鐘</t>
    <rPh sb="0" eb="2">
      <t>オオガネ</t>
    </rPh>
    <phoneticPr fontId="2"/>
  </si>
  <si>
    <t>北久保</t>
    <rPh sb="0" eb="3">
      <t>キタクボ</t>
    </rPh>
    <phoneticPr fontId="2"/>
  </si>
  <si>
    <t>岩本</t>
    <rPh sb="0" eb="2">
      <t>イワモト</t>
    </rPh>
    <phoneticPr fontId="2"/>
  </si>
  <si>
    <t>反町</t>
    <rPh sb="0" eb="2">
      <t>ソリマチ</t>
    </rPh>
    <phoneticPr fontId="2"/>
  </si>
  <si>
    <t>上小城</t>
    <rPh sb="0" eb="3">
      <t>カミコジョウ</t>
    </rPh>
    <phoneticPr fontId="2"/>
  </si>
  <si>
    <t>中井</t>
    <rPh sb="0" eb="2">
      <t>ナカイ</t>
    </rPh>
    <phoneticPr fontId="2"/>
  </si>
  <si>
    <t>安部剛</t>
    <rPh sb="0" eb="2">
      <t>アベ</t>
    </rPh>
    <rPh sb="2" eb="3">
      <t>ゴウ</t>
    </rPh>
    <phoneticPr fontId="2"/>
  </si>
  <si>
    <t>安部滉</t>
    <rPh sb="0" eb="2">
      <t>アベ</t>
    </rPh>
    <rPh sb="2" eb="3">
      <t>ヒロイ</t>
    </rPh>
    <phoneticPr fontId="2"/>
  </si>
  <si>
    <t>野場</t>
    <rPh sb="0" eb="2">
      <t>ノバ</t>
    </rPh>
    <phoneticPr fontId="2"/>
  </si>
  <si>
    <t>萩原</t>
    <rPh sb="0" eb="2">
      <t>ハギワラ</t>
    </rPh>
    <phoneticPr fontId="2"/>
  </si>
  <si>
    <t>F</t>
    <phoneticPr fontId="2"/>
  </si>
  <si>
    <t>池澤</t>
    <rPh sb="0" eb="2">
      <t>イケザワ</t>
    </rPh>
    <phoneticPr fontId="2"/>
  </si>
  <si>
    <t>空振</t>
    <rPh sb="0" eb="1">
      <t>クウ</t>
    </rPh>
    <rPh sb="1" eb="2">
      <t>シン</t>
    </rPh>
    <phoneticPr fontId="2"/>
  </si>
  <si>
    <t>左安</t>
    <rPh sb="0" eb="2">
      <t>サアン</t>
    </rPh>
    <phoneticPr fontId="2"/>
  </si>
  <si>
    <t>中安</t>
    <rPh sb="0" eb="2">
      <t>チュウアン</t>
    </rPh>
    <phoneticPr fontId="2"/>
  </si>
  <si>
    <t>中二</t>
    <rPh sb="0" eb="2">
      <t>チュウニ</t>
    </rPh>
    <phoneticPr fontId="2"/>
  </si>
  <si>
    <t>四球</t>
    <rPh sb="0" eb="2">
      <t>シキュウ</t>
    </rPh>
    <phoneticPr fontId="2"/>
  </si>
  <si>
    <t>中飛</t>
    <rPh sb="0" eb="2">
      <t>チュウヒ</t>
    </rPh>
    <phoneticPr fontId="2"/>
  </si>
  <si>
    <t>三邪飛</t>
    <rPh sb="0" eb="3">
      <t>サンジャヒ</t>
    </rPh>
    <phoneticPr fontId="2"/>
  </si>
  <si>
    <t>逃振</t>
    <rPh sb="0" eb="1">
      <t>ノガ</t>
    </rPh>
    <rPh sb="1" eb="2">
      <t>シン</t>
    </rPh>
    <phoneticPr fontId="2"/>
  </si>
  <si>
    <t>空振</t>
    <rPh sb="0" eb="2">
      <t>クウシン</t>
    </rPh>
    <phoneticPr fontId="2"/>
  </si>
  <si>
    <t>一ゴロ</t>
    <rPh sb="0" eb="1">
      <t>イチ</t>
    </rPh>
    <phoneticPr fontId="2"/>
  </si>
  <si>
    <t>遊ゴロ</t>
    <rPh sb="0" eb="1">
      <t>ユウ</t>
    </rPh>
    <phoneticPr fontId="2"/>
  </si>
  <si>
    <t>右飛</t>
    <rPh sb="0" eb="2">
      <t>ウヒ</t>
    </rPh>
    <phoneticPr fontId="2"/>
  </si>
  <si>
    <t>三直</t>
    <rPh sb="0" eb="2">
      <t>サンチョク</t>
    </rPh>
    <phoneticPr fontId="2"/>
  </si>
  <si>
    <t>二失</t>
    <rPh sb="0" eb="1">
      <t>ニ</t>
    </rPh>
    <rPh sb="1" eb="2">
      <t>シツ</t>
    </rPh>
    <phoneticPr fontId="2"/>
  </si>
  <si>
    <t>右安</t>
    <rPh sb="0" eb="2">
      <t>ウアン</t>
    </rPh>
    <phoneticPr fontId="2"/>
  </si>
  <si>
    <t>一飛</t>
    <rPh sb="0" eb="2">
      <t>イチヒ</t>
    </rPh>
    <phoneticPr fontId="2"/>
  </si>
  <si>
    <r>
      <t>1</t>
    </r>
    <r>
      <rPr>
        <sz val="10"/>
        <color theme="1"/>
        <rFont val="游ゴシック"/>
        <family val="2"/>
        <charset val="128"/>
      </rPr>
      <t>打席</t>
    </r>
    <rPh sb="1" eb="3">
      <t>ダセキ</t>
    </rPh>
    <phoneticPr fontId="2"/>
  </si>
  <si>
    <t>2打席</t>
    <rPh sb="1" eb="3">
      <t>ダセキ</t>
    </rPh>
    <phoneticPr fontId="2"/>
  </si>
  <si>
    <t>3打席</t>
    <rPh sb="1" eb="3">
      <t>ダセキ</t>
    </rPh>
    <phoneticPr fontId="2"/>
  </si>
  <si>
    <t>4打席</t>
    <rPh sb="1" eb="3">
      <t>ダセキ</t>
    </rPh>
    <phoneticPr fontId="2"/>
  </si>
  <si>
    <t>5打席</t>
    <rPh sb="1" eb="3">
      <t>ダセキ</t>
    </rPh>
    <phoneticPr fontId="2"/>
  </si>
  <si>
    <t>遊失</t>
    <rPh sb="0" eb="2">
      <t>ユウシツ</t>
    </rPh>
    <phoneticPr fontId="2"/>
  </si>
  <si>
    <t>左飛</t>
    <rPh sb="0" eb="2">
      <t>サヒ</t>
    </rPh>
    <phoneticPr fontId="2"/>
  </si>
  <si>
    <t>投ゴロ</t>
    <rPh sb="0" eb="1">
      <t>トウ</t>
    </rPh>
    <phoneticPr fontId="2"/>
  </si>
  <si>
    <t>二ゴロ</t>
    <rPh sb="0" eb="1">
      <t>ニ</t>
    </rPh>
    <phoneticPr fontId="2"/>
  </si>
  <si>
    <t>四球</t>
    <rPh sb="0" eb="1">
      <t>ヨン</t>
    </rPh>
    <phoneticPr fontId="2"/>
  </si>
  <si>
    <t>併殺</t>
    <rPh sb="0" eb="2">
      <t>ヘイサツ</t>
    </rPh>
    <phoneticPr fontId="2"/>
  </si>
  <si>
    <t>得点</t>
    <rPh sb="0" eb="2">
      <t>トクテン</t>
    </rPh>
    <phoneticPr fontId="2"/>
  </si>
  <si>
    <t>逃</t>
    <rPh sb="0" eb="1">
      <t>トウ</t>
    </rPh>
    <phoneticPr fontId="2"/>
  </si>
  <si>
    <t>振</t>
    <rPh sb="0" eb="1">
      <t>シン</t>
    </rPh>
    <phoneticPr fontId="2"/>
  </si>
  <si>
    <t>B</t>
    <phoneticPr fontId="2"/>
  </si>
  <si>
    <t>塁打数</t>
    <rPh sb="0" eb="2">
      <t>ルイダ</t>
    </rPh>
    <rPh sb="2" eb="3">
      <t>スウ</t>
    </rPh>
    <phoneticPr fontId="2"/>
  </si>
  <si>
    <t>ID</t>
    <phoneticPr fontId="2"/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</si>
  <si>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</si>
  <si>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</si>
  <si>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</si>
  <si>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</si>
  <si>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</si>
  <si>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</si>
  <si>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</si>
  <si>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</si>
  <si>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</si>
  <si>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</si>
  <si>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投</t>
  </si>
  <si>
    <t>一</t>
  </si>
  <si>
    <t>中</t>
  </si>
  <si>
    <t>計</t>
  </si>
  <si>
    <t>左</t>
  </si>
  <si>
    <t>右</t>
  </si>
  <si>
    <t>捕</t>
  </si>
  <si>
    <t>登板数</t>
  </si>
  <si>
    <t>投球回</t>
  </si>
  <si>
    <t>被安打</t>
  </si>
  <si>
    <t>被HR</t>
  </si>
  <si>
    <t>奪三振</t>
  </si>
  <si>
    <t>与四球</t>
  </si>
  <si>
    <t>与死球</t>
  </si>
  <si>
    <t>WP</t>
  </si>
  <si>
    <t>失点</t>
  </si>
  <si>
    <t>自責点</t>
  </si>
  <si>
    <t>投球数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</si>
  <si>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</si>
  <si>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</si>
  <si>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</si>
  <si>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</si>
  <si>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</si>
  <si>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</si>
  <si>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</si>
  <si>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</si>
  <si>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</si>
  <si>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</si>
  <si>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二</t>
    <phoneticPr fontId="2"/>
  </si>
  <si>
    <t>捕</t>
    <rPh sb="0" eb="1">
      <t>ホ</t>
    </rPh>
    <phoneticPr fontId="2"/>
  </si>
  <si>
    <t>NAKAHATA</t>
  </si>
  <si>
    <t>NAKAHATA</t>
    <phoneticPr fontId="2"/>
  </si>
  <si>
    <t>HENRY</t>
  </si>
  <si>
    <t>HENRY</t>
    <phoneticPr fontId="2"/>
  </si>
  <si>
    <t>IN</t>
    <phoneticPr fontId="2"/>
  </si>
  <si>
    <t>AH</t>
    <phoneticPr fontId="2"/>
  </si>
  <si>
    <t>NK</t>
    <phoneticPr fontId="2"/>
  </si>
  <si>
    <t>NS</t>
    <phoneticPr fontId="2"/>
  </si>
  <si>
    <t>IK</t>
    <phoneticPr fontId="2"/>
  </si>
  <si>
    <t>AT</t>
    <phoneticPr fontId="2"/>
  </si>
  <si>
    <t>OK</t>
    <phoneticPr fontId="2"/>
  </si>
  <si>
    <t>KC</t>
    <phoneticPr fontId="2"/>
  </si>
  <si>
    <t>HI</t>
    <phoneticPr fontId="2"/>
  </si>
  <si>
    <t>IY</t>
    <phoneticPr fontId="2"/>
  </si>
  <si>
    <t>KS</t>
    <phoneticPr fontId="2"/>
  </si>
  <si>
    <t>SH</t>
    <phoneticPr fontId="2"/>
  </si>
  <si>
    <t>GN</t>
    <phoneticPr fontId="2"/>
  </si>
  <si>
    <t>WH</t>
    <phoneticPr fontId="2"/>
  </si>
  <si>
    <t>KY</t>
    <phoneticPr fontId="2"/>
  </si>
  <si>
    <t>SK</t>
    <phoneticPr fontId="2"/>
  </si>
  <si>
    <t>SY</t>
    <phoneticPr fontId="2"/>
  </si>
  <si>
    <t>加本</t>
    <rPh sb="0" eb="2">
      <t>カモト</t>
    </rPh>
    <phoneticPr fontId="2"/>
  </si>
  <si>
    <t>佐伯</t>
    <rPh sb="0" eb="2">
      <t>サエキ</t>
    </rPh>
    <phoneticPr fontId="2"/>
  </si>
  <si>
    <t>新畑</t>
    <rPh sb="0" eb="1">
      <t>シン</t>
    </rPh>
    <rPh sb="1" eb="2">
      <t>ハタケ</t>
    </rPh>
    <phoneticPr fontId="2"/>
  </si>
  <si>
    <t>対戦相手</t>
    <rPh sb="0" eb="4">
      <t>タイセンアイテ</t>
    </rPh>
    <phoneticPr fontId="2"/>
  </si>
  <si>
    <t>第１打席</t>
    <rPh sb="0" eb="1">
      <t>ダイ</t>
    </rPh>
    <rPh sb="2" eb="4">
      <t>ダセキ</t>
    </rPh>
    <phoneticPr fontId="2"/>
  </si>
  <si>
    <t>第２打席</t>
    <rPh sb="0" eb="1">
      <t>ダイ</t>
    </rPh>
    <rPh sb="2" eb="4">
      <t>ダセキ</t>
    </rPh>
    <phoneticPr fontId="2"/>
  </si>
  <si>
    <t>第３打席</t>
    <rPh sb="0" eb="1">
      <t>ダイ</t>
    </rPh>
    <rPh sb="2" eb="4">
      <t>ダセキ</t>
    </rPh>
    <phoneticPr fontId="2"/>
  </si>
  <si>
    <t>第４打席</t>
    <rPh sb="0" eb="1">
      <t>ダイ</t>
    </rPh>
    <rPh sb="2" eb="4">
      <t>ダセキ</t>
    </rPh>
    <phoneticPr fontId="2"/>
  </si>
  <si>
    <t>第５打席</t>
    <rPh sb="0" eb="1">
      <t>ダイ</t>
    </rPh>
    <rPh sb="2" eb="4">
      <t>ダセキ</t>
    </rPh>
    <phoneticPr fontId="2"/>
  </si>
  <si>
    <t>ポジション</t>
    <phoneticPr fontId="2"/>
  </si>
  <si>
    <t>next</t>
    <phoneticPr fontId="2"/>
  </si>
  <si>
    <t>投</t>
    <phoneticPr fontId="2"/>
  </si>
  <si>
    <t>三</t>
    <phoneticPr fontId="2"/>
  </si>
  <si>
    <t>(練)埼玉</t>
    <rPh sb="1" eb="2">
      <t>レン</t>
    </rPh>
    <rPh sb="3" eb="5">
      <t>サイタマ</t>
    </rPh>
    <phoneticPr fontId="2"/>
  </si>
  <si>
    <t>(リ)生物資源</t>
    <rPh sb="3" eb="7">
      <t>セイブツシゲン</t>
    </rPh>
    <phoneticPr fontId="2"/>
  </si>
  <si>
    <t>(リ)東京国際</t>
    <rPh sb="3" eb="7">
      <t>トウキョウコクサイ</t>
    </rPh>
    <phoneticPr fontId="2"/>
  </si>
  <si>
    <t>(リ)生産工</t>
    <rPh sb="3" eb="6">
      <t>セイサンコウ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</si>
</sst>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_);[Red]\(0.00\)"/>
  </numFmts>
  <fonts count="17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10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9" fontId="15" fillId="0" borderId="0" xfId="1" applyFont="1">
      <alignment vertical="center"/>
    </xf>
    <xf numFmtId="9" fontId="16" fillId="0" borderId="0" xfId="1" applyFont="1">
      <alignment vertical="center"/>
    </xf>
    <xf numFmtId="49" fontId="0" fillId="0" borderId="0" xfId="0" applyNumberFormat="1">
      <alignment vertical="center"/>
    </xf>
    <xf numFmtId="49" fontId="15" fillId="0" borderId="0" xfId="0" applyNumberFormat="1" applyFont="1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0" fillId="0" borderId="0" xfId="1" applyFont="1">
      <alignment vertical="center"/>
    </xf>
    <xf numFmtId="178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8" fillId="2" borderId="1" xfId="0" applyNumberFormat="1" applyFont="1" applyFill="1" applyBorder="1" applyAlignment="1">
      <alignment horizontal="right" vertical="center" wrapText="1"/>
    </xf>
    <xf numFmtId="49" fontId="0" fillId="0" borderId="4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15" fillId="0" borderId="0" xfId="0" applyFon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0" fillId="0" borderId="5" xfId="0" applyBorder="1">
      <alignment vertical="center"/>
    </xf>
    <xf numFmtId="0" fontId="15" fillId="0" borderId="5" xfId="0" applyFont="1" applyBorder="1">
      <alignment vertical="center"/>
    </xf>
    <xf numFmtId="49" fontId="0" fillId="0" borderId="5" xfId="0" applyNumberForma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18">
    <dxf>
      <numFmt numFmtId="179" formatCode="&quot;捕&quot;"/>
    </dxf>
    <dxf>
      <numFmt numFmtId="180" formatCode="&quot;一&quot;"/>
    </dxf>
    <dxf>
      <numFmt numFmtId="181" formatCode="&quot;二&quot;"/>
    </dxf>
    <dxf>
      <numFmt numFmtId="182" formatCode="&quot;三&quot;"/>
    </dxf>
    <dxf>
      <numFmt numFmtId="183" formatCode="&quot;遊&quot;"/>
    </dxf>
    <dxf>
      <numFmt numFmtId="184" formatCode="&quot;左&quot;"/>
    </dxf>
    <dxf>
      <numFmt numFmtId="185" formatCode="&quot;中&quot;"/>
    </dxf>
    <dxf>
      <numFmt numFmtId="186" formatCode="&quot;右&quot;"/>
    </dxf>
    <dxf>
      <numFmt numFmtId="187" formatCode="&quot;投&quot;"/>
    </dxf>
    <dxf>
      <numFmt numFmtId="187" formatCode="&quot;投&quot;"/>
    </dxf>
    <dxf>
      <numFmt numFmtId="179" formatCode="&quot;捕&quot;"/>
    </dxf>
    <dxf>
      <numFmt numFmtId="180" formatCode="&quot;一&quot;"/>
    </dxf>
    <dxf>
      <numFmt numFmtId="181" formatCode="&quot;二&quot;"/>
    </dxf>
    <dxf>
      <numFmt numFmtId="182" formatCode="&quot;三&quot;"/>
    </dxf>
    <dxf>
      <numFmt numFmtId="183" formatCode="&quot;遊&quot;"/>
    </dxf>
    <dxf>
      <numFmt numFmtId="184" formatCode="&quot;左&quot;"/>
    </dxf>
    <dxf>
      <numFmt numFmtId="185" formatCode="&quot;中&quot;"/>
    </dxf>
    <dxf>
      <numFmt numFmtId="186" formatCode="&quot;右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246-015E-4E9C-8C99-400853E20B40}">
  <dimension ref="A1:O18"/>
  <sheetViews>
    <sheetView zoomScale="110" zoomScaleNormal="110" workbookViewId="0">
      <selection activeCell="C18" sqref="C18"/>
    </sheetView>
  </sheetViews>
  <sheetFormatPr defaultRowHeight="17.649999999999999"/>
  <cols>
    <col min="1" max="1" width="3.5" style="24" bestFit="1" customWidth="1"/>
    <col min="2" max="2" width="9.25" style="24" bestFit="1" customWidth="1"/>
    <col min="3" max="8" width="4.5" style="24" bestFit="1" customWidth="1"/>
    <col min="9" max="9" width="6" style="24" bestFit="1" customWidth="1"/>
    <col min="10" max="10" width="4.5" style="24" bestFit="1" customWidth="1"/>
    <col min="11" max="11" width="5.375" style="24" bestFit="1" customWidth="1"/>
    <col min="12" max="12" width="6" style="24" bestFit="1" customWidth="1"/>
    <col min="13" max="13" width="5.375" style="24" bestFit="1" customWidth="1"/>
    <col min="14" max="14" width="4.5" style="24" bestFit="1" customWidth="1"/>
    <col min="15" max="15" width="7.75" style="26" bestFit="1" customWidth="1"/>
    <col min="16" max="16384" width="9" style="24"/>
  </cols>
  <sheetData>
    <row r="1" spans="1:15" s="23" customFormat="1" ht="15">
      <c r="A1" s="23" t="s">
        <v>104</v>
      </c>
      <c r="B1" s="23" t="str">
        <f>打撃集計!B1</f>
        <v>打者</v>
      </c>
      <c r="C1" s="23" t="str">
        <f>打撃集計!C1</f>
        <v>出場</v>
      </c>
      <c r="D1" s="23" t="str">
        <f>打撃集計!D1</f>
        <v>打席</v>
      </c>
      <c r="E1" s="23" t="str">
        <f>打撃集計!E1</f>
        <v>打数</v>
      </c>
      <c r="F1" s="23" t="str">
        <f>打撃集計!F1</f>
        <v>安打</v>
      </c>
      <c r="G1" s="23" t="str">
        <f>打撃集計!G1</f>
        <v>四球</v>
      </c>
      <c r="H1" s="23" t="str">
        <f>打撃集計!J1</f>
        <v>打点</v>
      </c>
      <c r="I1" s="23" t="str">
        <f>打撃集計!M1</f>
        <v>本塁打</v>
      </c>
      <c r="J1" s="23" t="str">
        <f>打撃集計!N1</f>
        <v>三振</v>
      </c>
      <c r="K1" s="23" t="str">
        <f>打撃集計!O1</f>
        <v>打率</v>
      </c>
      <c r="L1" s="23" t="str">
        <f>打撃集計!P1</f>
        <v>出塁率</v>
      </c>
      <c r="M1" s="23" t="str">
        <f>打撃集計!R1</f>
        <v>OPS</v>
      </c>
      <c r="N1" s="23" t="str">
        <f>打撃集計!S1</f>
        <v>失策</v>
      </c>
      <c r="O1" s="25" t="str">
        <f>打撃集計!V1</f>
        <v>守備率</v>
      </c>
    </row>
    <row r="2" spans="1:15">
      <c r="A2" s="24">
        <v>1</v>
      </c>
      <c r="B2" s="23" t="str">
        <f>打撃集計!B2</f>
        <v>安部滉</v>
      </c>
      <c r="C2" s="23">
        <f>打撃集計!C2</f>
        <v>2</v>
      </c>
      <c r="D2" s="23">
        <f>打撃集計!D2</f>
        <v>3</v>
      </c>
      <c r="E2" s="23">
        <f>打撃集計!E2</f>
        <v>3</v>
      </c>
      <c r="F2" s="23">
        <f>打撃集計!F2</f>
        <v>0</v>
      </c>
      <c r="G2" s="23">
        <f>打撃集計!G2</f>
        <v>0</v>
      </c>
      <c r="H2" s="23">
        <f>打撃集計!J2</f>
        <v>0</v>
      </c>
      <c r="I2" s="23">
        <f>打撃集計!M2</f>
        <v>0</v>
      </c>
      <c r="J2" s="23">
        <f>打撃集計!N2</f>
        <v>1</v>
      </c>
      <c r="K2" s="28" t="str">
        <f>TEXT(打撃集計!O2,"0.000")</f>
        <v>0.000</v>
      </c>
      <c r="L2" s="28" t="str">
        <f>TEXT(打撃集計!P2,"0.000")</f>
        <v>0.000</v>
      </c>
      <c r="M2" s="28" t="str">
        <f>TEXT(打撃集計!R2,"0.000")</f>
        <v>0.000</v>
      </c>
      <c r="N2" s="23">
        <f>打撃集計!S2</f>
        <v>0</v>
      </c>
      <c r="O2" s="25" t="str">
        <f>TEXT(打撃集計!V2,"0.00")</f>
        <v>1.00</v>
      </c>
    </row>
    <row r="3" spans="1:15">
      <c r="A3" s="24">
        <v>2</v>
      </c>
      <c r="B3" s="23" t="str">
        <f>打撃集計!B3</f>
        <v>中井</v>
      </c>
      <c r="C3" s="23">
        <f>打撃集計!C3</f>
        <v>2</v>
      </c>
      <c r="D3" s="23">
        <f>打撃集計!D3</f>
        <v>3</v>
      </c>
      <c r="E3" s="23">
        <f>打撃集計!E3</f>
        <v>3</v>
      </c>
      <c r="F3" s="23">
        <f>打撃集計!F3</f>
        <v>0</v>
      </c>
      <c r="G3" s="23">
        <f>打撃集計!G3</f>
        <v>1</v>
      </c>
      <c r="H3" s="23">
        <f>打撃集計!J3</f>
        <v>0</v>
      </c>
      <c r="I3" s="23">
        <f>打撃集計!M3</f>
        <v>0</v>
      </c>
      <c r="J3" s="23">
        <f>打撃集計!N3</f>
        <v>2</v>
      </c>
      <c r="K3" s="28" t="str">
        <f>TEXT(打撃集計!O3,"0.000")</f>
        <v>0.000</v>
      </c>
      <c r="L3" s="28" t="str">
        <f>TEXT(打撃集計!P3,"0.000")</f>
        <v>0.250</v>
      </c>
      <c r="M3" s="28" t="str">
        <f>TEXT(打撃集計!R3,"0.000")</f>
        <v>0.250</v>
      </c>
      <c r="N3" s="23">
        <f>打撃集計!S3</f>
        <v>0</v>
      </c>
      <c r="O3" s="25" t="str">
        <f>TEXT(打撃集計!V3,"0.00")</f>
        <v>1.00</v>
      </c>
    </row>
    <row r="4" spans="1:15">
      <c r="A4" s="24">
        <v>3</v>
      </c>
      <c r="B4" s="23" t="str">
        <f>打撃集計!B4</f>
        <v>野場</v>
      </c>
      <c r="C4" s="23">
        <f>打撃集計!C4</f>
        <v>2</v>
      </c>
      <c r="D4" s="23">
        <f>打撃集計!D4</f>
        <v>2</v>
      </c>
      <c r="E4" s="23">
        <f>打撃集計!E4</f>
        <v>2</v>
      </c>
      <c r="F4" s="23">
        <f>打撃集計!F4</f>
        <v>0</v>
      </c>
      <c r="G4" s="23">
        <f>打撃集計!G4</f>
        <v>0</v>
      </c>
      <c r="H4" s="23">
        <f>打撃集計!J4</f>
        <v>0</v>
      </c>
      <c r="I4" s="23">
        <f>打撃集計!M4</f>
        <v>0</v>
      </c>
      <c r="J4" s="23">
        <f>打撃集計!N4</f>
        <v>0</v>
      </c>
      <c r="K4" s="28" t="str">
        <f>TEXT(打撃集計!O4,"0.000")</f>
        <v>0.000</v>
      </c>
      <c r="L4" s="28" t="str">
        <f>TEXT(打撃集計!P4,"0.000")</f>
        <v>0.000</v>
      </c>
      <c r="M4" s="28" t="str">
        <f>TEXT(打撃集計!R4,"0.000")</f>
        <v>0.000</v>
      </c>
      <c r="N4" s="23">
        <f>打撃集計!S4</f>
        <v>0</v>
      </c>
      <c r="O4" s="25" t="str">
        <f>TEXT(打撃集計!V4,"0.00")</f>
        <v>1.00</v>
      </c>
    </row>
    <row r="5" spans="1:15">
      <c r="A5" s="24">
        <v>4</v>
      </c>
      <c r="B5" s="23" t="str">
        <f>打撃集計!B5</f>
        <v>池澤</v>
      </c>
      <c r="C5" s="23">
        <f>打撃集計!C5</f>
        <v>2</v>
      </c>
      <c r="D5" s="23">
        <f>打撃集計!D5</f>
        <v>2</v>
      </c>
      <c r="E5" s="23">
        <f>打撃集計!E5</f>
        <v>2</v>
      </c>
      <c r="F5" s="23">
        <f>打撃集計!F5</f>
        <v>1</v>
      </c>
      <c r="G5" s="23">
        <f>打撃集計!G5</f>
        <v>1</v>
      </c>
      <c r="H5" s="23">
        <f>打撃集計!J5</f>
        <v>0</v>
      </c>
      <c r="I5" s="23">
        <f>打撃集計!M5</f>
        <v>0</v>
      </c>
      <c r="J5" s="23">
        <f>打撃集計!N5</f>
        <v>0</v>
      </c>
      <c r="K5" s="28" t="str">
        <f>TEXT(打撃集計!O5,"0.000")</f>
        <v>0.500</v>
      </c>
      <c r="L5" s="28" t="str">
        <f>TEXT(打撃集計!P5,"0.000")</f>
        <v>0.667</v>
      </c>
      <c r="M5" s="28" t="str">
        <f>TEXT(打撃集計!R5,"0.000")</f>
        <v>1.167</v>
      </c>
      <c r="N5" s="23">
        <f>打撃集計!S5</f>
        <v>0</v>
      </c>
      <c r="O5" s="25" t="str">
        <f>TEXT(打撃集計!V5,"0.00")</f>
        <v>1.00</v>
      </c>
    </row>
    <row r="6" spans="1:15">
      <c r="A6" s="24">
        <v>5</v>
      </c>
      <c r="B6" s="23" t="str">
        <f>打撃集計!B6</f>
        <v>安部剛</v>
      </c>
      <c r="C6" s="23">
        <f>打撃集計!C6</f>
        <v>2</v>
      </c>
      <c r="D6" s="23">
        <f>打撃集計!D6</f>
        <v>5</v>
      </c>
      <c r="E6" s="23">
        <f>打撃集計!E6</f>
        <v>5</v>
      </c>
      <c r="F6" s="23">
        <f>打撃集計!F6</f>
        <v>3</v>
      </c>
      <c r="G6" s="23">
        <f>打撃集計!G6</f>
        <v>0</v>
      </c>
      <c r="H6" s="23">
        <f>打撃集計!J6</f>
        <v>3</v>
      </c>
      <c r="I6" s="23">
        <f>打撃集計!M6</f>
        <v>0</v>
      </c>
      <c r="J6" s="23">
        <f>打撃集計!N6</f>
        <v>0</v>
      </c>
      <c r="K6" s="28" t="str">
        <f>TEXT(打撃集計!O6,"0.000")</f>
        <v>0.600</v>
      </c>
      <c r="L6" s="28" t="str">
        <f>TEXT(打撃集計!P6,"0.000")</f>
        <v>0.600</v>
      </c>
      <c r="M6" s="28" t="str">
        <f>TEXT(打撃集計!R6,"0.000")</f>
        <v>1.400</v>
      </c>
      <c r="N6" s="23">
        <f>打撃集計!S6</f>
        <v>0</v>
      </c>
      <c r="O6" s="25" t="str">
        <f>TEXT(打撃集計!V6,"0.00")</f>
        <v>1.00</v>
      </c>
    </row>
    <row r="7" spans="1:15">
      <c r="A7" s="24">
        <v>6</v>
      </c>
      <c r="B7" s="23" t="str">
        <f>打撃集計!B7</f>
        <v>大鐘</v>
      </c>
      <c r="C7" s="23">
        <f>打撃集計!C7</f>
        <v>2</v>
      </c>
      <c r="D7" s="23">
        <f>打撃集計!D7</f>
        <v>6</v>
      </c>
      <c r="E7" s="23">
        <f>打撃集計!E7</f>
        <v>6</v>
      </c>
      <c r="F7" s="23">
        <f>打撃集計!F7</f>
        <v>1</v>
      </c>
      <c r="G7" s="23">
        <f>打撃集計!G7</f>
        <v>0</v>
      </c>
      <c r="H7" s="23">
        <f>打撃集計!J7</f>
        <v>0</v>
      </c>
      <c r="I7" s="23">
        <f>打撃集計!M7</f>
        <v>0</v>
      </c>
      <c r="J7" s="23">
        <f>打撃集計!N7</f>
        <v>2</v>
      </c>
      <c r="K7" s="28" t="str">
        <f>TEXT(打撃集計!O7,"0.000")</f>
        <v>0.167</v>
      </c>
      <c r="L7" s="28" t="str">
        <f>TEXT(打撃集計!P7,"0.000")</f>
        <v>0.167</v>
      </c>
      <c r="M7" s="28" t="str">
        <f>TEXT(打撃集計!R7,"0.000")</f>
        <v>0.500</v>
      </c>
      <c r="N7" s="23">
        <f>打撃集計!S7</f>
        <v>0</v>
      </c>
      <c r="O7" s="25" t="str">
        <f>TEXT(打撃集計!V7,"0.00")</f>
        <v>1.00</v>
      </c>
    </row>
    <row r="8" spans="1:15">
      <c r="A8" s="24">
        <v>7</v>
      </c>
      <c r="B8" s="23" t="str">
        <f>打撃集計!B8</f>
        <v>北久保</v>
      </c>
      <c r="C8" s="23">
        <f>打撃集計!C8</f>
        <v>2</v>
      </c>
      <c r="D8" s="23">
        <f>打撃集計!D8</f>
        <v>4</v>
      </c>
      <c r="E8" s="23">
        <f>打撃集計!E8</f>
        <v>4</v>
      </c>
      <c r="F8" s="23">
        <f>打撃集計!F8</f>
        <v>0</v>
      </c>
      <c r="G8" s="23">
        <f>打撃集計!G8</f>
        <v>0</v>
      </c>
      <c r="H8" s="23">
        <f>打撃集計!J8</f>
        <v>0</v>
      </c>
      <c r="I8" s="23">
        <f>打撃集計!M8</f>
        <v>0</v>
      </c>
      <c r="J8" s="23">
        <f>打撃集計!N8</f>
        <v>1</v>
      </c>
      <c r="K8" s="28" t="str">
        <f>TEXT(打撃集計!O8,"0.000")</f>
        <v>0.000</v>
      </c>
      <c r="L8" s="28" t="str">
        <f>TEXT(打撃集計!P8,"0.000")</f>
        <v>0.000</v>
      </c>
      <c r="M8" s="28" t="str">
        <f>TEXT(打撃集計!R8,"0.000")</f>
        <v>0.000</v>
      </c>
      <c r="N8" s="23">
        <f>打撃集計!S8</f>
        <v>1</v>
      </c>
      <c r="O8" s="25" t="str">
        <f>TEXT(打撃集計!V8,"0.00")</f>
        <v>0.75</v>
      </c>
    </row>
    <row r="9" spans="1:15">
      <c r="A9" s="24">
        <v>8</v>
      </c>
      <c r="B9" s="23" t="str">
        <f>打撃集計!B9</f>
        <v>萩原</v>
      </c>
      <c r="C9" s="23">
        <f>打撃集計!C9</f>
        <v>1</v>
      </c>
      <c r="D9" s="23">
        <f>打撃集計!D9</f>
        <v>0</v>
      </c>
      <c r="E9" s="23">
        <f>打撃集計!E9</f>
        <v>0</v>
      </c>
      <c r="F9" s="23">
        <f>打撃集計!F9</f>
        <v>0</v>
      </c>
      <c r="G9" s="23">
        <f>打撃集計!G9</f>
        <v>0</v>
      </c>
      <c r="H9" s="23">
        <f>打撃集計!J9</f>
        <v>0</v>
      </c>
      <c r="I9" s="23">
        <f>打撃集計!M9</f>
        <v>0</v>
      </c>
      <c r="J9" s="23">
        <f>打撃集計!N9</f>
        <v>0</v>
      </c>
      <c r="K9" s="28" t="str">
        <f>TEXT(打撃集計!O9,"0.000")</f>
        <v>0.000</v>
      </c>
      <c r="L9" s="28" t="str">
        <f>TEXT(打撃集計!P9,"0.000")</f>
        <v>0.000</v>
      </c>
      <c r="M9" s="28" t="str">
        <f>TEXT(打撃集計!R9,"0.000")</f>
        <v>0.000</v>
      </c>
      <c r="N9" s="23">
        <f>打撃集計!S9</f>
        <v>0</v>
      </c>
      <c r="O9" s="25" t="str">
        <f>TEXT(打撃集計!V9,"0.00")</f>
        <v>1.00</v>
      </c>
    </row>
    <row r="10" spans="1:15">
      <c r="A10" s="24">
        <v>9</v>
      </c>
      <c r="B10" s="23" t="str">
        <f>打撃集計!B10</f>
        <v>岩本</v>
      </c>
      <c r="C10" s="23">
        <f>打撃集計!C10</f>
        <v>2</v>
      </c>
      <c r="D10" s="23">
        <f>打撃集計!D10</f>
        <v>5</v>
      </c>
      <c r="E10" s="23">
        <f>打撃集計!E10</f>
        <v>5</v>
      </c>
      <c r="F10" s="23">
        <f>打撃集計!F10</f>
        <v>1</v>
      </c>
      <c r="G10" s="23">
        <f>打撃集計!G10</f>
        <v>1</v>
      </c>
      <c r="H10" s="23">
        <f>打撃集計!J10</f>
        <v>0</v>
      </c>
      <c r="I10" s="23">
        <f>打撃集計!M10</f>
        <v>0</v>
      </c>
      <c r="J10" s="23">
        <f>打撃集計!N10</f>
        <v>2</v>
      </c>
      <c r="K10" s="28" t="str">
        <f>TEXT(打撃集計!O10,"0.000")</f>
        <v>0.200</v>
      </c>
      <c r="L10" s="28" t="str">
        <f>TEXT(打撃集計!P10,"0.000")</f>
        <v>0.333</v>
      </c>
      <c r="M10" s="28" t="str">
        <f>TEXT(打撃集計!R10,"0.000")</f>
        <v>0.533</v>
      </c>
      <c r="N10" s="23">
        <f>打撃集計!S10</f>
        <v>0</v>
      </c>
      <c r="O10" s="25" t="str">
        <f>TEXT(打撃集計!V10,"0.00")</f>
        <v>1.00</v>
      </c>
    </row>
    <row r="11" spans="1:15">
      <c r="A11" s="24">
        <v>10</v>
      </c>
      <c r="B11" s="23" t="str">
        <f>打撃集計!B11</f>
        <v>上小城</v>
      </c>
      <c r="C11" s="23">
        <f>打撃集計!C11</f>
        <v>2</v>
      </c>
      <c r="D11" s="23">
        <f>打撃集計!D11</f>
        <v>5</v>
      </c>
      <c r="E11" s="23">
        <f>打撃集計!E11</f>
        <v>5</v>
      </c>
      <c r="F11" s="23">
        <f>打撃集計!F11</f>
        <v>0</v>
      </c>
      <c r="G11" s="23">
        <f>打撃集計!G11</f>
        <v>0</v>
      </c>
      <c r="H11" s="23">
        <f>打撃集計!J11</f>
        <v>0</v>
      </c>
      <c r="I11" s="23">
        <f>打撃集計!M11</f>
        <v>0</v>
      </c>
      <c r="J11" s="23">
        <f>打撃集計!N11</f>
        <v>2</v>
      </c>
      <c r="K11" s="28" t="str">
        <f>TEXT(打撃集計!O11,"0.000")</f>
        <v>0.000</v>
      </c>
      <c r="L11" s="28" t="str">
        <f>TEXT(打撃集計!P11,"0.000")</f>
        <v>0.000</v>
      </c>
      <c r="M11" s="28" t="str">
        <f>TEXT(打撃集計!R11,"0.000")</f>
        <v>0.000</v>
      </c>
      <c r="N11" s="23">
        <f>打撃集計!S11</f>
        <v>0</v>
      </c>
      <c r="O11" s="25" t="str">
        <f>TEXT(打撃集計!V11,"0.00")</f>
        <v>1.00</v>
      </c>
    </row>
    <row r="12" spans="1:15">
      <c r="A12" s="24">
        <v>11</v>
      </c>
      <c r="B12" s="23" t="str">
        <f>打撃集計!B12</f>
        <v>反町</v>
      </c>
      <c r="C12" s="23">
        <f>打撃集計!C12</f>
        <v>2</v>
      </c>
      <c r="D12" s="23">
        <f>打撃集計!D12</f>
        <v>4</v>
      </c>
      <c r="E12" s="23">
        <f>打撃集計!E12</f>
        <v>4</v>
      </c>
      <c r="F12" s="23">
        <f>打撃集計!F12</f>
        <v>1</v>
      </c>
      <c r="G12" s="23">
        <f>打撃集計!G12</f>
        <v>1</v>
      </c>
      <c r="H12" s="23">
        <f>打撃集計!J12</f>
        <v>0</v>
      </c>
      <c r="I12" s="23">
        <f>打撃集計!M12</f>
        <v>0</v>
      </c>
      <c r="J12" s="23">
        <f>打撃集計!N12</f>
        <v>2</v>
      </c>
      <c r="K12" s="28" t="str">
        <f>TEXT(打撃集計!O12,"0.000")</f>
        <v>0.250</v>
      </c>
      <c r="L12" s="28" t="str">
        <f>TEXT(打撃集計!P12,"0.000")</f>
        <v>0.400</v>
      </c>
      <c r="M12" s="28" t="str">
        <f>TEXT(打撃集計!R12,"0.000")</f>
        <v>0.650</v>
      </c>
      <c r="N12" s="23">
        <f>打撃集計!S12</f>
        <v>0</v>
      </c>
      <c r="O12" s="25" t="str">
        <f>TEXT(打撃集計!V12,"0.00")</f>
        <v>1.00</v>
      </c>
    </row>
    <row r="13" spans="1:15">
      <c r="A13" s="24">
        <v>12</v>
      </c>
      <c r="B13" s="23" t="s">
        <v>145</v>
      </c>
      <c r="C13" s="23">
        <f>打撃集計!C13</f>
        <v>0</v>
      </c>
      <c r="D13" s="23">
        <f>打撃集計!D13</f>
        <v>0</v>
      </c>
      <c r="E13" s="23">
        <f>打撃集計!E13</f>
        <v>0</v>
      </c>
      <c r="F13" s="23">
        <f>打撃集計!F13</f>
        <v>0</v>
      </c>
      <c r="G13" s="23">
        <f>打撃集計!G13</f>
        <v>0</v>
      </c>
      <c r="H13" s="23">
        <f>打撃集計!J13</f>
        <v>0</v>
      </c>
      <c r="I13" s="23">
        <f>打撃集計!M13</f>
        <v>0</v>
      </c>
      <c r="J13" s="23">
        <f>打撃集計!N13</f>
        <v>0</v>
      </c>
      <c r="K13" s="28" t="str">
        <f>TEXT(打撃集計!O13,"0.000")</f>
        <v>0.000</v>
      </c>
      <c r="L13" s="28" t="str">
        <f>TEXT(打撃集計!P13,"0.000")</f>
        <v>0.000</v>
      </c>
      <c r="M13" s="28" t="str">
        <f>TEXT(打撃集計!R13,"0.000")</f>
        <v>0.000</v>
      </c>
      <c r="N13" s="23">
        <f>打撃集計!S13</f>
        <v>0</v>
      </c>
      <c r="O13" s="25" t="str">
        <f>TEXT(打撃集計!V13,"0.00")</f>
        <v>0.00</v>
      </c>
    </row>
    <row r="14" spans="1:15">
      <c r="A14" s="24">
        <v>13</v>
      </c>
      <c r="B14" s="23" t="s">
        <v>147</v>
      </c>
      <c r="C14" s="23">
        <f>打撃集計!C14</f>
        <v>0</v>
      </c>
      <c r="D14" s="23">
        <f>打撃集計!D14</f>
        <v>0</v>
      </c>
      <c r="E14" s="23">
        <f>打撃集計!E14</f>
        <v>0</v>
      </c>
      <c r="F14" s="23">
        <f>打撃集計!F14</f>
        <v>0</v>
      </c>
      <c r="G14" s="23">
        <f>打撃集計!G14</f>
        <v>0</v>
      </c>
      <c r="H14" s="23">
        <f>打撃集計!J14</f>
        <v>0</v>
      </c>
      <c r="I14" s="23">
        <f>打撃集計!M14</f>
        <v>0</v>
      </c>
      <c r="J14" s="23">
        <f>打撃集計!N14</f>
        <v>0</v>
      </c>
      <c r="K14" s="28" t="str">
        <f>TEXT(打撃集計!O14,"0.000")</f>
        <v>0.000</v>
      </c>
      <c r="L14" s="28" t="str">
        <f>TEXT(打撃集計!P14,"0.000")</f>
        <v>0.000</v>
      </c>
      <c r="M14" s="28" t="str">
        <f>TEXT(打撃集計!R14,"0.000")</f>
        <v>0.000</v>
      </c>
      <c r="N14" s="23">
        <f>打撃集計!S14</f>
        <v>0</v>
      </c>
      <c r="O14" s="25" t="str">
        <f>TEXT(打撃集計!V14,"0.00")</f>
        <v>0.00</v>
      </c>
    </row>
    <row r="15" spans="1:15">
      <c r="A15" s="24">
        <v>14</v>
      </c>
      <c r="B15" s="23" t="s">
        <v>166</v>
      </c>
      <c r="C15" s="23">
        <f>打撃集計!C15</f>
        <v>0</v>
      </c>
      <c r="D15" s="23">
        <f>打撃集計!D15</f>
        <v>0</v>
      </c>
      <c r="E15" s="23">
        <f>打撃集計!E15</f>
        <v>0</v>
      </c>
      <c r="F15" s="23">
        <f>打撃集計!F15</f>
        <v>0</v>
      </c>
      <c r="G15" s="23">
        <f>打撃集計!G15</f>
        <v>0</v>
      </c>
      <c r="H15" s="23">
        <f>打撃集計!J15</f>
        <v>0</v>
      </c>
      <c r="I15" s="23">
        <f>打撃集計!M15</f>
        <v>0</v>
      </c>
      <c r="J15" s="23">
        <f>打撃集計!N15</f>
        <v>0</v>
      </c>
      <c r="K15" s="28" t="str">
        <f>TEXT(打撃集計!O15,"0.000")</f>
        <v>0.000</v>
      </c>
      <c r="L15" s="28" t="str">
        <f>TEXT(打撃集計!P15,"0.000")</f>
        <v>0.000</v>
      </c>
      <c r="M15" s="28" t="str">
        <f>TEXT(打撃集計!R15,"0.000")</f>
        <v>0.000</v>
      </c>
      <c r="N15" s="23">
        <f>打撃集計!S15</f>
        <v>0</v>
      </c>
      <c r="O15" s="25" t="str">
        <f>TEXT(打撃集計!V15,"0.00")</f>
        <v>0.00</v>
      </c>
    </row>
    <row r="16" spans="1:15">
      <c r="A16" s="24">
        <v>15</v>
      </c>
      <c r="B16" s="23" t="s">
        <v>167</v>
      </c>
      <c r="C16" s="23">
        <f>打撃集計!C16</f>
        <v>0</v>
      </c>
      <c r="D16" s="23">
        <f>打撃集計!D16</f>
        <v>0</v>
      </c>
      <c r="E16" s="23">
        <f>打撃集計!E16</f>
        <v>0</v>
      </c>
      <c r="F16" s="23">
        <f>打撃集計!F16</f>
        <v>0</v>
      </c>
      <c r="G16" s="23">
        <f>打撃集計!G16</f>
        <v>0</v>
      </c>
      <c r="H16" s="23">
        <f>打撃集計!J16</f>
        <v>0</v>
      </c>
      <c r="I16" s="23">
        <f>打撃集計!M16</f>
        <v>0</v>
      </c>
      <c r="J16" s="23">
        <f>打撃集計!N16</f>
        <v>0</v>
      </c>
      <c r="K16" s="28" t="str">
        <f>TEXT(打撃集計!O16,"0.000")</f>
        <v>0.000</v>
      </c>
      <c r="L16" s="28" t="str">
        <f>TEXT(打撃集計!P16,"0.000")</f>
        <v>0.000</v>
      </c>
      <c r="M16" s="28" t="str">
        <f>TEXT(打撃集計!R16,"0.000")</f>
        <v>0.000</v>
      </c>
      <c r="N16" s="23">
        <f>打撃集計!S16</f>
        <v>0</v>
      </c>
      <c r="O16" s="25" t="str">
        <f>TEXT(打撃集計!V16,"0.00")</f>
        <v>0.00</v>
      </c>
    </row>
    <row r="17" spans="1:15">
      <c r="A17" s="24">
        <v>16</v>
      </c>
      <c r="B17" s="23" t="s">
        <v>168</v>
      </c>
      <c r="C17" s="23">
        <f>打撃集計!C17</f>
        <v>0</v>
      </c>
      <c r="D17" s="23">
        <f>打撃集計!D17</f>
        <v>0</v>
      </c>
      <c r="E17" s="23">
        <f>打撃集計!E17</f>
        <v>0</v>
      </c>
      <c r="F17" s="23">
        <f>打撃集計!F17</f>
        <v>0</v>
      </c>
      <c r="G17" s="23">
        <f>打撃集計!G17</f>
        <v>0</v>
      </c>
      <c r="H17" s="23">
        <f>打撃集計!J17</f>
        <v>0</v>
      </c>
      <c r="I17" s="23">
        <f>打撃集計!M17</f>
        <v>0</v>
      </c>
      <c r="J17" s="23">
        <f>打撃集計!N17</f>
        <v>0</v>
      </c>
      <c r="K17" s="28" t="str">
        <f>TEXT(打撃集計!O17,"0.000")</f>
        <v>0.000</v>
      </c>
      <c r="L17" s="28" t="str">
        <f>TEXT(打撃集計!P17,"0.000")</f>
        <v>0.000</v>
      </c>
      <c r="M17" s="28" t="str">
        <f>TEXT(打撃集計!R17,"0.000")</f>
        <v>0.000</v>
      </c>
      <c r="N17" s="23">
        <f>打撃集計!S17</f>
        <v>0</v>
      </c>
      <c r="O17" s="25" t="str">
        <f>TEXT(打撃集計!V17,"0.00")</f>
        <v>0.00</v>
      </c>
    </row>
    <row r="18" spans="1:15">
      <c r="A18" s="24">
        <v>17</v>
      </c>
      <c r="B18" s="24" t="s">
        <v>34</v>
      </c>
      <c r="C18" s="23">
        <f>打撃集計!C18</f>
        <v>5</v>
      </c>
      <c r="D18" s="23">
        <f>打撃集計!D18</f>
        <v>39</v>
      </c>
      <c r="E18" s="23">
        <f>打撃集計!E18</f>
        <v>39</v>
      </c>
      <c r="F18" s="23">
        <f>打撃集計!F18</f>
        <v>7</v>
      </c>
      <c r="G18" s="23">
        <f>打撃集計!G18</f>
        <v>4</v>
      </c>
      <c r="H18" s="23">
        <f>打撃集計!J18</f>
        <v>3</v>
      </c>
      <c r="I18" s="23">
        <f>打撃集計!M18</f>
        <v>0</v>
      </c>
      <c r="J18" s="23">
        <f>打撃集計!N18</f>
        <v>12</v>
      </c>
      <c r="K18" s="28" t="str">
        <f>TEXT(打撃集計!O18,"0.000")</f>
        <v>0.179</v>
      </c>
      <c r="L18" s="28" t="str">
        <f>TEXT(打撃集計!P18,"0.000")</f>
        <v>0.256</v>
      </c>
      <c r="M18" s="28" t="str">
        <f>TEXT(打撃集計!R18,"0.000")</f>
        <v>0.487</v>
      </c>
      <c r="N18" s="23">
        <f>打撃集計!S18</f>
        <v>1</v>
      </c>
      <c r="O18" s="25" t="str">
        <f>TEXT(打撃集計!V18,"0.00")</f>
        <v>0.98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FDB-0526-45B7-9AB1-C0717FC379E3}">
  <dimension ref="A1:AG18"/>
  <sheetViews>
    <sheetView workbookViewId="0">
      <selection activeCell="B18" sqref="B18"/>
    </sheetView>
  </sheetViews>
  <sheetFormatPr defaultRowHeight="17.649999999999999"/>
  <cols>
    <col min="1" max="1" width="7.125" bestFit="1" customWidth="1"/>
    <col min="2" max="11" width="5.25" bestFit="1" customWidth="1"/>
    <col min="12" max="12" width="6" bestFit="1" customWidth="1"/>
    <col min="13" max="14" width="7.125" bestFit="1" customWidth="1"/>
    <col min="15" max="15" width="6" bestFit="1" customWidth="1"/>
    <col min="16" max="16" width="5.25" bestFit="1" customWidth="1"/>
    <col min="17" max="18" width="7.125" bestFit="1" customWidth="1"/>
    <col min="19" max="19" width="7.125" customWidth="1"/>
    <col min="20" max="20" width="7.125" bestFit="1" customWidth="1"/>
    <col min="21" max="24" width="5.25" bestFit="1" customWidth="1"/>
    <col min="25" max="25" width="4.875" bestFit="1" customWidth="1"/>
    <col min="26" max="26" width="7.125" customWidth="1"/>
    <col min="27" max="27" width="7.125" bestFit="1" customWidth="1"/>
    <col min="29" max="29" width="7.125" bestFit="1" customWidth="1"/>
    <col min="30" max="32" width="5.25" bestFit="1" customWidth="1"/>
    <col min="33" max="33" width="7.125" bestFit="1" customWidth="1"/>
  </cols>
  <sheetData>
    <row r="1" spans="1:33">
      <c r="A1" t="str">
        <f>打撃集計!B1</f>
        <v>打者</v>
      </c>
      <c r="B1" t="str">
        <f>打撃集計!C1</f>
        <v>出場</v>
      </c>
      <c r="C1" t="str">
        <f>打撃集計!D1</f>
        <v>打席</v>
      </c>
      <c r="D1" t="str">
        <f>打撃集計!E1</f>
        <v>打数</v>
      </c>
      <c r="E1" t="str">
        <f>打撃集計!F1</f>
        <v>安打</v>
      </c>
      <c r="F1" t="str">
        <f>打撃集計!G1</f>
        <v>四球</v>
      </c>
      <c r="G1" t="str">
        <f>打撃集計!H1</f>
        <v>死球</v>
      </c>
      <c r="H1" t="str">
        <f>打撃集計!I1</f>
        <v>盗塁</v>
      </c>
      <c r="I1" t="str">
        <f>打撃集計!J1</f>
        <v>打点</v>
      </c>
      <c r="J1" t="str">
        <f>打撃集計!K1</f>
        <v>得点</v>
      </c>
      <c r="K1" t="str">
        <f>打撃集計!L1</f>
        <v>犠打</v>
      </c>
      <c r="L1" t="str">
        <f>打撃集計!O1</f>
        <v>打率</v>
      </c>
      <c r="M1" t="str">
        <f>打撃集計!P1</f>
        <v>出塁率</v>
      </c>
      <c r="N1" t="str">
        <f>打撃集計!Q1</f>
        <v>長打率</v>
      </c>
      <c r="O1" t="str">
        <f>打撃集計!R1</f>
        <v>OPS</v>
      </c>
      <c r="P1" t="str">
        <f>打撃集計!W1</f>
        <v>単打</v>
      </c>
      <c r="Q1" t="str">
        <f>打撃集計!X1</f>
        <v>二塁打</v>
      </c>
      <c r="R1" t="str">
        <f>打撃集計!Y1</f>
        <v>三塁打</v>
      </c>
      <c r="S1" t="str">
        <f>打撃集計!M1</f>
        <v>本塁打</v>
      </c>
      <c r="T1" t="str">
        <f>打撃集計!Z1</f>
        <v>塁打数</v>
      </c>
      <c r="U1" t="str">
        <f>打撃集計!AI1</f>
        <v>残塁</v>
      </c>
      <c r="V1" t="str">
        <f>打撃集計!N1</f>
        <v>三振</v>
      </c>
      <c r="W1" t="str">
        <f>打撃集計!AA1</f>
        <v>併殺</v>
      </c>
      <c r="X1" t="str">
        <f>打撃集計!AB1</f>
        <v>球数</v>
      </c>
      <c r="Y1" t="str">
        <f>打撃集計!AC1</f>
        <v>P/B</v>
      </c>
      <c r="Z1" t="str">
        <f>打撃集計!AD1</f>
        <v>見逃し</v>
      </c>
      <c r="AA1" t="str">
        <f>打撃集計!AE1</f>
        <v>空振り</v>
      </c>
      <c r="AB1" t="str">
        <f>打撃集計!AF1</f>
        <v>ファール</v>
      </c>
      <c r="AC1" t="str">
        <f>打撃集計!AG1</f>
        <v>ボール</v>
      </c>
      <c r="AD1" t="str">
        <f>打撃集計!S1</f>
        <v>失策</v>
      </c>
      <c r="AE1" t="str">
        <f>打撃集計!T1</f>
        <v>刺殺</v>
      </c>
      <c r="AF1" t="str">
        <f>打撃集計!U1</f>
        <v>補殺</v>
      </c>
      <c r="AG1" t="str">
        <f>打撃集計!V1</f>
        <v>守備率</v>
      </c>
    </row>
    <row r="2" spans="1:33">
      <c r="A2" t="str">
        <f>打撃集計!B2</f>
        <v>安部滉</v>
      </c>
      <c r="B2" s="27" t="str">
        <f>TEXT(打撃集計!C2,0)</f>
        <v>2</v>
      </c>
      <c r="C2" s="27">
        <f>打撃集計!D2</f>
        <v>3</v>
      </c>
      <c r="D2" s="27">
        <f>打撃集計!E2</f>
        <v>3</v>
      </c>
      <c r="E2" s="27">
        <f>打撃集計!F2</f>
        <v>0</v>
      </c>
      <c r="F2" s="27">
        <f>打撃集計!G2</f>
        <v>0</v>
      </c>
      <c r="G2" s="27">
        <f>打撃集計!H2</f>
        <v>0</v>
      </c>
      <c r="H2" s="27">
        <f>打撃集計!I2</f>
        <v>0</v>
      </c>
      <c r="I2" s="27">
        <f>打撃集計!J2</f>
        <v>0</v>
      </c>
      <c r="J2" s="27">
        <f>打撃集計!K2</f>
        <v>0</v>
      </c>
      <c r="K2" s="27">
        <f>打撃集計!L2</f>
        <v>0</v>
      </c>
      <c r="L2" s="27" t="str">
        <f>TEXT(打撃集計!O2,"0.000")</f>
        <v>0.000</v>
      </c>
      <c r="M2" s="27" t="str">
        <f>TEXT(打撃集計!P2,"0.000")</f>
        <v>0.000</v>
      </c>
      <c r="N2" s="27" t="str">
        <f>TEXT(打撃集計!Q2,"0.000")</f>
        <v>0.000</v>
      </c>
      <c r="O2" s="27" t="str">
        <f>TEXT(打撃集計!R2,"0.000")</f>
        <v>0.000</v>
      </c>
      <c r="P2" s="27">
        <f>打撃集計!W2</f>
        <v>0</v>
      </c>
      <c r="Q2" s="27">
        <f>打撃集計!X2</f>
        <v>0</v>
      </c>
      <c r="R2" s="27">
        <f>打撃集計!Y2</f>
        <v>0</v>
      </c>
      <c r="S2" s="27">
        <f>打撃集計!M2</f>
        <v>0</v>
      </c>
      <c r="T2" s="27">
        <f>打撃集計!Z2</f>
        <v>0</v>
      </c>
      <c r="U2" s="27">
        <f>打撃集計!AI2</f>
        <v>0</v>
      </c>
      <c r="V2" s="27">
        <f>打撃集計!N2</f>
        <v>1</v>
      </c>
      <c r="W2" s="27">
        <f>打撃集計!AA2</f>
        <v>0</v>
      </c>
      <c r="X2" s="27">
        <f>打撃集計!AB2</f>
        <v>15</v>
      </c>
      <c r="Y2" s="27" t="str">
        <f>TEXT(打撃集計!AC2,"0.0")</f>
        <v>5.0</v>
      </c>
      <c r="Z2" t="str">
        <f>ROUND(打撃集計!AD2/$X2,2)*100 &amp; "%"</f>
        <v>20%</v>
      </c>
      <c r="AA2" t="str">
        <f>ROUND(打撃集計!AE2/$X2,2)*100 &amp; "%"</f>
        <v>20%</v>
      </c>
      <c r="AB2" t="str">
        <f>ROUND(打撃集計!AF2/$X2,2)*100 &amp; "%"</f>
        <v>13%</v>
      </c>
      <c r="AC2" t="str">
        <f>ROUND(打撃集計!AG2/$X2,2)*100 &amp; "%"</f>
        <v>27%</v>
      </c>
      <c r="AD2" s="27">
        <f>打撃集計!S2</f>
        <v>0</v>
      </c>
      <c r="AE2" s="27">
        <f>打撃集計!T2</f>
        <v>8</v>
      </c>
      <c r="AF2" s="27">
        <f>打撃集計!U2</f>
        <v>0</v>
      </c>
      <c r="AG2" t="str">
        <f>打撃!O2</f>
        <v>1.00</v>
      </c>
    </row>
    <row r="3" spans="1:33">
      <c r="A3" t="str">
        <f>打撃集計!B3</f>
        <v>中井</v>
      </c>
      <c r="B3" s="27">
        <f>打撃集計!C3</f>
        <v>2</v>
      </c>
      <c r="C3" s="27">
        <f>打撃集計!D3</f>
        <v>3</v>
      </c>
      <c r="D3" s="27">
        <f>打撃集計!E3</f>
        <v>3</v>
      </c>
      <c r="E3" s="27">
        <f>打撃集計!F3</f>
        <v>0</v>
      </c>
      <c r="F3" s="27">
        <f>打撃集計!G3</f>
        <v>1</v>
      </c>
      <c r="G3" s="27">
        <f>打撃集計!H3</f>
        <v>0</v>
      </c>
      <c r="H3" s="27">
        <f>打撃集計!I3</f>
        <v>0</v>
      </c>
      <c r="I3" s="27">
        <f>打撃集計!J3</f>
        <v>0</v>
      </c>
      <c r="J3" s="27">
        <f>打撃集計!K3</f>
        <v>0</v>
      </c>
      <c r="K3" s="27">
        <f>打撃集計!L3</f>
        <v>0</v>
      </c>
      <c r="L3" s="27" t="str">
        <f>TEXT(打撃集計!O3,"0.000")</f>
        <v>0.000</v>
      </c>
      <c r="M3" s="27" t="str">
        <f>TEXT(打撃集計!P3,"0.000")</f>
        <v>0.250</v>
      </c>
      <c r="N3" s="27" t="str">
        <f>TEXT(打撃集計!Q3,"0.000")</f>
        <v>0.000</v>
      </c>
      <c r="O3" s="27" t="str">
        <f>TEXT(打撃集計!R3,"0.000")</f>
        <v>0.250</v>
      </c>
      <c r="P3" s="27">
        <f>打撃集計!W3</f>
        <v>0</v>
      </c>
      <c r="Q3" s="27">
        <f>打撃集計!X3</f>
        <v>0</v>
      </c>
      <c r="R3" s="27">
        <f>打撃集計!Y3</f>
        <v>0</v>
      </c>
      <c r="S3" s="27">
        <f>打撃集計!M3</f>
        <v>0</v>
      </c>
      <c r="T3" s="27">
        <f>打撃集計!Z3</f>
        <v>0</v>
      </c>
      <c r="U3" s="27">
        <f>打撃集計!AI3</f>
        <v>1</v>
      </c>
      <c r="V3" s="27">
        <f>打撃集計!N3</f>
        <v>2</v>
      </c>
      <c r="W3" s="27">
        <f>打撃集計!AA3</f>
        <v>0</v>
      </c>
      <c r="X3" s="27">
        <f>打撃集計!AB3</f>
        <v>23</v>
      </c>
      <c r="Y3" s="27" t="str">
        <f>TEXT(打撃集計!AC3,"0.0")</f>
        <v>7.7</v>
      </c>
      <c r="Z3" t="str">
        <f>ROUND(打撃集計!AD3/$X3,2)*100 &amp; "%"</f>
        <v>4%</v>
      </c>
      <c r="AA3" t="str">
        <f>ROUND(打撃集計!AE3/$X3,2)*100 &amp; "%"</f>
        <v>22%</v>
      </c>
      <c r="AB3" t="str">
        <f>ROUND(打撃集計!AF3/$X3,2)*100 &amp; "%"</f>
        <v>35%</v>
      </c>
      <c r="AC3" t="str">
        <f>ROUND(打撃集計!AG3/$X3,2)*100 &amp; "%"</f>
        <v>26%</v>
      </c>
      <c r="AD3" s="27">
        <f>打撃集計!S3</f>
        <v>0</v>
      </c>
      <c r="AE3" s="27">
        <f>打撃集計!T3</f>
        <v>1</v>
      </c>
      <c r="AF3" s="27">
        <f>打撃集計!U3</f>
        <v>0</v>
      </c>
      <c r="AG3" t="str">
        <f>打撃!O3</f>
        <v>1.00</v>
      </c>
    </row>
    <row r="4" spans="1:33">
      <c r="A4" t="str">
        <f>打撃集計!B4</f>
        <v>野場</v>
      </c>
      <c r="B4" s="27">
        <f>打撃集計!C4</f>
        <v>2</v>
      </c>
      <c r="C4" s="27">
        <f>打撃集計!D4</f>
        <v>2</v>
      </c>
      <c r="D4" s="27">
        <f>打撃集計!E4</f>
        <v>2</v>
      </c>
      <c r="E4" s="27">
        <f>打撃集計!F4</f>
        <v>0</v>
      </c>
      <c r="F4" s="27">
        <f>打撃集計!G4</f>
        <v>0</v>
      </c>
      <c r="G4" s="27">
        <f>打撃集計!H4</f>
        <v>0</v>
      </c>
      <c r="H4" s="27">
        <f>打撃集計!I4</f>
        <v>0</v>
      </c>
      <c r="I4" s="27">
        <f>打撃集計!J4</f>
        <v>0</v>
      </c>
      <c r="J4" s="27">
        <f>打撃集計!K4</f>
        <v>0</v>
      </c>
      <c r="K4" s="27">
        <f>打撃集計!L4</f>
        <v>0</v>
      </c>
      <c r="L4" s="27" t="str">
        <f>TEXT(打撃集計!O4,"0.000")</f>
        <v>0.000</v>
      </c>
      <c r="M4" s="27" t="str">
        <f>TEXT(打撃集計!P4,"0.000")</f>
        <v>0.000</v>
      </c>
      <c r="N4" s="27" t="str">
        <f>TEXT(打撃集計!Q4,"0.000")</f>
        <v>0.000</v>
      </c>
      <c r="O4" s="27" t="str">
        <f>TEXT(打撃集計!R4,"0.000")</f>
        <v>0.000</v>
      </c>
      <c r="P4" s="27">
        <f>打撃集計!W4</f>
        <v>0</v>
      </c>
      <c r="Q4" s="27">
        <f>打撃集計!X4</f>
        <v>0</v>
      </c>
      <c r="R4" s="27">
        <f>打撃集計!Y4</f>
        <v>0</v>
      </c>
      <c r="S4" s="27">
        <f>打撃集計!M4</f>
        <v>0</v>
      </c>
      <c r="T4" s="27">
        <f>打撃集計!Z4</f>
        <v>0</v>
      </c>
      <c r="U4" s="27">
        <f>打撃集計!AI4</f>
        <v>0</v>
      </c>
      <c r="V4" s="27">
        <f>打撃集計!N4</f>
        <v>0</v>
      </c>
      <c r="W4" s="27">
        <f>打撃集計!AA4</f>
        <v>0</v>
      </c>
      <c r="X4" s="27">
        <f>打撃集計!AB4</f>
        <v>7</v>
      </c>
      <c r="Y4" s="27" t="str">
        <f>TEXT(打撃集計!AC4,"0.0")</f>
        <v>3.5</v>
      </c>
      <c r="Z4" t="str">
        <f>ROUND(打撃集計!AD4/$X4,2)*100 &amp; "%"</f>
        <v>14%</v>
      </c>
      <c r="AA4" t="str">
        <f>ROUND(打撃集計!AE4/$X4,2)*100 &amp; "%"</f>
        <v>14%</v>
      </c>
      <c r="AB4" t="str">
        <f>ROUND(打撃集計!AF4/$X4,2)*100 &amp; "%"</f>
        <v>0%</v>
      </c>
      <c r="AC4" t="str">
        <f>ROUND(打撃集計!AG4/$X4,2)*100 &amp; "%"</f>
        <v>43%</v>
      </c>
      <c r="AD4" s="27">
        <f>打撃集計!S4</f>
        <v>0</v>
      </c>
      <c r="AE4" s="27">
        <f>打撃集計!T4</f>
        <v>0</v>
      </c>
      <c r="AF4" s="27">
        <f>打撃集計!U4</f>
        <v>2</v>
      </c>
      <c r="AG4" t="str">
        <f>打撃!O4</f>
        <v>1.00</v>
      </c>
    </row>
    <row r="5" spans="1:33">
      <c r="A5" t="str">
        <f>打撃集計!B5</f>
        <v>池澤</v>
      </c>
      <c r="B5" s="27">
        <f>打撃集計!C5</f>
        <v>2</v>
      </c>
      <c r="C5" s="27">
        <f>打撃集計!D5</f>
        <v>2</v>
      </c>
      <c r="D5" s="27">
        <f>打撃集計!E5</f>
        <v>2</v>
      </c>
      <c r="E5" s="27">
        <f>打撃集計!F5</f>
        <v>1</v>
      </c>
      <c r="F5" s="27">
        <f>打撃集計!G5</f>
        <v>1</v>
      </c>
      <c r="G5" s="27">
        <f>打撃集計!H5</f>
        <v>0</v>
      </c>
      <c r="H5" s="27">
        <f>打撃集計!I5</f>
        <v>0</v>
      </c>
      <c r="I5" s="27">
        <f>打撃集計!J5</f>
        <v>0</v>
      </c>
      <c r="J5" s="27">
        <f>打撃集計!K5</f>
        <v>0</v>
      </c>
      <c r="K5" s="27">
        <f>打撃集計!L5</f>
        <v>0</v>
      </c>
      <c r="L5" s="27" t="str">
        <f>TEXT(打撃集計!O5,"0.000")</f>
        <v>0.500</v>
      </c>
      <c r="M5" s="27" t="str">
        <f>TEXT(打撃集計!P5,"0.000")</f>
        <v>0.667</v>
      </c>
      <c r="N5" s="27" t="str">
        <f>TEXT(打撃集計!Q5,"0.000")</f>
        <v>0.500</v>
      </c>
      <c r="O5" s="27" t="str">
        <f>TEXT(打撃集計!R5,"0.000")</f>
        <v>1.167</v>
      </c>
      <c r="P5" s="27">
        <f>打撃集計!W5</f>
        <v>1</v>
      </c>
      <c r="Q5" s="27">
        <f>打撃集計!X5</f>
        <v>0</v>
      </c>
      <c r="R5" s="27">
        <f>打撃集計!Y5</f>
        <v>0</v>
      </c>
      <c r="S5" s="27">
        <f>打撃集計!M5</f>
        <v>0</v>
      </c>
      <c r="T5" s="27">
        <f>打撃集計!Z5</f>
        <v>1</v>
      </c>
      <c r="U5" s="27">
        <f>打撃集計!AI5</f>
        <v>2</v>
      </c>
      <c r="V5" s="27">
        <f>打撃集計!N5</f>
        <v>0</v>
      </c>
      <c r="W5" s="27">
        <f>打撃集計!AA5</f>
        <v>0</v>
      </c>
      <c r="X5" s="27">
        <f>打撃集計!AB5</f>
        <v>11</v>
      </c>
      <c r="Y5" s="27" t="str">
        <f>TEXT(打撃集計!AC5,"0.0")</f>
        <v>5.5</v>
      </c>
      <c r="Z5" t="str">
        <f>ROUND(打撃集計!AD5/$X5,2)*100 &amp; "%"</f>
        <v>9%</v>
      </c>
      <c r="AA5" t="str">
        <f>ROUND(打撃集計!AE5/$X5,2)*100 &amp; "%"</f>
        <v>9%</v>
      </c>
      <c r="AB5" t="str">
        <f>ROUND(打撃集計!AF5/$X5,2)*100 &amp; "%"</f>
        <v>9%</v>
      </c>
      <c r="AC5" t="str">
        <f>ROUND(打撃集計!AG5/$X5,2)*100 &amp; "%"</f>
        <v>55%</v>
      </c>
      <c r="AD5" s="27">
        <f>打撃集計!S5</f>
        <v>0</v>
      </c>
      <c r="AE5" s="27">
        <f>打撃集計!T5</f>
        <v>2</v>
      </c>
      <c r="AF5" s="27">
        <f>打撃集計!U5</f>
        <v>0</v>
      </c>
      <c r="AG5" t="str">
        <f>打撃!O5</f>
        <v>1.00</v>
      </c>
    </row>
    <row r="6" spans="1:33">
      <c r="A6" t="str">
        <f>打撃集計!B6</f>
        <v>安部剛</v>
      </c>
      <c r="B6" s="27">
        <f>打撃集計!C6</f>
        <v>2</v>
      </c>
      <c r="C6" s="27">
        <f>打撃集計!D6</f>
        <v>5</v>
      </c>
      <c r="D6" s="27">
        <f>打撃集計!E6</f>
        <v>5</v>
      </c>
      <c r="E6" s="27">
        <f>打撃集計!F6</f>
        <v>3</v>
      </c>
      <c r="F6" s="27">
        <f>打撃集計!G6</f>
        <v>0</v>
      </c>
      <c r="G6" s="27">
        <f>打撃集計!H6</f>
        <v>0</v>
      </c>
      <c r="H6" s="27">
        <f>打撃集計!I6</f>
        <v>0</v>
      </c>
      <c r="I6" s="27">
        <f>打撃集計!J6</f>
        <v>3</v>
      </c>
      <c r="J6" s="27">
        <f>打撃集計!K6</f>
        <v>0</v>
      </c>
      <c r="K6" s="27">
        <f>打撃集計!L6</f>
        <v>0</v>
      </c>
      <c r="L6" s="27" t="str">
        <f>TEXT(打撃集計!O6,"0.000")</f>
        <v>0.600</v>
      </c>
      <c r="M6" s="27" t="str">
        <f>TEXT(打撃集計!P6,"0.000")</f>
        <v>0.600</v>
      </c>
      <c r="N6" s="27" t="str">
        <f>TEXT(打撃集計!Q6,"0.000")</f>
        <v>0.800</v>
      </c>
      <c r="O6" s="27" t="str">
        <f>TEXT(打撃集計!R6,"0.000")</f>
        <v>1.400</v>
      </c>
      <c r="P6" s="27">
        <f>打撃集計!W6</f>
        <v>2</v>
      </c>
      <c r="Q6" s="27">
        <f>打撃集計!X6</f>
        <v>1</v>
      </c>
      <c r="R6" s="27">
        <f>打撃集計!Y6</f>
        <v>0</v>
      </c>
      <c r="S6" s="27">
        <f>打撃集計!M6</f>
        <v>0</v>
      </c>
      <c r="T6" s="27">
        <f>打撃集計!Z6</f>
        <v>4</v>
      </c>
      <c r="U6" s="27">
        <f>打撃集計!AI6</f>
        <v>3</v>
      </c>
      <c r="V6" s="27">
        <f>打撃集計!N6</f>
        <v>0</v>
      </c>
      <c r="W6" s="27">
        <f>打撃集計!AA6</f>
        <v>0</v>
      </c>
      <c r="X6" s="27">
        <f>打撃集計!AB6</f>
        <v>19</v>
      </c>
      <c r="Y6" s="27" t="str">
        <f>TEXT(打撃集計!AC6,"0.0")</f>
        <v>3.8</v>
      </c>
      <c r="Z6" t="str">
        <f>ROUND(打撃集計!AD6/$X6,2)*100 &amp; "%"</f>
        <v>21%</v>
      </c>
      <c r="AA6" t="str">
        <f>ROUND(打撃集計!AE6/$X6,2)*100 &amp; "%"</f>
        <v>0%</v>
      </c>
      <c r="AB6" t="str">
        <f>ROUND(打撃集計!AF6/$X6,2)*100 &amp; "%"</f>
        <v>16%</v>
      </c>
      <c r="AC6" t="str">
        <f>ROUND(打撃集計!AG6/$X6,2)*100 &amp; "%"</f>
        <v>37%</v>
      </c>
      <c r="AD6" s="27">
        <f>打撃集計!S6</f>
        <v>0</v>
      </c>
      <c r="AE6" s="27">
        <f>打撃集計!T6</f>
        <v>2</v>
      </c>
      <c r="AF6" s="27">
        <f>打撃集計!U6</f>
        <v>1</v>
      </c>
      <c r="AG6" t="str">
        <f>打撃!O6</f>
        <v>1.00</v>
      </c>
    </row>
    <row r="7" spans="1:33">
      <c r="A7" t="str">
        <f>打撃集計!B7</f>
        <v>大鐘</v>
      </c>
      <c r="B7" s="27">
        <f>打撃集計!C7</f>
        <v>2</v>
      </c>
      <c r="C7" s="27">
        <f>打撃集計!D7</f>
        <v>6</v>
      </c>
      <c r="D7" s="27">
        <f>打撃集計!E7</f>
        <v>6</v>
      </c>
      <c r="E7" s="27">
        <f>打撃集計!F7</f>
        <v>1</v>
      </c>
      <c r="F7" s="27">
        <f>打撃集計!G7</f>
        <v>0</v>
      </c>
      <c r="G7" s="27">
        <f>打撃集計!H7</f>
        <v>0</v>
      </c>
      <c r="H7" s="27">
        <f>打撃集計!I7</f>
        <v>0</v>
      </c>
      <c r="I7" s="27">
        <f>打撃集計!J7</f>
        <v>0</v>
      </c>
      <c r="J7" s="27">
        <f>打撃集計!K7</f>
        <v>1</v>
      </c>
      <c r="K7" s="27">
        <f>打撃集計!L7</f>
        <v>0</v>
      </c>
      <c r="L7" s="27" t="str">
        <f>TEXT(打撃集計!O7,"0.000")</f>
        <v>0.167</v>
      </c>
      <c r="M7" s="27" t="str">
        <f>TEXT(打撃集計!P7,"0.000")</f>
        <v>0.167</v>
      </c>
      <c r="N7" s="27" t="str">
        <f>TEXT(打撃集計!Q7,"0.000")</f>
        <v>0.333</v>
      </c>
      <c r="O7" s="27" t="str">
        <f>TEXT(打撃集計!R7,"0.000")</f>
        <v>0.500</v>
      </c>
      <c r="P7" s="27">
        <f>打撃集計!W7</f>
        <v>0</v>
      </c>
      <c r="Q7" s="27">
        <f>打撃集計!X7</f>
        <v>1</v>
      </c>
      <c r="R7" s="27">
        <f>打撃集計!Y7</f>
        <v>0</v>
      </c>
      <c r="S7" s="27">
        <f>打撃集計!M7</f>
        <v>0</v>
      </c>
      <c r="T7" s="27">
        <f>打撃集計!Z7</f>
        <v>2</v>
      </c>
      <c r="U7" s="27">
        <f>打撃集計!AI7</f>
        <v>1</v>
      </c>
      <c r="V7" s="27">
        <f>打撃集計!N7</f>
        <v>2</v>
      </c>
      <c r="W7" s="27">
        <f>打撃集計!AA7</f>
        <v>0</v>
      </c>
      <c r="X7" s="27">
        <f>打撃集計!AB7</f>
        <v>31</v>
      </c>
      <c r="Y7" s="27" t="str">
        <f>TEXT(打撃集計!AC7,"0.0")</f>
        <v>5.2</v>
      </c>
      <c r="Z7" t="str">
        <f>ROUND(打撃集計!AD7/$X7,2)*100 &amp; "%"</f>
        <v>0%</v>
      </c>
      <c r="AA7" t="str">
        <f>ROUND(打撃集計!AE7/$X7,2)*100 &amp; "%"</f>
        <v>32%</v>
      </c>
      <c r="AB7" t="str">
        <f>ROUND(打撃集計!AF7/$X7,2)*100 &amp; "%"</f>
        <v>16%</v>
      </c>
      <c r="AC7" t="str">
        <f>ROUND(打撃集計!AG7/$X7,2)*100 &amp; "%"</f>
        <v>32%</v>
      </c>
      <c r="AD7" s="27">
        <f>打撃集計!S7</f>
        <v>0</v>
      </c>
      <c r="AE7" s="27">
        <f>打撃集計!T7</f>
        <v>2</v>
      </c>
      <c r="AF7" s="27">
        <f>打撃集計!U7</f>
        <v>4</v>
      </c>
      <c r="AG7" t="str">
        <f>打撃!O7</f>
        <v>1.00</v>
      </c>
    </row>
    <row r="8" spans="1:33">
      <c r="A8" t="str">
        <f>打撃集計!B8</f>
        <v>北久保</v>
      </c>
      <c r="B8" s="27">
        <f>打撃集計!C8</f>
        <v>2</v>
      </c>
      <c r="C8" s="27">
        <f>打撃集計!D8</f>
        <v>4</v>
      </c>
      <c r="D8" s="27">
        <f>打撃集計!E8</f>
        <v>4</v>
      </c>
      <c r="E8" s="27">
        <f>打撃集計!F8</f>
        <v>0</v>
      </c>
      <c r="F8" s="27">
        <f>打撃集計!G8</f>
        <v>0</v>
      </c>
      <c r="G8" s="27">
        <f>打撃集計!H8</f>
        <v>0</v>
      </c>
      <c r="H8" s="27">
        <f>打撃集計!I8</f>
        <v>0</v>
      </c>
      <c r="I8" s="27">
        <f>打撃集計!J8</f>
        <v>0</v>
      </c>
      <c r="J8" s="27">
        <f>打撃集計!K8</f>
        <v>0</v>
      </c>
      <c r="K8" s="27">
        <f>打撃集計!L8</f>
        <v>0</v>
      </c>
      <c r="L8" s="27" t="str">
        <f>TEXT(打撃集計!O8,"0.000")</f>
        <v>0.000</v>
      </c>
      <c r="M8" s="27" t="str">
        <f>TEXT(打撃集計!P8,"0.000")</f>
        <v>0.000</v>
      </c>
      <c r="N8" s="27" t="str">
        <f>TEXT(打撃集計!Q8,"0.000")</f>
        <v>0.000</v>
      </c>
      <c r="O8" s="27" t="str">
        <f>TEXT(打撃集計!R8,"0.000")</f>
        <v>0.000</v>
      </c>
      <c r="P8" s="27">
        <f>打撃集計!W8</f>
        <v>0</v>
      </c>
      <c r="Q8" s="27">
        <f>打撃集計!X8</f>
        <v>0</v>
      </c>
      <c r="R8" s="27">
        <f>打撃集計!Y8</f>
        <v>0</v>
      </c>
      <c r="S8" s="27">
        <f>打撃集計!M8</f>
        <v>0</v>
      </c>
      <c r="T8" s="27">
        <f>打撃集計!Z8</f>
        <v>0</v>
      </c>
      <c r="U8" s="27">
        <f>打撃集計!AI8</f>
        <v>1</v>
      </c>
      <c r="V8" s="27">
        <f>打撃集計!N8</f>
        <v>1</v>
      </c>
      <c r="W8" s="27">
        <f>打撃集計!AA8</f>
        <v>0</v>
      </c>
      <c r="X8" s="27">
        <f>打撃集計!AB8</f>
        <v>16</v>
      </c>
      <c r="Y8" s="27" t="str">
        <f>TEXT(打撃集計!AC8,"0.0")</f>
        <v>4.0</v>
      </c>
      <c r="Z8" t="str">
        <f>ROUND(打撃集計!AD8/$X8,2)*100 &amp; "%"</f>
        <v>6%</v>
      </c>
      <c r="AA8" t="str">
        <f>ROUND(打撃集計!AE8/$X8,2)*100 &amp; "%"</f>
        <v>13%</v>
      </c>
      <c r="AB8" t="str">
        <f>ROUND(打撃集計!AF8/$X8,2)*100 &amp; "%"</f>
        <v>13%</v>
      </c>
      <c r="AC8" t="str">
        <f>ROUND(打撃集計!AG8/$X8,2)*100 &amp; "%"</f>
        <v>44%</v>
      </c>
      <c r="AD8" s="27">
        <f>打撃集計!S8</f>
        <v>1</v>
      </c>
      <c r="AE8" s="27">
        <f>打撃集計!T8</f>
        <v>2</v>
      </c>
      <c r="AF8" s="27">
        <f>打撃集計!U8</f>
        <v>1</v>
      </c>
      <c r="AG8" t="str">
        <f>打撃!O8</f>
        <v>0.75</v>
      </c>
    </row>
    <row r="9" spans="1:33">
      <c r="A9" t="str">
        <f>打撃集計!B9</f>
        <v>萩原</v>
      </c>
      <c r="B9" s="27">
        <f>打撃集計!C9</f>
        <v>1</v>
      </c>
      <c r="C9" s="27">
        <f>打撃集計!D9</f>
        <v>0</v>
      </c>
      <c r="D9" s="27">
        <f>打撃集計!E9</f>
        <v>0</v>
      </c>
      <c r="E9" s="27">
        <f>打撃集計!F9</f>
        <v>0</v>
      </c>
      <c r="F9" s="27">
        <f>打撃集計!G9</f>
        <v>0</v>
      </c>
      <c r="G9" s="27">
        <f>打撃集計!H9</f>
        <v>0</v>
      </c>
      <c r="H9" s="27">
        <f>打撃集計!I9</f>
        <v>0</v>
      </c>
      <c r="I9" s="27">
        <f>打撃集計!J9</f>
        <v>0</v>
      </c>
      <c r="J9" s="27">
        <f>打撃集計!K9</f>
        <v>0</v>
      </c>
      <c r="K9" s="27">
        <f>打撃集計!L9</f>
        <v>0</v>
      </c>
      <c r="L9" s="27" t="str">
        <f>TEXT(打撃集計!O9,"0.000")</f>
        <v>0.000</v>
      </c>
      <c r="M9" s="27" t="str">
        <f>TEXT(打撃集計!P9,"0.000")</f>
        <v>0.000</v>
      </c>
      <c r="N9" s="27" t="str">
        <f>TEXT(打撃集計!Q9,"0.000")</f>
        <v>0.000</v>
      </c>
      <c r="O9" s="27" t="str">
        <f>TEXT(打撃集計!R9,"0.000")</f>
        <v>0.000</v>
      </c>
      <c r="P9" s="27">
        <f>打撃集計!W9</f>
        <v>0</v>
      </c>
      <c r="Q9" s="27">
        <f>打撃集計!X9</f>
        <v>0</v>
      </c>
      <c r="R9" s="27">
        <f>打撃集計!Y9</f>
        <v>0</v>
      </c>
      <c r="S9" s="27">
        <f>打撃集計!M9</f>
        <v>0</v>
      </c>
      <c r="T9" s="27">
        <f>打撃集計!Z9</f>
        <v>0</v>
      </c>
      <c r="U9" s="27">
        <f>打撃集計!AI9</f>
        <v>0</v>
      </c>
      <c r="V9" s="27">
        <f>打撃集計!N9</f>
        <v>0</v>
      </c>
      <c r="W9" s="27">
        <f>打撃集計!AA9</f>
        <v>0</v>
      </c>
      <c r="X9" s="27">
        <f>打撃集計!AB9</f>
        <v>0</v>
      </c>
      <c r="Y9" s="27" t="str">
        <f>TEXT(打撃集計!AC9,"0.0")</f>
        <v>0.0</v>
      </c>
      <c r="Z9" t="str">
        <f>IFERROR(ROUND(打撃集計!AD9/$X9,2)*100 &amp; "%","0%")</f>
        <v>0%</v>
      </c>
      <c r="AA9" t="str">
        <f>IFERROR(ROUND(打撃集計!AE9/$X9,2)*100 &amp; "%","0%")</f>
        <v>0%</v>
      </c>
      <c r="AB9" t="str">
        <f>IFERROR(ROUND(打撃集計!AF9/$X9,2)*100 &amp; "%","0%")</f>
        <v>0%</v>
      </c>
      <c r="AC9" t="str">
        <f>IFERROR(ROUND(打撃集計!AG9/$X9,2)*100 &amp; "%","0%")</f>
        <v>0%</v>
      </c>
      <c r="AD9" s="27">
        <f>打撃集計!S9</f>
        <v>0</v>
      </c>
      <c r="AE9" s="27">
        <f>打撃集計!T9</f>
        <v>5</v>
      </c>
      <c r="AF9" s="27">
        <f>打撃集計!U9</f>
        <v>1</v>
      </c>
      <c r="AG9" t="str">
        <f>打撃!O9</f>
        <v>1.00</v>
      </c>
    </row>
    <row r="10" spans="1:33">
      <c r="A10" t="str">
        <f>打撃集計!B10</f>
        <v>岩本</v>
      </c>
      <c r="B10" s="27">
        <f>打撃集計!C10</f>
        <v>2</v>
      </c>
      <c r="C10" s="27">
        <f>打撃集計!D10</f>
        <v>5</v>
      </c>
      <c r="D10" s="27">
        <f>打撃集計!E10</f>
        <v>5</v>
      </c>
      <c r="E10" s="27">
        <f>打撃集計!F10</f>
        <v>1</v>
      </c>
      <c r="F10" s="27">
        <f>打撃集計!G10</f>
        <v>1</v>
      </c>
      <c r="G10" s="27">
        <f>打撃集計!H10</f>
        <v>0</v>
      </c>
      <c r="H10" s="27">
        <f>打撃集計!I10</f>
        <v>1</v>
      </c>
      <c r="I10" s="27">
        <f>打撃集計!J10</f>
        <v>0</v>
      </c>
      <c r="J10" s="27">
        <f>打撃集計!K10</f>
        <v>2</v>
      </c>
      <c r="K10" s="27">
        <f>打撃集計!L10</f>
        <v>0</v>
      </c>
      <c r="L10" s="27" t="str">
        <f>TEXT(打撃集計!O10,"0.000")</f>
        <v>0.200</v>
      </c>
      <c r="M10" s="27" t="str">
        <f>TEXT(打撃集計!P10,"0.000")</f>
        <v>0.333</v>
      </c>
      <c r="N10" s="27" t="str">
        <f>TEXT(打撃集計!Q10,"0.000")</f>
        <v>0.200</v>
      </c>
      <c r="O10" s="27" t="str">
        <f>TEXT(打撃集計!R10,"0.000")</f>
        <v>0.533</v>
      </c>
      <c r="P10" s="27">
        <f>打撃集計!W10</f>
        <v>1</v>
      </c>
      <c r="Q10" s="27">
        <f>打撃集計!X10</f>
        <v>0</v>
      </c>
      <c r="R10" s="27">
        <f>打撃集計!Y10</f>
        <v>0</v>
      </c>
      <c r="S10" s="27">
        <f>打撃集計!M10</f>
        <v>0</v>
      </c>
      <c r="T10" s="27">
        <f>打撃集計!Z10</f>
        <v>1</v>
      </c>
      <c r="U10" s="27">
        <f>打撃集計!AI10</f>
        <v>0</v>
      </c>
      <c r="V10" s="27">
        <f>打撃集計!N10</f>
        <v>2</v>
      </c>
      <c r="W10" s="27">
        <f>打撃集計!AA10</f>
        <v>0</v>
      </c>
      <c r="X10" s="27">
        <f>打撃集計!AB10</f>
        <v>28</v>
      </c>
      <c r="Y10" s="27" t="str">
        <f>TEXT(打撃集計!AC10,"0.0")</f>
        <v>5.6</v>
      </c>
      <c r="Z10" t="str">
        <f>ROUND(打撃集計!AD10/$X10,2)*100 &amp; "%"</f>
        <v>18%</v>
      </c>
      <c r="AA10" t="str">
        <f>ROUND(打撃集計!AE10/$X10,2)*100 &amp; "%"</f>
        <v>14%</v>
      </c>
      <c r="AB10" t="str">
        <f>ROUND(打撃集計!AF10/$X10,2)*100 &amp; "%"</f>
        <v>14%</v>
      </c>
      <c r="AC10" t="str">
        <f>ROUND(打撃集計!AG10/$X10,2)*100 &amp; "%"</f>
        <v>36%</v>
      </c>
      <c r="AD10" s="27">
        <f>打撃集計!S10</f>
        <v>0</v>
      </c>
      <c r="AE10" s="27">
        <f>打撃集計!T10</f>
        <v>1</v>
      </c>
      <c r="AF10" s="27">
        <f>打撃集計!U10</f>
        <v>0</v>
      </c>
      <c r="AG10" t="str">
        <f>打撃!O10</f>
        <v>1.00</v>
      </c>
    </row>
    <row r="11" spans="1:33">
      <c r="A11" t="str">
        <f>打撃集計!B11</f>
        <v>上小城</v>
      </c>
      <c r="B11" s="27">
        <f>打撃集計!C11</f>
        <v>2</v>
      </c>
      <c r="C11" s="27">
        <f>打撃集計!D11</f>
        <v>5</v>
      </c>
      <c r="D11" s="27">
        <f>打撃集計!E11</f>
        <v>5</v>
      </c>
      <c r="E11" s="27">
        <f>打撃集計!F11</f>
        <v>0</v>
      </c>
      <c r="F11" s="27">
        <f>打撃集計!G11</f>
        <v>0</v>
      </c>
      <c r="G11" s="27">
        <f>打撃集計!H11</f>
        <v>0</v>
      </c>
      <c r="H11" s="27">
        <f>打撃集計!I11</f>
        <v>0</v>
      </c>
      <c r="I11" s="27">
        <f>打撃集計!J11</f>
        <v>0</v>
      </c>
      <c r="J11" s="27">
        <f>打撃集計!K11</f>
        <v>0</v>
      </c>
      <c r="K11" s="27">
        <f>打撃集計!L11</f>
        <v>0</v>
      </c>
      <c r="L11" s="27" t="str">
        <f>TEXT(打撃集計!O11,"0.000")</f>
        <v>0.000</v>
      </c>
      <c r="M11" s="27" t="str">
        <f>TEXT(打撃集計!P11,"0.000")</f>
        <v>0.000</v>
      </c>
      <c r="N11" s="27" t="str">
        <f>TEXT(打撃集計!Q11,"0.000")</f>
        <v>0.000</v>
      </c>
      <c r="O11" s="27" t="str">
        <f>TEXT(打撃集計!R11,"0.000")</f>
        <v>0.000</v>
      </c>
      <c r="P11" s="27">
        <f>打撃集計!W11</f>
        <v>0</v>
      </c>
      <c r="Q11" s="27">
        <f>打撃集計!X11</f>
        <v>0</v>
      </c>
      <c r="R11" s="27">
        <f>打撃集計!Y11</f>
        <v>0</v>
      </c>
      <c r="S11" s="27">
        <f>打撃集計!M11</f>
        <v>0</v>
      </c>
      <c r="T11" s="27">
        <f>打撃集計!Z11</f>
        <v>0</v>
      </c>
      <c r="U11" s="27">
        <f>打撃集計!AI11</f>
        <v>0</v>
      </c>
      <c r="V11" s="27">
        <f>打撃集計!N11</f>
        <v>2</v>
      </c>
      <c r="W11" s="27">
        <f>打撃集計!AA11</f>
        <v>0</v>
      </c>
      <c r="X11" s="27">
        <f>打撃集計!AB11</f>
        <v>24</v>
      </c>
      <c r="Y11" s="27" t="str">
        <f>TEXT(打撃集計!AC11,"0.0")</f>
        <v>4.8</v>
      </c>
      <c r="Z11" t="str">
        <f>ROUND(打撃集計!AD11/$X11,2)*100 &amp; "%"</f>
        <v>8%</v>
      </c>
      <c r="AA11" t="str">
        <f>ROUND(打撃集計!AE11/$X11,2)*100 &amp; "%"</f>
        <v>13%</v>
      </c>
      <c r="AB11" t="str">
        <f>ROUND(打撃集計!AF11/$X11,2)*100 &amp; "%"</f>
        <v>21%</v>
      </c>
      <c r="AC11" t="str">
        <f>ROUND(打撃集計!AG11/$X11,2)*100 &amp; "%"</f>
        <v>38%</v>
      </c>
      <c r="AD11" s="27">
        <f>打撃集計!S11</f>
        <v>0</v>
      </c>
      <c r="AE11" s="27">
        <f>打撃集計!T11</f>
        <v>2</v>
      </c>
      <c r="AF11" s="27">
        <f>打撃集計!U11</f>
        <v>0</v>
      </c>
      <c r="AG11" t="str">
        <f>打撃!O11</f>
        <v>1.00</v>
      </c>
    </row>
    <row r="12" spans="1:33">
      <c r="A12" t="str">
        <f>打撃集計!B12</f>
        <v>反町</v>
      </c>
      <c r="B12" s="27">
        <f>打撃集計!C12</f>
        <v>2</v>
      </c>
      <c r="C12" s="27">
        <f>打撃集計!D12</f>
        <v>4</v>
      </c>
      <c r="D12" s="27">
        <f>打撃集計!E12</f>
        <v>4</v>
      </c>
      <c r="E12" s="27">
        <f>打撃集計!F12</f>
        <v>1</v>
      </c>
      <c r="F12" s="27">
        <f>打撃集計!G12</f>
        <v>1</v>
      </c>
      <c r="G12" s="27">
        <f>打撃集計!H12</f>
        <v>0</v>
      </c>
      <c r="H12" s="27">
        <f>打撃集計!I12</f>
        <v>0</v>
      </c>
      <c r="I12" s="27">
        <f>打撃集計!J12</f>
        <v>0</v>
      </c>
      <c r="J12" s="27">
        <f>打撃集計!K12</f>
        <v>1</v>
      </c>
      <c r="K12" s="27">
        <f>打撃集計!L12</f>
        <v>0</v>
      </c>
      <c r="L12" s="27" t="str">
        <f>TEXT(打撃集計!O12,"0.000")</f>
        <v>0.250</v>
      </c>
      <c r="M12" s="27" t="str">
        <f>TEXT(打撃集計!P12,"0.000")</f>
        <v>0.400</v>
      </c>
      <c r="N12" s="27" t="str">
        <f>TEXT(打撃集計!Q12,"0.000")</f>
        <v>0.250</v>
      </c>
      <c r="O12" s="27" t="str">
        <f>TEXT(打撃集計!R12,"0.000")</f>
        <v>0.650</v>
      </c>
      <c r="P12" s="27">
        <f>打撃集計!W12</f>
        <v>1</v>
      </c>
      <c r="Q12" s="27">
        <f>打撃集計!X12</f>
        <v>0</v>
      </c>
      <c r="R12" s="27">
        <f>打撃集計!Y12</f>
        <v>0</v>
      </c>
      <c r="S12" s="27">
        <f>打撃集計!M12</f>
        <v>0</v>
      </c>
      <c r="T12" s="27">
        <f>打撃集計!Z12</f>
        <v>1</v>
      </c>
      <c r="U12" s="27">
        <f>打撃集計!AI12</f>
        <v>1</v>
      </c>
      <c r="V12" s="27">
        <f>打撃集計!N12</f>
        <v>2</v>
      </c>
      <c r="W12" s="27">
        <f>打撃集計!AA12</f>
        <v>0</v>
      </c>
      <c r="X12" s="27">
        <f>打撃集計!AB12</f>
        <v>28</v>
      </c>
      <c r="Y12" s="27" t="str">
        <f>TEXT(打撃集計!AC12,"0.0")</f>
        <v>7.0</v>
      </c>
      <c r="Z12" t="str">
        <f>ROUND(打撃集計!AD12/$X12,2)*100 &amp; "%"</f>
        <v>14%</v>
      </c>
      <c r="AA12" t="str">
        <f>ROUND(打撃集計!AE12/$X12,2)*100 &amp; "%"</f>
        <v>11%</v>
      </c>
      <c r="AB12" t="str">
        <f>ROUND(打撃集計!AF12/$X12,2)*100 &amp; "%"</f>
        <v>18%</v>
      </c>
      <c r="AC12" t="str">
        <f>ROUND(打撃集計!AG12/$X12,2)*100 &amp; "%"</f>
        <v>43%</v>
      </c>
      <c r="AD12" s="27">
        <f>打撃集計!S12</f>
        <v>0</v>
      </c>
      <c r="AE12" s="27">
        <f>打撃集計!T12</f>
        <v>5</v>
      </c>
      <c r="AF12" s="27">
        <f>打撃集計!U12</f>
        <v>6</v>
      </c>
      <c r="AG12" t="str">
        <f>打撃!O12</f>
        <v>1.00</v>
      </c>
    </row>
    <row r="13" spans="1:33">
      <c r="A13" t="s">
        <v>145</v>
      </c>
      <c r="B13" s="27">
        <f>打撃集計!C13</f>
        <v>0</v>
      </c>
      <c r="C13" s="27">
        <f>打撃集計!D13</f>
        <v>0</v>
      </c>
      <c r="D13" s="27">
        <f>打撃集計!E13</f>
        <v>0</v>
      </c>
      <c r="E13" s="27">
        <f>打撃集計!F13</f>
        <v>0</v>
      </c>
      <c r="F13" s="27">
        <f>打撃集計!G13</f>
        <v>0</v>
      </c>
      <c r="G13" s="27">
        <f>打撃集計!H13</f>
        <v>0</v>
      </c>
      <c r="H13" s="27">
        <f>打撃集計!I13</f>
        <v>0</v>
      </c>
      <c r="I13" s="27">
        <f>打撃集計!J13</f>
        <v>0</v>
      </c>
      <c r="J13" s="27">
        <f>打撃集計!K13</f>
        <v>0</v>
      </c>
      <c r="K13" s="27">
        <f>打撃集計!L13</f>
        <v>0</v>
      </c>
      <c r="L13" s="27" t="str">
        <f>TEXT(打撃集計!O13,"0.000")</f>
        <v>0.000</v>
      </c>
      <c r="M13" s="27" t="str">
        <f>TEXT(打撃集計!P13,"0.000")</f>
        <v>0.000</v>
      </c>
      <c r="N13" s="27" t="str">
        <f>TEXT(打撃集計!Q13,"0.000")</f>
        <v>0.000</v>
      </c>
      <c r="O13" s="27" t="str">
        <f>TEXT(打撃集計!R13,"0.000")</f>
        <v>0.000</v>
      </c>
      <c r="P13" s="27">
        <f>打撃集計!W13</f>
        <v>0</v>
      </c>
      <c r="Q13" s="27">
        <f>打撃集計!X13</f>
        <v>0</v>
      </c>
      <c r="R13" s="27">
        <f>打撃集計!Y13</f>
        <v>0</v>
      </c>
      <c r="S13" s="27">
        <f>打撃集計!M13</f>
        <v>0</v>
      </c>
      <c r="T13" s="27">
        <f>打撃集計!Z13</f>
        <v>0</v>
      </c>
      <c r="U13" s="27">
        <f>打撃集計!AI13</f>
        <v>0</v>
      </c>
      <c r="V13" s="27">
        <f>打撃集計!N13</f>
        <v>0</v>
      </c>
      <c r="W13" s="27">
        <f>打撃集計!AA13</f>
        <v>0</v>
      </c>
      <c r="X13" s="27">
        <f>打撃集計!AB13</f>
        <v>0</v>
      </c>
      <c r="Y13" s="27" t="str">
        <f>TEXT(打撃集計!AC13,"0.0")</f>
        <v>0.0</v>
      </c>
      <c r="Z13" t="str">
        <f>IFERROR(ROUND(打撃集計!AD13/$X13,2)*100 &amp; "%","0%")</f>
        <v>0%</v>
      </c>
      <c r="AA13" t="str">
        <f>IFERROR(ROUND(打撃集計!AE13/$X13,2)*100 &amp; "%","0%")</f>
        <v>0%</v>
      </c>
      <c r="AB13" t="str">
        <f>IFERROR(ROUND(打撃集計!AF13/$X13,2)*100 &amp; "%","0%")</f>
        <v>0%</v>
      </c>
      <c r="AC13" t="str">
        <f>IFERROR(ROUND(打撃集計!AG13/$X13,2)*100 &amp; "%","0%")</f>
        <v>0%</v>
      </c>
      <c r="AD13" s="27">
        <f>打撃集計!S13</f>
        <v>0</v>
      </c>
      <c r="AE13" s="27">
        <f>打撃集計!T13</f>
        <v>0</v>
      </c>
      <c r="AF13" s="27">
        <f>打撃集計!U13</f>
        <v>0</v>
      </c>
      <c r="AG13" t="str">
        <f>打撃!O13</f>
        <v>0.00</v>
      </c>
    </row>
    <row r="14" spans="1:33">
      <c r="A14" t="s">
        <v>147</v>
      </c>
      <c r="B14" s="27">
        <f>打撃集計!C14</f>
        <v>0</v>
      </c>
      <c r="C14" s="27">
        <f>打撃集計!D14</f>
        <v>0</v>
      </c>
      <c r="D14" s="27">
        <f>打撃集計!E14</f>
        <v>0</v>
      </c>
      <c r="E14" s="27">
        <f>打撃集計!F14</f>
        <v>0</v>
      </c>
      <c r="F14" s="27">
        <f>打撃集計!G14</f>
        <v>0</v>
      </c>
      <c r="G14" s="27">
        <f>打撃集計!H14</f>
        <v>0</v>
      </c>
      <c r="H14" s="27">
        <f>打撃集計!I14</f>
        <v>0</v>
      </c>
      <c r="I14" s="27">
        <f>打撃集計!J14</f>
        <v>0</v>
      </c>
      <c r="J14" s="27">
        <f>打撃集計!K14</f>
        <v>0</v>
      </c>
      <c r="K14" s="27">
        <f>打撃集計!L14</f>
        <v>0</v>
      </c>
      <c r="L14" s="27" t="str">
        <f>TEXT(打撃集計!O14,"0.000")</f>
        <v>0.000</v>
      </c>
      <c r="M14" s="27" t="str">
        <f>TEXT(打撃集計!P14,"0.000")</f>
        <v>0.000</v>
      </c>
      <c r="N14" s="27" t="str">
        <f>TEXT(打撃集計!Q14,"0.000")</f>
        <v>0.000</v>
      </c>
      <c r="O14" s="27" t="str">
        <f>TEXT(打撃集計!R14,"0.000")</f>
        <v>0.000</v>
      </c>
      <c r="P14" s="27">
        <f>打撃集計!W14</f>
        <v>0</v>
      </c>
      <c r="Q14" s="27">
        <f>打撃集計!X14</f>
        <v>0</v>
      </c>
      <c r="R14" s="27">
        <f>打撃集計!Y14</f>
        <v>0</v>
      </c>
      <c r="S14" s="27">
        <f>打撃集計!M14</f>
        <v>0</v>
      </c>
      <c r="T14" s="27">
        <f>打撃集計!Z14</f>
        <v>0</v>
      </c>
      <c r="U14" s="27">
        <f>打撃集計!AI14</f>
        <v>0</v>
      </c>
      <c r="V14" s="27">
        <f>打撃集計!N14</f>
        <v>0</v>
      </c>
      <c r="W14" s="27">
        <f>打撃集計!AA14</f>
        <v>0</v>
      </c>
      <c r="X14" s="27">
        <f>打撃集計!AB14</f>
        <v>0</v>
      </c>
      <c r="Y14" s="27" t="str">
        <f>TEXT(打撃集計!AC14,"0.0")</f>
        <v>0.0</v>
      </c>
      <c r="Z14" t="str">
        <f>IFERROR(ROUND(打撃集計!AD14/$X14,2)*100 &amp; "%","0%")</f>
        <v>0%</v>
      </c>
      <c r="AA14" t="str">
        <f>IFERROR(ROUND(打撃集計!AE14/$X14,2)*100 &amp; "%","0%")</f>
        <v>0%</v>
      </c>
      <c r="AB14" t="str">
        <f>IFERROR(ROUND(打撃集計!AF14/$X14,2)*100 &amp; "%","0%")</f>
        <v>0%</v>
      </c>
      <c r="AC14" t="str">
        <f>IFERROR(ROUND(打撃集計!AG14/$X14,2)*100 &amp; "%","0%")</f>
        <v>0%</v>
      </c>
      <c r="AD14" s="27">
        <f>打撃集計!S14</f>
        <v>0</v>
      </c>
      <c r="AE14" s="27">
        <f>打撃集計!T14</f>
        <v>0</v>
      </c>
      <c r="AF14" s="27">
        <f>打撃集計!U14</f>
        <v>0</v>
      </c>
      <c r="AG14" t="str">
        <f>打撃!O14</f>
        <v>0.00</v>
      </c>
    </row>
    <row r="15" spans="1:33">
      <c r="A15" t="s">
        <v>166</v>
      </c>
      <c r="B15" s="27">
        <f>打撃集計!C15</f>
        <v>0</v>
      </c>
      <c r="C15" s="27">
        <f>打撃集計!D15</f>
        <v>0</v>
      </c>
      <c r="D15" s="27">
        <f>打撃集計!E15</f>
        <v>0</v>
      </c>
      <c r="E15" s="27">
        <f>打撃集計!F15</f>
        <v>0</v>
      </c>
      <c r="F15" s="27">
        <f>打撃集計!G15</f>
        <v>0</v>
      </c>
      <c r="G15" s="27">
        <f>打撃集計!H15</f>
        <v>0</v>
      </c>
      <c r="H15" s="27">
        <f>打撃集計!I15</f>
        <v>0</v>
      </c>
      <c r="I15" s="27">
        <f>打撃集計!J15</f>
        <v>0</v>
      </c>
      <c r="J15" s="27">
        <f>打撃集計!K15</f>
        <v>0</v>
      </c>
      <c r="K15" s="27">
        <f>打撃集計!L15</f>
        <v>0</v>
      </c>
      <c r="L15" s="27" t="str">
        <f>TEXT(打撃集計!O15,"0.000")</f>
        <v>0.000</v>
      </c>
      <c r="M15" s="27" t="str">
        <f>TEXT(打撃集計!P15,"0.000")</f>
        <v>0.000</v>
      </c>
      <c r="N15" s="27" t="str">
        <f>TEXT(打撃集計!Q15,"0.000")</f>
        <v>0.000</v>
      </c>
      <c r="O15" s="27" t="str">
        <f>TEXT(打撃集計!R15,"0.000")</f>
        <v>0.000</v>
      </c>
      <c r="P15" s="27">
        <f>打撃集計!W15</f>
        <v>0</v>
      </c>
      <c r="Q15" s="27">
        <f>打撃集計!X15</f>
        <v>0</v>
      </c>
      <c r="R15" s="27">
        <f>打撃集計!Y15</f>
        <v>0</v>
      </c>
      <c r="S15" s="27">
        <f>打撃集計!M15</f>
        <v>0</v>
      </c>
      <c r="T15" s="27">
        <f>打撃集計!Z15</f>
        <v>0</v>
      </c>
      <c r="U15" s="27">
        <f>打撃集計!AI15</f>
        <v>0</v>
      </c>
      <c r="V15" s="27">
        <f>打撃集計!N15</f>
        <v>0</v>
      </c>
      <c r="W15" s="27">
        <f>打撃集計!AA15</f>
        <v>0</v>
      </c>
      <c r="X15" s="27">
        <f>打撃集計!AB15</f>
        <v>0</v>
      </c>
      <c r="Y15" s="27" t="str">
        <f>TEXT(打撃集計!AC15,"0.0")</f>
        <v>0.0</v>
      </c>
      <c r="Z15" t="str">
        <f>IFERROR(ROUND(打撃集計!AD15/$X15,2)*100 &amp; "%","0%")</f>
        <v>0%</v>
      </c>
      <c r="AA15" t="str">
        <f>IFERROR(ROUND(打撃集計!AE15/$X15,2)*100 &amp; "%","0%")</f>
        <v>0%</v>
      </c>
      <c r="AB15" t="str">
        <f>IFERROR(ROUND(打撃集計!AF15/$X15,2)*100 &amp; "%","0%")</f>
        <v>0%</v>
      </c>
      <c r="AC15" t="str">
        <f>IFERROR(ROUND(打撃集計!AG15/$X15,2)*100 &amp; "%","0%")</f>
        <v>0%</v>
      </c>
      <c r="AD15" s="27">
        <f>打撃集計!S15</f>
        <v>0</v>
      </c>
      <c r="AE15" s="27">
        <f>打撃集計!T15</f>
        <v>0</v>
      </c>
      <c r="AF15" s="27">
        <f>打撃集計!U15</f>
        <v>0</v>
      </c>
      <c r="AG15" t="str">
        <f>打撃!O15</f>
        <v>0.00</v>
      </c>
    </row>
    <row r="16" spans="1:33">
      <c r="A16" t="s">
        <v>167</v>
      </c>
      <c r="B16" s="27">
        <f>打撃集計!C16</f>
        <v>0</v>
      </c>
      <c r="C16" s="27">
        <f>打撃集計!D16</f>
        <v>0</v>
      </c>
      <c r="D16" s="27">
        <f>打撃集計!E16</f>
        <v>0</v>
      </c>
      <c r="E16" s="27">
        <f>打撃集計!F16</f>
        <v>0</v>
      </c>
      <c r="F16" s="27">
        <f>打撃集計!G16</f>
        <v>0</v>
      </c>
      <c r="G16" s="27">
        <f>打撃集計!H16</f>
        <v>0</v>
      </c>
      <c r="H16" s="27">
        <f>打撃集計!I16</f>
        <v>0</v>
      </c>
      <c r="I16" s="27">
        <f>打撃集計!J16</f>
        <v>0</v>
      </c>
      <c r="J16" s="27">
        <f>打撃集計!K16</f>
        <v>0</v>
      </c>
      <c r="K16" s="27">
        <f>打撃集計!L16</f>
        <v>0</v>
      </c>
      <c r="L16" s="27" t="str">
        <f>TEXT(打撃集計!O16,"0.000")</f>
        <v>0.000</v>
      </c>
      <c r="M16" s="27" t="str">
        <f>TEXT(打撃集計!P16,"0.000")</f>
        <v>0.000</v>
      </c>
      <c r="N16" s="27" t="str">
        <f>TEXT(打撃集計!Q16,"0.000")</f>
        <v>0.000</v>
      </c>
      <c r="O16" s="27" t="str">
        <f>TEXT(打撃集計!R16,"0.000")</f>
        <v>0.000</v>
      </c>
      <c r="P16" s="27">
        <f>打撃集計!W16</f>
        <v>0</v>
      </c>
      <c r="Q16" s="27">
        <f>打撃集計!X16</f>
        <v>0</v>
      </c>
      <c r="R16" s="27">
        <f>打撃集計!Y16</f>
        <v>0</v>
      </c>
      <c r="S16" s="27">
        <f>打撃集計!M16</f>
        <v>0</v>
      </c>
      <c r="T16" s="27">
        <f>打撃集計!Z16</f>
        <v>0</v>
      </c>
      <c r="U16" s="27">
        <f>打撃集計!AI16</f>
        <v>0</v>
      </c>
      <c r="V16" s="27">
        <f>打撃集計!N16</f>
        <v>0</v>
      </c>
      <c r="W16" s="27">
        <f>打撃集計!AA16</f>
        <v>0</v>
      </c>
      <c r="X16" s="27">
        <f>打撃集計!AB16</f>
        <v>0</v>
      </c>
      <c r="Y16" s="27" t="str">
        <f>TEXT(打撃集計!AC16,"0.0")</f>
        <v>0.0</v>
      </c>
      <c r="Z16" t="str">
        <f>IFERROR(ROUND(打撃集計!AD16/$X16,2)*100 &amp; "%","0%")</f>
        <v>0%</v>
      </c>
      <c r="AA16" t="str">
        <f>IFERROR(ROUND(打撃集計!AE16/$X16,2)*100 &amp; "%","0%")</f>
        <v>0%</v>
      </c>
      <c r="AB16" t="str">
        <f>IFERROR(ROUND(打撃集計!AF16/$X16,2)*100 &amp; "%","0%")</f>
        <v>0%</v>
      </c>
      <c r="AC16" t="str">
        <f>IFERROR(ROUND(打撃集計!AG16/$X16,2)*100 &amp; "%","0%")</f>
        <v>0%</v>
      </c>
      <c r="AD16" s="27">
        <f>打撃集計!S16</f>
        <v>0</v>
      </c>
      <c r="AE16" s="27">
        <f>打撃集計!T16</f>
        <v>0</v>
      </c>
      <c r="AF16" s="27">
        <f>打撃集計!U16</f>
        <v>0</v>
      </c>
      <c r="AG16" t="str">
        <f>打撃!O16</f>
        <v>0.00</v>
      </c>
    </row>
    <row r="17" spans="1:33">
      <c r="A17" t="s">
        <v>168</v>
      </c>
      <c r="B17" s="27">
        <f>打撃集計!C17</f>
        <v>0</v>
      </c>
      <c r="C17" s="27">
        <f>打撃集計!D17</f>
        <v>0</v>
      </c>
      <c r="D17" s="27">
        <f>打撃集計!E17</f>
        <v>0</v>
      </c>
      <c r="E17" s="27">
        <f>打撃集計!F17</f>
        <v>0</v>
      </c>
      <c r="F17" s="27">
        <f>打撃集計!G17</f>
        <v>0</v>
      </c>
      <c r="G17" s="27">
        <f>打撃集計!H17</f>
        <v>0</v>
      </c>
      <c r="H17" s="27">
        <f>打撃集計!I17</f>
        <v>0</v>
      </c>
      <c r="I17" s="27">
        <f>打撃集計!J17</f>
        <v>0</v>
      </c>
      <c r="J17" s="27">
        <f>打撃集計!K17</f>
        <v>0</v>
      </c>
      <c r="K17" s="27">
        <f>打撃集計!L17</f>
        <v>0</v>
      </c>
      <c r="L17" s="27" t="str">
        <f>TEXT(打撃集計!O17,"0.000")</f>
        <v>0.000</v>
      </c>
      <c r="M17" s="27" t="str">
        <f>TEXT(打撃集計!P17,"0.000")</f>
        <v>0.000</v>
      </c>
      <c r="N17" s="27" t="str">
        <f>TEXT(打撃集計!Q17,"0.000")</f>
        <v>0.000</v>
      </c>
      <c r="O17" s="27" t="str">
        <f>TEXT(打撃集計!R17,"0.000")</f>
        <v>0.000</v>
      </c>
      <c r="P17" s="27">
        <f>打撃集計!W17</f>
        <v>0</v>
      </c>
      <c r="Q17" s="27">
        <f>打撃集計!X17</f>
        <v>0</v>
      </c>
      <c r="R17" s="27">
        <f>打撃集計!Y17</f>
        <v>0</v>
      </c>
      <c r="S17" s="27">
        <f>打撃集計!M17</f>
        <v>0</v>
      </c>
      <c r="T17" s="27">
        <f>打撃集計!Z17</f>
        <v>0</v>
      </c>
      <c r="U17" s="27">
        <f>打撃集計!AI17</f>
        <v>0</v>
      </c>
      <c r="V17" s="27">
        <f>打撃集計!N17</f>
        <v>0</v>
      </c>
      <c r="W17" s="27">
        <f>打撃集計!AA17</f>
        <v>0</v>
      </c>
      <c r="X17" s="27">
        <f>打撃集計!AB17</f>
        <v>0</v>
      </c>
      <c r="Y17" s="27" t="str">
        <f>TEXT(打撃集計!AC17,"0.0")</f>
        <v>0.0</v>
      </c>
      <c r="Z17" t="str">
        <f>IFERROR(ROUND(打撃集計!AD17/$X17,2)*100 &amp; "%","0%")</f>
        <v>0%</v>
      </c>
      <c r="AA17" t="str">
        <f>IFERROR(ROUND(打撃集計!AE17/$X17,2)*100 &amp; "%","0%")</f>
        <v>0%</v>
      </c>
      <c r="AB17" t="str">
        <f>IFERROR(ROUND(打撃集計!AF17/$X17,2)*100 &amp; "%","0%")</f>
        <v>0%</v>
      </c>
      <c r="AC17" t="str">
        <f>IFERROR(ROUND(打撃集計!AG17/$X17,2)*100 &amp; "%","0%")</f>
        <v>0%</v>
      </c>
      <c r="AD17" s="27">
        <f>打撃集計!S17</f>
        <v>0</v>
      </c>
      <c r="AE17" s="27">
        <f>打撃集計!T17</f>
        <v>0</v>
      </c>
      <c r="AF17" s="27">
        <f>打撃集計!U17</f>
        <v>0</v>
      </c>
      <c r="AG17" t="str">
        <f>打撃!O17</f>
        <v>0.00</v>
      </c>
    </row>
    <row r="18" spans="1:33">
      <c r="A18" t="str">
        <f>打撃集計!B18</f>
        <v>全体</v>
      </c>
      <c r="B18" s="27">
        <f>打撃集計!C18</f>
        <v>5</v>
      </c>
      <c r="C18" s="27">
        <f>打撃集計!D18</f>
        <v>39</v>
      </c>
      <c r="D18" s="27">
        <f>打撃集計!E18</f>
        <v>39</v>
      </c>
      <c r="E18" s="27">
        <f>打撃集計!F18</f>
        <v>7</v>
      </c>
      <c r="F18" s="27">
        <f>打撃集計!G18</f>
        <v>4</v>
      </c>
      <c r="G18" s="27">
        <f>打撃集計!H18</f>
        <v>0</v>
      </c>
      <c r="H18" s="27">
        <f>打撃集計!I18</f>
        <v>1</v>
      </c>
      <c r="I18" s="27">
        <f>打撃集計!J18</f>
        <v>3</v>
      </c>
      <c r="J18" s="27">
        <f>打撃集計!K18</f>
        <v>4</v>
      </c>
      <c r="K18" s="27">
        <f>打撃集計!L18</f>
        <v>0</v>
      </c>
      <c r="L18" s="27" t="str">
        <f>TEXT(打撃集計!O18,"0.000")</f>
        <v>0.179</v>
      </c>
      <c r="M18" s="27" t="str">
        <f>TEXT(打撃集計!P18,"0.000")</f>
        <v>0.256</v>
      </c>
      <c r="N18" s="27" t="str">
        <f>TEXT(打撃集計!Q18,"0.000")</f>
        <v>0.231</v>
      </c>
      <c r="O18" s="27" t="str">
        <f>TEXT(打撃集計!R18,"0.000")</f>
        <v>0.487</v>
      </c>
      <c r="P18" s="27">
        <f>打撃集計!W18</f>
        <v>5</v>
      </c>
      <c r="Q18" s="27">
        <f>打撃集計!X18</f>
        <v>2</v>
      </c>
      <c r="R18" s="27">
        <f>打撃集計!Y18</f>
        <v>0</v>
      </c>
      <c r="S18" s="27">
        <f>打撃集計!M18</f>
        <v>0</v>
      </c>
      <c r="T18" s="27">
        <f>打撃集計!Z18</f>
        <v>9</v>
      </c>
      <c r="U18" s="27">
        <f>打撃集計!AI18</f>
        <v>9</v>
      </c>
      <c r="V18" s="27">
        <f>打撃集計!N18</f>
        <v>12</v>
      </c>
      <c r="W18" s="27">
        <f>打撃集計!AA18</f>
        <v>0</v>
      </c>
      <c r="X18" s="27">
        <f>打撃集計!AB18</f>
        <v>202</v>
      </c>
      <c r="Y18" s="27" t="str">
        <f>TEXT(打撃集計!AC18,"0.0")</f>
        <v>5.2</v>
      </c>
      <c r="Z18" t="str">
        <f>ROUND(打撃集計!AD18/$X18,2)*100 &amp; "%"</f>
        <v>11%</v>
      </c>
      <c r="AA18" t="str">
        <f>ROUND(打撃集計!AE18/$X18,2)*100 &amp; "%"</f>
        <v>16%</v>
      </c>
      <c r="AB18" t="str">
        <f>ROUND(打撃集計!AF18/$X18,2)*100 &amp; "%"</f>
        <v>17%</v>
      </c>
      <c r="AC18" t="str">
        <f>ROUND(打撃集計!AG18/$X18,2)*100 &amp; "%"</f>
        <v>37%</v>
      </c>
      <c r="AD18" s="27">
        <f>打撃集計!S18</f>
        <v>1</v>
      </c>
      <c r="AE18" s="27">
        <f>打撃集計!T18</f>
        <v>30</v>
      </c>
      <c r="AF18" s="27">
        <f>打撃集計!U18</f>
        <v>15</v>
      </c>
      <c r="AG18" t="str">
        <f>打撃!O18</f>
        <v>0.98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3D3-E6D0-43B9-8C2C-B55EBBA3FF01}">
  <dimension ref="A1:AI18"/>
  <sheetViews>
    <sheetView topLeftCell="A7" zoomScale="130" zoomScaleNormal="130" workbookViewId="0">
      <selection activeCell="C19" sqref="C19"/>
    </sheetView>
  </sheetViews>
  <sheetFormatPr defaultRowHeight="17.649999999999999"/>
  <cols>
    <col min="1" max="1" width="3.625" bestFit="1" customWidth="1"/>
    <col min="2" max="2" width="11" bestFit="1" customWidth="1"/>
    <col min="3" max="12" width="4.5" bestFit="1" customWidth="1"/>
    <col min="13" max="13" width="6" bestFit="1" customWidth="1"/>
    <col min="14" max="14" width="4.5" bestFit="1" customWidth="1"/>
    <col min="15" max="17" width="6" bestFit="1" customWidth="1"/>
    <col min="18" max="18" width="6.625" bestFit="1" customWidth="1"/>
    <col min="19" max="21" width="4.5" bestFit="1" customWidth="1"/>
    <col min="22" max="22" width="6" bestFit="1" customWidth="1"/>
    <col min="23" max="23" width="4.5" bestFit="1" customWidth="1"/>
    <col min="24" max="26" width="6" bestFit="1" customWidth="1"/>
    <col min="27" max="28" width="4.5" bestFit="1" customWidth="1"/>
    <col min="29" max="29" width="4.25" bestFit="1" customWidth="1"/>
    <col min="30" max="31" width="6" bestFit="1" customWidth="1"/>
    <col min="32" max="32" width="7.5" bestFit="1" customWidth="1"/>
    <col min="33" max="33" width="6" bestFit="1" customWidth="1"/>
    <col min="34" max="35" width="4.5" bestFit="1" customWidth="1"/>
  </cols>
  <sheetData>
    <row r="1" spans="1:35" s="22" customFormat="1" ht="15">
      <c r="A1" s="22" t="s">
        <v>149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2" t="s">
        <v>6</v>
      </c>
      <c r="I1" s="22" t="s">
        <v>7</v>
      </c>
      <c r="J1" s="21" t="s">
        <v>8</v>
      </c>
      <c r="K1" s="22" t="s">
        <v>9</v>
      </c>
      <c r="L1" s="22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2" t="s">
        <v>15</v>
      </c>
      <c r="R1" s="21" t="s">
        <v>16</v>
      </c>
      <c r="S1" s="21" t="s">
        <v>17</v>
      </c>
      <c r="T1" s="22" t="s">
        <v>18</v>
      </c>
      <c r="U1" s="22" t="s">
        <v>19</v>
      </c>
      <c r="V1" s="21" t="s">
        <v>20</v>
      </c>
      <c r="W1" s="22" t="s">
        <v>36</v>
      </c>
      <c r="X1" s="22" t="s">
        <v>37</v>
      </c>
      <c r="Y1" s="22" t="s">
        <v>38</v>
      </c>
      <c r="Z1" s="22" t="s">
        <v>103</v>
      </c>
      <c r="AA1" s="22" t="s">
        <v>39</v>
      </c>
      <c r="AB1" s="22" t="s">
        <v>40</v>
      </c>
      <c r="AC1" s="22" t="s">
        <v>41</v>
      </c>
      <c r="AD1" s="22" t="s">
        <v>42</v>
      </c>
      <c r="AE1" s="22" t="s">
        <v>43</v>
      </c>
      <c r="AF1" s="22" t="s">
        <v>44</v>
      </c>
      <c r="AG1" s="22" t="s">
        <v>45</v>
      </c>
      <c r="AH1" s="22" t="s">
        <v>9</v>
      </c>
      <c r="AI1" s="22" t="s">
        <v>46</v>
      </c>
    </row>
    <row r="2" spans="1:35">
      <c r="A2" t="s">
        <v>150</v>
      </c>
      <c r="B2" t="s">
        <v>25</v>
      </c>
      <c r="C2">
        <f>COUNTIF(元データ!F:F,B2)</f>
        <v>2</v>
      </c>
      <c r="D2">
        <f>SUMIF(元データ!F:F,B2,元データ!H:H)</f>
        <v>3</v>
      </c>
      <c r="E2">
        <f>SUMIF(元データ!F:F,B2,元データ!H:H)</f>
        <v>3</v>
      </c>
      <c r="F2">
        <f>SUMIF(元データ!F:F,B2,元データ!I:I)</f>
        <v>0</v>
      </c>
      <c r="G2">
        <f>SUMIF(元データ!F:F,B2,元データ!N:N)</f>
        <v>0</v>
      </c>
      <c r="H2">
        <f>SUMIF(元データ!F:F,B2,元データ!O:O)</f>
        <v>0</v>
      </c>
      <c r="I2">
        <f>SUMIF(元データ!F:F,B2,元データ!Q:Q)</f>
        <v>0</v>
      </c>
      <c r="J2">
        <f>SUMIF(元データ!F:F,B2,元データ!P:P)</f>
        <v>0</v>
      </c>
      <c r="K2">
        <f>SUMIF(元データ!F:F,B2,元データ!R:R)</f>
        <v>0</v>
      </c>
      <c r="L2">
        <f>SUMIF(元データ!F:F,B2,元データ!Z:Z)</f>
        <v>0</v>
      </c>
      <c r="M2">
        <f>SUMIF(元データ!F:F,B2,元データ!M:M)</f>
        <v>0</v>
      </c>
      <c r="N2">
        <f>SUMIF(元データ!F:F,B2,元データ!Y:Y)</f>
        <v>1</v>
      </c>
      <c r="O2" s="20">
        <f>IFERROR(ROUND(F2/E2,3),"-")</f>
        <v>0</v>
      </c>
      <c r="P2">
        <f>IFERROR(ROUND((G2+H2+F2)/(G2+H2+E2),3),"-")</f>
        <v>0</v>
      </c>
      <c r="Q2">
        <f>IFERROR(ROUND(Z2/E2,3),"-")</f>
        <v>0</v>
      </c>
      <c r="R2">
        <f>IFERROR(P2+Q2,"-")</f>
        <v>0</v>
      </c>
      <c r="S2">
        <f>SUMIF(元データ!F:F,B2,元データ!AB:AB)</f>
        <v>0</v>
      </c>
      <c r="T2">
        <f>SUMIF(元データ!F:F,B2,元データ!AC:AC)</f>
        <v>8</v>
      </c>
      <c r="U2">
        <f>SUMIF(元データ!F:F,B2,元データ!AD:AD)</f>
        <v>0</v>
      </c>
      <c r="V2" s="1">
        <f>IFERROR(ROUND((T2+U2)/(S2+T2+U2),3),"-")</f>
        <v>1</v>
      </c>
      <c r="W2">
        <f>SUMIF(元データ!F:F,B2,元データ!J:J)</f>
        <v>0</v>
      </c>
      <c r="X2">
        <f>SUMIF(元データ!F:F,B2,元データ!K:K)</f>
        <v>0</v>
      </c>
      <c r="Y2">
        <f>SUMIF(元データ!F:F,B2,元データ!L:L)</f>
        <v>0</v>
      </c>
      <c r="Z2">
        <f>W2+X2*2+Y2*3+M2*4</f>
        <v>0</v>
      </c>
      <c r="AA2">
        <f>SUMIF(元データ!F:F,B2,元データ!AA:AA)</f>
        <v>0</v>
      </c>
      <c r="AB2">
        <f>SUM(AD2:AG2)+E2+L2</f>
        <v>15</v>
      </c>
      <c r="AC2">
        <f>IFERROR(ROUND(AB2/D2,2),"-")</f>
        <v>5</v>
      </c>
      <c r="AD2">
        <f>SUMIF(元データ!F:F,B2,元データ!T:T)</f>
        <v>3</v>
      </c>
      <c r="AE2">
        <f>SUMIF(元データ!F:F,B2,元データ!U:U)</f>
        <v>3</v>
      </c>
      <c r="AF2">
        <f>SUMIF(元データ!F:F,B2,元データ!V:V)</f>
        <v>2</v>
      </c>
      <c r="AG2">
        <f>SUMIF(元データ!F:F,B2,元データ!W:W)</f>
        <v>4</v>
      </c>
      <c r="AH2">
        <f>SUMIF(元データ!F:F,B2,元データ!R:R)</f>
        <v>0</v>
      </c>
      <c r="AI2">
        <f>SUMIF(元データ!F:F,B2,元データ!S:S)</f>
        <v>0</v>
      </c>
    </row>
    <row r="3" spans="1:35">
      <c r="A3" t="s">
        <v>151</v>
      </c>
      <c r="B3" t="s">
        <v>26</v>
      </c>
      <c r="C3">
        <f>COUNTIF(元データ!F:F,B3)</f>
        <v>2</v>
      </c>
      <c r="D3">
        <f>SUMIF(元データ!F:F,B3,元データ!H:H)</f>
        <v>3</v>
      </c>
      <c r="E3">
        <f>SUMIF(元データ!F:F,B3,元データ!H:H)</f>
        <v>3</v>
      </c>
      <c r="F3">
        <f>SUMIF(元データ!F:F,B3,元データ!I:I)</f>
        <v>0</v>
      </c>
      <c r="G3">
        <f>SUMIF(元データ!F:F,B3,元データ!N:N)</f>
        <v>1</v>
      </c>
      <c r="H3">
        <f>SUMIF(元データ!F:F,B3,元データ!O:O)</f>
        <v>0</v>
      </c>
      <c r="I3">
        <f>SUMIF(元データ!F:F,B3,元データ!Q:Q)</f>
        <v>0</v>
      </c>
      <c r="J3">
        <f>SUMIF(元データ!F:F,B3,元データ!P:P)</f>
        <v>0</v>
      </c>
      <c r="K3">
        <f>SUMIF(元データ!F:F,B3,元データ!R:R)</f>
        <v>0</v>
      </c>
      <c r="L3">
        <f>SUMIF(元データ!F:F,B3,元データ!Z:Z)</f>
        <v>0</v>
      </c>
      <c r="M3">
        <f>SUMIF(元データ!F:F,B3,元データ!M:M)</f>
        <v>0</v>
      </c>
      <c r="N3">
        <f>SUMIF(元データ!F:F,B3,元データ!Y:Y)</f>
        <v>2</v>
      </c>
      <c r="O3" s="20">
        <f t="shared" ref="O3:O18" si="0">IFERROR(ROUND(F3/E3,3),"-")</f>
        <v>0</v>
      </c>
      <c r="P3">
        <f t="shared" ref="P3:P18" si="1">IFERROR(ROUND((G3+H3+F3)/(G3+H3+E3),3),"-")</f>
        <v>0.25</v>
      </c>
      <c r="Q3">
        <f t="shared" ref="Q3:Q18" si="2">IFERROR(ROUND(Z3/E3,3),"-")</f>
        <v>0</v>
      </c>
      <c r="R3">
        <f t="shared" ref="R3:R18" si="3">IFERROR(P3+Q3,"-")</f>
        <v>0.25</v>
      </c>
      <c r="S3">
        <f>SUMIF(元データ!F:F,B3,元データ!AB:AB)</f>
        <v>0</v>
      </c>
      <c r="T3">
        <f>SUMIF(元データ!F:F,B3,元データ!AC:AC)</f>
        <v>1</v>
      </c>
      <c r="U3">
        <f>SUMIF(元データ!F:F,B3,元データ!AD:AD)</f>
        <v>0</v>
      </c>
      <c r="V3" s="1">
        <f t="shared" ref="V3:V18" si="4">IFERROR(ROUND((T3+U3)/(S3+T3+U3),3),"-")</f>
        <v>1</v>
      </c>
      <c r="W3">
        <f>SUMIF(元データ!F:F,B3,元データ!J:J)</f>
        <v>0</v>
      </c>
      <c r="X3">
        <f>SUMIF(元データ!F:F,B3,元データ!K:K)</f>
        <v>0</v>
      </c>
      <c r="Y3">
        <f>SUMIF(元データ!F:F,B3,元データ!L:L)</f>
        <v>0</v>
      </c>
      <c r="Z3">
        <f t="shared" ref="Z3:Z12" si="5">W3+X3*2+Y3*3+M3*4</f>
        <v>0</v>
      </c>
      <c r="AA3">
        <f>SUMIF(元データ!F:F,B3,元データ!AA:AA)</f>
        <v>0</v>
      </c>
      <c r="AB3">
        <f t="shared" ref="AB3:AB12" si="6">SUM(AD3:AG3)+E3+L3</f>
        <v>23</v>
      </c>
      <c r="AC3">
        <f t="shared" ref="AC3:AC18" si="7">IFERROR(ROUND(AB3/D3,2),"-")</f>
        <v>7.67</v>
      </c>
      <c r="AD3">
        <f>SUMIF(元データ!F:F,B3,元データ!T:T)</f>
        <v>1</v>
      </c>
      <c r="AE3">
        <f>SUMIF(元データ!F:F,B3,元データ!U:U)</f>
        <v>5</v>
      </c>
      <c r="AF3">
        <f>SUMIF(元データ!F:F,B3,元データ!V:V)</f>
        <v>8</v>
      </c>
      <c r="AG3">
        <f>SUMIF(元データ!F:F,B3,元データ!W:W)</f>
        <v>6</v>
      </c>
      <c r="AH3">
        <f>SUMIF(元データ!F:F,B3,元データ!R:R)</f>
        <v>0</v>
      </c>
      <c r="AI3">
        <f>SUMIF(元データ!F:F,B3,元データ!S:S)</f>
        <v>1</v>
      </c>
    </row>
    <row r="4" spans="1:35">
      <c r="A4" t="s">
        <v>152</v>
      </c>
      <c r="B4" t="s">
        <v>21</v>
      </c>
      <c r="C4">
        <f>COUNTIF(元データ!F:F,B4)</f>
        <v>2</v>
      </c>
      <c r="D4">
        <f>SUMIF(元データ!F:F,B4,元データ!H:H)</f>
        <v>2</v>
      </c>
      <c r="E4">
        <f>SUMIF(元データ!F:F,B4,元データ!H:H)</f>
        <v>2</v>
      </c>
      <c r="F4">
        <f>SUMIF(元データ!F:F,B4,元データ!I:I)</f>
        <v>0</v>
      </c>
      <c r="G4">
        <f>SUMIF(元データ!F:F,B4,元データ!N:N)</f>
        <v>0</v>
      </c>
      <c r="H4">
        <f>SUMIF(元データ!F:F,B4,元データ!O:O)</f>
        <v>0</v>
      </c>
      <c r="I4">
        <f>SUMIF(元データ!F:F,B4,元データ!Q:Q)</f>
        <v>0</v>
      </c>
      <c r="J4">
        <f>SUMIF(元データ!F:F,B4,元データ!P:P)</f>
        <v>0</v>
      </c>
      <c r="K4">
        <f>SUMIF(元データ!F:F,B4,元データ!R:R)</f>
        <v>0</v>
      </c>
      <c r="L4">
        <f>SUMIF(元データ!F:F,B4,元データ!Z:Z)</f>
        <v>0</v>
      </c>
      <c r="M4">
        <f>SUMIF(元データ!F:F,B4,元データ!M:M)</f>
        <v>0</v>
      </c>
      <c r="N4">
        <f>SUMIF(元データ!F:F,B4,元データ!Y:Y)</f>
        <v>0</v>
      </c>
      <c r="O4" s="20">
        <f t="shared" si="0"/>
        <v>0</v>
      </c>
      <c r="P4">
        <f t="shared" si="1"/>
        <v>0</v>
      </c>
      <c r="Q4">
        <f t="shared" si="2"/>
        <v>0</v>
      </c>
      <c r="R4">
        <f t="shared" si="3"/>
        <v>0</v>
      </c>
      <c r="S4">
        <f>SUMIF(元データ!F:F,B4,元データ!AB:AB)</f>
        <v>0</v>
      </c>
      <c r="T4">
        <f>SUMIF(元データ!F:F,B4,元データ!AC:AC)</f>
        <v>0</v>
      </c>
      <c r="U4">
        <f>SUMIF(元データ!F:F,B4,元データ!AD:AD)</f>
        <v>2</v>
      </c>
      <c r="V4" s="1">
        <f t="shared" si="4"/>
        <v>1</v>
      </c>
      <c r="W4">
        <f>SUMIF(元データ!F:F,B4,元データ!J:J)</f>
        <v>0</v>
      </c>
      <c r="X4">
        <f>SUMIF(元データ!F:F,B4,元データ!K:K)</f>
        <v>0</v>
      </c>
      <c r="Y4">
        <f>SUMIF(元データ!F:F,B4,元データ!L:L)</f>
        <v>0</v>
      </c>
      <c r="Z4">
        <f t="shared" si="5"/>
        <v>0</v>
      </c>
      <c r="AA4">
        <f>SUMIF(元データ!F:F,B4,元データ!AA:AA)</f>
        <v>0</v>
      </c>
      <c r="AB4">
        <f t="shared" si="6"/>
        <v>7</v>
      </c>
      <c r="AC4">
        <f t="shared" si="7"/>
        <v>3.5</v>
      </c>
      <c r="AD4">
        <f>SUMIF(元データ!F:F,B4,元データ!T:T)</f>
        <v>1</v>
      </c>
      <c r="AE4">
        <f>SUMIF(元データ!F:F,B4,元データ!U:U)</f>
        <v>1</v>
      </c>
      <c r="AF4">
        <f>SUMIF(元データ!F:F,B4,元データ!V:V)</f>
        <v>0</v>
      </c>
      <c r="AG4">
        <f>SUMIF(元データ!F:F,B4,元データ!W:W)</f>
        <v>3</v>
      </c>
      <c r="AH4">
        <f>SUMIF(元データ!F:F,B4,元データ!R:R)</f>
        <v>0</v>
      </c>
      <c r="AI4">
        <f>SUMIF(元データ!F:F,B4,元データ!S:S)</f>
        <v>0</v>
      </c>
    </row>
    <row r="5" spans="1:35">
      <c r="A5" t="s">
        <v>153</v>
      </c>
      <c r="B5" t="s">
        <v>24</v>
      </c>
      <c r="C5">
        <f>COUNTIF(元データ!F:F,B5)</f>
        <v>2</v>
      </c>
      <c r="D5">
        <f>SUMIF(元データ!F:F,B5,元データ!H:H)</f>
        <v>2</v>
      </c>
      <c r="E5">
        <f>SUMIF(元データ!F:F,B5,元データ!H:H)</f>
        <v>2</v>
      </c>
      <c r="F5">
        <f>SUMIF(元データ!F:F,B5,元データ!I:I)</f>
        <v>1</v>
      </c>
      <c r="G5">
        <f>SUMIF(元データ!F:F,B5,元データ!N:N)</f>
        <v>1</v>
      </c>
      <c r="H5">
        <f>SUMIF(元データ!F:F,B5,元データ!O:O)</f>
        <v>0</v>
      </c>
      <c r="I5">
        <f>SUMIF(元データ!F:F,B5,元データ!Q:Q)</f>
        <v>0</v>
      </c>
      <c r="J5">
        <f>SUMIF(元データ!F:F,B5,元データ!P:P)</f>
        <v>0</v>
      </c>
      <c r="K5">
        <f>SUMIF(元データ!F:F,B5,元データ!R:R)</f>
        <v>0</v>
      </c>
      <c r="L5">
        <f>SUMIF(元データ!F:F,B5,元データ!Z:Z)</f>
        <v>0</v>
      </c>
      <c r="M5">
        <f>SUMIF(元データ!F:F,B5,元データ!M:M)</f>
        <v>0</v>
      </c>
      <c r="N5">
        <f>SUMIF(元データ!F:F,B5,元データ!Y:Y)</f>
        <v>0</v>
      </c>
      <c r="O5" s="20">
        <f t="shared" si="0"/>
        <v>0.5</v>
      </c>
      <c r="P5">
        <f t="shared" si="1"/>
        <v>0.66700000000000004</v>
      </c>
      <c r="Q5">
        <f t="shared" si="2"/>
        <v>0.5</v>
      </c>
      <c r="R5">
        <f t="shared" si="3"/>
        <v>1.167</v>
      </c>
      <c r="S5">
        <f>SUMIF(元データ!F:F,B5,元データ!AB:AB)</f>
        <v>0</v>
      </c>
      <c r="T5">
        <f>SUMIF(元データ!F:F,B5,元データ!AC:AC)</f>
        <v>2</v>
      </c>
      <c r="U5">
        <f>SUMIF(元データ!F:F,B5,元データ!AD:AD)</f>
        <v>0</v>
      </c>
      <c r="V5" s="1">
        <f t="shared" si="4"/>
        <v>1</v>
      </c>
      <c r="W5">
        <f>SUMIF(元データ!F:F,B5,元データ!J:J)</f>
        <v>1</v>
      </c>
      <c r="X5">
        <f>SUMIF(元データ!F:F,B5,元データ!K:K)</f>
        <v>0</v>
      </c>
      <c r="Y5">
        <f>SUMIF(元データ!F:F,B5,元データ!L:L)</f>
        <v>0</v>
      </c>
      <c r="Z5">
        <f t="shared" si="5"/>
        <v>1</v>
      </c>
      <c r="AA5">
        <f>SUMIF(元データ!F:F,B5,元データ!AA:AA)</f>
        <v>0</v>
      </c>
      <c r="AB5">
        <f t="shared" si="6"/>
        <v>11</v>
      </c>
      <c r="AC5">
        <f t="shared" si="7"/>
        <v>5.5</v>
      </c>
      <c r="AD5">
        <f>SUMIF(元データ!F:F,B5,元データ!T:T)</f>
        <v>1</v>
      </c>
      <c r="AE5">
        <f>SUMIF(元データ!F:F,B5,元データ!U:U)</f>
        <v>1</v>
      </c>
      <c r="AF5">
        <f>SUMIF(元データ!F:F,B5,元データ!V:V)</f>
        <v>1</v>
      </c>
      <c r="AG5">
        <f>SUMIF(元データ!F:F,B5,元データ!W:W)</f>
        <v>6</v>
      </c>
      <c r="AH5">
        <f>SUMIF(元データ!F:F,B5,元データ!R:R)</f>
        <v>0</v>
      </c>
      <c r="AI5">
        <f>SUMIF(元データ!F:F,B5,元データ!S:S)</f>
        <v>2</v>
      </c>
    </row>
    <row r="6" spans="1:35">
      <c r="A6" t="s">
        <v>154</v>
      </c>
      <c r="B6" t="s">
        <v>27</v>
      </c>
      <c r="C6">
        <f>COUNTIF(元データ!F:F,B6)</f>
        <v>2</v>
      </c>
      <c r="D6">
        <f>SUMIF(元データ!F:F,B6,元データ!H:H)</f>
        <v>5</v>
      </c>
      <c r="E6">
        <f>SUMIF(元データ!F:F,B6,元データ!H:H)</f>
        <v>5</v>
      </c>
      <c r="F6">
        <f>SUMIF(元データ!F:F,B6,元データ!I:I)</f>
        <v>3</v>
      </c>
      <c r="G6">
        <f>SUMIF(元データ!F:F,B6,元データ!N:N)</f>
        <v>0</v>
      </c>
      <c r="H6">
        <f>SUMIF(元データ!F:F,B6,元データ!O:O)</f>
        <v>0</v>
      </c>
      <c r="I6">
        <f>SUMIF(元データ!F:F,B6,元データ!Q:Q)</f>
        <v>0</v>
      </c>
      <c r="J6">
        <f>SUMIF(元データ!F:F,B6,元データ!P:P)</f>
        <v>3</v>
      </c>
      <c r="K6">
        <f>SUMIF(元データ!F:F,B6,元データ!R:R)</f>
        <v>0</v>
      </c>
      <c r="L6">
        <f>SUMIF(元データ!F:F,B6,元データ!Z:Z)</f>
        <v>0</v>
      </c>
      <c r="M6">
        <f>SUMIF(元データ!F:F,B6,元データ!M:M)</f>
        <v>0</v>
      </c>
      <c r="N6">
        <f>SUMIF(元データ!F:F,B6,元データ!Y:Y)</f>
        <v>0</v>
      </c>
      <c r="O6" s="20">
        <f t="shared" si="0"/>
        <v>0.6</v>
      </c>
      <c r="P6">
        <f t="shared" si="1"/>
        <v>0.6</v>
      </c>
      <c r="Q6">
        <f t="shared" si="2"/>
        <v>0.8</v>
      </c>
      <c r="R6">
        <f t="shared" si="3"/>
        <v>1.4</v>
      </c>
      <c r="S6">
        <f>SUMIF(元データ!F:F,B6,元データ!AB:AB)</f>
        <v>0</v>
      </c>
      <c r="T6">
        <f>SUMIF(元データ!F:F,B6,元データ!AC:AC)</f>
        <v>2</v>
      </c>
      <c r="U6">
        <f>SUMIF(元データ!F:F,B6,元データ!AD:AD)</f>
        <v>1</v>
      </c>
      <c r="V6" s="1">
        <f t="shared" si="4"/>
        <v>1</v>
      </c>
      <c r="W6">
        <f>SUMIF(元データ!F:F,B6,元データ!J:J)</f>
        <v>2</v>
      </c>
      <c r="X6">
        <f>SUMIF(元データ!F:F,B6,元データ!K:K)</f>
        <v>1</v>
      </c>
      <c r="Y6">
        <f>SUMIF(元データ!F:F,B6,元データ!L:L)</f>
        <v>0</v>
      </c>
      <c r="Z6">
        <f t="shared" si="5"/>
        <v>4</v>
      </c>
      <c r="AA6">
        <f>SUMIF(元データ!F:F,B6,元データ!AA:AA)</f>
        <v>0</v>
      </c>
      <c r="AB6">
        <f t="shared" si="6"/>
        <v>19</v>
      </c>
      <c r="AC6">
        <f t="shared" si="7"/>
        <v>3.8</v>
      </c>
      <c r="AD6">
        <f>SUMIF(元データ!F:F,B6,元データ!T:T)</f>
        <v>4</v>
      </c>
      <c r="AE6">
        <f>SUMIF(元データ!F:F,B6,元データ!U:U)</f>
        <v>0</v>
      </c>
      <c r="AF6">
        <f>SUMIF(元データ!F:F,B6,元データ!V:V)</f>
        <v>3</v>
      </c>
      <c r="AG6">
        <f>SUMIF(元データ!F:F,B6,元データ!W:W)</f>
        <v>7</v>
      </c>
      <c r="AH6">
        <f>SUMIF(元データ!F:F,B6,元データ!R:R)</f>
        <v>0</v>
      </c>
      <c r="AI6">
        <f>SUMIF(元データ!F:F,B6,元データ!S:S)</f>
        <v>3</v>
      </c>
    </row>
    <row r="7" spans="1:35">
      <c r="A7" t="s">
        <v>155</v>
      </c>
      <c r="B7" t="s">
        <v>29</v>
      </c>
      <c r="C7">
        <f>COUNTIF(元データ!F:F,B7)</f>
        <v>2</v>
      </c>
      <c r="D7">
        <f>SUMIF(元データ!F:F,B7,元データ!H:H)</f>
        <v>6</v>
      </c>
      <c r="E7">
        <f>SUMIF(元データ!F:F,B7,元データ!H:H)</f>
        <v>6</v>
      </c>
      <c r="F7">
        <f>SUMIF(元データ!F:F,B7,元データ!I:I)</f>
        <v>1</v>
      </c>
      <c r="G7">
        <f>SUMIF(元データ!F:F,B7,元データ!N:N)</f>
        <v>0</v>
      </c>
      <c r="H7">
        <f>SUMIF(元データ!F:F,B7,元データ!O:O)</f>
        <v>0</v>
      </c>
      <c r="I7">
        <f>SUMIF(元データ!F:F,B7,元データ!Q:Q)</f>
        <v>0</v>
      </c>
      <c r="J7">
        <f>SUMIF(元データ!F:F,B7,元データ!P:P)</f>
        <v>0</v>
      </c>
      <c r="K7">
        <f>SUMIF(元データ!F:F,B7,元データ!R:R)</f>
        <v>1</v>
      </c>
      <c r="L7">
        <f>SUMIF(元データ!F:F,B7,元データ!Z:Z)</f>
        <v>0</v>
      </c>
      <c r="M7">
        <f>SUMIF(元データ!F:F,B7,元データ!M:M)</f>
        <v>0</v>
      </c>
      <c r="N7">
        <f>SUMIF(元データ!F:F,B7,元データ!Y:Y)</f>
        <v>2</v>
      </c>
      <c r="O7" s="20">
        <f t="shared" si="0"/>
        <v>0.16700000000000001</v>
      </c>
      <c r="P7">
        <f t="shared" si="1"/>
        <v>0.16700000000000001</v>
      </c>
      <c r="Q7">
        <f t="shared" si="2"/>
        <v>0.33300000000000002</v>
      </c>
      <c r="R7">
        <f t="shared" si="3"/>
        <v>0.5</v>
      </c>
      <c r="S7">
        <f>SUMIF(元データ!F:F,B7,元データ!AB:AB)</f>
        <v>0</v>
      </c>
      <c r="T7">
        <f>SUMIF(元データ!F:F,B7,元データ!AC:AC)</f>
        <v>2</v>
      </c>
      <c r="U7">
        <f>SUMIF(元データ!F:F,B7,元データ!AD:AD)</f>
        <v>4</v>
      </c>
      <c r="V7" s="1">
        <f t="shared" si="4"/>
        <v>1</v>
      </c>
      <c r="W7">
        <f>SUMIF(元データ!F:F,B7,元データ!J:J)</f>
        <v>0</v>
      </c>
      <c r="X7">
        <f>SUMIF(元データ!F:F,B7,元データ!K:K)</f>
        <v>1</v>
      </c>
      <c r="Y7">
        <f>SUMIF(元データ!F:F,B7,元データ!L:L)</f>
        <v>0</v>
      </c>
      <c r="Z7">
        <f t="shared" si="5"/>
        <v>2</v>
      </c>
      <c r="AA7">
        <f>SUMIF(元データ!F:F,B7,元データ!AA:AA)</f>
        <v>0</v>
      </c>
      <c r="AB7">
        <f t="shared" si="6"/>
        <v>31</v>
      </c>
      <c r="AC7">
        <f t="shared" si="7"/>
        <v>5.17</v>
      </c>
      <c r="AD7">
        <f>SUMIF(元データ!F:F,B7,元データ!T:T)</f>
        <v>0</v>
      </c>
      <c r="AE7">
        <f>SUMIF(元データ!F:F,B7,元データ!U:U)</f>
        <v>10</v>
      </c>
      <c r="AF7">
        <f>SUMIF(元データ!F:F,B7,元データ!V:V)</f>
        <v>5</v>
      </c>
      <c r="AG7">
        <f>SUMIF(元データ!F:F,B7,元データ!W:W)</f>
        <v>10</v>
      </c>
      <c r="AH7">
        <f>SUMIF(元データ!F:F,B7,元データ!R:R)</f>
        <v>1</v>
      </c>
      <c r="AI7">
        <f>SUMIF(元データ!F:F,B7,元データ!S:S)</f>
        <v>1</v>
      </c>
    </row>
    <row r="8" spans="1:35">
      <c r="A8" t="s">
        <v>156</v>
      </c>
      <c r="B8" t="s">
        <v>30</v>
      </c>
      <c r="C8">
        <f>COUNTIF(元データ!F:F,B8)</f>
        <v>2</v>
      </c>
      <c r="D8">
        <f>SUMIF(元データ!F:F,B8,元データ!H:H)</f>
        <v>4</v>
      </c>
      <c r="E8">
        <f>SUMIF(元データ!F:F,B8,元データ!H:H)</f>
        <v>4</v>
      </c>
      <c r="F8">
        <f>SUMIF(元データ!F:F,B8,元データ!I:I)</f>
        <v>0</v>
      </c>
      <c r="G8">
        <f>SUMIF(元データ!F:F,B8,元データ!N:N)</f>
        <v>0</v>
      </c>
      <c r="H8">
        <f>SUMIF(元データ!F:F,B8,元データ!O:O)</f>
        <v>0</v>
      </c>
      <c r="I8">
        <f>SUMIF(元データ!F:F,B8,元データ!Q:Q)</f>
        <v>0</v>
      </c>
      <c r="J8">
        <f>SUMIF(元データ!F:F,B8,元データ!P:P)</f>
        <v>0</v>
      </c>
      <c r="K8">
        <f>SUMIF(元データ!F:F,B8,元データ!R:R)</f>
        <v>0</v>
      </c>
      <c r="L8">
        <f>SUMIF(元データ!F:F,B8,元データ!Z:Z)</f>
        <v>0</v>
      </c>
      <c r="M8">
        <f>SUMIF(元データ!F:F,B8,元データ!M:M)</f>
        <v>0</v>
      </c>
      <c r="N8">
        <f>SUMIF(元データ!F:F,B8,元データ!Y:Y)</f>
        <v>1</v>
      </c>
      <c r="O8" s="20">
        <f t="shared" si="0"/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f>SUMIF(元データ!F:F,B8,元データ!AB:AB)</f>
        <v>1</v>
      </c>
      <c r="T8">
        <f>SUMIF(元データ!F:F,B8,元データ!AC:AC)</f>
        <v>2</v>
      </c>
      <c r="U8">
        <f>SUMIF(元データ!F:F,B8,元データ!AD:AD)</f>
        <v>1</v>
      </c>
      <c r="V8" s="1">
        <f t="shared" si="4"/>
        <v>0.75</v>
      </c>
      <c r="W8">
        <f>SUMIF(元データ!F:F,B8,元データ!J:J)</f>
        <v>0</v>
      </c>
      <c r="X8">
        <f>SUMIF(元データ!F:F,B8,元データ!K:K)</f>
        <v>0</v>
      </c>
      <c r="Y8">
        <f>SUMIF(元データ!F:F,B8,元データ!L:L)</f>
        <v>0</v>
      </c>
      <c r="Z8">
        <f t="shared" si="5"/>
        <v>0</v>
      </c>
      <c r="AA8">
        <f>SUMIF(元データ!F:F,B8,元データ!AA:AA)</f>
        <v>0</v>
      </c>
      <c r="AB8">
        <f t="shared" si="6"/>
        <v>16</v>
      </c>
      <c r="AC8">
        <f t="shared" si="7"/>
        <v>4</v>
      </c>
      <c r="AD8">
        <f>SUMIF(元データ!F:F,B8,元データ!T:T)</f>
        <v>1</v>
      </c>
      <c r="AE8">
        <f>SUMIF(元データ!F:F,B8,元データ!U:U)</f>
        <v>2</v>
      </c>
      <c r="AF8">
        <f>SUMIF(元データ!F:F,B8,元データ!V:V)</f>
        <v>2</v>
      </c>
      <c r="AG8">
        <f>SUMIF(元データ!F:F,B8,元データ!W:W)</f>
        <v>7</v>
      </c>
      <c r="AH8">
        <f>SUMIF(元データ!F:F,B8,元データ!R:R)</f>
        <v>0</v>
      </c>
      <c r="AI8">
        <f>SUMIF(元データ!F:F,B8,元データ!S:S)</f>
        <v>1</v>
      </c>
    </row>
    <row r="9" spans="1:35">
      <c r="A9" t="s">
        <v>157</v>
      </c>
      <c r="B9" t="s">
        <v>28</v>
      </c>
      <c r="C9">
        <f>COUNTIF(元データ!F:F,B9)</f>
        <v>1</v>
      </c>
      <c r="D9">
        <f>SUMIF(元データ!F:F,B9,元データ!H:H)</f>
        <v>0</v>
      </c>
      <c r="E9">
        <f>SUMIF(元データ!F:F,B9,元データ!H:H)</f>
        <v>0</v>
      </c>
      <c r="F9">
        <f>SUMIF(元データ!F:F,B9,元データ!I:I)</f>
        <v>0</v>
      </c>
      <c r="G9">
        <f>SUMIF(元データ!F:F,B9,元データ!N:N)</f>
        <v>0</v>
      </c>
      <c r="H9">
        <f>SUMIF(元データ!F:F,B9,元データ!O:O)</f>
        <v>0</v>
      </c>
      <c r="I9">
        <f>SUMIF(元データ!F:F,B9,元データ!Q:Q)</f>
        <v>0</v>
      </c>
      <c r="J9">
        <f>SUMIF(元データ!F:F,B9,元データ!P:P)</f>
        <v>0</v>
      </c>
      <c r="K9">
        <f>SUMIF(元データ!F:F,B9,元データ!R:R)</f>
        <v>0</v>
      </c>
      <c r="L9">
        <f>SUMIF(元データ!F:F,B9,元データ!Z:Z)</f>
        <v>0</v>
      </c>
      <c r="M9">
        <f>SUMIF(元データ!F:F,B9,元データ!M:M)</f>
        <v>0</v>
      </c>
      <c r="N9">
        <f>SUMIF(元データ!F:F,B9,元データ!Y:Y)</f>
        <v>0</v>
      </c>
      <c r="O9" s="20">
        <f>IFERROR(ROUND(F9/E9,3),0)</f>
        <v>0</v>
      </c>
      <c r="P9">
        <f>IFERROR(ROUND((G9+H9+F9)/(G9+H9+E9),3),0)</f>
        <v>0</v>
      </c>
      <c r="Q9">
        <f>IFERROR(ROUND(Z9/E9,3),0)</f>
        <v>0</v>
      </c>
      <c r="R9">
        <f t="shared" si="3"/>
        <v>0</v>
      </c>
      <c r="S9">
        <f>SUMIF(元データ!F:F,B9,元データ!AB:AB)</f>
        <v>0</v>
      </c>
      <c r="T9">
        <f>SUMIF(元データ!F:F,B9,元データ!AC:AC)</f>
        <v>5</v>
      </c>
      <c r="U9">
        <f>SUMIF(元データ!F:F,B9,元データ!AD:AD)</f>
        <v>1</v>
      </c>
      <c r="V9" s="1">
        <f t="shared" si="4"/>
        <v>1</v>
      </c>
      <c r="W9">
        <f>SUMIF(元データ!F:F,B9,元データ!J:J)</f>
        <v>0</v>
      </c>
      <c r="X9">
        <f>SUMIF(元データ!F:F,B9,元データ!K:K)</f>
        <v>0</v>
      </c>
      <c r="Y9">
        <f>SUMIF(元データ!F:F,B9,元データ!L:L)</f>
        <v>0</v>
      </c>
      <c r="Z9">
        <f t="shared" si="5"/>
        <v>0</v>
      </c>
      <c r="AA9">
        <f>SUMIF(元データ!F:F,B9,元データ!AA:AA)</f>
        <v>0</v>
      </c>
      <c r="AB9">
        <f t="shared" si="6"/>
        <v>0</v>
      </c>
      <c r="AC9">
        <f>IFERROR(ROUND(AB9/D9,2),0)</f>
        <v>0</v>
      </c>
      <c r="AD9">
        <f>SUMIF(元データ!F:F,B9,元データ!T:T)</f>
        <v>0</v>
      </c>
      <c r="AE9">
        <f>SUMIF(元データ!F:F,B9,元データ!U:U)</f>
        <v>0</v>
      </c>
      <c r="AF9">
        <f>SUMIF(元データ!F:F,B9,元データ!V:V)</f>
        <v>0</v>
      </c>
      <c r="AG9">
        <f>SUMIF(元データ!F:F,B9,元データ!W:W)</f>
        <v>0</v>
      </c>
      <c r="AH9">
        <f>SUMIF(元データ!F:F,B9,元データ!R:R)</f>
        <v>0</v>
      </c>
      <c r="AI9">
        <f>SUMIF(元データ!F:F,B9,元データ!S:S)</f>
        <v>0</v>
      </c>
    </row>
    <row r="10" spans="1:35">
      <c r="A10" t="s">
        <v>158</v>
      </c>
      <c r="B10" t="s">
        <v>31</v>
      </c>
      <c r="C10">
        <f>COUNTIF(元データ!F:F,B10)</f>
        <v>2</v>
      </c>
      <c r="D10">
        <f>SUMIF(元データ!F:F,B10,元データ!H:H)</f>
        <v>5</v>
      </c>
      <c r="E10">
        <f>SUMIF(元データ!F:F,B10,元データ!H:H)</f>
        <v>5</v>
      </c>
      <c r="F10">
        <f>SUMIF(元データ!F:F,B10,元データ!I:I)</f>
        <v>1</v>
      </c>
      <c r="G10">
        <f>SUMIF(元データ!F:F,B10,元データ!N:N)</f>
        <v>1</v>
      </c>
      <c r="H10">
        <f>SUMIF(元データ!F:F,B10,元データ!O:O)</f>
        <v>0</v>
      </c>
      <c r="I10">
        <f>SUMIF(元データ!F:F,B10,元データ!Q:Q)</f>
        <v>1</v>
      </c>
      <c r="J10">
        <f>SUMIF(元データ!F:F,B10,元データ!P:P)</f>
        <v>0</v>
      </c>
      <c r="K10">
        <f>SUMIF(元データ!F:F,B10,元データ!R:R)</f>
        <v>2</v>
      </c>
      <c r="L10">
        <f>SUMIF(元データ!F:F,B10,元データ!Z:Z)</f>
        <v>0</v>
      </c>
      <c r="M10">
        <f>SUMIF(元データ!F:F,B10,元データ!M:M)</f>
        <v>0</v>
      </c>
      <c r="N10">
        <f>SUMIF(元データ!F:F,B10,元データ!Y:Y)</f>
        <v>2</v>
      </c>
      <c r="O10" s="20">
        <f t="shared" si="0"/>
        <v>0.2</v>
      </c>
      <c r="P10">
        <f t="shared" si="1"/>
        <v>0.33300000000000002</v>
      </c>
      <c r="Q10">
        <f t="shared" si="2"/>
        <v>0.2</v>
      </c>
      <c r="R10">
        <f t="shared" si="3"/>
        <v>0.53300000000000003</v>
      </c>
      <c r="S10">
        <f>SUMIF(元データ!F:F,B10,元データ!AB:AB)</f>
        <v>0</v>
      </c>
      <c r="T10">
        <f>SUMIF(元データ!F:F,B10,元データ!AC:AC)</f>
        <v>1</v>
      </c>
      <c r="U10">
        <f>SUMIF(元データ!F:F,B10,元データ!AD:AD)</f>
        <v>0</v>
      </c>
      <c r="V10" s="1">
        <f t="shared" si="4"/>
        <v>1</v>
      </c>
      <c r="W10">
        <f>SUMIF(元データ!F:F,B10,元データ!J:J)</f>
        <v>1</v>
      </c>
      <c r="X10">
        <f>SUMIF(元データ!F:F,B10,元データ!K:K)</f>
        <v>0</v>
      </c>
      <c r="Y10">
        <f>SUMIF(元データ!F:F,B10,元データ!L:L)</f>
        <v>0</v>
      </c>
      <c r="Z10">
        <f t="shared" si="5"/>
        <v>1</v>
      </c>
      <c r="AA10">
        <f>SUMIF(元データ!F:F,B10,元データ!AA:AA)</f>
        <v>0</v>
      </c>
      <c r="AB10">
        <f t="shared" si="6"/>
        <v>28</v>
      </c>
      <c r="AC10">
        <f t="shared" si="7"/>
        <v>5.6</v>
      </c>
      <c r="AD10">
        <f>SUMIF(元データ!F:F,B10,元データ!T:T)</f>
        <v>5</v>
      </c>
      <c r="AE10">
        <f>SUMIF(元データ!F:F,B10,元データ!U:U)</f>
        <v>4</v>
      </c>
      <c r="AF10">
        <f>SUMIF(元データ!F:F,B10,元データ!V:V)</f>
        <v>4</v>
      </c>
      <c r="AG10">
        <f>SUMIF(元データ!F:F,B10,元データ!W:W)</f>
        <v>10</v>
      </c>
      <c r="AH10">
        <f>SUMIF(元データ!F:F,B10,元データ!R:R)</f>
        <v>2</v>
      </c>
      <c r="AI10">
        <f>SUMIF(元データ!F:F,B10,元データ!S:S)</f>
        <v>0</v>
      </c>
    </row>
    <row r="11" spans="1:35">
      <c r="A11" t="s">
        <v>159</v>
      </c>
      <c r="B11" t="s">
        <v>32</v>
      </c>
      <c r="C11">
        <f>COUNTIF(元データ!F:F,B11)</f>
        <v>2</v>
      </c>
      <c r="D11">
        <f>SUMIF(元データ!F:F,B11,元データ!H:H)</f>
        <v>5</v>
      </c>
      <c r="E11">
        <f>SUMIF(元データ!F:F,B11,元データ!H:H)</f>
        <v>5</v>
      </c>
      <c r="F11">
        <f>SUMIF(元データ!F:F,B11,元データ!I:I)</f>
        <v>0</v>
      </c>
      <c r="G11">
        <f>SUMIF(元データ!F:F,B11,元データ!N:N)</f>
        <v>0</v>
      </c>
      <c r="H11">
        <f>SUMIF(元データ!F:F,B11,元データ!O:O)</f>
        <v>0</v>
      </c>
      <c r="I11">
        <f>SUMIF(元データ!F:F,B11,元データ!Q:Q)</f>
        <v>0</v>
      </c>
      <c r="J11">
        <f>SUMIF(元データ!F:F,B11,元データ!P:P)</f>
        <v>0</v>
      </c>
      <c r="K11">
        <f>SUMIF(元データ!F:F,B11,元データ!R:R)</f>
        <v>0</v>
      </c>
      <c r="L11">
        <f>SUMIF(元データ!F:F,B11,元データ!Z:Z)</f>
        <v>0</v>
      </c>
      <c r="M11">
        <f>SUMIF(元データ!F:F,B11,元データ!M:M)</f>
        <v>0</v>
      </c>
      <c r="N11">
        <f>SUMIF(元データ!F:F,B11,元データ!Y:Y)</f>
        <v>2</v>
      </c>
      <c r="O11" s="20">
        <f t="shared" si="0"/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f>SUMIF(元データ!F:F,B11,元データ!AB:AB)</f>
        <v>0</v>
      </c>
      <c r="T11">
        <f>SUMIF(元データ!F:F,B11,元データ!AC:AC)</f>
        <v>2</v>
      </c>
      <c r="U11">
        <f>SUMIF(元データ!F:F,B11,元データ!AD:AD)</f>
        <v>0</v>
      </c>
      <c r="V11" s="1">
        <f t="shared" si="4"/>
        <v>1</v>
      </c>
      <c r="W11">
        <f>SUMIF(元データ!F:F,B11,元データ!J:J)</f>
        <v>0</v>
      </c>
      <c r="X11">
        <f>SUMIF(元データ!F:F,B11,元データ!K:K)</f>
        <v>0</v>
      </c>
      <c r="Y11">
        <f>SUMIF(元データ!F:F,B11,元データ!L:L)</f>
        <v>0</v>
      </c>
      <c r="Z11">
        <f t="shared" si="5"/>
        <v>0</v>
      </c>
      <c r="AA11">
        <f>SUMIF(元データ!F:F,B11,元データ!AA:AA)</f>
        <v>0</v>
      </c>
      <c r="AB11">
        <f t="shared" si="6"/>
        <v>24</v>
      </c>
      <c r="AC11">
        <f t="shared" si="7"/>
        <v>4.8</v>
      </c>
      <c r="AD11">
        <f>SUMIF(元データ!F:F,B11,元データ!T:T)</f>
        <v>2</v>
      </c>
      <c r="AE11">
        <f>SUMIF(元データ!F:F,B11,元データ!U:U)</f>
        <v>3</v>
      </c>
      <c r="AF11">
        <f>SUMIF(元データ!F:F,B11,元データ!V:V)</f>
        <v>5</v>
      </c>
      <c r="AG11">
        <f>SUMIF(元データ!F:F,B11,元データ!W:W)</f>
        <v>9</v>
      </c>
      <c r="AH11">
        <f>SUMIF(元データ!F:F,B11,元データ!R:R)</f>
        <v>0</v>
      </c>
      <c r="AI11">
        <f>SUMIF(元データ!F:F,B11,元データ!S:S)</f>
        <v>0</v>
      </c>
    </row>
    <row r="12" spans="1:35">
      <c r="A12" t="s">
        <v>160</v>
      </c>
      <c r="B12" t="s">
        <v>33</v>
      </c>
      <c r="C12">
        <f>COUNTIF(元データ!F:F,B12)</f>
        <v>2</v>
      </c>
      <c r="D12">
        <f>SUMIF(元データ!F:F,B12,元データ!H:H)</f>
        <v>4</v>
      </c>
      <c r="E12">
        <f>SUMIF(元データ!F:F,B12,元データ!H:H)</f>
        <v>4</v>
      </c>
      <c r="F12">
        <f>SUMIF(元データ!F:F,B12,元データ!I:I)</f>
        <v>1</v>
      </c>
      <c r="G12">
        <f>SUMIF(元データ!F:F,B12,元データ!N:N)</f>
        <v>1</v>
      </c>
      <c r="H12">
        <f>SUMIF(元データ!F:F,B12,元データ!O:O)</f>
        <v>0</v>
      </c>
      <c r="I12">
        <f>SUMIF(元データ!F:F,B12,元データ!Q:Q)</f>
        <v>0</v>
      </c>
      <c r="J12">
        <f>SUMIF(元データ!F:F,B12,元データ!P:P)</f>
        <v>0</v>
      </c>
      <c r="K12">
        <f>SUMIF(元データ!F:F,B12,元データ!R:R)</f>
        <v>1</v>
      </c>
      <c r="L12">
        <f>SUMIF(元データ!F:F,B12,元データ!Z:Z)</f>
        <v>0</v>
      </c>
      <c r="M12">
        <f>SUMIF(元データ!F:F,B12,元データ!M:M)</f>
        <v>0</v>
      </c>
      <c r="N12">
        <f>SUMIF(元データ!F:F,B12,元データ!Y:Y)</f>
        <v>2</v>
      </c>
      <c r="O12" s="20">
        <f t="shared" si="0"/>
        <v>0.25</v>
      </c>
      <c r="P12">
        <f t="shared" si="1"/>
        <v>0.4</v>
      </c>
      <c r="Q12">
        <f t="shared" si="2"/>
        <v>0.25</v>
      </c>
      <c r="R12">
        <f t="shared" si="3"/>
        <v>0.65</v>
      </c>
      <c r="S12">
        <f>SUMIF(元データ!F:F,B12,元データ!AB:AB)</f>
        <v>0</v>
      </c>
      <c r="T12">
        <f>SUMIF(元データ!F:F,B12,元データ!AC:AC)</f>
        <v>5</v>
      </c>
      <c r="U12">
        <f>SUMIF(元データ!F:F,B12,元データ!AD:AD)</f>
        <v>6</v>
      </c>
      <c r="V12" s="1">
        <f t="shared" si="4"/>
        <v>1</v>
      </c>
      <c r="W12">
        <f>SUMIF(元データ!F:F,B12,元データ!J:J)</f>
        <v>1</v>
      </c>
      <c r="X12">
        <f>SUMIF(元データ!F:F,B12,元データ!K:K)</f>
        <v>0</v>
      </c>
      <c r="Y12">
        <f>SUMIF(元データ!F:F,B12,元データ!L:L)</f>
        <v>0</v>
      </c>
      <c r="Z12">
        <f t="shared" si="5"/>
        <v>1</v>
      </c>
      <c r="AA12">
        <f>SUMIF(元データ!F:F,B12,元データ!AA:AA)</f>
        <v>0</v>
      </c>
      <c r="AB12">
        <f t="shared" si="6"/>
        <v>28</v>
      </c>
      <c r="AC12">
        <f t="shared" si="7"/>
        <v>7</v>
      </c>
      <c r="AD12">
        <f>SUMIF(元データ!F:F,B12,元データ!T:T)</f>
        <v>4</v>
      </c>
      <c r="AE12">
        <f>SUMIF(元データ!F:F,B12,元データ!U:U)</f>
        <v>3</v>
      </c>
      <c r="AF12">
        <f>SUMIF(元データ!F:F,B12,元データ!V:V)</f>
        <v>5</v>
      </c>
      <c r="AG12">
        <f>SUMIF(元データ!F:F,B12,元データ!W:W)</f>
        <v>12</v>
      </c>
      <c r="AH12">
        <f>SUMIF(元データ!F:F,B12,元データ!R:R)</f>
        <v>1</v>
      </c>
      <c r="AI12">
        <f>SUMIF(元データ!F:F,B12,元データ!S:S)</f>
        <v>1</v>
      </c>
    </row>
    <row r="13" spans="1:35">
      <c r="A13" t="s">
        <v>161</v>
      </c>
      <c r="B13" t="s">
        <v>146</v>
      </c>
      <c r="C13">
        <f>COUNTIF(元データ!F:F,B13)</f>
        <v>0</v>
      </c>
      <c r="D13">
        <f>SUMIF(元データ!F:F,B13,元データ!H:H)</f>
        <v>0</v>
      </c>
      <c r="E13">
        <f>SUMIF(元データ!F:F,B13,元データ!H:H)</f>
        <v>0</v>
      </c>
      <c r="F13">
        <f>SUMIF(元データ!F:F,B13,元データ!I:I)</f>
        <v>0</v>
      </c>
      <c r="G13">
        <f>SUMIF(元データ!F:F,B13,元データ!N:N)</f>
        <v>0</v>
      </c>
      <c r="H13">
        <f>SUMIF(元データ!F:F,B13,元データ!O:O)</f>
        <v>0</v>
      </c>
      <c r="I13">
        <f>SUMIF(元データ!F:F,B13,元データ!Q:Q)</f>
        <v>0</v>
      </c>
      <c r="J13">
        <f>SUMIF(元データ!F:F,B13,元データ!P:P)</f>
        <v>0</v>
      </c>
      <c r="K13">
        <f>SUMIF(元データ!F:F,B13,元データ!R:R)</f>
        <v>0</v>
      </c>
      <c r="L13">
        <f>SUMIF(元データ!F:F,B13,元データ!Z:Z)</f>
        <v>0</v>
      </c>
      <c r="M13">
        <f>SUMIF(元データ!F:F,B13,元データ!M:M)</f>
        <v>0</v>
      </c>
      <c r="N13">
        <f>SUMIF(元データ!F:F,B13,元データ!Y:Y)</f>
        <v>0</v>
      </c>
      <c r="O13" s="20">
        <f>IFERROR(ROUND(F13/E13,3),0)</f>
        <v>0</v>
      </c>
      <c r="P13">
        <f>IFERROR(ROUND((G13+H13+F13)/(G13+H13+E13),3),0)</f>
        <v>0</v>
      </c>
      <c r="Q13">
        <f>IFERROR(ROUND(Z13/E13,3),0)</f>
        <v>0</v>
      </c>
      <c r="R13">
        <f t="shared" ref="R13" si="8">IFERROR(P13+Q13,"-")</f>
        <v>0</v>
      </c>
      <c r="S13">
        <f>SUMIF(元データ!F:F,B13,元データ!AB:AB)</f>
        <v>0</v>
      </c>
      <c r="T13">
        <f>SUMIF(元データ!F:F,B13,元データ!AC:AC)</f>
        <v>0</v>
      </c>
      <c r="U13">
        <f>SUMIF(元データ!F:F,B13,元データ!AD:AD)</f>
        <v>0</v>
      </c>
      <c r="V13" s="1">
        <f>IFERROR(ROUND((T13+U13)/(S13+T13+U13),3),0)</f>
        <v>0</v>
      </c>
      <c r="W13">
        <f>SUMIF(元データ!F:F,B13,元データ!J:J)</f>
        <v>0</v>
      </c>
      <c r="X13">
        <f>SUMIF(元データ!F:F,B13,元データ!K:K)</f>
        <v>0</v>
      </c>
      <c r="Y13">
        <f>SUMIF(元データ!F:F,B13,元データ!L:L)</f>
        <v>0</v>
      </c>
      <c r="Z13">
        <f t="shared" ref="Z13:Z17" si="9">W13+X13*2+Y13*3+M13*4</f>
        <v>0</v>
      </c>
      <c r="AA13">
        <f>SUMIF(元データ!F:F,B13,元データ!AA:AA)</f>
        <v>0</v>
      </c>
      <c r="AB13">
        <f t="shared" ref="AB13:AB17" si="10">SUM(AD13:AG13)+E13+L13</f>
        <v>0</v>
      </c>
      <c r="AC13">
        <f>IFERROR(ROUND(AB13/D13,2),0)</f>
        <v>0</v>
      </c>
      <c r="AD13">
        <f>SUMIF(元データ!F:F,B13,元データ!T:T)</f>
        <v>0</v>
      </c>
      <c r="AE13">
        <f>SUMIF(元データ!F:F,B13,元データ!U:U)</f>
        <v>0</v>
      </c>
      <c r="AF13">
        <f>SUMIF(元データ!F:F,B13,元データ!V:V)</f>
        <v>0</v>
      </c>
      <c r="AG13">
        <f>SUMIF(元データ!F:F,B13,元データ!W:W)</f>
        <v>0</v>
      </c>
      <c r="AH13">
        <f>SUMIF(元データ!F:F,B13,元データ!R:R)</f>
        <v>0</v>
      </c>
      <c r="AI13">
        <f>SUMIF(元データ!F:F,B13,元データ!S:S)</f>
        <v>0</v>
      </c>
    </row>
    <row r="14" spans="1:35">
      <c r="A14" t="s">
        <v>162</v>
      </c>
      <c r="B14" t="s">
        <v>148</v>
      </c>
      <c r="C14">
        <f>COUNTIF(元データ!F:F,B14)</f>
        <v>0</v>
      </c>
      <c r="D14">
        <f>SUMIF(元データ!F:F,B14,元データ!H:H)</f>
        <v>0</v>
      </c>
      <c r="E14">
        <f>SUMIF(元データ!F:F,B14,元データ!H:H)</f>
        <v>0</v>
      </c>
      <c r="F14">
        <f>SUMIF(元データ!F:F,B14,元データ!I:I)</f>
        <v>0</v>
      </c>
      <c r="G14">
        <f>SUMIF(元データ!F:F,B14,元データ!N:N)</f>
        <v>0</v>
      </c>
      <c r="H14">
        <f>SUMIF(元データ!F:F,B14,元データ!O:O)</f>
        <v>0</v>
      </c>
      <c r="I14">
        <f>SUMIF(元データ!F:F,B14,元データ!Q:Q)</f>
        <v>0</v>
      </c>
      <c r="J14">
        <f>SUMIF(元データ!F:F,B14,元データ!P:P)</f>
        <v>0</v>
      </c>
      <c r="K14">
        <f>SUMIF(元データ!F:F,B14,元データ!R:R)</f>
        <v>0</v>
      </c>
      <c r="L14">
        <f>SUMIF(元データ!F:F,B14,元データ!Z:Z)</f>
        <v>0</v>
      </c>
      <c r="M14">
        <f>SUMIF(元データ!F:F,B14,元データ!M:M)</f>
        <v>0</v>
      </c>
      <c r="N14">
        <f>SUMIF(元データ!F:F,B14,元データ!Y:Y)</f>
        <v>0</v>
      </c>
      <c r="O14" s="20">
        <f t="shared" ref="O14:O17" si="11">IFERROR(ROUND(F14/E14,3),0)</f>
        <v>0</v>
      </c>
      <c r="P14">
        <f t="shared" ref="P14:P17" si="12">IFERROR(ROUND((G14+H14+F14)/(G14+H14+E14),3),0)</f>
        <v>0</v>
      </c>
      <c r="Q14">
        <f t="shared" ref="Q14:Q17" si="13">IFERROR(ROUND(Z14/E14,3),0)</f>
        <v>0</v>
      </c>
      <c r="R14">
        <f t="shared" ref="R14:R17" si="14">IFERROR(P14+Q14,"-")</f>
        <v>0</v>
      </c>
      <c r="S14">
        <f>SUMIF(元データ!F:F,B14,元データ!AB:AB)</f>
        <v>0</v>
      </c>
      <c r="T14">
        <f>SUMIF(元データ!F:F,B14,元データ!AC:AC)</f>
        <v>0</v>
      </c>
      <c r="U14">
        <f>SUMIF(元データ!F:F,B14,元データ!AD:AD)</f>
        <v>0</v>
      </c>
      <c r="V14" s="1">
        <f t="shared" ref="V14:V17" si="15">IFERROR(ROUND((T14+U14)/(S14+T14+U14),3),0)</f>
        <v>0</v>
      </c>
      <c r="W14">
        <f>SUMIF(元データ!F:F,B14,元データ!J:J)</f>
        <v>0</v>
      </c>
      <c r="X14">
        <f>SUMIF(元データ!F:F,B14,元データ!K:K)</f>
        <v>0</v>
      </c>
      <c r="Y14">
        <f>SUMIF(元データ!F:F,B14,元データ!L:L)</f>
        <v>0</v>
      </c>
      <c r="Z14">
        <f t="shared" si="9"/>
        <v>0</v>
      </c>
      <c r="AA14">
        <f>SUMIF(元データ!F:F,B14,元データ!AA:AA)</f>
        <v>0</v>
      </c>
      <c r="AB14">
        <f t="shared" si="10"/>
        <v>0</v>
      </c>
      <c r="AC14">
        <f t="shared" ref="AC14:AC17" si="16">IFERROR(ROUND(AB14/D14,2),0)</f>
        <v>0</v>
      </c>
      <c r="AD14">
        <f>SUMIF(元データ!F:F,B14,元データ!T:T)</f>
        <v>0</v>
      </c>
      <c r="AE14">
        <f>SUMIF(元データ!F:F,B14,元データ!U:U)</f>
        <v>0</v>
      </c>
      <c r="AF14">
        <f>SUMIF(元データ!F:F,B14,元データ!V:V)</f>
        <v>0</v>
      </c>
      <c r="AG14">
        <f>SUMIF(元データ!F:F,B14,元データ!W:W)</f>
        <v>0</v>
      </c>
      <c r="AH14">
        <f>SUMIF(元データ!F:F,B14,元データ!R:R)</f>
        <v>0</v>
      </c>
      <c r="AI14">
        <f>SUMIF(元データ!F:F,B14,元データ!S:S)</f>
        <v>0</v>
      </c>
    </row>
    <row r="15" spans="1:35">
      <c r="A15" t="s">
        <v>163</v>
      </c>
      <c r="B15" t="s">
        <v>166</v>
      </c>
      <c r="C15">
        <f>COUNTIF(元データ!F:F,B15)</f>
        <v>0</v>
      </c>
      <c r="D15">
        <f>SUMIF(元データ!F:F,B15,元データ!H:H)</f>
        <v>0</v>
      </c>
      <c r="E15">
        <f>SUMIF(元データ!F:F,B15,元データ!H:H)</f>
        <v>0</v>
      </c>
      <c r="F15">
        <f>SUMIF(元データ!F:F,B15,元データ!I:I)</f>
        <v>0</v>
      </c>
      <c r="G15">
        <f>SUMIF(元データ!F:F,B15,元データ!N:N)</f>
        <v>0</v>
      </c>
      <c r="H15">
        <f>SUMIF(元データ!F:F,B15,元データ!O:O)</f>
        <v>0</v>
      </c>
      <c r="I15">
        <f>SUMIF(元データ!F:F,B15,元データ!Q:Q)</f>
        <v>0</v>
      </c>
      <c r="J15">
        <f>SUMIF(元データ!F:F,B15,元データ!P:P)</f>
        <v>0</v>
      </c>
      <c r="K15">
        <f>SUMIF(元データ!F:F,B15,元データ!R:R)</f>
        <v>0</v>
      </c>
      <c r="L15">
        <f>SUMIF(元データ!F:F,B15,元データ!Z:Z)</f>
        <v>0</v>
      </c>
      <c r="M15">
        <f>SUMIF(元データ!F:F,B15,元データ!M:M)</f>
        <v>0</v>
      </c>
      <c r="N15">
        <f>SUMIF(元データ!F:F,B15,元データ!Y:Y)</f>
        <v>0</v>
      </c>
      <c r="O15" s="20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>SUMIF(元データ!F:F,B15,元データ!AB:AB)</f>
        <v>0</v>
      </c>
      <c r="T15">
        <f>SUMIF(元データ!F:F,B15,元データ!AC:AC)</f>
        <v>0</v>
      </c>
      <c r="U15">
        <f>SUMIF(元データ!F:F,B15,元データ!AD:AD)</f>
        <v>0</v>
      </c>
      <c r="V15" s="1">
        <f t="shared" si="15"/>
        <v>0</v>
      </c>
      <c r="W15">
        <f>SUMIF(元データ!F:F,B15,元データ!J:J)</f>
        <v>0</v>
      </c>
      <c r="X15">
        <f>SUMIF(元データ!F:F,B15,元データ!K:K)</f>
        <v>0</v>
      </c>
      <c r="Y15">
        <f>SUMIF(元データ!F:F,B15,元データ!L:L)</f>
        <v>0</v>
      </c>
      <c r="Z15">
        <f t="shared" si="9"/>
        <v>0</v>
      </c>
      <c r="AA15">
        <f>SUMIF(元データ!F:F,B15,元データ!AA:AA)</f>
        <v>0</v>
      </c>
      <c r="AB15">
        <f t="shared" si="10"/>
        <v>0</v>
      </c>
      <c r="AC15">
        <f t="shared" si="16"/>
        <v>0</v>
      </c>
      <c r="AD15">
        <f>SUMIF(元データ!F:F,B15,元データ!T:T)</f>
        <v>0</v>
      </c>
      <c r="AE15">
        <f>SUMIF(元データ!F:F,B15,元データ!U:U)</f>
        <v>0</v>
      </c>
      <c r="AF15">
        <f>SUMIF(元データ!F:F,B15,元データ!V:V)</f>
        <v>0</v>
      </c>
      <c r="AG15">
        <f>SUMIF(元データ!F:F,B15,元データ!W:W)</f>
        <v>0</v>
      </c>
      <c r="AH15">
        <f>SUMIF(元データ!F:F,B15,元データ!R:R)</f>
        <v>0</v>
      </c>
      <c r="AI15">
        <f>SUMIF(元データ!F:F,B15,元データ!S:S)</f>
        <v>0</v>
      </c>
    </row>
    <row r="16" spans="1:35">
      <c r="A16" t="s">
        <v>164</v>
      </c>
      <c r="B16" t="s">
        <v>167</v>
      </c>
      <c r="C16">
        <f>COUNTIF(元データ!F:F,B16)</f>
        <v>0</v>
      </c>
      <c r="D16">
        <f>SUMIF(元データ!F:F,B16,元データ!H:H)</f>
        <v>0</v>
      </c>
      <c r="E16">
        <f>SUMIF(元データ!F:F,B16,元データ!H:H)</f>
        <v>0</v>
      </c>
      <c r="F16">
        <f>SUMIF(元データ!F:F,B16,元データ!I:I)</f>
        <v>0</v>
      </c>
      <c r="G16">
        <f>SUMIF(元データ!F:F,B16,元データ!N:N)</f>
        <v>0</v>
      </c>
      <c r="H16">
        <f>SUMIF(元データ!F:F,B16,元データ!O:O)</f>
        <v>0</v>
      </c>
      <c r="I16">
        <f>SUMIF(元データ!F:F,B16,元データ!Q:Q)</f>
        <v>0</v>
      </c>
      <c r="J16">
        <f>SUMIF(元データ!F:F,B16,元データ!P:P)</f>
        <v>0</v>
      </c>
      <c r="K16">
        <f>SUMIF(元データ!F:F,B16,元データ!R:R)</f>
        <v>0</v>
      </c>
      <c r="L16">
        <f>SUMIF(元データ!F:F,B16,元データ!Z:Z)</f>
        <v>0</v>
      </c>
      <c r="M16">
        <f>SUMIF(元データ!F:F,B16,元データ!M:M)</f>
        <v>0</v>
      </c>
      <c r="N16">
        <f>SUMIF(元データ!F:F,B16,元データ!Y:Y)</f>
        <v>0</v>
      </c>
      <c r="O16" s="20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>SUMIF(元データ!F:F,B16,元データ!AB:AB)</f>
        <v>0</v>
      </c>
      <c r="T16">
        <f>SUMIF(元データ!F:F,B16,元データ!AC:AC)</f>
        <v>0</v>
      </c>
      <c r="U16">
        <f>SUMIF(元データ!F:F,B16,元データ!AD:AD)</f>
        <v>0</v>
      </c>
      <c r="V16" s="1">
        <f t="shared" si="15"/>
        <v>0</v>
      </c>
      <c r="W16">
        <f>SUMIF(元データ!F:F,B16,元データ!J:J)</f>
        <v>0</v>
      </c>
      <c r="X16">
        <f>SUMIF(元データ!F:F,B16,元データ!K:K)</f>
        <v>0</v>
      </c>
      <c r="Y16">
        <f>SUMIF(元データ!F:F,B16,元データ!L:L)</f>
        <v>0</v>
      </c>
      <c r="Z16">
        <f t="shared" si="9"/>
        <v>0</v>
      </c>
      <c r="AA16">
        <f>SUMIF(元データ!F:F,B16,元データ!AA:AA)</f>
        <v>0</v>
      </c>
      <c r="AB16">
        <f t="shared" si="10"/>
        <v>0</v>
      </c>
      <c r="AC16">
        <f t="shared" si="16"/>
        <v>0</v>
      </c>
      <c r="AD16">
        <f>SUMIF(元データ!F:F,B16,元データ!T:T)</f>
        <v>0</v>
      </c>
      <c r="AE16">
        <f>SUMIF(元データ!F:F,B16,元データ!U:U)</f>
        <v>0</v>
      </c>
      <c r="AF16">
        <f>SUMIF(元データ!F:F,B16,元データ!V:V)</f>
        <v>0</v>
      </c>
      <c r="AG16">
        <f>SUMIF(元データ!F:F,B16,元データ!W:W)</f>
        <v>0</v>
      </c>
      <c r="AH16">
        <f>SUMIF(元データ!F:F,B16,元データ!R:R)</f>
        <v>0</v>
      </c>
      <c r="AI16">
        <f>SUMIF(元データ!F:F,B16,元データ!S:S)</f>
        <v>0</v>
      </c>
    </row>
    <row r="17" spans="1:35">
      <c r="A17" t="s">
        <v>165</v>
      </c>
      <c r="B17" t="s">
        <v>168</v>
      </c>
      <c r="C17">
        <f>COUNTIF(元データ!F:F,B17)</f>
        <v>0</v>
      </c>
      <c r="D17">
        <f>SUMIF(元データ!F:F,B17,元データ!H:H)</f>
        <v>0</v>
      </c>
      <c r="E17">
        <f>SUMIF(元データ!F:F,B17,元データ!H:H)</f>
        <v>0</v>
      </c>
      <c r="F17">
        <f>SUMIF(元データ!F:F,B17,元データ!I:I)</f>
        <v>0</v>
      </c>
      <c r="G17">
        <f>SUMIF(元データ!F:F,B17,元データ!N:N)</f>
        <v>0</v>
      </c>
      <c r="H17">
        <f>SUMIF(元データ!F:F,B17,元データ!O:O)</f>
        <v>0</v>
      </c>
      <c r="I17">
        <f>SUMIF(元データ!F:F,B17,元データ!Q:Q)</f>
        <v>0</v>
      </c>
      <c r="J17">
        <f>SUMIF(元データ!F:F,B17,元データ!P:P)</f>
        <v>0</v>
      </c>
      <c r="K17">
        <f>SUMIF(元データ!F:F,B17,元データ!R:R)</f>
        <v>0</v>
      </c>
      <c r="L17">
        <f>SUMIF(元データ!F:F,B17,元データ!Z:Z)</f>
        <v>0</v>
      </c>
      <c r="M17">
        <f>SUMIF(元データ!F:F,B17,元データ!M:M)</f>
        <v>0</v>
      </c>
      <c r="N17">
        <f>SUMIF(元データ!F:F,B17,元データ!Y:Y)</f>
        <v>0</v>
      </c>
      <c r="O17" s="20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>SUMIF(元データ!F:F,B17,元データ!AB:AB)</f>
        <v>0</v>
      </c>
      <c r="T17">
        <f>SUMIF(元データ!F:F,B17,元データ!AC:AC)</f>
        <v>0</v>
      </c>
      <c r="U17">
        <f>SUMIF(元データ!F:F,B17,元データ!AD:AD)</f>
        <v>0</v>
      </c>
      <c r="V17" s="1">
        <f t="shared" si="15"/>
        <v>0</v>
      </c>
      <c r="W17">
        <f>SUMIF(元データ!F:F,B17,元データ!J:J)</f>
        <v>0</v>
      </c>
      <c r="X17">
        <f>SUMIF(元データ!F:F,B17,元データ!K:K)</f>
        <v>0</v>
      </c>
      <c r="Y17">
        <f>SUMIF(元データ!F:F,B17,元データ!L:L)</f>
        <v>0</v>
      </c>
      <c r="Z17">
        <f t="shared" si="9"/>
        <v>0</v>
      </c>
      <c r="AA17">
        <f>SUMIF(元データ!F:F,B17,元データ!AA:AA)</f>
        <v>0</v>
      </c>
      <c r="AB17">
        <f t="shared" si="10"/>
        <v>0</v>
      </c>
      <c r="AC17">
        <f t="shared" si="16"/>
        <v>0</v>
      </c>
      <c r="AD17">
        <f>SUMIF(元データ!F:F,B17,元データ!T:T)</f>
        <v>0</v>
      </c>
      <c r="AE17">
        <f>SUMIF(元データ!F:F,B17,元データ!U:U)</f>
        <v>0</v>
      </c>
      <c r="AF17">
        <f>SUMIF(元データ!F:F,B17,元データ!V:V)</f>
        <v>0</v>
      </c>
      <c r="AG17">
        <f>SUMIF(元データ!F:F,B17,元データ!W:W)</f>
        <v>0</v>
      </c>
      <c r="AH17">
        <f>SUMIF(元データ!F:F,B17,元データ!R:R)</f>
        <v>0</v>
      </c>
      <c r="AI17">
        <f>SUMIF(元データ!F:F,B17,元データ!S:S)</f>
        <v>0</v>
      </c>
    </row>
    <row r="18" spans="1:35">
      <c r="B18" t="s">
        <v>34</v>
      </c>
      <c r="C18">
        <f>COUNTA(元データ!A:A)</f>
        <v>5</v>
      </c>
      <c r="D18">
        <f t="shared" ref="D18:N18" si="17">SUM(D2:D12)</f>
        <v>39</v>
      </c>
      <c r="E18">
        <f t="shared" si="17"/>
        <v>39</v>
      </c>
      <c r="F18">
        <f t="shared" si="17"/>
        <v>7</v>
      </c>
      <c r="G18">
        <f t="shared" si="17"/>
        <v>4</v>
      </c>
      <c r="H18">
        <f t="shared" si="17"/>
        <v>0</v>
      </c>
      <c r="I18">
        <f t="shared" si="17"/>
        <v>1</v>
      </c>
      <c r="J18">
        <f t="shared" si="17"/>
        <v>3</v>
      </c>
      <c r="K18">
        <f t="shared" si="17"/>
        <v>4</v>
      </c>
      <c r="L18">
        <f t="shared" si="17"/>
        <v>0</v>
      </c>
      <c r="M18">
        <f t="shared" si="17"/>
        <v>0</v>
      </c>
      <c r="N18">
        <f t="shared" si="17"/>
        <v>12</v>
      </c>
      <c r="O18" s="20">
        <f t="shared" si="0"/>
        <v>0.17899999999999999</v>
      </c>
      <c r="P18">
        <f t="shared" si="1"/>
        <v>0.25600000000000001</v>
      </c>
      <c r="Q18">
        <f t="shared" si="2"/>
        <v>0.23100000000000001</v>
      </c>
      <c r="R18">
        <f t="shared" si="3"/>
        <v>0.48699999999999999</v>
      </c>
      <c r="S18">
        <f t="shared" ref="S18" si="18">SUM(S2:S12)</f>
        <v>1</v>
      </c>
      <c r="T18">
        <f t="shared" ref="T18" si="19">SUM(T2:T12)</f>
        <v>30</v>
      </c>
      <c r="U18">
        <f t="shared" ref="U18" si="20">SUM(U2:U12)</f>
        <v>15</v>
      </c>
      <c r="V18" s="1">
        <f t="shared" si="4"/>
        <v>0.97799999999999998</v>
      </c>
      <c r="W18">
        <f t="shared" ref="W18" si="21">SUM(W2:W12)</f>
        <v>5</v>
      </c>
      <c r="X18">
        <f t="shared" ref="X18" si="22">SUM(X2:X12)</f>
        <v>2</v>
      </c>
      <c r="Y18">
        <f t="shared" ref="Y18" si="23">SUM(Y2:Y12)</f>
        <v>0</v>
      </c>
      <c r="Z18">
        <f t="shared" ref="Z18" si="24">SUM(Z2:Z12)</f>
        <v>9</v>
      </c>
      <c r="AA18">
        <f t="shared" ref="AA18" si="25">SUM(AA2:AA12)</f>
        <v>0</v>
      </c>
      <c r="AB18">
        <f t="shared" ref="AB18" si="26">SUM(AB2:AB12)</f>
        <v>202</v>
      </c>
      <c r="AC18">
        <f t="shared" si="7"/>
        <v>5.18</v>
      </c>
      <c r="AD18">
        <f t="shared" ref="AD18" si="27">SUM(AD2:AD12)</f>
        <v>22</v>
      </c>
      <c r="AE18">
        <f t="shared" ref="AE18" si="28">SUM(AE2:AE12)</f>
        <v>32</v>
      </c>
      <c r="AF18">
        <f t="shared" ref="AF18" si="29">SUM(AF2:AF12)</f>
        <v>35</v>
      </c>
      <c r="AG18">
        <f t="shared" ref="AG18" si="30">SUM(AG2:AG12)</f>
        <v>74</v>
      </c>
      <c r="AH18">
        <f t="shared" ref="AH18" si="31">SUM(AH2:AH12)</f>
        <v>4</v>
      </c>
      <c r="AI18">
        <f t="shared" ref="AI18" si="32">SUM(AI2:AI12)</f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9E53-C5D2-4357-8D9A-B50AFBD8533B}">
  <dimension ref="A1:J81"/>
  <sheetViews>
    <sheetView tabSelected="1" workbookViewId="0">
      <selection activeCell="I2" sqref="I2"/>
    </sheetView>
  </sheetViews>
  <sheetFormatPr defaultRowHeight="17.649999999999999"/>
  <cols>
    <col min="1" max="1" width="9.375" bestFit="1" customWidth="1"/>
    <col min="8" max="8" width="11" style="27" bestFit="1" customWidth="1"/>
    <col min="9" max="9" width="4.5625" style="27" bestFit="1" customWidth="1"/>
    <col min="10" max="10" width="9" style="27"/>
  </cols>
  <sheetData>
    <row r="1" spans="1:9">
      <c r="A1" t="s">
        <v>169</v>
      </c>
      <c r="B1" t="s">
        <v>57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s="27" t="s">
        <v>175</v>
      </c>
      <c r="I1" s="27" t="s">
        <v>176</v>
      </c>
    </row>
    <row r="2" spans="1:9">
      <c r="A2" t="str" cm="1">
        <f t="array" ref="A2:A81">_xlfn.VSTACK(
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)</f>
        <v>(練)埼玉</v>
      </c>
      <c r="B2" t="str" cm="1">
        <f t="array" ref="B2:I81">_xlfn.VSTACK(
_xlfn._xlws.FILTER(IF(元データ!AE:AL=0," ",元データ!AE:AL),元データ!AE:AE=打撃!B2,""),_xlfn._xlws.FILTER(IF(元データ!AE:AL=0," ",元データ!AE:AL),元データ!AE:AE=打撃!B3,""),
_xlfn._xlws.FILTER(IF(元データ!AE:AL=0," ",元データ!AE:AL),元データ!AE:AE=打撃!B4,""),_xlfn._xlws.FILTER(IF(元データ!AE:AL=0," ",元データ!AE:AL),元データ!AE:AE=打撃!B5,""),
_xlfn._xlws.FILTER(IF(元データ!AE:AL=0," ",元データ!AE:AL),元データ!AE:AE=打撃!B6,""),_xlfn._xlws.FILTER(IF(元データ!AE:AL=0," ",元データ!AE:AL),元データ!AE:AE=打撃!B7,""),
_xlfn._xlws.FILTER(IF(元データ!AE:AL=0," ",元データ!AE:AL),元データ!AE:AE=打撃!B8,""),_xlfn._xlws.FILTER(IF(元データ!AE:AL=0," ",元データ!AE:AL),元データ!AE:AE=打撃!B9,""),
_xlfn._xlws.FILTER(IF(元データ!AE:AL=0," ",元データ!AE:AL),元データ!AE:AE=打撃!B10,""),_xlfn._xlws.FILTER(IF(元データ!AE:AL=0," ",元データ!AE:AL),元データ!AE:AE=打撃!B11,""),
_xlfn._xlws.FILTER(IF(元データ!AE:AL=0," ",元データ!AE:AL),元データ!AE:AE=打撃!B12,""),_xlfn._xlws.FILTER(IF(元データ!AE:AL=0," ",元データ!AE:AL),元データ!AE:AE=打撃!B13,""),
_xlfn._xlws.FILTER(IF(元データ!AE:AL=0," ",元データ!AE:AL),元データ!AE:AE=打撃!B14,""),_xlfn._xlws.FILTER(IF(元データ!AE:AL=0," ",元データ!AE:AL),元データ!AE:AE=打撃!B15,""),
_xlfn._xlws.FILTER(IF(元データ!AE:AL=0," ",元データ!AE:AL),元データ!AE:AE=打撃!B16,""),_xlfn._xlws.FILTER(IF(元データ!AE:AL=0," ",元データ!AE:AL),元データ!AE:AE=打撃!B17,""))</f>
        <v>安部滉</v>
      </c>
      <c r="C2" t="str">
        <v>中飛</v>
      </c>
      <c r="D2" t="str">
        <v>右飛</v>
      </c>
      <c r="E2" t="str">
        <v>空振</v>
      </c>
      <c r="F2" t="str">
        <v xml:space="preserve"> </v>
      </c>
      <c r="G2" t="str">
        <v xml:space="preserve"> </v>
      </c>
      <c r="H2" s="44" t="str">
        <v>一</v>
      </c>
      <c r="I2" s="27" t="str">
        <v>左</v>
      </c>
    </row>
    <row r="3" spans="1:9">
      <c r="A3" t="str">
        <v>(練)埼玉</v>
      </c>
      <c r="B3" t="str">
        <v>安部滉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s="27" t="str">
        <v>左</v>
      </c>
      <c r="I3" s="27" t="str">
        <v/>
      </c>
    </row>
    <row r="4" spans="1:9">
      <c r="A4" t="str">
        <v>(リ)生物資源</v>
      </c>
      <c r="B4" t="str">
        <v>安部滉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s="27" t="str">
        <v xml:space="preserve"> </v>
      </c>
      <c r="I4" s="27" t="str">
        <v xml:space="preserve"> </v>
      </c>
    </row>
    <row r="5" spans="1:9">
      <c r="A5" t="str">
        <v>(リ)東京国際</v>
      </c>
      <c r="B5" t="str">
        <v>安部滉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s="27" t="str">
        <v xml:space="preserve"> </v>
      </c>
      <c r="I5" s="27" t="str">
        <v xml:space="preserve"> </v>
      </c>
    </row>
    <row r="6" spans="1:9">
      <c r="A6" t="str">
        <v>(リ)生産工</v>
      </c>
      <c r="B6" t="str">
        <v>安部滉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s="27" t="str">
        <v xml:space="preserve"> </v>
      </c>
      <c r="I6" s="27" t="str">
        <v xml:space="preserve"> </v>
      </c>
    </row>
    <row r="7" spans="1:9">
      <c r="A7" t="str">
        <v>(練)埼玉</v>
      </c>
      <c r="B7" t="str">
        <v>中井</v>
      </c>
      <c r="C7" t="str">
        <v>四球</v>
      </c>
      <c r="D7" t="str">
        <v>遊ゴロ</v>
      </c>
      <c r="E7" t="str">
        <v>空振</v>
      </c>
      <c r="F7" t="str">
        <v xml:space="preserve"> </v>
      </c>
      <c r="G7" t="str">
        <v xml:space="preserve"> </v>
      </c>
      <c r="H7" s="27" t="str">
        <v>右</v>
      </c>
      <c r="I7" s="27" t="str">
        <v/>
      </c>
    </row>
    <row r="8" spans="1:9">
      <c r="A8" t="str">
        <v>(練)埼玉</v>
      </c>
      <c r="B8" t="str">
        <v>中井</v>
      </c>
      <c r="C8" t="str">
        <v>空振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s="27" t="str">
        <v>右</v>
      </c>
      <c r="I8" s="27" t="str">
        <v/>
      </c>
    </row>
    <row r="9" spans="1:9">
      <c r="A9" t="str">
        <v>(リ)生物資源</v>
      </c>
      <c r="B9" t="str">
        <v>中井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s="27" t="str">
        <v xml:space="preserve"> </v>
      </c>
      <c r="I9" s="27" t="str">
        <v xml:space="preserve"> </v>
      </c>
    </row>
    <row r="10" spans="1:9">
      <c r="A10" t="str">
        <v>(リ)東京国際</v>
      </c>
      <c r="B10" t="str">
        <v>中井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s="27" t="str">
        <v xml:space="preserve"> </v>
      </c>
      <c r="I10" s="27" t="str">
        <v xml:space="preserve"> </v>
      </c>
    </row>
    <row r="11" spans="1:9">
      <c r="A11" t="str">
        <v>(リ)生産工</v>
      </c>
      <c r="B11" t="str">
        <v>中井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s="27" t="str">
        <v xml:space="preserve"> </v>
      </c>
      <c r="I11" s="27" t="str">
        <v xml:space="preserve"> </v>
      </c>
    </row>
    <row r="12" spans="1:9">
      <c r="A12" t="str">
        <v>(練)埼玉</v>
      </c>
      <c r="B12" t="str">
        <v>野場</v>
      </c>
      <c r="C12" t="str">
        <v>三邪飛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s="27" t="str">
        <v>D</v>
      </c>
      <c r="I12" s="27" t="str">
        <v/>
      </c>
    </row>
    <row r="13" spans="1:9">
      <c r="A13" t="str">
        <v>(練)埼玉</v>
      </c>
      <c r="B13" t="str">
        <v>野場</v>
      </c>
      <c r="C13" t="str">
        <v>一ゴロ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s="27" t="str">
        <v>一</v>
      </c>
      <c r="I13" s="27" t="str">
        <v>二</v>
      </c>
    </row>
    <row r="14" spans="1:9">
      <c r="A14" t="str">
        <v>(リ)生物資源</v>
      </c>
      <c r="B14" t="str">
        <v>野場</v>
      </c>
      <c r="C14" t="str">
        <v xml:space="preserve"> 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s="27" t="str">
        <v xml:space="preserve"> </v>
      </c>
      <c r="I14" s="27" t="str">
        <v xml:space="preserve"> </v>
      </c>
    </row>
    <row r="15" spans="1:9">
      <c r="A15" t="str">
        <v>(リ)東京国際</v>
      </c>
      <c r="B15" t="str">
        <v>野場</v>
      </c>
      <c r="C15" t="str">
        <v xml:space="preserve"> 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s="27" t="str">
        <v xml:space="preserve"> </v>
      </c>
      <c r="I15" s="27" t="str">
        <v xml:space="preserve"> </v>
      </c>
    </row>
    <row r="16" spans="1:9">
      <c r="A16" t="str">
        <v>(リ)生産工</v>
      </c>
      <c r="B16" t="str">
        <v>野場</v>
      </c>
      <c r="C16" t="str">
        <v xml:space="preserve"> 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s="27" t="str">
        <v xml:space="preserve"> </v>
      </c>
      <c r="I16" s="27" t="str">
        <v xml:space="preserve"> </v>
      </c>
    </row>
    <row r="17" spans="1:9">
      <c r="A17" t="str">
        <v>(練)埼玉</v>
      </c>
      <c r="B17" t="str">
        <v>池澤</v>
      </c>
      <c r="C17" t="str">
        <v xml:space="preserve"> </v>
      </c>
      <c r="D17" t="str">
        <v>四球</v>
      </c>
      <c r="E17" t="str">
        <v>右安</v>
      </c>
      <c r="F17" t="str">
        <v xml:space="preserve"> </v>
      </c>
      <c r="G17" t="str">
        <v xml:space="preserve"> </v>
      </c>
      <c r="H17" s="27" t="str">
        <v>D</v>
      </c>
      <c r="I17" s="27" t="str">
        <v/>
      </c>
    </row>
    <row r="18" spans="1:9">
      <c r="A18" t="str">
        <v>(練)埼玉</v>
      </c>
      <c r="B18" t="str">
        <v>池澤</v>
      </c>
      <c r="C18" t="str">
        <v>二ゴロ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s="27" t="str">
        <v>一</v>
      </c>
      <c r="I18" s="27" t="str">
        <v/>
      </c>
    </row>
    <row r="19" spans="1:9">
      <c r="A19" t="str">
        <v>(リ)生物資源</v>
      </c>
      <c r="B19" t="str">
        <v>池澤</v>
      </c>
      <c r="C19" t="str">
        <v xml:space="preserve"> 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s="27" t="str">
        <v xml:space="preserve"> </v>
      </c>
      <c r="I19" s="27" t="str">
        <v xml:space="preserve"> </v>
      </c>
    </row>
    <row r="20" spans="1:9">
      <c r="A20" t="str">
        <v>(リ)東京国際</v>
      </c>
      <c r="B20" t="str">
        <v>池澤</v>
      </c>
      <c r="C20" t="str">
        <v xml:space="preserve"> 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s="27" t="str">
        <v xml:space="preserve"> </v>
      </c>
      <c r="I20" s="27" t="str">
        <v xml:space="preserve"> </v>
      </c>
    </row>
    <row r="21" spans="1:9">
      <c r="A21" t="str">
        <v>(リ)生産工</v>
      </c>
      <c r="B21" t="str">
        <v>池澤</v>
      </c>
      <c r="C21" t="str">
        <v xml:space="preserve"> 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s="27" t="str">
        <v xml:space="preserve"> </v>
      </c>
      <c r="I21" s="27" t="str">
        <v xml:space="preserve"> </v>
      </c>
    </row>
    <row r="22" spans="1:9">
      <c r="A22" t="str">
        <v>(練)埼玉</v>
      </c>
      <c r="B22" t="str">
        <v>安部剛</v>
      </c>
      <c r="C22" t="str">
        <v>中二</v>
      </c>
      <c r="D22" t="str">
        <v>中安</v>
      </c>
      <c r="E22" t="str">
        <v>中飛</v>
      </c>
      <c r="F22" t="str">
        <v xml:space="preserve"> </v>
      </c>
      <c r="G22" t="str">
        <v xml:space="preserve"> </v>
      </c>
      <c r="H22" s="27" t="str">
        <v>二</v>
      </c>
      <c r="I22" s="27" t="str">
        <v>一</v>
      </c>
    </row>
    <row r="23" spans="1:9">
      <c r="A23" t="str">
        <v>(練)埼玉</v>
      </c>
      <c r="B23" t="str">
        <v>安部剛</v>
      </c>
      <c r="C23" t="str">
        <v>遊ゴロ</v>
      </c>
      <c r="D23" t="str">
        <v>左安</v>
      </c>
      <c r="E23" t="str">
        <v xml:space="preserve"> </v>
      </c>
      <c r="F23" t="str">
        <v xml:space="preserve"> </v>
      </c>
      <c r="G23" t="str">
        <v xml:space="preserve"> </v>
      </c>
      <c r="H23" s="27" t="str">
        <v>捕</v>
      </c>
      <c r="I23" s="27" t="str">
        <v/>
      </c>
    </row>
    <row r="24" spans="1:9">
      <c r="A24" t="str">
        <v>(リ)生物資源</v>
      </c>
      <c r="B24" t="str">
        <v>安部剛</v>
      </c>
      <c r="C24" t="str">
        <v xml:space="preserve"> 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s="27" t="str">
        <v xml:space="preserve"> </v>
      </c>
      <c r="I24" s="27" t="str">
        <v xml:space="preserve"> </v>
      </c>
    </row>
    <row r="25" spans="1:9">
      <c r="A25" t="str">
        <v>(リ)東京国際</v>
      </c>
      <c r="B25" t="str">
        <v>安部剛</v>
      </c>
      <c r="C25" t="str">
        <v xml:space="preserve"> 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s="27" t="str">
        <v xml:space="preserve"> </v>
      </c>
      <c r="I25" s="27" t="str">
        <v xml:space="preserve"> </v>
      </c>
    </row>
    <row r="26" spans="1:9">
      <c r="A26" t="str">
        <v>(リ)生産工</v>
      </c>
      <c r="B26" t="str">
        <v>安部剛</v>
      </c>
      <c r="C26" t="str">
        <v xml:space="preserve"> 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s="27" t="str">
        <v xml:space="preserve"> </v>
      </c>
      <c r="I26" s="27" t="str">
        <v xml:space="preserve"> </v>
      </c>
    </row>
    <row r="27" spans="1:9">
      <c r="A27" t="str">
        <v>(練)埼玉</v>
      </c>
      <c r="B27" t="str">
        <v>大鐘</v>
      </c>
      <c r="C27" t="str">
        <v>空振</v>
      </c>
      <c r="D27" t="str">
        <v>空振</v>
      </c>
      <c r="E27" t="str">
        <v>三直</v>
      </c>
      <c r="F27" t="str">
        <v>一飛</v>
      </c>
      <c r="G27" t="str">
        <v xml:space="preserve"> </v>
      </c>
      <c r="H27" s="27" t="str">
        <v>投</v>
      </c>
      <c r="I27" s="27" t="str">
        <v>二</v>
      </c>
    </row>
    <row r="28" spans="1:9">
      <c r="A28" t="str">
        <v>(練)埼玉</v>
      </c>
      <c r="B28" t="str">
        <v>大鐘</v>
      </c>
      <c r="C28" t="str">
        <v>遊失</v>
      </c>
      <c r="D28" t="str">
        <v>中二</v>
      </c>
      <c r="E28" t="str">
        <v xml:space="preserve"> </v>
      </c>
      <c r="F28" t="str">
        <v xml:space="preserve"> </v>
      </c>
      <c r="G28" t="str">
        <v xml:space="preserve"> </v>
      </c>
      <c r="H28" s="27" t="str">
        <v>二</v>
      </c>
      <c r="I28" s="27" t="str">
        <v>投</v>
      </c>
    </row>
    <row r="29" spans="1:9">
      <c r="A29" t="str">
        <v>(リ)生物資源</v>
      </c>
      <c r="B29" t="str">
        <v>大鐘</v>
      </c>
      <c r="C29" t="str">
        <v xml:space="preserve"> 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s="27" t="str">
        <v xml:space="preserve"> </v>
      </c>
      <c r="I29" s="27" t="str">
        <v xml:space="preserve"> </v>
      </c>
    </row>
    <row r="30" spans="1:9">
      <c r="A30" t="str">
        <v>(リ)東京国際</v>
      </c>
      <c r="B30" t="str">
        <v>大鐘</v>
      </c>
      <c r="C30" t="str">
        <v xml:space="preserve"> 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s="27" t="str">
        <v xml:space="preserve"> </v>
      </c>
      <c r="I30" s="27" t="str">
        <v xml:space="preserve"> </v>
      </c>
    </row>
    <row r="31" spans="1:9">
      <c r="A31" t="str">
        <v>(リ)生産工</v>
      </c>
      <c r="B31" t="str">
        <v>大鐘</v>
      </c>
      <c r="C31" t="str">
        <v xml:space="preserve"> 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s="27" t="str">
        <v xml:space="preserve"> </v>
      </c>
      <c r="I31" s="27" t="str">
        <v xml:space="preserve"> </v>
      </c>
    </row>
    <row r="32" spans="1:9">
      <c r="A32" t="str">
        <v>(練)埼玉</v>
      </c>
      <c r="B32" t="str">
        <v>北久保</v>
      </c>
      <c r="C32" t="str">
        <v>空振</v>
      </c>
      <c r="D32" t="str">
        <v>一ゴロ</v>
      </c>
      <c r="E32" t="str">
        <v>二失</v>
      </c>
      <c r="F32" t="str">
        <v xml:space="preserve"> </v>
      </c>
      <c r="G32" t="str">
        <v xml:space="preserve"> </v>
      </c>
      <c r="H32" s="27" t="str">
        <v>中</v>
      </c>
      <c r="I32" s="27" t="str">
        <v/>
      </c>
    </row>
    <row r="33" spans="1:9">
      <c r="A33" t="str">
        <v>(練)埼玉</v>
      </c>
      <c r="B33" t="str">
        <v>北久保</v>
      </c>
      <c r="C33" t="str">
        <v>遊ゴロ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s="27" t="str">
        <v>中</v>
      </c>
      <c r="I33" s="27" t="str">
        <v/>
      </c>
    </row>
    <row r="34" spans="1:9">
      <c r="A34" t="str">
        <v>(リ)生物資源</v>
      </c>
      <c r="B34" t="str">
        <v>北久保</v>
      </c>
      <c r="C34" t="str">
        <v xml:space="preserve"> 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s="27" t="str">
        <v xml:space="preserve"> </v>
      </c>
      <c r="I34" s="27" t="str">
        <v xml:space="preserve"> </v>
      </c>
    </row>
    <row r="35" spans="1:9">
      <c r="A35" t="str">
        <v>(リ)東京国際</v>
      </c>
      <c r="B35" t="str">
        <v>北久保</v>
      </c>
      <c r="C35" t="str">
        <v xml:space="preserve"> 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s="27" t="str">
        <v xml:space="preserve"> </v>
      </c>
      <c r="I35" s="27" t="str">
        <v xml:space="preserve"> </v>
      </c>
    </row>
    <row r="36" spans="1:9">
      <c r="A36" t="str">
        <v>(リ)生産工</v>
      </c>
      <c r="B36" t="str">
        <v>北久保</v>
      </c>
      <c r="C36" t="str">
        <v xml:space="preserve"> 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s="27" t="str">
        <v xml:space="preserve"> </v>
      </c>
      <c r="I36" s="27" t="str">
        <v xml:space="preserve"> </v>
      </c>
    </row>
    <row r="37" spans="1:9">
      <c r="A37" t="str">
        <v>(練)埼玉</v>
      </c>
      <c r="B37" t="str">
        <v>萩原</v>
      </c>
      <c r="C37" t="str">
        <v xml:space="preserve"> 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s="27" t="str">
        <v>捕</v>
      </c>
      <c r="I37" s="27" t="str">
        <v/>
      </c>
    </row>
    <row r="38" spans="1:9">
      <c r="A38" t="str">
        <v>(練)埼玉</v>
      </c>
      <c r="B38" t="str">
        <v>萩原</v>
      </c>
      <c r="C38" t="str">
        <v xml:space="preserve"> 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s="27" t="str">
        <v/>
      </c>
      <c r="I38" s="27" t="str">
        <v/>
      </c>
    </row>
    <row r="39" spans="1:9">
      <c r="A39" t="str">
        <v>(リ)生物資源</v>
      </c>
      <c r="B39" t="str">
        <v>萩原</v>
      </c>
      <c r="C39" t="str">
        <v xml:space="preserve"> 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s="27" t="str">
        <v xml:space="preserve"> </v>
      </c>
      <c r="I39" s="27" t="str">
        <v xml:space="preserve"> </v>
      </c>
    </row>
    <row r="40" spans="1:9">
      <c r="A40" t="str">
        <v>(リ)東京国際</v>
      </c>
      <c r="B40" t="str">
        <v>萩原</v>
      </c>
      <c r="C40" t="str">
        <v xml:space="preserve"> 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s="27" t="str">
        <v xml:space="preserve"> </v>
      </c>
      <c r="I40" s="27" t="str">
        <v xml:space="preserve"> </v>
      </c>
    </row>
    <row r="41" spans="1:9">
      <c r="A41" t="str">
        <v>(リ)生産工</v>
      </c>
      <c r="B41" t="str">
        <v>萩原</v>
      </c>
      <c r="C41" t="str">
        <v xml:space="preserve"> 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s="27" t="str">
        <v xml:space="preserve"> </v>
      </c>
      <c r="I41" s="27" t="str">
        <v xml:space="preserve"> </v>
      </c>
    </row>
    <row r="42" spans="1:9">
      <c r="A42" t="str">
        <v>(練)埼玉</v>
      </c>
      <c r="B42" t="str">
        <v>岩本</v>
      </c>
      <c r="C42" t="str">
        <v>左安</v>
      </c>
      <c r="D42" t="str">
        <v>逃振</v>
      </c>
      <c r="E42" t="str">
        <v>逃振</v>
      </c>
      <c r="F42" t="str">
        <v>一飛</v>
      </c>
      <c r="G42" t="str">
        <v xml:space="preserve"> </v>
      </c>
      <c r="H42" s="27" t="str">
        <v>三</v>
      </c>
      <c r="I42" s="27" t="str">
        <v xml:space="preserve"> </v>
      </c>
    </row>
    <row r="43" spans="1:9">
      <c r="A43" t="str">
        <v>(練)埼玉</v>
      </c>
      <c r="B43" t="str">
        <v>岩本</v>
      </c>
      <c r="C43" t="str">
        <v>左飛</v>
      </c>
      <c r="D43" t="str">
        <v>四球</v>
      </c>
      <c r="E43" t="str">
        <v xml:space="preserve"> </v>
      </c>
      <c r="F43" t="str">
        <v xml:space="preserve"> </v>
      </c>
      <c r="G43" t="str">
        <v xml:space="preserve"> </v>
      </c>
      <c r="H43" s="27" t="str">
        <v>三</v>
      </c>
      <c r="I43" s="27" t="str">
        <v/>
      </c>
    </row>
    <row r="44" spans="1:9">
      <c r="A44" t="str">
        <v>(リ)生物資源</v>
      </c>
      <c r="B44" t="str">
        <v>岩本</v>
      </c>
      <c r="C44" t="str">
        <v xml:space="preserve"> 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s="27" t="str">
        <v xml:space="preserve"> </v>
      </c>
      <c r="I44" s="27" t="str">
        <v xml:space="preserve"> </v>
      </c>
    </row>
    <row r="45" spans="1:9">
      <c r="A45" t="str">
        <v>(リ)東京国際</v>
      </c>
      <c r="B45" t="str">
        <v>岩本</v>
      </c>
      <c r="C45" t="str">
        <v xml:space="preserve"> 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s="27" t="str">
        <v xml:space="preserve"> </v>
      </c>
      <c r="I45" s="27" t="str">
        <v xml:space="preserve"> </v>
      </c>
    </row>
    <row r="46" spans="1:9">
      <c r="A46" t="str">
        <v>(リ)生産工</v>
      </c>
      <c r="B46" t="str">
        <v>岩本</v>
      </c>
      <c r="C46" t="str">
        <v xml:space="preserve"> 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s="27" t="str">
        <v xml:space="preserve"> </v>
      </c>
      <c r="I46" s="27" t="str">
        <v xml:space="preserve"> </v>
      </c>
    </row>
    <row r="47" spans="1:9">
      <c r="A47" t="str">
        <v>(練)埼玉</v>
      </c>
      <c r="B47" t="str">
        <v>上小城</v>
      </c>
      <c r="C47" t="str">
        <v>空振</v>
      </c>
      <c r="D47" t="str">
        <v>空振</v>
      </c>
      <c r="E47" t="str">
        <v>右飛</v>
      </c>
      <c r="F47" t="str">
        <v xml:space="preserve"> </v>
      </c>
      <c r="G47" t="str">
        <v xml:space="preserve"> </v>
      </c>
      <c r="H47" s="27" t="str">
        <v>左</v>
      </c>
      <c r="I47" s="27" t="str">
        <v>投</v>
      </c>
    </row>
    <row r="48" spans="1:9">
      <c r="A48" t="str">
        <v>(練)埼玉</v>
      </c>
      <c r="B48" t="str">
        <v>上小城</v>
      </c>
      <c r="C48" t="str">
        <v>投ゴロ</v>
      </c>
      <c r="D48" t="str">
        <v>遊ゴロ</v>
      </c>
      <c r="E48" t="str">
        <v xml:space="preserve"> </v>
      </c>
      <c r="F48" t="str">
        <v xml:space="preserve"> </v>
      </c>
      <c r="G48" t="str">
        <v xml:space="preserve"> </v>
      </c>
      <c r="H48" s="27" t="str">
        <v>投</v>
      </c>
      <c r="I48" s="27" t="str">
        <v>左</v>
      </c>
    </row>
    <row r="49" spans="1:9">
      <c r="A49" t="str">
        <v>(リ)生物資源</v>
      </c>
      <c r="B49" t="str">
        <v>上小城</v>
      </c>
      <c r="C49" t="str">
        <v xml:space="preserve"> 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s="27" t="str">
        <v xml:space="preserve"> </v>
      </c>
      <c r="I49" s="27" t="str">
        <v xml:space="preserve"> </v>
      </c>
    </row>
    <row r="50" spans="1:9">
      <c r="A50" t="str">
        <v>(リ)東京国際</v>
      </c>
      <c r="B50" t="str">
        <v>上小城</v>
      </c>
      <c r="C50" t="str">
        <v xml:space="preserve"> 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s="27" t="str">
        <v xml:space="preserve"> </v>
      </c>
      <c r="I50" s="27" t="str">
        <v xml:space="preserve"> </v>
      </c>
    </row>
    <row r="51" spans="1:9">
      <c r="A51" t="str">
        <v>(リ)生産工</v>
      </c>
      <c r="B51" t="str">
        <v>上小城</v>
      </c>
      <c r="C51" t="str">
        <v xml:space="preserve"> 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s="27" t="str">
        <v xml:space="preserve"> </v>
      </c>
      <c r="I51" s="27" t="str">
        <v xml:space="preserve"> </v>
      </c>
    </row>
    <row r="52" spans="1:9">
      <c r="A52" t="str">
        <v>(練)埼玉</v>
      </c>
      <c r="B52" t="str">
        <v>反町</v>
      </c>
      <c r="C52" t="str">
        <v>中安</v>
      </c>
      <c r="D52" t="str">
        <v>空振</v>
      </c>
      <c r="E52" t="str">
        <v>空振</v>
      </c>
      <c r="F52" t="str">
        <v xml:space="preserve"> </v>
      </c>
      <c r="G52" t="str">
        <v xml:space="preserve"> </v>
      </c>
      <c r="H52" s="27" t="str">
        <v>遊</v>
      </c>
      <c r="I52" s="27" t="str">
        <v/>
      </c>
    </row>
    <row r="53" spans="1:9">
      <c r="A53" t="str">
        <v>(練)埼玉</v>
      </c>
      <c r="B53" t="str">
        <v>反町</v>
      </c>
      <c r="C53" t="str">
        <v>投ゴロ</v>
      </c>
      <c r="D53" t="str">
        <v>四球</v>
      </c>
      <c r="E53" t="str">
        <v xml:space="preserve"> </v>
      </c>
      <c r="F53" t="str">
        <v xml:space="preserve"> </v>
      </c>
      <c r="G53" t="str">
        <v xml:space="preserve"> </v>
      </c>
      <c r="H53" s="27" t="str">
        <v>遊</v>
      </c>
      <c r="I53" s="27" t="str">
        <v/>
      </c>
    </row>
    <row r="54" spans="1:9">
      <c r="A54" t="str">
        <v>(リ)生物資源</v>
      </c>
      <c r="B54" t="str">
        <v>反町</v>
      </c>
      <c r="C54" t="str">
        <v xml:space="preserve"> 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s="27" t="str">
        <v xml:space="preserve"> </v>
      </c>
      <c r="I54" s="27" t="str">
        <v xml:space="preserve"> </v>
      </c>
    </row>
    <row r="55" spans="1:9">
      <c r="A55" t="str">
        <v>(リ)東京国際</v>
      </c>
      <c r="B55" t="str">
        <v>反町</v>
      </c>
      <c r="C55" t="str">
        <v xml:space="preserve"> 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s="27" t="str">
        <v xml:space="preserve"> </v>
      </c>
      <c r="I55" s="27" t="str">
        <v xml:space="preserve"> </v>
      </c>
    </row>
    <row r="56" spans="1:9">
      <c r="A56" t="str">
        <v>(リ)生産工</v>
      </c>
      <c r="B56" t="str">
        <v>反町</v>
      </c>
      <c r="C56" t="str">
        <v xml:space="preserve"> 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s="27" t="str">
        <v xml:space="preserve"> </v>
      </c>
      <c r="I56" s="27" t="str">
        <v xml:space="preserve"> </v>
      </c>
    </row>
    <row r="57" spans="1:9">
      <c r="A57" t="str">
        <v>(練)埼玉</v>
      </c>
      <c r="B57" t="str">
        <v>NAKAHATA</v>
      </c>
      <c r="C57" t="str">
        <v xml:space="preserve"> 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s="27" t="str">
        <v/>
      </c>
      <c r="I57" s="27" t="str">
        <v/>
      </c>
    </row>
    <row r="58" spans="1:9">
      <c r="A58" t="str">
        <v>(練)埼玉</v>
      </c>
      <c r="B58" t="str">
        <v>NAKAHATA</v>
      </c>
      <c r="C58" t="str">
        <v xml:space="preserve"> 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s="27" t="str">
        <v/>
      </c>
      <c r="I58" s="27" t="str">
        <v/>
      </c>
    </row>
    <row r="59" spans="1:9">
      <c r="A59" t="str">
        <v>(リ)生物資源</v>
      </c>
      <c r="B59" t="str">
        <v>NAKAHATA</v>
      </c>
      <c r="C59" t="str">
        <v xml:space="preserve"> 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s="27" t="str">
        <v xml:space="preserve"> </v>
      </c>
      <c r="I59" s="27" t="str">
        <v xml:space="preserve"> </v>
      </c>
    </row>
    <row r="60" spans="1:9">
      <c r="A60" t="str">
        <v>(リ)東京国際</v>
      </c>
      <c r="B60" t="str">
        <v>NAKAHATA</v>
      </c>
      <c r="C60" t="str">
        <v xml:space="preserve"> 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s="27" t="str">
        <v xml:space="preserve"> </v>
      </c>
      <c r="I60" s="27" t="str">
        <v xml:space="preserve"> </v>
      </c>
    </row>
    <row r="61" spans="1:9">
      <c r="A61" t="str">
        <v>(リ)生産工</v>
      </c>
      <c r="B61" t="str">
        <v>NAKAHATA</v>
      </c>
      <c r="C61" t="str">
        <v xml:space="preserve"> 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s="27" t="str">
        <v xml:space="preserve"> </v>
      </c>
      <c r="I61" s="27" t="str">
        <v xml:space="preserve"> </v>
      </c>
    </row>
    <row r="62" spans="1:9">
      <c r="A62" t="str">
        <v>(練)埼玉</v>
      </c>
      <c r="B62" t="str">
        <v>HENRY</v>
      </c>
      <c r="C62" t="str">
        <v xml:space="preserve"> 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s="27" t="str">
        <v/>
      </c>
      <c r="I62" s="27" t="str">
        <v/>
      </c>
    </row>
    <row r="63" spans="1:9">
      <c r="A63" t="str">
        <v>(練)埼玉</v>
      </c>
      <c r="B63" t="str">
        <v>HENRY</v>
      </c>
      <c r="C63" t="str">
        <v xml:space="preserve"> 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s="27" t="str">
        <v/>
      </c>
      <c r="I63" s="27" t="str">
        <v/>
      </c>
    </row>
    <row r="64" spans="1:9">
      <c r="A64" t="str">
        <v>(リ)生物資源</v>
      </c>
      <c r="B64" t="str">
        <v>HENRY</v>
      </c>
      <c r="C64" t="str">
        <v xml:space="preserve"> 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s="27" t="str">
        <v xml:space="preserve"> </v>
      </c>
      <c r="I64" s="27" t="str">
        <v xml:space="preserve"> </v>
      </c>
    </row>
    <row r="65" spans="1:9">
      <c r="A65" t="str">
        <v>(リ)東京国際</v>
      </c>
      <c r="B65" t="str">
        <v>HENRY</v>
      </c>
      <c r="C65" t="str">
        <v xml:space="preserve"> 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s="27" t="str">
        <v xml:space="preserve"> </v>
      </c>
      <c r="I65" s="27" t="str">
        <v xml:space="preserve"> </v>
      </c>
    </row>
    <row r="66" spans="1:9">
      <c r="A66" t="str">
        <v>(リ)生産工</v>
      </c>
      <c r="B66" t="str">
        <v>HENRY</v>
      </c>
      <c r="C66" t="str">
        <v xml:space="preserve"> 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s="27" t="str">
        <v xml:space="preserve"> </v>
      </c>
      <c r="I66" s="27" t="str">
        <v xml:space="preserve"> </v>
      </c>
    </row>
    <row r="67" spans="1:9">
      <c r="A67" t="str">
        <v>(練)埼玉</v>
      </c>
      <c r="B67" t="str">
        <v>加本</v>
      </c>
      <c r="C67" t="str">
        <v xml:space="preserve"> 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s="27" t="str">
        <v/>
      </c>
      <c r="I67" s="27" t="str">
        <v/>
      </c>
    </row>
    <row r="68" spans="1:9">
      <c r="A68" t="str">
        <v>(練)埼玉</v>
      </c>
      <c r="B68" t="str">
        <v>加本</v>
      </c>
      <c r="C68" t="str">
        <v xml:space="preserve"> 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s="27" t="str">
        <v/>
      </c>
      <c r="I68" s="27" t="str">
        <v/>
      </c>
    </row>
    <row r="69" spans="1:9">
      <c r="A69" t="str">
        <v>(リ)生物資源</v>
      </c>
      <c r="B69" t="str">
        <v>加本</v>
      </c>
      <c r="C69" t="str">
        <v xml:space="preserve"> 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s="27" t="str">
        <v xml:space="preserve"> </v>
      </c>
      <c r="I69" s="27" t="str">
        <v xml:space="preserve"> </v>
      </c>
    </row>
    <row r="70" spans="1:9">
      <c r="A70" t="str">
        <v>(リ)東京国際</v>
      </c>
      <c r="B70" t="str">
        <v>加本</v>
      </c>
      <c r="C70" t="str">
        <v xml:space="preserve"> 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s="27" t="str">
        <v xml:space="preserve"> </v>
      </c>
      <c r="I70" s="27" t="str">
        <v xml:space="preserve"> </v>
      </c>
    </row>
    <row r="71" spans="1:9">
      <c r="A71" t="str">
        <v>(リ)生産工</v>
      </c>
      <c r="B71" t="str">
        <v>加本</v>
      </c>
      <c r="C71" t="str">
        <v xml:space="preserve"> 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s="27" t="str">
        <v xml:space="preserve"> </v>
      </c>
      <c r="I71" s="27" t="str">
        <v xml:space="preserve"> </v>
      </c>
    </row>
    <row r="72" spans="1:9">
      <c r="A72" t="str">
        <v>(練)埼玉</v>
      </c>
      <c r="B72" t="str">
        <v>佐伯</v>
      </c>
      <c r="C72" t="str">
        <v xml:space="preserve"> 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s="27" t="str">
        <v/>
      </c>
      <c r="I72" s="27" t="str">
        <v/>
      </c>
    </row>
    <row r="73" spans="1:9">
      <c r="A73" t="str">
        <v>(練)埼玉</v>
      </c>
      <c r="B73" t="str">
        <v>佐伯</v>
      </c>
      <c r="C73" t="str">
        <v xml:space="preserve"> 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s="27" t="str">
        <v/>
      </c>
      <c r="I73" s="27" t="str">
        <v/>
      </c>
    </row>
    <row r="74" spans="1:9">
      <c r="A74" t="str">
        <v>(リ)生物資源</v>
      </c>
      <c r="B74" t="str">
        <v>佐伯</v>
      </c>
      <c r="C74" t="str">
        <v xml:space="preserve"> 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s="27" t="str">
        <v xml:space="preserve"> </v>
      </c>
      <c r="I74" s="27" t="str">
        <v xml:space="preserve"> </v>
      </c>
    </row>
    <row r="75" spans="1:9">
      <c r="A75" t="str">
        <v>(リ)東京国際</v>
      </c>
      <c r="B75" t="str">
        <v>佐伯</v>
      </c>
      <c r="C75" t="str">
        <v xml:space="preserve"> 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s="27" t="str">
        <v xml:space="preserve"> </v>
      </c>
      <c r="I75" s="27" t="str">
        <v xml:space="preserve"> </v>
      </c>
    </row>
    <row r="76" spans="1:9">
      <c r="A76" t="str">
        <v>(リ)生産工</v>
      </c>
      <c r="B76" t="str">
        <v>佐伯</v>
      </c>
      <c r="C76" t="str">
        <v xml:space="preserve"> 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s="27" t="str">
        <v xml:space="preserve"> </v>
      </c>
      <c r="I76" s="27" t="str">
        <v xml:space="preserve"> </v>
      </c>
    </row>
    <row r="77" spans="1:9">
      <c r="A77" t="str">
        <v>(練)埼玉</v>
      </c>
      <c r="B77" t="str">
        <v>新畑</v>
      </c>
      <c r="C77" t="str">
        <v xml:space="preserve"> 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s="27" t="str">
        <v/>
      </c>
      <c r="I77" s="27" t="str">
        <v/>
      </c>
    </row>
    <row r="78" spans="1:9">
      <c r="A78" t="str">
        <v>(練)埼玉</v>
      </c>
      <c r="B78" t="str">
        <v>新畑</v>
      </c>
      <c r="C78" t="str">
        <v xml:space="preserve"> 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s="27" t="str">
        <v/>
      </c>
      <c r="I78" s="27" t="str">
        <v/>
      </c>
    </row>
    <row r="79" spans="1:9">
      <c r="A79" t="str">
        <v>(リ)生物資源</v>
      </c>
      <c r="B79" t="str">
        <v>新畑</v>
      </c>
      <c r="C79" t="str">
        <v xml:space="preserve"> 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s="27" t="str">
        <v xml:space="preserve"> </v>
      </c>
      <c r="I79" s="27" t="str">
        <v xml:space="preserve"> </v>
      </c>
    </row>
    <row r="80" spans="1:9">
      <c r="A80" t="str">
        <v>(リ)東京国際</v>
      </c>
      <c r="B80" t="str">
        <v>新畑</v>
      </c>
      <c r="C80" t="str">
        <v xml:space="preserve"> 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s="27" t="str">
        <v xml:space="preserve"> </v>
      </c>
      <c r="I80" s="27" t="str">
        <v xml:space="preserve"> </v>
      </c>
    </row>
    <row r="81" spans="1:9">
      <c r="A81" t="str">
        <v>(リ)生産工</v>
      </c>
      <c r="B81" t="str">
        <v>新畑</v>
      </c>
      <c r="C81" t="str">
        <v xml:space="preserve"> 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s="27" t="str">
        <v xml:space="preserve"> </v>
      </c>
      <c r="I81" s="27" t="str">
        <v xml:space="preserve"> </v>
      </c>
    </row>
  </sheetData>
  <phoneticPr fontId="2"/>
  <conditionalFormatting sqref="H1:J1048576">
    <cfRule type="cellIs" dxfId="17" priority="1" operator="equal">
      <formula>9</formula>
    </cfRule>
    <cfRule type="cellIs" dxfId="16" priority="2" operator="equal">
      <formula>8</formula>
    </cfRule>
    <cfRule type="cellIs" dxfId="15" priority="3" operator="equal">
      <formula>7</formula>
    </cfRule>
    <cfRule type="cellIs" dxfId="14" priority="4" operator="equal">
      <formula>6</formula>
    </cfRule>
    <cfRule type="cellIs" dxfId="13" priority="5" operator="equal">
      <formula>5</formula>
    </cfRule>
    <cfRule type="cellIs" dxfId="12" priority="6" operator="equal">
      <formula>4</formula>
    </cfRule>
    <cfRule type="cellIs" dxfId="11" priority="7" operator="equal">
      <formula>3</formula>
    </cfRule>
    <cfRule type="cellIs" dxfId="10" priority="8" operator="equal">
      <formula>2</formula>
    </cfRule>
    <cfRule type="cellIs" dxfId="9" priority="9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E08-B285-4F68-BFAA-75ADB82A704F}">
  <dimension ref="A1"/>
  <sheetViews>
    <sheetView workbookViewId="0"/>
  </sheetViews>
  <sheetFormatPr defaultRowHeight="17.649999999999999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9AE-A73C-4A7B-B294-73DC7233D1D8}">
  <dimension ref="A1:AM81"/>
  <sheetViews>
    <sheetView zoomScale="115" zoomScaleNormal="115" workbookViewId="0">
      <selection activeCell="A82" sqref="A82"/>
    </sheetView>
  </sheetViews>
  <sheetFormatPr defaultColWidth="3.875" defaultRowHeight="17.649999999999999"/>
  <cols>
    <col min="2" max="2" width="3.875" style="15"/>
    <col min="3" max="3" width="3.125" customWidth="1"/>
    <col min="4" max="4" width="2.8125" bestFit="1" customWidth="1"/>
    <col min="5" max="5" width="3.5" customWidth="1"/>
    <col min="6" max="6" width="7.125" bestFit="1" customWidth="1"/>
    <col min="31" max="32" width="7.125" bestFit="1" customWidth="1"/>
    <col min="33" max="33" width="7" bestFit="1" customWidth="1"/>
    <col min="34" max="35" width="5.25" bestFit="1" customWidth="1"/>
    <col min="36" max="36" width="4.875" customWidth="1"/>
    <col min="37" max="37" width="2.8125" style="41" bestFit="1" customWidth="1"/>
    <col min="38" max="38" width="3.875" style="41"/>
    <col min="39" max="39" width="6.125" style="41" bestFit="1" customWidth="1"/>
  </cols>
  <sheetData>
    <row r="1" spans="1:39" ht="24.4" thickBot="1">
      <c r="A1" s="11"/>
      <c r="B1" s="14" t="s">
        <v>56</v>
      </c>
      <c r="C1" s="12" t="s">
        <v>59</v>
      </c>
      <c r="D1" s="3"/>
      <c r="E1" s="4"/>
      <c r="F1" s="13" t="s">
        <v>57</v>
      </c>
      <c r="G1" s="5" t="s">
        <v>2</v>
      </c>
      <c r="H1" s="5" t="s">
        <v>3</v>
      </c>
      <c r="I1" s="5" t="s">
        <v>47</v>
      </c>
      <c r="J1" s="5" t="s">
        <v>48</v>
      </c>
      <c r="K1" s="5" t="s">
        <v>22</v>
      </c>
      <c r="L1" s="5" t="s">
        <v>23</v>
      </c>
      <c r="M1" s="5" t="s">
        <v>49</v>
      </c>
      <c r="N1" s="5" t="s">
        <v>50</v>
      </c>
      <c r="O1" s="6" t="s">
        <v>51</v>
      </c>
      <c r="P1" s="7" t="s">
        <v>8</v>
      </c>
      <c r="Q1" s="8" t="s">
        <v>52</v>
      </c>
      <c r="R1" s="19" t="s">
        <v>99</v>
      </c>
      <c r="S1" s="8" t="s">
        <v>53</v>
      </c>
      <c r="T1" s="19" t="s">
        <v>100</v>
      </c>
      <c r="U1" s="19" t="s">
        <v>101</v>
      </c>
      <c r="V1" s="8" t="s">
        <v>70</v>
      </c>
      <c r="W1" s="13" t="s">
        <v>102</v>
      </c>
      <c r="X1" s="5" t="s">
        <v>35</v>
      </c>
      <c r="Y1" s="5" t="s">
        <v>54</v>
      </c>
      <c r="Z1" s="9" t="s">
        <v>10</v>
      </c>
      <c r="AA1" s="18" t="s">
        <v>98</v>
      </c>
      <c r="AB1" s="8" t="s">
        <v>55</v>
      </c>
      <c r="AC1" s="10" t="s">
        <v>18</v>
      </c>
      <c r="AD1" s="10" t="s">
        <v>19</v>
      </c>
      <c r="AE1" s="12" t="s">
        <v>57</v>
      </c>
      <c r="AF1" s="2" t="s">
        <v>88</v>
      </c>
      <c r="AG1" s="12" t="s">
        <v>89</v>
      </c>
      <c r="AH1" s="12" t="s">
        <v>90</v>
      </c>
      <c r="AI1" s="12" t="s">
        <v>91</v>
      </c>
      <c r="AJ1" s="12" t="s">
        <v>92</v>
      </c>
      <c r="AK1" s="42"/>
      <c r="AL1" s="42"/>
      <c r="AM1" s="42"/>
    </row>
    <row r="2" spans="1:39" ht="19.5" customHeight="1" thickTop="1">
      <c r="A2" s="45" t="s">
        <v>179</v>
      </c>
      <c r="B2" s="15">
        <v>1</v>
      </c>
      <c r="C2">
        <v>1</v>
      </c>
      <c r="D2">
        <v>4</v>
      </c>
      <c r="F2" t="s">
        <v>60</v>
      </c>
      <c r="G2">
        <f t="shared" ref="G2:G27" si="0">COUNTA(AF2:AJ2)</f>
        <v>4</v>
      </c>
      <c r="H2">
        <f t="shared" ref="H2:H12" si="1">G2-N2-O2-Z2</f>
        <v>4</v>
      </c>
      <c r="I2">
        <f>SUM(J2:M2)</f>
        <v>0</v>
      </c>
      <c r="J2">
        <f>COUNTIF(AF2:AJ2, "*安*")</f>
        <v>0</v>
      </c>
      <c r="K2">
        <f>COUNTIF(AF2:AJ2, "*二")</f>
        <v>0</v>
      </c>
      <c r="L2">
        <f>COUNTIF(AF2:AJ2, "*三")</f>
        <v>0</v>
      </c>
      <c r="M2">
        <f>COUNTIF(AF2:AJ2, "*本")</f>
        <v>0</v>
      </c>
      <c r="N2">
        <f>COUNTIF(AF2:AJ2, "四球")</f>
        <v>0</v>
      </c>
      <c r="O2">
        <f>COUNTIF(AF2:AJ2, "死球")</f>
        <v>0</v>
      </c>
      <c r="U2">
        <v>9</v>
      </c>
      <c r="V2">
        <v>4</v>
      </c>
      <c r="W2">
        <v>7</v>
      </c>
      <c r="X2">
        <f>COUNTIF(AF2:AJ2, "*失*")</f>
        <v>0</v>
      </c>
      <c r="Y2">
        <f>COUNTIF(AF2:AJ2, "*振*")</f>
        <v>2</v>
      </c>
      <c r="Z2">
        <f>COUNTIF(AF2:AJ2, "*犠*")</f>
        <v>0</v>
      </c>
      <c r="AA2">
        <f>COUNTIF(AF2:AJ2, "*併*")</f>
        <v>0</v>
      </c>
      <c r="AC2">
        <v>1</v>
      </c>
      <c r="AD2">
        <v>4</v>
      </c>
      <c r="AE2" t="str">
        <f>F2</f>
        <v>大鐘</v>
      </c>
      <c r="AF2" t="s">
        <v>72</v>
      </c>
      <c r="AG2" t="s">
        <v>72</v>
      </c>
      <c r="AH2" t="s">
        <v>84</v>
      </c>
      <c r="AI2" t="s">
        <v>87</v>
      </c>
      <c r="AK2" s="41" t="s">
        <v>177</v>
      </c>
      <c r="AL2" s="41" t="s">
        <v>143</v>
      </c>
      <c r="AM2" s="41" t="str" cm="1">
        <f t="array" ref="AM2">_xlfn.IFS(E2=1,"投",E2=2,"捕",E2=3,"一",E2=4,"二",E2=5,"三",E2=6,"遊",E2=7,"左",E2=8,"中",E2=9,"右",E2="","",E2="D","D",E2="F","F")</f>
        <v/>
      </c>
    </row>
    <row r="3" spans="1:39">
      <c r="A3" s="46"/>
      <c r="B3" s="15">
        <v>2</v>
      </c>
      <c r="C3">
        <v>5</v>
      </c>
      <c r="F3" t="s">
        <v>62</v>
      </c>
      <c r="G3">
        <f t="shared" si="0"/>
        <v>4</v>
      </c>
      <c r="H3">
        <f t="shared" si="1"/>
        <v>4</v>
      </c>
      <c r="I3">
        <f t="shared" ref="I3:I12" si="2">SUM(J3:M3)</f>
        <v>1</v>
      </c>
      <c r="J3">
        <f t="shared" ref="J3:J12" si="3">COUNTIF(AF3:AJ3, "*安*")</f>
        <v>1</v>
      </c>
      <c r="K3">
        <f t="shared" ref="K3:K12" si="4">COUNTIF(AF3:AJ3, "*二")</f>
        <v>0</v>
      </c>
      <c r="L3">
        <f t="shared" ref="L3:L12" si="5">COUNTIF(AF3:AJ3, "*三")</f>
        <v>0</v>
      </c>
      <c r="M3">
        <f t="shared" ref="M3:M12" si="6">COUNTIF(AF3:AJ3, "*本")</f>
        <v>0</v>
      </c>
      <c r="N3">
        <f t="shared" ref="N3:N12" si="7">COUNTIF(AF3:AJ3, "四球")</f>
        <v>0</v>
      </c>
      <c r="O3">
        <f t="shared" ref="O3:O12" si="8">COUNTIF(AF3:AJ3, "死球")</f>
        <v>0</v>
      </c>
      <c r="R3">
        <v>1</v>
      </c>
      <c r="T3">
        <v>3</v>
      </c>
      <c r="U3">
        <v>3</v>
      </c>
      <c r="V3">
        <v>4</v>
      </c>
      <c r="W3">
        <v>4</v>
      </c>
      <c r="X3">
        <f t="shared" ref="X3:X12" si="9">COUNTIF(AF3:AJ3, "*失*")</f>
        <v>0</v>
      </c>
      <c r="Y3">
        <f t="shared" ref="Y3:Y12" si="10">COUNTIF(AF3:AJ3, "*振*")</f>
        <v>2</v>
      </c>
      <c r="Z3">
        <f t="shared" ref="Z3:Z12" si="11">COUNTIF(AF3:AJ3, "*犠*")</f>
        <v>0</v>
      </c>
      <c r="AA3">
        <f t="shared" ref="AA3:AA12" si="12">COUNTIF(AF3:AJ3, "*併*")</f>
        <v>0</v>
      </c>
      <c r="AC3">
        <v>1</v>
      </c>
      <c r="AE3" t="str">
        <f t="shared" ref="AE3:AE27" si="13">F3</f>
        <v>岩本</v>
      </c>
      <c r="AF3" t="s">
        <v>73</v>
      </c>
      <c r="AG3" t="s">
        <v>79</v>
      </c>
      <c r="AH3" t="s">
        <v>79</v>
      </c>
      <c r="AI3" t="s">
        <v>87</v>
      </c>
      <c r="AK3" s="41" t="s">
        <v>178</v>
      </c>
      <c r="AM3" s="41" t="str" cm="1">
        <f t="array" ref="AM3">_xlfn.IFS(E3=1,"投",E3=2,"捕",E3=3,"一",E3=4,"二",E3=5,"三",E3=6,"遊",E3=7,"左",E3=8,"中",E3=9,"右",E3="","",E3="D","D",E3="F","F")</f>
        <v/>
      </c>
    </row>
    <row r="4" spans="1:39">
      <c r="A4" s="46"/>
      <c r="B4" s="15">
        <v>3</v>
      </c>
      <c r="C4">
        <v>6</v>
      </c>
      <c r="F4" t="s">
        <v>63</v>
      </c>
      <c r="G4">
        <f t="shared" si="0"/>
        <v>3</v>
      </c>
      <c r="H4">
        <f t="shared" si="1"/>
        <v>3</v>
      </c>
      <c r="I4">
        <f t="shared" si="2"/>
        <v>1</v>
      </c>
      <c r="J4">
        <f t="shared" si="3"/>
        <v>1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R4">
        <v>1</v>
      </c>
      <c r="T4">
        <v>3</v>
      </c>
      <c r="U4">
        <v>3</v>
      </c>
      <c r="V4">
        <v>5</v>
      </c>
      <c r="W4">
        <v>5</v>
      </c>
      <c r="X4">
        <f t="shared" si="9"/>
        <v>0</v>
      </c>
      <c r="Y4">
        <f t="shared" si="10"/>
        <v>2</v>
      </c>
      <c r="Z4">
        <f t="shared" si="11"/>
        <v>0</v>
      </c>
      <c r="AA4">
        <f t="shared" si="12"/>
        <v>0</v>
      </c>
      <c r="AC4">
        <v>2</v>
      </c>
      <c r="AD4">
        <v>5</v>
      </c>
      <c r="AE4" t="str">
        <f t="shared" si="13"/>
        <v>反町</v>
      </c>
      <c r="AF4" t="s">
        <v>74</v>
      </c>
      <c r="AG4" t="s">
        <v>80</v>
      </c>
      <c r="AH4" t="s">
        <v>80</v>
      </c>
      <c r="AK4" s="41" t="str" cm="1">
        <f t="array" ref="AK4">_xlfn.IFS(C4=1,"投",C4=2,"捕",C4=3,"一",C4=4,"二",C4=5,"三",C4=6,"遊",C4=7,"左",C4=8,"中",C4=9,"右",C4="","",C4="D","D",C4="F","F")</f>
        <v>遊</v>
      </c>
      <c r="AL4" s="41" t="str" cm="1">
        <f t="array" ref="AL4">_xlfn.IFS(D4=1,"投",D4=2,"捕",D4=3,"一",D4=4,"二",D4=5,"三",D4=6,"遊",D4=7,"左",D4=8,"中",D4=9,"右",D4="","",D4="D","D",D4="F","F")</f>
        <v/>
      </c>
      <c r="AM4" s="41" t="str" cm="1">
        <f t="array" ref="AM4">_xlfn.IFS(E4=1,"投",E4=2,"捕",E4=3,"一",E4=4,"二",E4=5,"三",E4=6,"遊",E4=7,"左",E4=8,"中",E4=9,"右",E4="","",E4="D","D",E4="F","F")</f>
        <v/>
      </c>
    </row>
    <row r="5" spans="1:39">
      <c r="A5" s="46"/>
      <c r="B5" s="15">
        <v>4</v>
      </c>
      <c r="C5">
        <v>4</v>
      </c>
      <c r="D5">
        <v>3</v>
      </c>
      <c r="F5" t="s">
        <v>66</v>
      </c>
      <c r="G5">
        <f t="shared" si="0"/>
        <v>3</v>
      </c>
      <c r="H5">
        <f t="shared" si="1"/>
        <v>3</v>
      </c>
      <c r="I5">
        <f t="shared" si="2"/>
        <v>2</v>
      </c>
      <c r="J5">
        <f t="shared" si="3"/>
        <v>1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v>1</v>
      </c>
      <c r="S5">
        <v>2</v>
      </c>
      <c r="T5">
        <v>1</v>
      </c>
      <c r="V5">
        <v>3</v>
      </c>
      <c r="W5">
        <v>4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C5">
        <v>1</v>
      </c>
      <c r="AD5">
        <v>1</v>
      </c>
      <c r="AE5" t="str">
        <f t="shared" si="13"/>
        <v>安部剛</v>
      </c>
      <c r="AF5" t="s">
        <v>75</v>
      </c>
      <c r="AG5" t="s">
        <v>74</v>
      </c>
      <c r="AH5" t="s">
        <v>77</v>
      </c>
      <c r="AK5" s="41" t="str" cm="1">
        <f t="array" ref="AK5">_xlfn.IFS(C5=1,"投",C5=2,"捕",C5=3,"一",C5=4,"二",C5=5,"三",C5=6,"遊",C5=7,"左",C5=8,"中",C5=9,"右",C5="","",C5="D","D",C5="F","F")</f>
        <v>二</v>
      </c>
      <c r="AL5" s="41" t="str" cm="1">
        <f t="array" ref="AL5">_xlfn.IFS(D5=1,"投",D5=2,"捕",D5=3,"一",D5=4,"二",D5=5,"三",D5=6,"遊",D5=7,"左",D5=8,"中",D5=9,"右",D5="","",D5="D","D",D5="F","F")</f>
        <v>一</v>
      </c>
      <c r="AM5" s="41" t="str" cm="1">
        <f t="array" ref="AM5">_xlfn.IFS(E5=1,"投",E5=2,"捕",E5=3,"一",E5=4,"二",E5=5,"三",E5=6,"遊",E5=7,"左",E5=8,"中",E5=9,"右",E5="","",E5="D","D",E5="F","F")</f>
        <v/>
      </c>
    </row>
    <row r="6" spans="1:39">
      <c r="A6" s="46"/>
      <c r="B6" s="15">
        <v>5</v>
      </c>
      <c r="C6">
        <v>7</v>
      </c>
      <c r="D6">
        <v>1</v>
      </c>
      <c r="F6" t="s">
        <v>64</v>
      </c>
      <c r="G6">
        <f t="shared" si="0"/>
        <v>3</v>
      </c>
      <c r="H6">
        <f t="shared" si="1"/>
        <v>3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T6">
        <v>1</v>
      </c>
      <c r="U6">
        <v>2</v>
      </c>
      <c r="V6">
        <v>4</v>
      </c>
      <c r="W6">
        <v>6</v>
      </c>
      <c r="X6">
        <f t="shared" si="9"/>
        <v>0</v>
      </c>
      <c r="Y6">
        <f t="shared" si="10"/>
        <v>2</v>
      </c>
      <c r="Z6">
        <f t="shared" si="11"/>
        <v>0</v>
      </c>
      <c r="AA6">
        <f t="shared" si="12"/>
        <v>0</v>
      </c>
      <c r="AC6">
        <v>1</v>
      </c>
      <c r="AE6" t="str">
        <f t="shared" si="13"/>
        <v>上小城</v>
      </c>
      <c r="AF6" t="s">
        <v>72</v>
      </c>
      <c r="AG6" t="s">
        <v>80</v>
      </c>
      <c r="AH6" t="s">
        <v>83</v>
      </c>
      <c r="AK6" s="41" t="str" cm="1">
        <f t="array" ref="AK6">_xlfn.IFS(C6=1,"投",C6=2,"捕",C6=3,"一",C6=4,"二",C6=5,"三",C6=6,"遊",C6=7,"左",C6=8,"中",C6=9,"右",C6="","",C6="D","D",C6="F","F")</f>
        <v>左</v>
      </c>
      <c r="AL6" s="41" t="str" cm="1">
        <f t="array" ref="AL6">_xlfn.IFS(D6=1,"投",D6=2,"捕",D6=3,"一",D6=4,"二",D6=5,"三",D6=6,"遊",D6=7,"左",D6=8,"中",D6=9,"右",D6="","",D6="D","D",D6="F","F")</f>
        <v>投</v>
      </c>
      <c r="AM6" s="41" t="str" cm="1">
        <f t="array" ref="AM6">_xlfn.IFS(E6=1,"投",E6=2,"捕",E6=3,"一",E6=4,"二",E6=5,"三",E6=6,"遊",E6=7,"左",E6=8,"中",E6=9,"右",E6="","",E6="D","D",E6="F","F")</f>
        <v/>
      </c>
    </row>
    <row r="7" spans="1:39">
      <c r="A7" s="46"/>
      <c r="B7" s="15">
        <v>6</v>
      </c>
      <c r="C7">
        <v>8</v>
      </c>
      <c r="F7" t="s">
        <v>61</v>
      </c>
      <c r="G7">
        <f t="shared" si="0"/>
        <v>3</v>
      </c>
      <c r="H7">
        <f t="shared" si="1"/>
        <v>3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S7">
        <v>1</v>
      </c>
      <c r="T7">
        <v>1</v>
      </c>
      <c r="U7">
        <v>2</v>
      </c>
      <c r="V7">
        <v>2</v>
      </c>
      <c r="W7">
        <v>6</v>
      </c>
      <c r="X7">
        <f t="shared" si="9"/>
        <v>1</v>
      </c>
      <c r="Y7">
        <f t="shared" si="10"/>
        <v>1</v>
      </c>
      <c r="Z7">
        <f t="shared" si="11"/>
        <v>0</v>
      </c>
      <c r="AA7">
        <f t="shared" si="12"/>
        <v>0</v>
      </c>
      <c r="AC7">
        <v>1</v>
      </c>
      <c r="AE7" t="str">
        <f t="shared" si="13"/>
        <v>北久保</v>
      </c>
      <c r="AF7" t="s">
        <v>72</v>
      </c>
      <c r="AG7" t="s">
        <v>81</v>
      </c>
      <c r="AH7" t="s">
        <v>85</v>
      </c>
      <c r="AK7" s="41" t="str" cm="1">
        <f t="array" ref="AK7">_xlfn.IFS(C7=1,"投",C7=2,"捕",C7=3,"一",C7=4,"二",C7=5,"三",C7=6,"遊",C7=7,"左",C7=8,"中",C7=9,"右",C7="","",C7="D","D",C7="F","F")</f>
        <v>中</v>
      </c>
      <c r="AL7" s="41" t="str" cm="1">
        <f t="array" ref="AL7">_xlfn.IFS(D7=1,"投",D7=2,"捕",D7=3,"一",D7=4,"二",D7=5,"三",D7=6,"遊",D7=7,"左",D7=8,"中",D7=9,"右",D7="","",D7="D","D",D7="F","F")</f>
        <v/>
      </c>
      <c r="AM7" s="41" t="str" cm="1">
        <f t="array" ref="AM7">_xlfn.IFS(E7=1,"投",E7=2,"捕",E7=3,"一",E7=4,"二",E7=5,"三",E7=6,"遊",E7=7,"左",E7=8,"中",E7=9,"右",E7="","",E7="D","D",E7="F","F")</f>
        <v/>
      </c>
    </row>
    <row r="8" spans="1:39">
      <c r="A8" s="46"/>
      <c r="B8" s="15">
        <v>7</v>
      </c>
      <c r="C8">
        <v>9</v>
      </c>
      <c r="F8" t="s">
        <v>65</v>
      </c>
      <c r="G8">
        <f t="shared" si="0"/>
        <v>3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1</v>
      </c>
      <c r="O8">
        <f t="shared" si="8"/>
        <v>0</v>
      </c>
      <c r="S8">
        <v>1</v>
      </c>
      <c r="T8">
        <v>1</v>
      </c>
      <c r="U8">
        <v>4</v>
      </c>
      <c r="V8">
        <v>6</v>
      </c>
      <c r="W8">
        <v>4</v>
      </c>
      <c r="X8">
        <f t="shared" si="9"/>
        <v>0</v>
      </c>
      <c r="Y8">
        <f t="shared" si="10"/>
        <v>1</v>
      </c>
      <c r="Z8">
        <f t="shared" si="11"/>
        <v>0</v>
      </c>
      <c r="AA8">
        <f t="shared" si="12"/>
        <v>0</v>
      </c>
      <c r="AC8">
        <v>1</v>
      </c>
      <c r="AE8" t="str">
        <f t="shared" si="13"/>
        <v>中井</v>
      </c>
      <c r="AF8" t="s">
        <v>76</v>
      </c>
      <c r="AG8" t="s">
        <v>82</v>
      </c>
      <c r="AH8" t="s">
        <v>80</v>
      </c>
      <c r="AK8" s="41" t="str" cm="1">
        <f t="array" ref="AK8">_xlfn.IFS(C8=1,"投",C8=2,"捕",C8=3,"一",C8=4,"二",C8=5,"三",C8=6,"遊",C8=7,"左",C8=8,"中",C8=9,"右",C8="","",C8="D","D",C8="F","F")</f>
        <v>右</v>
      </c>
      <c r="AL8" s="41" t="str" cm="1">
        <f t="array" ref="AL8">_xlfn.IFS(D8=1,"投",D8=2,"捕",D8=3,"一",D8=4,"二",D8=5,"三",D8=6,"遊",D8=7,"左",D8=8,"中",D8=9,"右",D8="","",D8="D","D",D8="F","F")</f>
        <v/>
      </c>
      <c r="AM8" s="41" t="str" cm="1">
        <f t="array" ref="AM8">_xlfn.IFS(E8=1,"投",E8=2,"捕",E8=3,"一",E8=4,"二",E8=5,"三",E8=6,"遊",E8=7,"左",E8=8,"中",E8=9,"右",E8="","",E8="D","D",E8="F","F")</f>
        <v/>
      </c>
    </row>
    <row r="9" spans="1:39">
      <c r="A9" s="46"/>
      <c r="B9" s="15">
        <v>8</v>
      </c>
      <c r="C9">
        <v>3</v>
      </c>
      <c r="D9">
        <v>7</v>
      </c>
      <c r="F9" t="s">
        <v>67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T9">
        <v>3</v>
      </c>
      <c r="U9">
        <v>3</v>
      </c>
      <c r="V9">
        <v>2</v>
      </c>
      <c r="W9">
        <v>4</v>
      </c>
      <c r="X9">
        <f t="shared" si="9"/>
        <v>0</v>
      </c>
      <c r="Y9">
        <f t="shared" si="10"/>
        <v>1</v>
      </c>
      <c r="Z9">
        <f t="shared" si="11"/>
        <v>0</v>
      </c>
      <c r="AA9">
        <f t="shared" si="12"/>
        <v>0</v>
      </c>
      <c r="AC9">
        <v>8</v>
      </c>
      <c r="AE9" t="str">
        <f t="shared" si="13"/>
        <v>安部滉</v>
      </c>
      <c r="AF9" t="s">
        <v>77</v>
      </c>
      <c r="AG9" t="s">
        <v>83</v>
      </c>
      <c r="AH9" t="s">
        <v>80</v>
      </c>
      <c r="AK9" s="41" t="str" cm="1">
        <f t="array" ref="AK9">_xlfn.IFS(C9=1,"投",C9=2,"捕",C9=3,"一",C9=4,"二",C9=5,"三",C9=6,"遊",C9=7,"左",C9=8,"中",C9=9,"右",C9="","",C9="D","D",C9="F","F")</f>
        <v>一</v>
      </c>
      <c r="AL9" s="41" t="str" cm="1">
        <f t="array" ref="AL9">_xlfn.IFS(D9=1,"投",D9=2,"捕",D9=3,"一",D9=4,"二",D9=5,"三",D9=6,"遊",D9=7,"左",D9=8,"中",D9=9,"右",D9="","",D9="D","D",D9="F","F")</f>
        <v>左</v>
      </c>
      <c r="AM9" s="41" t="str" cm="1">
        <f t="array" ref="AM9">_xlfn.IFS(E9=1,"投",E9=2,"捕",E9=3,"一",E9=4,"二",E9=5,"三",E9=6,"遊",E9=7,"左",E9=8,"中",E9=9,"右",E9="","",E9="D","D",E9="F","F")</f>
        <v/>
      </c>
    </row>
    <row r="10" spans="1:39">
      <c r="A10" s="46"/>
      <c r="B10" s="15">
        <v>9</v>
      </c>
      <c r="C10" t="s">
        <v>58</v>
      </c>
      <c r="F10" t="s">
        <v>68</v>
      </c>
      <c r="G10">
        <f t="shared" si="0"/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T10">
        <v>1</v>
      </c>
      <c r="U10">
        <v>1</v>
      </c>
      <c r="W10">
        <v>2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E10" t="str">
        <f t="shared" si="13"/>
        <v>野場</v>
      </c>
      <c r="AF10" t="s">
        <v>78</v>
      </c>
      <c r="AK10" s="41" t="str" cm="1">
        <f t="array" ref="AK10">_xlfn.IFS(C10=1,"投",C10=2,"捕",C10=3,"一",C10=4,"二",C10=5,"三",C10=6,"遊",C10=7,"左",C10=8,"中",C10=9,"右",C10="","",C10="D","D",C10="F","F")</f>
        <v>D</v>
      </c>
      <c r="AL10" s="41" t="str" cm="1">
        <f t="array" ref="AL10">_xlfn.IFS(D10=1,"投",D10=2,"捕",D10=3,"一",D10=4,"二",D10=5,"三",D10=6,"遊",D10=7,"左",D10=8,"中",D10=9,"右",D10="","",D10="D","D",D10="F","F")</f>
        <v/>
      </c>
      <c r="AM10" s="41" t="str" cm="1">
        <f t="array" ref="AM10">_xlfn.IFS(E10=1,"投",E10=2,"捕",E10=3,"一",E10=4,"二",E10=5,"三",E10=6,"遊",E10=7,"左",E10=8,"中",E10=9,"右",E10="","",E10="D","D",E10="F","F")</f>
        <v/>
      </c>
    </row>
    <row r="11" spans="1:39">
      <c r="A11" s="46"/>
      <c r="C11" t="s">
        <v>58</v>
      </c>
      <c r="F11" t="s">
        <v>71</v>
      </c>
      <c r="G11">
        <f t="shared" si="0"/>
        <v>2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1</v>
      </c>
      <c r="O11">
        <f t="shared" si="8"/>
        <v>0</v>
      </c>
      <c r="S11">
        <v>2</v>
      </c>
      <c r="T11">
        <v>1</v>
      </c>
      <c r="U11">
        <v>1</v>
      </c>
      <c r="V11">
        <v>1</v>
      </c>
      <c r="W11">
        <v>6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E11" t="str">
        <f t="shared" si="13"/>
        <v>池澤</v>
      </c>
      <c r="AG11" t="s">
        <v>76</v>
      </c>
      <c r="AH11" t="s">
        <v>86</v>
      </c>
      <c r="AK11" s="41" t="str" cm="1">
        <f t="array" ref="AK11">_xlfn.IFS(C11=1,"投",C11=2,"捕",C11=3,"一",C11=4,"二",C11=5,"三",C11=6,"遊",C11=7,"左",C11=8,"中",C11=9,"右",C11="","",C11="D","D",C11="F","F")</f>
        <v>D</v>
      </c>
      <c r="AL11" s="41" t="str" cm="1">
        <f t="array" ref="AL11">_xlfn.IFS(D11=1,"投",D11=2,"捕",D11=3,"一",D11=4,"二",D11=5,"三",D11=6,"遊",D11=7,"左",D11=8,"中",D11=9,"右",D11="","",D11="D","D",D11="F","F")</f>
        <v/>
      </c>
      <c r="AM11" s="41" t="str" cm="1">
        <f t="array" ref="AM11">_xlfn.IFS(E11=1,"投",E11=2,"捕",E11=3,"一",E11=4,"二",E11=5,"三",E11=6,"遊",E11=7,"左",E11=8,"中",E11=9,"右",E11="","",E11="D","D",E11="F","F")</f>
        <v/>
      </c>
    </row>
    <row r="12" spans="1:39" ht="18" thickBot="1">
      <c r="A12" s="46"/>
      <c r="B12" s="15" t="s">
        <v>70</v>
      </c>
      <c r="C12">
        <v>2</v>
      </c>
      <c r="F12" t="s">
        <v>69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C12">
        <v>5</v>
      </c>
      <c r="AD12">
        <v>1</v>
      </c>
      <c r="AE12" t="str">
        <f t="shared" si="13"/>
        <v>萩原</v>
      </c>
      <c r="AK12" s="41" t="str" cm="1">
        <f t="array" ref="AK12">_xlfn.IFS(C12=1,"投",C12=2,"捕",C12=3,"一",C12=4,"二",C12=5,"三",C12=6,"遊",C12=7,"左",C12=8,"中",C12=9,"右",C12="","",C12="D","D",C12="F","F")</f>
        <v>捕</v>
      </c>
      <c r="AL12" s="41" t="str" cm="1">
        <f t="array" ref="AL12">_xlfn.IFS(D12=1,"投",D12=2,"捕",D12=3,"一",D12=4,"二",D12=5,"三",D12=6,"遊",D12=7,"左",D12=8,"中",D12=9,"右",D12="","",D12="D","D",D12="F","F")</f>
        <v/>
      </c>
      <c r="AM12" s="41" t="str" cm="1">
        <f t="array" ref="AM12">_xlfn.IFS(E12=1,"投",E12=2,"捕",E12=3,"一",E12=4,"二",E12=5,"三",E12=6,"遊",E12=7,"左",E12=8,"中",E12=9,"右",E12="","",E12="D","D",E12="F","F")</f>
        <v/>
      </c>
    </row>
    <row r="13" spans="1:39" hidden="1">
      <c r="A13" s="46"/>
      <c r="F13" s="23"/>
      <c r="AE13" s="23" t="s">
        <v>146</v>
      </c>
      <c r="AK13" s="41" t="str" cm="1">
        <f t="array" ref="AK13">_xlfn.IFS(C13=1,"投",C13=2,"捕",C13=3,"一",C13=4,"二",C13=5,"三",C13=6,"遊",C13=7,"左",C13=8,"中",C13=9,"右",C13="","",C13="D","D",C13="F","F")</f>
        <v/>
      </c>
      <c r="AL13" s="41" t="str" cm="1">
        <f t="array" ref="AL13">_xlfn.IFS(D13=1,"投",D13=2,"捕",D13=3,"一",D13=4,"二",D13=5,"三",D13=6,"遊",D13=7,"左",D13=8,"中",D13=9,"右",D13="","",D13="D","D",D13="F","F")</f>
        <v/>
      </c>
      <c r="AM13" s="41" t="str" cm="1">
        <f t="array" ref="AM13">_xlfn.IFS(E13=1,"投",E13=2,"捕",E13=3,"一",E13=4,"二",E13=5,"三",E13=6,"遊",E13=7,"左",E13=8,"中",E13=9,"右",E13="","",E13="D","D",E13="F","F")</f>
        <v/>
      </c>
    </row>
    <row r="14" spans="1:39" hidden="1">
      <c r="A14" s="46"/>
      <c r="F14" s="23"/>
      <c r="AE14" s="23" t="s">
        <v>147</v>
      </c>
      <c r="AK14" s="41" t="str" cm="1">
        <f t="array" ref="AK14">_xlfn.IFS(C14=1,"投",C14=2,"捕",C14=3,"一",C14=4,"二",C14=5,"三",C14=6,"遊",C14=7,"左",C14=8,"中",C14=9,"右",C14="","",C14="D","D",C14="F","F")</f>
        <v/>
      </c>
      <c r="AL14" s="41" t="str" cm="1">
        <f t="array" ref="AL14">_xlfn.IFS(D14=1,"投",D14=2,"捕",D14=3,"一",D14=4,"二",D14=5,"三",D14=6,"遊",D14=7,"左",D14=8,"中",D14=9,"右",D14="","",D14="D","D",D14="F","F")</f>
        <v/>
      </c>
      <c r="AM14" s="41" t="str" cm="1">
        <f t="array" ref="AM14">_xlfn.IFS(E14=1,"投",E14=2,"捕",E14=3,"一",E14=4,"二",E14=5,"三",E14=6,"遊",E14=7,"左",E14=8,"中",E14=9,"右",E14="","",E14="D","D",E14="F","F")</f>
        <v/>
      </c>
    </row>
    <row r="15" spans="1:39" hidden="1">
      <c r="A15" s="46"/>
      <c r="F15" s="23"/>
      <c r="AE15" s="23" t="s">
        <v>166</v>
      </c>
      <c r="AK15" s="41" t="str" cm="1">
        <f t="array" ref="AK15">_xlfn.IFS(C15=1,"投",C15=2,"捕",C15=3,"一",C15=4,"二",C15=5,"三",C15=6,"遊",C15=7,"左",C15=8,"中",C15=9,"右",C15="","",C15="D","D",C15="F","F")</f>
        <v/>
      </c>
      <c r="AL15" s="41" t="str" cm="1">
        <f t="array" ref="AL15">_xlfn.IFS(D15=1,"投",D15=2,"捕",D15=3,"一",D15=4,"二",D15=5,"三",D15=6,"遊",D15=7,"左",D15=8,"中",D15=9,"右",D15="","",D15="D","D",D15="F","F")</f>
        <v/>
      </c>
      <c r="AM15" s="41" t="str" cm="1">
        <f t="array" ref="AM15">_xlfn.IFS(E15=1,"投",E15=2,"捕",E15=3,"一",E15=4,"二",E15=5,"三",E15=6,"遊",E15=7,"左",E15=8,"中",E15=9,"右",E15="","",E15="D","D",E15="F","F")</f>
        <v/>
      </c>
    </row>
    <row r="16" spans="1:39" hidden="1">
      <c r="A16" s="46"/>
      <c r="F16" s="23"/>
      <c r="AE16" s="23" t="s">
        <v>167</v>
      </c>
      <c r="AK16" s="41" t="str" cm="1">
        <f t="array" ref="AK16">_xlfn.IFS(C16=1,"投",C16=2,"捕",C16=3,"一",C16=4,"二",C16=5,"三",C16=6,"遊",C16=7,"左",C16=8,"中",C16=9,"右",C16="","",C16="D","D",C16="F","F")</f>
        <v/>
      </c>
      <c r="AL16" s="41" t="str" cm="1">
        <f t="array" ref="AL16">_xlfn.IFS(D16=1,"投",D16=2,"捕",D16=3,"一",D16=4,"二",D16=5,"三",D16=6,"遊",D16=7,"左",D16=8,"中",D16=9,"右",D16="","",D16="D","D",D16="F","F")</f>
        <v/>
      </c>
      <c r="AM16" s="41" t="str" cm="1">
        <f t="array" ref="AM16">_xlfn.IFS(E16=1,"投",E16=2,"捕",E16=3,"一",E16=4,"二",E16=5,"三",E16=6,"遊",E16=7,"左",E16=8,"中",E16=9,"右",E16="","",E16="D","D",E16="F","F")</f>
        <v/>
      </c>
    </row>
    <row r="17" spans="1:39" hidden="1">
      <c r="A17" s="46"/>
      <c r="F17" s="23"/>
      <c r="AE17" s="23" t="s">
        <v>168</v>
      </c>
      <c r="AK17" s="41" t="str" cm="1">
        <f t="array" ref="AK17">_xlfn.IFS(C17=1,"投",C17=2,"捕",C17=3,"一",C17=4,"二",C17=5,"三",C17=6,"遊",C17=7,"左",C17=8,"中",C17=9,"右",C17="","",C17="D","D",C17="F","F")</f>
        <v/>
      </c>
      <c r="AL17" s="41" t="str" cm="1">
        <f t="array" ref="AL17">_xlfn.IFS(D17=1,"投",D17=2,"捕",D17=3,"一",D17=4,"二",D17=5,"三",D17=6,"遊",D17=7,"左",D17=8,"中",D17=9,"右",D17="","",D17="D","D",D17="F","F")</f>
        <v/>
      </c>
      <c r="AM17" s="41" t="str" cm="1">
        <f t="array" ref="AM17">_xlfn.IFS(E17=1,"投",E17=2,"捕",E17=3,"一",E17=4,"二",E17=5,"三",E17=6,"遊",E17=7,"左",E17=8,"中",E17=9,"右",E17="","",E17="D","D",E17="F","F")</f>
        <v/>
      </c>
    </row>
    <row r="18" spans="1:39" s="17" customFormat="1" ht="17.649999999999999" customHeight="1" thickTop="1">
      <c r="A18" s="45" t="s">
        <v>179</v>
      </c>
      <c r="B18" s="16">
        <v>1</v>
      </c>
      <c r="C18" s="17">
        <v>4</v>
      </c>
      <c r="D18" s="17">
        <v>1</v>
      </c>
      <c r="F18" s="17" t="s">
        <v>60</v>
      </c>
      <c r="G18" s="17">
        <f t="shared" si="0"/>
        <v>2</v>
      </c>
      <c r="H18" s="17">
        <f t="shared" ref="H18:H27" si="14">G18-N18-O18-Z18</f>
        <v>2</v>
      </c>
      <c r="I18" s="17">
        <f>SUM(J18:M18)</f>
        <v>1</v>
      </c>
      <c r="J18" s="17">
        <f>COUNTIF(AF18:AJ18, "*安*")</f>
        <v>0</v>
      </c>
      <c r="K18" s="17">
        <f>COUNTIF(AF18:AJ18, "*二")</f>
        <v>1</v>
      </c>
      <c r="L18" s="17">
        <f>COUNTIF(AF18:AJ18, "*三")</f>
        <v>0</v>
      </c>
      <c r="M18" s="17">
        <f>COUNTIF(AF18:AJ18, "*本")</f>
        <v>0</v>
      </c>
      <c r="N18" s="17">
        <f>COUNTIF(AF18:AJ18, "四球")</f>
        <v>0</v>
      </c>
      <c r="O18" s="17">
        <f>COUNTIF(AF18:AJ18, "死球")</f>
        <v>0</v>
      </c>
      <c r="R18" s="17">
        <v>1</v>
      </c>
      <c r="S18" s="17">
        <v>1</v>
      </c>
      <c r="U18" s="17">
        <v>1</v>
      </c>
      <c r="V18" s="17">
        <v>1</v>
      </c>
      <c r="W18" s="17">
        <v>3</v>
      </c>
      <c r="X18" s="17">
        <f>COUNTIF(AF18:AJ18, "*失*")</f>
        <v>1</v>
      </c>
      <c r="Y18" s="17">
        <f>COUNTIF(AF18:AJ18, "*振*")</f>
        <v>0</v>
      </c>
      <c r="Z18" s="17">
        <f>COUNTIF(AF18:AJ18, "*犠*")</f>
        <v>0</v>
      </c>
      <c r="AA18" s="17">
        <f>COUNTIF(AF18:AJ18, "*併*")</f>
        <v>0</v>
      </c>
      <c r="AC18" s="17">
        <v>1</v>
      </c>
      <c r="AE18" s="17" t="str">
        <f t="shared" si="13"/>
        <v>大鐘</v>
      </c>
      <c r="AF18" s="17" t="s">
        <v>93</v>
      </c>
      <c r="AG18" s="17" t="s">
        <v>75</v>
      </c>
      <c r="AK18" s="43" t="str" cm="1">
        <f t="array" ref="AK18">_xlfn.IFS(C18=1,"投",C18=2,"捕",C18=3,"一",C18=4,"二",C18=5,"三",C18=6,"遊",C18=7,"左",C18=8,"中",C18=9,"右",C18="","",C18="D","D",C18="F","F")</f>
        <v>二</v>
      </c>
      <c r="AL18" s="43" t="str" cm="1">
        <f t="array" ref="AL18">_xlfn.IFS(D18=1,"投",D18=2,"捕",D18=3,"一",D18=4,"二",D18=5,"三",D18=6,"遊",D18=7,"左",D18=8,"中",D18=9,"右",D18="","",D18="D","D",D18="F","F")</f>
        <v>投</v>
      </c>
      <c r="AM18" s="43" t="str" cm="1">
        <f t="array" ref="AM18">_xlfn.IFS(E18=1,"投",E18=2,"捕",E18=3,"一",E18=4,"二",E18=5,"三",E18=6,"遊",E18=7,"左",E18=8,"中",E18=9,"右",E18="","",E18="D","D",E18="F","F")</f>
        <v/>
      </c>
    </row>
    <row r="19" spans="1:39">
      <c r="A19" s="46"/>
      <c r="B19" s="15">
        <v>2</v>
      </c>
      <c r="C19">
        <v>5</v>
      </c>
      <c r="F19" t="s">
        <v>62</v>
      </c>
      <c r="G19">
        <f t="shared" si="0"/>
        <v>2</v>
      </c>
      <c r="H19">
        <f t="shared" si="14"/>
        <v>1</v>
      </c>
      <c r="I19">
        <f t="shared" ref="I19:I27" si="15">SUM(J19:M19)</f>
        <v>0</v>
      </c>
      <c r="J19">
        <f t="shared" ref="J19:J27" si="16">COUNTIF(AF19:AJ19, "*安*")</f>
        <v>0</v>
      </c>
      <c r="K19">
        <f t="shared" ref="K19:K27" si="17">COUNTIF(AF19:AJ19, "*二")</f>
        <v>0</v>
      </c>
      <c r="L19">
        <f>COUNTIF(AF19:AJ19, "*三")</f>
        <v>0</v>
      </c>
      <c r="M19">
        <f t="shared" ref="M19:M27" si="18">COUNTIF(AF19:AJ19, "*本")</f>
        <v>0</v>
      </c>
      <c r="N19">
        <f t="shared" ref="N19:N27" si="19">COUNTIF(AF19:AJ19, "四球")</f>
        <v>1</v>
      </c>
      <c r="O19">
        <f t="shared" ref="O19:O27" si="20">COUNTIF(AF19:AJ19, "死球")</f>
        <v>0</v>
      </c>
      <c r="Q19">
        <v>1</v>
      </c>
      <c r="R19">
        <v>1</v>
      </c>
      <c r="T19">
        <v>2</v>
      </c>
      <c r="U19">
        <v>1</v>
      </c>
      <c r="W19">
        <v>6</v>
      </c>
      <c r="X19">
        <f t="shared" ref="X19:X27" si="21">COUNTIF(AF19:AJ19, "*失*")</f>
        <v>0</v>
      </c>
      <c r="Y19">
        <f t="shared" ref="Y19:Y27" si="22">COUNTIF(AF19:AJ19, "*振*")</f>
        <v>0</v>
      </c>
      <c r="Z19">
        <f t="shared" ref="Z19:Z27" si="23">COUNTIF(AF19:AJ19, "*犠*")</f>
        <v>0</v>
      </c>
      <c r="AA19">
        <f t="shared" ref="AA19:AA27" si="24">COUNTIF(AF19:AJ19, "*併*")</f>
        <v>0</v>
      </c>
      <c r="AE19" t="str">
        <f t="shared" si="13"/>
        <v>岩本</v>
      </c>
      <c r="AF19" t="s">
        <v>94</v>
      </c>
      <c r="AG19" t="s">
        <v>76</v>
      </c>
      <c r="AK19" s="41" t="str" cm="1">
        <f t="array" ref="AK19">_xlfn.IFS(C19=1,"投",C19=2,"捕",C19=3,"一",C19=4,"二",C19=5,"三",C19=6,"遊",C19=7,"左",C19=8,"中",C19=9,"右",C19="","",C19="D","D",C19="F","F")</f>
        <v>三</v>
      </c>
      <c r="AL19" s="41" t="str" cm="1">
        <f t="array" ref="AL19">_xlfn.IFS(D19=1,"投",D19=2,"捕",D19=3,"一",D19=4,"二",D19=5,"三",D19=6,"遊",D19=7,"左",D19=8,"中",D19=9,"右",D19="","",D19="D","D",D19="F","F")</f>
        <v/>
      </c>
      <c r="AM19" s="41" t="str" cm="1">
        <f t="array" ref="AM19">_xlfn.IFS(E19=1,"投",E19=2,"捕",E19=3,"一",E19=4,"二",E19=5,"三",E19=6,"遊",E19=7,"左",E19=8,"中",E19=9,"右",E19="","",E19="D","D",E19="F","F")</f>
        <v/>
      </c>
    </row>
    <row r="20" spans="1:39">
      <c r="A20" s="46"/>
      <c r="B20" s="15">
        <v>3</v>
      </c>
      <c r="C20">
        <v>6</v>
      </c>
      <c r="F20" t="s">
        <v>63</v>
      </c>
      <c r="G20">
        <f t="shared" si="0"/>
        <v>2</v>
      </c>
      <c r="H20">
        <f t="shared" si="14"/>
        <v>1</v>
      </c>
      <c r="I20">
        <f t="shared" si="15"/>
        <v>0</v>
      </c>
      <c r="J20">
        <f t="shared" si="16"/>
        <v>0</v>
      </c>
      <c r="K20">
        <f t="shared" si="17"/>
        <v>0</v>
      </c>
      <c r="L20">
        <f t="shared" ref="L20:L27" si="25">COUNTIF(AF20:AJ20, "*三")</f>
        <v>0</v>
      </c>
      <c r="M20">
        <f t="shared" si="18"/>
        <v>0</v>
      </c>
      <c r="N20">
        <f t="shared" si="19"/>
        <v>1</v>
      </c>
      <c r="O20">
        <f t="shared" si="20"/>
        <v>0</v>
      </c>
      <c r="S20">
        <v>1</v>
      </c>
      <c r="T20">
        <v>1</v>
      </c>
      <c r="W20">
        <v>7</v>
      </c>
      <c r="X20">
        <f t="shared" si="21"/>
        <v>0</v>
      </c>
      <c r="Y20">
        <f t="shared" si="22"/>
        <v>0</v>
      </c>
      <c r="Z20">
        <f t="shared" si="23"/>
        <v>0</v>
      </c>
      <c r="AA20">
        <f t="shared" si="24"/>
        <v>0</v>
      </c>
      <c r="AC20">
        <v>3</v>
      </c>
      <c r="AD20">
        <v>1</v>
      </c>
      <c r="AE20" t="str">
        <f t="shared" si="13"/>
        <v>反町</v>
      </c>
      <c r="AF20" t="s">
        <v>95</v>
      </c>
      <c r="AG20" t="s">
        <v>97</v>
      </c>
      <c r="AK20" s="41" t="str" cm="1">
        <f t="array" ref="AK20">_xlfn.IFS(C20=1,"投",C20=2,"捕",C20=3,"一",C20=4,"二",C20=5,"三",C20=6,"遊",C20=7,"左",C20=8,"中",C20=9,"右",C20="","",C20="D","D",C20="F","F")</f>
        <v>遊</v>
      </c>
      <c r="AL20" s="41" t="str" cm="1">
        <f t="array" ref="AL20">_xlfn.IFS(D20=1,"投",D20=2,"捕",D20=3,"一",D20=4,"二",D20=5,"三",D20=6,"遊",D20=7,"左",D20=8,"中",D20=9,"右",D20="","",D20="D","D",D20="F","F")</f>
        <v/>
      </c>
      <c r="AM20" s="41" t="str" cm="1">
        <f t="array" ref="AM20">_xlfn.IFS(E20=1,"投",E20=2,"捕",E20=3,"一",E20=4,"二",E20=5,"三",E20=6,"遊",E20=7,"左",E20=8,"中",E20=9,"右",E20="","",E20="D","D",E20="F","F")</f>
        <v/>
      </c>
    </row>
    <row r="21" spans="1:39">
      <c r="A21" s="46"/>
      <c r="B21" s="15">
        <v>4</v>
      </c>
      <c r="C21">
        <v>2</v>
      </c>
      <c r="F21" t="s">
        <v>66</v>
      </c>
      <c r="G21">
        <f t="shared" si="0"/>
        <v>2</v>
      </c>
      <c r="H21">
        <f t="shared" si="14"/>
        <v>2</v>
      </c>
      <c r="I21">
        <f t="shared" si="15"/>
        <v>1</v>
      </c>
      <c r="J21">
        <f t="shared" si="16"/>
        <v>1</v>
      </c>
      <c r="K21">
        <f t="shared" si="17"/>
        <v>0</v>
      </c>
      <c r="L21">
        <f t="shared" si="25"/>
        <v>0</v>
      </c>
      <c r="M21">
        <f t="shared" si="18"/>
        <v>0</v>
      </c>
      <c r="N21">
        <f t="shared" si="19"/>
        <v>0</v>
      </c>
      <c r="O21">
        <f t="shared" si="20"/>
        <v>0</v>
      </c>
      <c r="P21">
        <v>2</v>
      </c>
      <c r="S21">
        <v>1</v>
      </c>
      <c r="T21">
        <v>3</v>
      </c>
      <c r="W21">
        <v>3</v>
      </c>
      <c r="X21">
        <f t="shared" si="21"/>
        <v>0</v>
      </c>
      <c r="Y21">
        <f t="shared" si="22"/>
        <v>0</v>
      </c>
      <c r="Z21">
        <f t="shared" si="23"/>
        <v>0</v>
      </c>
      <c r="AA21">
        <f t="shared" si="24"/>
        <v>0</v>
      </c>
      <c r="AC21">
        <v>1</v>
      </c>
      <c r="AE21" t="str">
        <f t="shared" si="13"/>
        <v>安部剛</v>
      </c>
      <c r="AF21" t="s">
        <v>82</v>
      </c>
      <c r="AG21" t="s">
        <v>73</v>
      </c>
      <c r="AK21" s="41" t="str" cm="1">
        <f t="array" ref="AK21">_xlfn.IFS(C21=1,"投",C21=2,"捕",C21=3,"一",C21=4,"二",C21=5,"三",C21=6,"遊",C21=7,"左",C21=8,"中",C21=9,"右",C21="","",C21="D","D",C21="F","F")</f>
        <v>捕</v>
      </c>
      <c r="AL21" s="41" t="str" cm="1">
        <f t="array" ref="AL21">_xlfn.IFS(D21=1,"投",D21=2,"捕",D21=3,"一",D21=4,"二",D21=5,"三",D21=6,"遊",D21=7,"左",D21=8,"中",D21=9,"右",D21="","",D21="D","D",D21="F","F")</f>
        <v/>
      </c>
      <c r="AM21" s="41" t="str" cm="1">
        <f t="array" ref="AM21">_xlfn.IFS(E21=1,"投",E21=2,"捕",E21=3,"一",E21=4,"二",E21=5,"三",E21=6,"遊",E21=7,"左",E21=8,"中",E21=9,"右",E21="","",E21="D","D",E21="F","F")</f>
        <v/>
      </c>
    </row>
    <row r="22" spans="1:39">
      <c r="A22" s="46"/>
      <c r="B22" s="15">
        <v>5</v>
      </c>
      <c r="C22">
        <v>1</v>
      </c>
      <c r="D22">
        <v>7</v>
      </c>
      <c r="F22" t="s">
        <v>64</v>
      </c>
      <c r="G22">
        <f t="shared" si="0"/>
        <v>2</v>
      </c>
      <c r="H22">
        <f t="shared" si="14"/>
        <v>2</v>
      </c>
      <c r="I22">
        <f t="shared" si="15"/>
        <v>0</v>
      </c>
      <c r="J22">
        <f t="shared" si="16"/>
        <v>0</v>
      </c>
      <c r="K22">
        <f t="shared" si="17"/>
        <v>0</v>
      </c>
      <c r="L22">
        <f t="shared" si="25"/>
        <v>0</v>
      </c>
      <c r="M22">
        <f t="shared" si="18"/>
        <v>0</v>
      </c>
      <c r="N22">
        <f t="shared" si="19"/>
        <v>0</v>
      </c>
      <c r="O22">
        <f t="shared" si="20"/>
        <v>0</v>
      </c>
      <c r="T22">
        <v>1</v>
      </c>
      <c r="U22">
        <v>1</v>
      </c>
      <c r="V22">
        <v>1</v>
      </c>
      <c r="W22">
        <v>3</v>
      </c>
      <c r="X22">
        <f t="shared" si="21"/>
        <v>0</v>
      </c>
      <c r="Y22">
        <f t="shared" si="22"/>
        <v>0</v>
      </c>
      <c r="Z22">
        <f t="shared" si="23"/>
        <v>0</v>
      </c>
      <c r="AA22">
        <f t="shared" si="24"/>
        <v>0</v>
      </c>
      <c r="AC22">
        <v>1</v>
      </c>
      <c r="AE22" t="str">
        <f t="shared" si="13"/>
        <v>上小城</v>
      </c>
      <c r="AF22" t="s">
        <v>95</v>
      </c>
      <c r="AG22" t="s">
        <v>82</v>
      </c>
      <c r="AK22" s="41" t="str" cm="1">
        <f t="array" ref="AK22">_xlfn.IFS(C22=1,"投",C22=2,"捕",C22=3,"一",C22=4,"二",C22=5,"三",C22=6,"遊",C22=7,"左",C22=8,"中",C22=9,"右",C22="","",C22="D","D",C22="F","F")</f>
        <v>投</v>
      </c>
      <c r="AL22" s="41" t="str" cm="1">
        <f t="array" ref="AL22">_xlfn.IFS(D22=1,"投",D22=2,"捕",D22=3,"一",D22=4,"二",D22=5,"三",D22=6,"遊",D22=7,"左",D22=8,"中",D22=9,"右",D22="","",D22="D","D",D22="F","F")</f>
        <v>左</v>
      </c>
      <c r="AM22" s="41" t="str" cm="1">
        <f t="array" ref="AM22">_xlfn.IFS(E22=1,"投",E22=2,"捕",E22=3,"一",E22=4,"二",E22=5,"三",E22=6,"遊",E22=7,"左",E22=8,"中",E22=9,"右",E22="","",E22="D","D",E22="F","F")</f>
        <v/>
      </c>
    </row>
    <row r="23" spans="1:39">
      <c r="A23" s="46"/>
      <c r="B23" s="15">
        <v>6</v>
      </c>
      <c r="C23">
        <v>8</v>
      </c>
      <c r="F23" t="s">
        <v>61</v>
      </c>
      <c r="G23">
        <f t="shared" si="0"/>
        <v>1</v>
      </c>
      <c r="H23">
        <f t="shared" si="14"/>
        <v>1</v>
      </c>
      <c r="I23">
        <f t="shared" si="15"/>
        <v>0</v>
      </c>
      <c r="J23">
        <f t="shared" si="16"/>
        <v>0</v>
      </c>
      <c r="K23">
        <f t="shared" si="17"/>
        <v>0</v>
      </c>
      <c r="L23">
        <f t="shared" si="25"/>
        <v>0</v>
      </c>
      <c r="M23">
        <f t="shared" si="18"/>
        <v>0</v>
      </c>
      <c r="N23">
        <f t="shared" si="19"/>
        <v>0</v>
      </c>
      <c r="O23">
        <f t="shared" si="20"/>
        <v>0</v>
      </c>
      <c r="W23">
        <v>1</v>
      </c>
      <c r="X23">
        <f t="shared" si="21"/>
        <v>0</v>
      </c>
      <c r="Y23">
        <f t="shared" si="22"/>
        <v>0</v>
      </c>
      <c r="Z23">
        <f t="shared" si="23"/>
        <v>0</v>
      </c>
      <c r="AA23">
        <f t="shared" si="24"/>
        <v>0</v>
      </c>
      <c r="AB23">
        <v>1</v>
      </c>
      <c r="AC23">
        <v>1</v>
      </c>
      <c r="AD23">
        <v>1</v>
      </c>
      <c r="AE23" t="str">
        <f t="shared" si="13"/>
        <v>北久保</v>
      </c>
      <c r="AF23" t="s">
        <v>82</v>
      </c>
      <c r="AK23" s="41" t="str" cm="1">
        <f t="array" ref="AK23">_xlfn.IFS(C23=1,"投",C23=2,"捕",C23=3,"一",C23=4,"二",C23=5,"三",C23=6,"遊",C23=7,"左",C23=8,"中",C23=9,"右",C23="","",C23="D","D",C23="F","F")</f>
        <v>中</v>
      </c>
      <c r="AL23" s="41" t="str" cm="1">
        <f t="array" ref="AL23">_xlfn.IFS(D23=1,"投",D23=2,"捕",D23=3,"一",D23=4,"二",D23=5,"三",D23=6,"遊",D23=7,"左",D23=8,"中",D23=9,"右",D23="","",D23="D","D",D23="F","F")</f>
        <v/>
      </c>
      <c r="AM23" s="41" t="str" cm="1">
        <f t="array" ref="AM23">_xlfn.IFS(E23=1,"投",E23=2,"捕",E23=3,"一",E23=4,"二",E23=5,"三",E23=6,"遊",E23=7,"左",E23=8,"中",E23=9,"右",E23="","",E23="D","D",E23="F","F")</f>
        <v/>
      </c>
    </row>
    <row r="24" spans="1:39">
      <c r="A24" s="46"/>
      <c r="B24" s="15">
        <v>7</v>
      </c>
      <c r="C24">
        <v>9</v>
      </c>
      <c r="F24" t="s">
        <v>65</v>
      </c>
      <c r="G24">
        <f t="shared" si="0"/>
        <v>1</v>
      </c>
      <c r="H24">
        <f t="shared" si="14"/>
        <v>1</v>
      </c>
      <c r="I24">
        <f t="shared" si="15"/>
        <v>0</v>
      </c>
      <c r="J24">
        <f t="shared" si="16"/>
        <v>0</v>
      </c>
      <c r="K24">
        <f t="shared" si="17"/>
        <v>0</v>
      </c>
      <c r="L24">
        <f t="shared" si="25"/>
        <v>0</v>
      </c>
      <c r="M24">
        <f t="shared" si="18"/>
        <v>0</v>
      </c>
      <c r="N24">
        <f t="shared" si="19"/>
        <v>0</v>
      </c>
      <c r="O24">
        <f t="shared" si="20"/>
        <v>0</v>
      </c>
      <c r="U24">
        <v>1</v>
      </c>
      <c r="V24">
        <v>2</v>
      </c>
      <c r="W24">
        <v>2</v>
      </c>
      <c r="X24">
        <f t="shared" si="21"/>
        <v>0</v>
      </c>
      <c r="Y24">
        <f t="shared" si="22"/>
        <v>1</v>
      </c>
      <c r="Z24">
        <f t="shared" si="23"/>
        <v>0</v>
      </c>
      <c r="AA24">
        <f t="shared" si="24"/>
        <v>0</v>
      </c>
      <c r="AE24" t="str">
        <f t="shared" si="13"/>
        <v>中井</v>
      </c>
      <c r="AF24" t="s">
        <v>80</v>
      </c>
      <c r="AK24" s="41" t="str" cm="1">
        <f t="array" ref="AK24">_xlfn.IFS(C24=1,"投",C24=2,"捕",C24=3,"一",C24=4,"二",C24=5,"三",C24=6,"遊",C24=7,"左",C24=8,"中",C24=9,"右",C24="","",C24="D","D",C24="F","F")</f>
        <v>右</v>
      </c>
      <c r="AL24" s="41" t="str" cm="1">
        <f t="array" ref="AL24">_xlfn.IFS(D24=1,"投",D24=2,"捕",D24=3,"一",D24=4,"二",D24=5,"三",D24=6,"遊",D24=7,"左",D24=8,"中",D24=9,"右",D24="","",D24="D","D",D24="F","F")</f>
        <v/>
      </c>
      <c r="AM24" s="41" t="str" cm="1">
        <f t="array" ref="AM24">_xlfn.IFS(E24=1,"投",E24=2,"捕",E24=3,"一",E24=4,"二",E24=5,"三",E24=6,"遊",E24=7,"左",E24=8,"中",E24=9,"右",E24="","",E24="D","D",E24="F","F")</f>
        <v/>
      </c>
    </row>
    <row r="25" spans="1:39">
      <c r="A25" s="46"/>
      <c r="B25" s="15">
        <v>8</v>
      </c>
      <c r="C25">
        <v>7</v>
      </c>
      <c r="F25" t="s">
        <v>67</v>
      </c>
      <c r="G25">
        <f t="shared" si="0"/>
        <v>0</v>
      </c>
      <c r="H25">
        <f t="shared" si="14"/>
        <v>0</v>
      </c>
      <c r="I25">
        <f t="shared" si="15"/>
        <v>0</v>
      </c>
      <c r="J25">
        <f t="shared" si="16"/>
        <v>0</v>
      </c>
      <c r="K25">
        <f t="shared" si="17"/>
        <v>0</v>
      </c>
      <c r="L25">
        <f t="shared" si="25"/>
        <v>0</v>
      </c>
      <c r="M25">
        <f t="shared" si="18"/>
        <v>0</v>
      </c>
      <c r="N25">
        <f t="shared" si="19"/>
        <v>0</v>
      </c>
      <c r="O25">
        <f t="shared" si="20"/>
        <v>0</v>
      </c>
      <c r="X25">
        <f t="shared" si="21"/>
        <v>0</v>
      </c>
      <c r="Y25">
        <f t="shared" si="22"/>
        <v>0</v>
      </c>
      <c r="Z25">
        <f t="shared" si="23"/>
        <v>0</v>
      </c>
      <c r="AA25">
        <f t="shared" si="24"/>
        <v>0</v>
      </c>
      <c r="AE25" t="str">
        <f t="shared" si="13"/>
        <v>安部滉</v>
      </c>
      <c r="AK25" s="41" t="str" cm="1">
        <f t="array" ref="AK25">_xlfn.IFS(C25=1,"投",C25=2,"捕",C25=3,"一",C25=4,"二",C25=5,"三",C25=6,"遊",C25=7,"左",C25=8,"中",C25=9,"右",C25="","",C25="D","D",C25="F","F")</f>
        <v>左</v>
      </c>
      <c r="AL25" s="41" t="str" cm="1">
        <f t="array" ref="AL25">_xlfn.IFS(D25=1,"投",D25=2,"捕",D25=3,"一",D25=4,"二",D25=5,"三",D25=6,"遊",D25=7,"左",D25=8,"中",D25=9,"右",D25="","",D25="D","D",D25="F","F")</f>
        <v/>
      </c>
      <c r="AM25" s="41" t="str" cm="1">
        <f t="array" ref="AM25">_xlfn.IFS(E25=1,"投",E25=2,"捕",E25=3,"一",E25=4,"二",E25=5,"三",E25=6,"遊",E25=7,"左",E25=8,"中",E25=9,"右",E25="","",E25="D","D",E25="F","F")</f>
        <v/>
      </c>
    </row>
    <row r="26" spans="1:39">
      <c r="A26" s="46"/>
      <c r="C26">
        <v>3</v>
      </c>
      <c r="F26" t="s">
        <v>71</v>
      </c>
      <c r="G26">
        <f t="shared" si="0"/>
        <v>1</v>
      </c>
      <c r="H26">
        <f t="shared" si="14"/>
        <v>1</v>
      </c>
      <c r="I26">
        <f t="shared" si="15"/>
        <v>0</v>
      </c>
      <c r="J26">
        <f t="shared" si="16"/>
        <v>0</v>
      </c>
      <c r="K26">
        <f t="shared" si="17"/>
        <v>0</v>
      </c>
      <c r="L26">
        <f t="shared" si="25"/>
        <v>0</v>
      </c>
      <c r="M26">
        <f t="shared" si="18"/>
        <v>0</v>
      </c>
      <c r="N26">
        <f t="shared" si="19"/>
        <v>0</v>
      </c>
      <c r="O26">
        <f t="shared" si="20"/>
        <v>0</v>
      </c>
      <c r="X26">
        <f t="shared" si="21"/>
        <v>0</v>
      </c>
      <c r="Y26">
        <f t="shared" si="22"/>
        <v>0</v>
      </c>
      <c r="Z26">
        <f t="shared" si="23"/>
        <v>0</v>
      </c>
      <c r="AA26">
        <f t="shared" si="24"/>
        <v>0</v>
      </c>
      <c r="AC26">
        <v>2</v>
      </c>
      <c r="AE26" t="str">
        <f t="shared" si="13"/>
        <v>池澤</v>
      </c>
      <c r="AF26" t="s">
        <v>96</v>
      </c>
      <c r="AK26" s="41" t="str" cm="1">
        <f t="array" ref="AK26">_xlfn.IFS(C26=1,"投",C26=2,"捕",C26=3,"一",C26=4,"二",C26=5,"三",C26=6,"遊",C26=7,"左",C26=8,"中",C26=9,"右",C26="","",C26="D","D",C26="F","F")</f>
        <v>一</v>
      </c>
      <c r="AL26" s="41" t="str" cm="1">
        <f t="array" ref="AL26">_xlfn.IFS(D26=1,"投",D26=2,"捕",D26=3,"一",D26=4,"二",D26=5,"三",D26=6,"遊",D26=7,"左",D26=8,"中",D26=9,"右",D26="","",D26="D","D",D26="F","F")</f>
        <v/>
      </c>
      <c r="AM26" s="41" t="str" cm="1">
        <f t="array" ref="AM26">_xlfn.IFS(E26=1,"投",E26=2,"捕",E26=3,"一",E26=4,"二",E26=5,"三",E26=6,"遊",E26=7,"左",E26=8,"中",E26=9,"右",E26="","",E26="D","D",E26="F","F")</f>
        <v/>
      </c>
    </row>
    <row r="27" spans="1:39">
      <c r="A27" s="46"/>
      <c r="B27" s="15">
        <v>9</v>
      </c>
      <c r="C27">
        <v>3</v>
      </c>
      <c r="D27">
        <v>4</v>
      </c>
      <c r="F27" t="s">
        <v>68</v>
      </c>
      <c r="G27">
        <f t="shared" si="0"/>
        <v>1</v>
      </c>
      <c r="H27">
        <f t="shared" si="14"/>
        <v>1</v>
      </c>
      <c r="I27">
        <f t="shared" si="15"/>
        <v>0</v>
      </c>
      <c r="J27">
        <f t="shared" si="16"/>
        <v>0</v>
      </c>
      <c r="K27">
        <f t="shared" si="17"/>
        <v>0</v>
      </c>
      <c r="L27">
        <f t="shared" si="25"/>
        <v>0</v>
      </c>
      <c r="M27">
        <f t="shared" si="18"/>
        <v>0</v>
      </c>
      <c r="N27">
        <f t="shared" si="19"/>
        <v>0</v>
      </c>
      <c r="O27">
        <f t="shared" si="20"/>
        <v>0</v>
      </c>
      <c r="W27">
        <v>1</v>
      </c>
      <c r="X27">
        <f t="shared" si="21"/>
        <v>0</v>
      </c>
      <c r="Y27">
        <f t="shared" si="22"/>
        <v>0</v>
      </c>
      <c r="Z27">
        <f t="shared" si="23"/>
        <v>0</v>
      </c>
      <c r="AA27">
        <f t="shared" si="24"/>
        <v>0</v>
      </c>
      <c r="AD27">
        <v>2</v>
      </c>
      <c r="AE27" t="str">
        <f t="shared" si="13"/>
        <v>野場</v>
      </c>
      <c r="AF27" t="s">
        <v>81</v>
      </c>
      <c r="AK27" s="41" t="str" cm="1">
        <f t="array" ref="AK27">_xlfn.IFS(C27=1,"投",C27=2,"捕",C27=3,"一",C27=4,"二",C27=5,"三",C27=6,"遊",C27=7,"左",C27=8,"中",C27=9,"右",C27="","",C27="D","D",C27="F","F")</f>
        <v>一</v>
      </c>
      <c r="AL27" s="41" t="str" cm="1">
        <f t="array" ref="AL27">_xlfn.IFS(D27=1,"投",D27=2,"捕",D27=3,"一",D27=4,"二",D27=5,"三",D27=6,"遊",D27=7,"左",D27=8,"中",D27=9,"右",D27="","",D27="D","D",D27="F","F")</f>
        <v>二</v>
      </c>
      <c r="AM27" s="41" t="str" cm="1">
        <f t="array" ref="AM27">_xlfn.IFS(E27=1,"投",E27=2,"捕",E27=3,"一",E27=4,"二",E27=5,"三",E27=6,"遊",E27=7,"左",E27=8,"中",E27=9,"右",E27="","",E27="D","D",E27="F","F")</f>
        <v/>
      </c>
    </row>
    <row r="28" spans="1:39" ht="17.649999999999999" hidden="1" customHeight="1">
      <c r="A28" s="46"/>
      <c r="AE28" t="s">
        <v>69</v>
      </c>
      <c r="AK28" s="41" t="str" cm="1">
        <f t="array" ref="AK28">_xlfn.IFS(C28=1,"投",C28=2,"捕",C28=3,"一",C28=4,"二",C28=5,"三",C28=6,"遊",C28=7,"左",C28=8,"中",C28=9,"右",C28="","")</f>
        <v/>
      </c>
      <c r="AL28" s="41" t="str" cm="1">
        <f t="array" ref="AL28">_xlfn.IFS(D28=1,"投",D28=2,"捕",D28=3,"一",D28=4,"二",D28=5,"三",D28=6,"遊",D28=7,"左",D28=8,"中",D28=9,"右",D28="","")</f>
        <v/>
      </c>
      <c r="AM28" s="41" t="str" cm="1">
        <f t="array" ref="AM28">_xlfn.IFS(E28=1,"投",E28=2,"捕",E28=3,"一",E28=4,"二",E28=5,"三",E28=6,"遊",E28=7,"左",E28=8,"中",E28=9,"右",E28="","")</f>
        <v/>
      </c>
    </row>
    <row r="29" spans="1:39" ht="17.649999999999999" hidden="1" customHeight="1">
      <c r="A29" s="46"/>
      <c r="F29" s="23"/>
      <c r="AE29" s="23" t="s">
        <v>145</v>
      </c>
      <c r="AK29" s="41" t="str" cm="1">
        <f t="array" ref="AK29">_xlfn.IFS(C29=1,"投",C29=2,"捕",C29=3,"一",C29=4,"二",C29=5,"三",C29=6,"遊",C29=7,"左",C29=8,"中",C29=9,"右",C29="","")</f>
        <v/>
      </c>
      <c r="AL29" s="41" t="str" cm="1">
        <f t="array" ref="AL29">_xlfn.IFS(D29=1,"投",D29=2,"捕",D29=3,"一",D29=4,"二",D29=5,"三",D29=6,"遊",D29=7,"左",D29=8,"中",D29=9,"右",D29="","")</f>
        <v/>
      </c>
      <c r="AM29" s="41" t="str" cm="1">
        <f t="array" ref="AM29">_xlfn.IFS(E29=1,"投",E29=2,"捕",E29=3,"一",E29=4,"二",E29=5,"三",E29=6,"遊",E29=7,"左",E29=8,"中",E29=9,"右",E29="","")</f>
        <v/>
      </c>
    </row>
    <row r="30" spans="1:39" ht="17.649999999999999" hidden="1" customHeight="1">
      <c r="A30" s="46"/>
      <c r="F30" s="23"/>
      <c r="AE30" s="23" t="s">
        <v>147</v>
      </c>
      <c r="AK30" s="41" t="str" cm="1">
        <f t="array" ref="AK30">_xlfn.IFS(C30=1,"投",C30=2,"捕",C30=3,"一",C30=4,"二",C30=5,"三",C30=6,"遊",C30=7,"左",C30=8,"中",C30=9,"右",C30="","")</f>
        <v/>
      </c>
      <c r="AL30" s="41" t="str" cm="1">
        <f t="array" ref="AL30">_xlfn.IFS(D30=1,"投",D30=2,"捕",D30=3,"一",D30=4,"二",D30=5,"三",D30=6,"遊",D30=7,"左",D30=8,"中",D30=9,"右",D30="","")</f>
        <v/>
      </c>
      <c r="AM30" s="41" t="str" cm="1">
        <f t="array" ref="AM30">_xlfn.IFS(E30=1,"投",E30=2,"捕",E30=3,"一",E30=4,"二",E30=5,"三",E30=6,"遊",E30=7,"左",E30=8,"中",E30=9,"右",E30="","")</f>
        <v/>
      </c>
    </row>
    <row r="31" spans="1:39" ht="17.649999999999999" hidden="1" customHeight="1">
      <c r="A31" s="46"/>
      <c r="F31" s="23"/>
      <c r="AE31" s="23" t="s">
        <v>166</v>
      </c>
      <c r="AK31" s="41" t="str" cm="1">
        <f t="array" ref="AK31">_xlfn.IFS(C31=1,"投",C31=2,"捕",C31=3,"一",C31=4,"二",C31=5,"三",C31=6,"遊",C31=7,"左",C31=8,"中",C31=9,"右",C31="","")</f>
        <v/>
      </c>
      <c r="AL31" s="41" t="str" cm="1">
        <f t="array" ref="AL31">_xlfn.IFS(D31=1,"投",D31=2,"捕",D31=3,"一",D31=4,"二",D31=5,"三",D31=6,"遊",D31=7,"左",D31=8,"中",D31=9,"右",D31="","")</f>
        <v/>
      </c>
      <c r="AM31" s="41" t="str" cm="1">
        <f t="array" ref="AM31">_xlfn.IFS(E31=1,"投",E31=2,"捕",E31=3,"一",E31=4,"二",E31=5,"三",E31=6,"遊",E31=7,"左",E31=8,"中",E31=9,"右",E31="","")</f>
        <v/>
      </c>
    </row>
    <row r="32" spans="1:39" ht="17.649999999999999" hidden="1" customHeight="1">
      <c r="A32" s="46"/>
      <c r="F32" s="23"/>
      <c r="AE32" s="23" t="s">
        <v>167</v>
      </c>
      <c r="AK32" s="41" t="str" cm="1">
        <f t="array" ref="AK32">_xlfn.IFS(C32=1,"投",C32=2,"捕",C32=3,"一",C32=4,"二",C32=5,"三",C32=6,"遊",C32=7,"左",C32=8,"中",C32=9,"右",C32="","")</f>
        <v/>
      </c>
      <c r="AL32" s="41" t="str" cm="1">
        <f t="array" ref="AL32">_xlfn.IFS(D32=1,"投",D32=2,"捕",D32=3,"一",D32=4,"二",D32=5,"三",D32=6,"遊",D32=7,"左",D32=8,"中",D32=9,"右",D32="","")</f>
        <v/>
      </c>
      <c r="AM32" s="41" t="str" cm="1">
        <f t="array" ref="AM32">_xlfn.IFS(E32=1,"投",E32=2,"捕",E32=3,"一",E32=4,"二",E32=5,"三",E32=6,"遊",E32=7,"左",E32=8,"中",E32=9,"右",E32="","")</f>
        <v/>
      </c>
    </row>
    <row r="33" spans="1:39" ht="17.649999999999999" hidden="1" customHeight="1">
      <c r="A33" s="46"/>
      <c r="F33" s="23"/>
      <c r="AE33" s="23" t="s">
        <v>168</v>
      </c>
      <c r="AK33" s="41" t="str" cm="1">
        <f t="array" ref="AK33">_xlfn.IFS(C33=1,"投",C33=2,"捕",C33=3,"一",C33=4,"二",C33=5,"三",C33=6,"遊",C33=7,"左",C33=8,"中",C33=9,"右",C33="","")</f>
        <v/>
      </c>
      <c r="AL33" s="41" t="str" cm="1">
        <f t="array" ref="AL33">_xlfn.IFS(D33=1,"投",D33=2,"捕",D33=3,"一",D33=4,"二",D33=5,"三",D33=6,"遊",D33=7,"左",D33=8,"中",D33=9,"右",D33="","")</f>
        <v/>
      </c>
      <c r="AM33" s="41" t="str" cm="1">
        <f t="array" ref="AM33">_xlfn.IFS(E33=1,"投",E33=2,"捕",E33=3,"一",E33=4,"二",E33=5,"三",E33=6,"遊",E33=7,"左",E33=8,"中",E33=9,"右",E33="","")</f>
        <v/>
      </c>
    </row>
    <row r="34" spans="1:39" s="17" customFormat="1">
      <c r="A34" s="48" t="s">
        <v>180</v>
      </c>
      <c r="B34" s="16"/>
      <c r="AE34" s="17" t="s">
        <v>60</v>
      </c>
      <c r="AK34" s="43"/>
      <c r="AL34" s="43"/>
      <c r="AM34" s="43"/>
    </row>
    <row r="35" spans="1:39">
      <c r="A35" s="49"/>
      <c r="B35" s="51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 t="s">
        <v>62</v>
      </c>
      <c r="AF35" s="50"/>
      <c r="AG35" s="50"/>
      <c r="AH35" s="50"/>
      <c r="AI35" s="50"/>
      <c r="AJ35" s="50"/>
      <c r="AK35" s="52"/>
      <c r="AL35" s="52"/>
    </row>
    <row r="36" spans="1:39">
      <c r="A36" s="49"/>
      <c r="B36" s="51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 t="s">
        <v>63</v>
      </c>
      <c r="AF36" s="50"/>
      <c r="AG36" s="50"/>
      <c r="AH36" s="50"/>
      <c r="AI36" s="50"/>
      <c r="AJ36" s="50"/>
      <c r="AK36" s="52"/>
      <c r="AL36" s="52"/>
    </row>
    <row r="37" spans="1:39">
      <c r="A37" s="49"/>
      <c r="B37" s="51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 t="s">
        <v>66</v>
      </c>
      <c r="AF37" s="50"/>
      <c r="AG37" s="50"/>
      <c r="AH37" s="50"/>
      <c r="AI37" s="50"/>
      <c r="AJ37" s="50"/>
      <c r="AK37" s="52"/>
      <c r="AL37" s="52"/>
    </row>
    <row r="38" spans="1:39">
      <c r="A38" s="49"/>
      <c r="B38" s="51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 t="s">
        <v>64</v>
      </c>
      <c r="AF38" s="50"/>
      <c r="AG38" s="50"/>
      <c r="AH38" s="50"/>
      <c r="AI38" s="50"/>
      <c r="AJ38" s="50"/>
      <c r="AK38" s="52"/>
      <c r="AL38" s="52"/>
    </row>
    <row r="39" spans="1:39">
      <c r="A39" s="49"/>
      <c r="B39" s="51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 t="s">
        <v>61</v>
      </c>
      <c r="AF39" s="50"/>
      <c r="AG39" s="50"/>
      <c r="AH39" s="50"/>
      <c r="AI39" s="50"/>
      <c r="AJ39" s="50"/>
      <c r="AK39" s="52"/>
      <c r="AL39" s="52"/>
    </row>
    <row r="40" spans="1:39">
      <c r="A40" s="49"/>
      <c r="B40" s="51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 t="s">
        <v>65</v>
      </c>
      <c r="AF40" s="50"/>
      <c r="AG40" s="50"/>
      <c r="AH40" s="50"/>
      <c r="AI40" s="50"/>
      <c r="AJ40" s="50"/>
      <c r="AK40" s="52"/>
      <c r="AL40" s="52"/>
    </row>
    <row r="41" spans="1:39">
      <c r="A41" s="49"/>
      <c r="B41" s="51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 t="s">
        <v>67</v>
      </c>
      <c r="AF41" s="50"/>
      <c r="AG41" s="50"/>
      <c r="AH41" s="50"/>
      <c r="AI41" s="50"/>
      <c r="AJ41" s="50"/>
      <c r="AK41" s="52"/>
      <c r="AL41" s="52"/>
    </row>
    <row r="42" spans="1:39">
      <c r="A42" s="49"/>
      <c r="B42" s="51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 t="s">
        <v>71</v>
      </c>
      <c r="AF42" s="50"/>
      <c r="AG42" s="50"/>
      <c r="AH42" s="50"/>
      <c r="AI42" s="50"/>
      <c r="AJ42" s="50"/>
      <c r="AK42" s="52"/>
      <c r="AL42" s="52"/>
    </row>
    <row r="43" spans="1:39">
      <c r="A43" s="49"/>
      <c r="B43" s="51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 t="s">
        <v>68</v>
      </c>
      <c r="AF43" s="50"/>
      <c r="AG43" s="50"/>
      <c r="AH43" s="50"/>
      <c r="AI43" s="50"/>
      <c r="AJ43" s="50"/>
      <c r="AK43" s="52"/>
      <c r="AL43" s="52"/>
    </row>
    <row r="44" spans="1:39">
      <c r="A44" s="49"/>
      <c r="B44" s="51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 t="s">
        <v>69</v>
      </c>
      <c r="AF44" s="50"/>
      <c r="AG44" s="50"/>
      <c r="AH44" s="50"/>
      <c r="AI44" s="50"/>
      <c r="AJ44" s="50"/>
      <c r="AK44" s="52"/>
      <c r="AL44" s="52"/>
    </row>
    <row r="45" spans="1:39">
      <c r="A45" s="49"/>
      <c r="B45" s="51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3" t="s">
        <v>145</v>
      </c>
      <c r="AF45" s="50"/>
      <c r="AG45" s="50"/>
      <c r="AH45" s="50"/>
      <c r="AI45" s="50"/>
      <c r="AJ45" s="50"/>
      <c r="AK45" s="52"/>
      <c r="AL45" s="52"/>
    </row>
    <row r="46" spans="1:39">
      <c r="A46" s="49"/>
      <c r="B46" s="51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3" t="s">
        <v>147</v>
      </c>
      <c r="AF46" s="50"/>
      <c r="AG46" s="50"/>
      <c r="AH46" s="50"/>
      <c r="AI46" s="50"/>
      <c r="AJ46" s="50"/>
      <c r="AK46" s="52"/>
      <c r="AL46" s="52"/>
    </row>
    <row r="47" spans="1:39">
      <c r="A47" s="49"/>
      <c r="B47" s="5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3" t="s">
        <v>166</v>
      </c>
      <c r="AF47" s="50"/>
      <c r="AG47" s="50"/>
      <c r="AH47" s="50"/>
      <c r="AI47" s="50"/>
      <c r="AJ47" s="50"/>
      <c r="AK47" s="52"/>
      <c r="AL47" s="52"/>
    </row>
    <row r="48" spans="1:39">
      <c r="A48" s="49"/>
      <c r="B48" s="51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3" t="s">
        <v>167</v>
      </c>
      <c r="AF48" s="50"/>
      <c r="AG48" s="50"/>
      <c r="AH48" s="50"/>
      <c r="AI48" s="50"/>
      <c r="AJ48" s="50"/>
      <c r="AK48" s="52"/>
      <c r="AL48" s="52"/>
    </row>
    <row r="49" spans="1:38">
      <c r="A49" s="54"/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7" t="s">
        <v>168</v>
      </c>
      <c r="AF49" s="56"/>
      <c r="AG49" s="56"/>
      <c r="AH49" s="56"/>
      <c r="AI49" s="56"/>
      <c r="AJ49" s="56"/>
      <c r="AK49" s="58"/>
      <c r="AL49" s="58"/>
    </row>
    <row r="50" spans="1:38">
      <c r="A50" s="48" t="s">
        <v>181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 t="s">
        <v>60</v>
      </c>
      <c r="AF50" s="17"/>
      <c r="AG50" s="17"/>
      <c r="AH50" s="17"/>
      <c r="AI50" s="17"/>
      <c r="AJ50" s="17"/>
      <c r="AK50" s="43"/>
      <c r="AL50" s="43"/>
    </row>
    <row r="51" spans="1:38">
      <c r="A51" s="49"/>
      <c r="B51" s="51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 t="s">
        <v>62</v>
      </c>
      <c r="AF51" s="50"/>
      <c r="AG51" s="50"/>
      <c r="AH51" s="50"/>
      <c r="AI51" s="50"/>
      <c r="AJ51" s="50"/>
      <c r="AK51" s="52"/>
      <c r="AL51" s="52"/>
    </row>
    <row r="52" spans="1:38">
      <c r="A52" s="49"/>
      <c r="B52" s="5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 t="s">
        <v>63</v>
      </c>
      <c r="AF52" s="50"/>
      <c r="AG52" s="50"/>
      <c r="AH52" s="50"/>
      <c r="AI52" s="50"/>
      <c r="AJ52" s="50"/>
      <c r="AK52" s="52"/>
      <c r="AL52" s="52"/>
    </row>
    <row r="53" spans="1:38">
      <c r="A53" s="49"/>
      <c r="B53" s="51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 t="s">
        <v>66</v>
      </c>
      <c r="AF53" s="50"/>
      <c r="AG53" s="50"/>
      <c r="AH53" s="50"/>
      <c r="AI53" s="50"/>
      <c r="AJ53" s="50"/>
      <c r="AK53" s="52"/>
      <c r="AL53" s="52"/>
    </row>
    <row r="54" spans="1:38">
      <c r="A54" s="49"/>
      <c r="B54" s="51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 t="s">
        <v>64</v>
      </c>
      <c r="AF54" s="50"/>
      <c r="AG54" s="50"/>
      <c r="AH54" s="50"/>
      <c r="AI54" s="50"/>
      <c r="AJ54" s="50"/>
      <c r="AK54" s="52"/>
      <c r="AL54" s="52"/>
    </row>
    <row r="55" spans="1:38">
      <c r="A55" s="49"/>
      <c r="B55" s="51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 t="s">
        <v>61</v>
      </c>
      <c r="AF55" s="50"/>
      <c r="AG55" s="50"/>
      <c r="AH55" s="50"/>
      <c r="AI55" s="50"/>
      <c r="AJ55" s="50"/>
      <c r="AK55" s="52"/>
      <c r="AL55" s="52"/>
    </row>
    <row r="56" spans="1:38">
      <c r="A56" s="49"/>
      <c r="B56" s="51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 t="s">
        <v>65</v>
      </c>
      <c r="AF56" s="50"/>
      <c r="AG56" s="50"/>
      <c r="AH56" s="50"/>
      <c r="AI56" s="50"/>
      <c r="AJ56" s="50"/>
      <c r="AK56" s="52"/>
      <c r="AL56" s="52"/>
    </row>
    <row r="57" spans="1:38">
      <c r="A57" s="49"/>
      <c r="B57" s="51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 t="s">
        <v>67</v>
      </c>
      <c r="AF57" s="50"/>
      <c r="AG57" s="50"/>
      <c r="AH57" s="50"/>
      <c r="AI57" s="50"/>
      <c r="AJ57" s="50"/>
      <c r="AK57" s="52"/>
      <c r="AL57" s="52"/>
    </row>
    <row r="58" spans="1:38">
      <c r="A58" s="49"/>
      <c r="B58" s="51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 t="s">
        <v>71</v>
      </c>
      <c r="AF58" s="50"/>
      <c r="AG58" s="50"/>
      <c r="AH58" s="50"/>
      <c r="AI58" s="50"/>
      <c r="AJ58" s="50"/>
      <c r="AK58" s="52"/>
      <c r="AL58" s="52"/>
    </row>
    <row r="59" spans="1:38">
      <c r="A59" s="49"/>
      <c r="B59" s="51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 t="s">
        <v>68</v>
      </c>
      <c r="AF59" s="50"/>
      <c r="AG59" s="50"/>
      <c r="AH59" s="50"/>
      <c r="AI59" s="50"/>
      <c r="AJ59" s="50"/>
      <c r="AK59" s="52"/>
      <c r="AL59" s="52"/>
    </row>
    <row r="60" spans="1:38">
      <c r="A60" s="49"/>
      <c r="B60" s="51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 t="s">
        <v>69</v>
      </c>
      <c r="AF60" s="50"/>
      <c r="AG60" s="50"/>
      <c r="AH60" s="50"/>
      <c r="AI60" s="50"/>
      <c r="AJ60" s="50"/>
      <c r="AK60" s="52"/>
      <c r="AL60" s="52"/>
    </row>
    <row r="61" spans="1:38">
      <c r="A61" s="49"/>
      <c r="B61" s="51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3" t="s">
        <v>145</v>
      </c>
      <c r="AF61" s="50"/>
      <c r="AG61" s="50"/>
      <c r="AH61" s="50"/>
      <c r="AI61" s="50"/>
      <c r="AJ61" s="50"/>
      <c r="AK61" s="52"/>
      <c r="AL61" s="52"/>
    </row>
    <row r="62" spans="1:38">
      <c r="A62" s="49"/>
      <c r="B62" s="51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3" t="s">
        <v>147</v>
      </c>
      <c r="AF62" s="50"/>
      <c r="AG62" s="50"/>
      <c r="AH62" s="50"/>
      <c r="AI62" s="50"/>
      <c r="AJ62" s="50"/>
      <c r="AK62" s="52"/>
      <c r="AL62" s="52"/>
    </row>
    <row r="63" spans="1:38">
      <c r="A63" s="49"/>
      <c r="B63" s="51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3" t="s">
        <v>166</v>
      </c>
      <c r="AF63" s="50"/>
      <c r="AG63" s="50"/>
      <c r="AH63" s="50"/>
      <c r="AI63" s="50"/>
      <c r="AJ63" s="50"/>
      <c r="AK63" s="52"/>
      <c r="AL63" s="52"/>
    </row>
    <row r="64" spans="1:38">
      <c r="A64" s="49"/>
      <c r="B64" s="51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3" t="s">
        <v>167</v>
      </c>
      <c r="AF64" s="50"/>
      <c r="AG64" s="50"/>
      <c r="AH64" s="50"/>
      <c r="AI64" s="50"/>
      <c r="AJ64" s="50"/>
      <c r="AK64" s="52"/>
      <c r="AL64" s="52"/>
    </row>
    <row r="65" spans="1:38">
      <c r="A65" s="54"/>
      <c r="B65" s="55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7" t="s">
        <v>168</v>
      </c>
      <c r="AF65" s="56"/>
      <c r="AG65" s="56"/>
      <c r="AH65" s="56"/>
      <c r="AI65" s="56"/>
      <c r="AJ65" s="56"/>
      <c r="AK65" s="58"/>
      <c r="AL65" s="58"/>
    </row>
    <row r="66" spans="1:38">
      <c r="A66" s="48" t="s">
        <v>182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 t="s">
        <v>60</v>
      </c>
      <c r="AF66" s="17"/>
      <c r="AG66" s="17"/>
      <c r="AH66" s="17"/>
      <c r="AI66" s="17"/>
      <c r="AJ66" s="17"/>
      <c r="AK66" s="43"/>
      <c r="AL66" s="43"/>
    </row>
    <row r="67" spans="1:38">
      <c r="A67" s="49"/>
      <c r="B67" s="51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 t="s">
        <v>62</v>
      </c>
      <c r="AF67" s="50"/>
      <c r="AG67" s="50"/>
      <c r="AH67" s="50"/>
      <c r="AI67" s="50"/>
      <c r="AJ67" s="50"/>
      <c r="AK67" s="52"/>
      <c r="AL67" s="52"/>
    </row>
    <row r="68" spans="1:38">
      <c r="A68" s="49"/>
      <c r="B68" s="51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 t="s">
        <v>63</v>
      </c>
      <c r="AF68" s="50"/>
      <c r="AG68" s="50"/>
      <c r="AH68" s="50"/>
      <c r="AI68" s="50"/>
      <c r="AJ68" s="50"/>
      <c r="AK68" s="52"/>
      <c r="AL68" s="52"/>
    </row>
    <row r="69" spans="1:38">
      <c r="A69" s="49"/>
      <c r="B69" s="51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 t="s">
        <v>66</v>
      </c>
      <c r="AF69" s="50"/>
      <c r="AG69" s="50"/>
      <c r="AH69" s="50"/>
      <c r="AI69" s="50"/>
      <c r="AJ69" s="50"/>
      <c r="AK69" s="52"/>
      <c r="AL69" s="52"/>
    </row>
    <row r="70" spans="1:38">
      <c r="A70" s="49"/>
      <c r="B70" s="51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 t="s">
        <v>64</v>
      </c>
      <c r="AF70" s="50"/>
      <c r="AG70" s="50"/>
      <c r="AH70" s="50"/>
      <c r="AI70" s="50"/>
      <c r="AJ70" s="50"/>
      <c r="AK70" s="52"/>
      <c r="AL70" s="52"/>
    </row>
    <row r="71" spans="1:38">
      <c r="A71" s="49"/>
      <c r="B71" s="51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 t="s">
        <v>61</v>
      </c>
      <c r="AF71" s="50"/>
      <c r="AG71" s="50"/>
      <c r="AH71" s="50"/>
      <c r="AI71" s="50"/>
      <c r="AJ71" s="50"/>
      <c r="AK71" s="52"/>
      <c r="AL71" s="52"/>
    </row>
    <row r="72" spans="1:38">
      <c r="A72" s="49"/>
      <c r="B72" s="51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 t="s">
        <v>65</v>
      </c>
      <c r="AF72" s="50"/>
      <c r="AG72" s="50"/>
      <c r="AH72" s="50"/>
      <c r="AI72" s="50"/>
      <c r="AJ72" s="50"/>
      <c r="AK72" s="52"/>
      <c r="AL72" s="52"/>
    </row>
    <row r="73" spans="1:38">
      <c r="A73" s="49"/>
      <c r="B73" s="51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 t="s">
        <v>67</v>
      </c>
      <c r="AF73" s="50"/>
      <c r="AG73" s="50"/>
      <c r="AH73" s="50"/>
      <c r="AI73" s="50"/>
      <c r="AJ73" s="50"/>
      <c r="AK73" s="52"/>
      <c r="AL73" s="52"/>
    </row>
    <row r="74" spans="1:38">
      <c r="A74" s="49"/>
      <c r="B74" s="51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 t="s">
        <v>71</v>
      </c>
      <c r="AF74" s="50"/>
      <c r="AG74" s="50"/>
      <c r="AH74" s="50"/>
      <c r="AI74" s="50"/>
      <c r="AJ74" s="50"/>
      <c r="AK74" s="52"/>
      <c r="AL74" s="52"/>
    </row>
    <row r="75" spans="1:38">
      <c r="A75" s="49"/>
      <c r="B75" s="51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 t="s">
        <v>68</v>
      </c>
      <c r="AF75" s="50"/>
      <c r="AG75" s="50"/>
      <c r="AH75" s="50"/>
      <c r="AI75" s="50"/>
      <c r="AJ75" s="50"/>
      <c r="AK75" s="52"/>
      <c r="AL75" s="52"/>
    </row>
    <row r="76" spans="1:38">
      <c r="A76" s="49"/>
      <c r="B76" s="51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 t="s">
        <v>69</v>
      </c>
      <c r="AF76" s="50"/>
      <c r="AG76" s="50"/>
      <c r="AH76" s="50"/>
      <c r="AI76" s="50"/>
      <c r="AJ76" s="50"/>
      <c r="AK76" s="52"/>
      <c r="AL76" s="52"/>
    </row>
    <row r="77" spans="1:38">
      <c r="A77" s="49"/>
      <c r="B77" s="51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3" t="s">
        <v>145</v>
      </c>
      <c r="AF77" s="50"/>
      <c r="AG77" s="50"/>
      <c r="AH77" s="50"/>
      <c r="AI77" s="50"/>
      <c r="AJ77" s="50"/>
      <c r="AK77" s="52"/>
      <c r="AL77" s="52"/>
    </row>
    <row r="78" spans="1:38">
      <c r="A78" s="49"/>
      <c r="B78" s="51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3" t="s">
        <v>147</v>
      </c>
      <c r="AF78" s="50"/>
      <c r="AG78" s="50"/>
      <c r="AH78" s="50"/>
      <c r="AI78" s="50"/>
      <c r="AJ78" s="50"/>
      <c r="AK78" s="52"/>
      <c r="AL78" s="52"/>
    </row>
    <row r="79" spans="1:38">
      <c r="A79" s="49"/>
      <c r="B79" s="51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3" t="s">
        <v>166</v>
      </c>
      <c r="AF79" s="50"/>
      <c r="AG79" s="50"/>
      <c r="AH79" s="50"/>
      <c r="AI79" s="50"/>
      <c r="AJ79" s="50"/>
      <c r="AK79" s="52"/>
      <c r="AL79" s="52"/>
    </row>
    <row r="80" spans="1:38">
      <c r="A80" s="49"/>
      <c r="B80" s="51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3" t="s">
        <v>167</v>
      </c>
      <c r="AF80" s="50"/>
      <c r="AG80" s="50"/>
      <c r="AH80" s="50"/>
      <c r="AI80" s="50"/>
      <c r="AJ80" s="50"/>
      <c r="AK80" s="52"/>
      <c r="AL80" s="52"/>
    </row>
    <row r="81" spans="1:38">
      <c r="A81" s="54"/>
      <c r="B81" s="55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7" t="s">
        <v>168</v>
      </c>
      <c r="AF81" s="56"/>
      <c r="AG81" s="56"/>
      <c r="AH81" s="56"/>
      <c r="AI81" s="56"/>
      <c r="AJ81" s="56"/>
      <c r="AK81" s="58"/>
      <c r="AL81" s="58"/>
    </row>
  </sheetData>
  <mergeCells count="5">
    <mergeCell ref="A18:A33"/>
    <mergeCell ref="A2:A17"/>
    <mergeCell ref="A34:A49"/>
    <mergeCell ref="A50:A65"/>
    <mergeCell ref="A66:A81"/>
  </mergeCells>
  <phoneticPr fontId="2"/>
  <conditionalFormatting sqref="C1:E1048576">
    <cfRule type="cellIs" dxfId="8" priority="1" operator="equal">
      <formula>1</formula>
    </cfRule>
    <cfRule type="cellIs" dxfId="7" priority="2" operator="equal">
      <formula>9</formula>
    </cfRule>
    <cfRule type="cellIs" dxfId="6" priority="3" operator="equal">
      <formula>8</formula>
    </cfRule>
    <cfRule type="cellIs" dxfId="5" priority="4" operator="equal">
      <formula>7</formula>
    </cfRule>
    <cfRule type="cellIs" dxfId="4" priority="5" operator="equal">
      <formula>6</formula>
    </cfRule>
    <cfRule type="cellIs" dxfId="3" priority="6" operator="equal">
      <formula>5</formula>
    </cfRule>
    <cfRule type="cellIs" dxfId="2" priority="7" operator="equal">
      <formula>4</formula>
    </cfRule>
    <cfRule type="cellIs" dxfId="1" priority="8" operator="equal">
      <formula>3</formula>
    </cfRule>
    <cfRule type="cellIs" dxfId="0" priority="10" operator="equal">
      <formula>2</formula>
    </cfRule>
  </conditionalFormatting>
  <dataValidations count="1">
    <dataValidation type="custom" allowBlank="1" showInputMessage="1" showErrorMessage="1" sqref="C1:C1048576" xr:uid="{976A6028-B04D-4E56-8D4A-9AE05AA44C90}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F725-ED36-49E0-B512-6B9617A89CF9}">
  <dimension ref="A1:AX34"/>
  <sheetViews>
    <sheetView workbookViewId="0">
      <selection activeCell="C6" sqref="C6"/>
    </sheetView>
  </sheetViews>
  <sheetFormatPr defaultRowHeight="17.649999999999999"/>
  <cols>
    <col min="1" max="1" width="7.125" bestFit="1" customWidth="1"/>
    <col min="2" max="2" width="3.5" bestFit="1" customWidth="1"/>
    <col min="3" max="7" width="9" bestFit="1" customWidth="1"/>
    <col min="8" max="10" width="8" bestFit="1" customWidth="1"/>
    <col min="11" max="12" width="9" bestFit="1" customWidth="1"/>
    <col min="13" max="15" width="8" bestFit="1" customWidth="1"/>
    <col min="16" max="16" width="9.5" bestFit="1" customWidth="1"/>
    <col min="17" max="17" width="8" bestFit="1" customWidth="1"/>
    <col min="18" max="18" width="9" bestFit="1" customWidth="1"/>
    <col min="19" max="20" width="8" bestFit="1" customWidth="1"/>
    <col min="21" max="21" width="8.75" bestFit="1" customWidth="1"/>
    <col min="22" max="22" width="8" bestFit="1" customWidth="1"/>
    <col min="23" max="23" width="9.25" bestFit="1" customWidth="1"/>
    <col min="24" max="24" width="8" bestFit="1" customWidth="1"/>
    <col min="25" max="25" width="9.5" bestFit="1" customWidth="1"/>
    <col min="26" max="26" width="8" bestFit="1" customWidth="1"/>
    <col min="27" max="27" width="8" style="33" bestFit="1" customWidth="1"/>
    <col min="28" max="28" width="5.25" bestFit="1" customWidth="1"/>
    <col min="29" max="29" width="5.875" bestFit="1" customWidth="1"/>
    <col min="30" max="30" width="8" bestFit="1" customWidth="1"/>
    <col min="31" max="31" width="6.5" bestFit="1" customWidth="1"/>
    <col min="32" max="32" width="8" bestFit="1" customWidth="1"/>
    <col min="33" max="33" width="9" bestFit="1" customWidth="1"/>
    <col min="34" max="34" width="3.5" bestFit="1" customWidth="1"/>
    <col min="35" max="35" width="5" bestFit="1" customWidth="1"/>
    <col min="36" max="36" width="3.5" bestFit="1" customWidth="1"/>
    <col min="37" max="37" width="5" bestFit="1" customWidth="1"/>
    <col min="38" max="38" width="3.5" bestFit="1" customWidth="1"/>
    <col min="39" max="39" width="5" bestFit="1" customWidth="1"/>
    <col min="40" max="40" width="4.5" bestFit="1" customWidth="1"/>
    <col min="41" max="41" width="5" bestFit="1" customWidth="1"/>
    <col min="42" max="43" width="5.25" bestFit="1" customWidth="1"/>
    <col min="44" max="44" width="7.125" bestFit="1" customWidth="1"/>
    <col min="45" max="50" width="3.375" bestFit="1" customWidth="1"/>
  </cols>
  <sheetData>
    <row r="1" spans="1:50">
      <c r="AA1"/>
    </row>
    <row r="2" spans="1:50" s="34" customFormat="1">
      <c r="A2" s="34" t="s">
        <v>27</v>
      </c>
      <c r="B2" s="34" t="s">
        <v>105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46</v>
      </c>
      <c r="M2" s="34" t="s">
        <v>10</v>
      </c>
      <c r="N2" s="34" t="s">
        <v>36</v>
      </c>
      <c r="O2" s="34" t="s">
        <v>37</v>
      </c>
      <c r="P2" s="34" t="s">
        <v>38</v>
      </c>
      <c r="Q2" s="34" t="s">
        <v>11</v>
      </c>
      <c r="R2" s="34" t="s">
        <v>12</v>
      </c>
      <c r="S2" s="34" t="s">
        <v>39</v>
      </c>
      <c r="T2" s="34" t="s">
        <v>13</v>
      </c>
      <c r="U2" s="34" t="s">
        <v>14</v>
      </c>
      <c r="V2" s="34" t="s">
        <v>15</v>
      </c>
      <c r="W2" s="34" t="s">
        <v>16</v>
      </c>
      <c r="X2" s="34" t="s">
        <v>17</v>
      </c>
      <c r="Y2" s="34" t="s">
        <v>18</v>
      </c>
      <c r="Z2" s="34" t="s">
        <v>19</v>
      </c>
      <c r="AA2" s="35" t="s">
        <v>20</v>
      </c>
      <c r="AB2" s="34" t="s">
        <v>40</v>
      </c>
      <c r="AC2" s="34" t="s">
        <v>106</v>
      </c>
      <c r="AD2" s="34" t="s">
        <v>107</v>
      </c>
      <c r="AE2" s="34" t="s">
        <v>108</v>
      </c>
      <c r="AF2" s="34" t="s">
        <v>109</v>
      </c>
      <c r="AG2" s="34" t="s">
        <v>110</v>
      </c>
      <c r="AH2" s="47" t="s">
        <v>111</v>
      </c>
      <c r="AI2" s="47"/>
      <c r="AJ2" s="47" t="s">
        <v>42</v>
      </c>
      <c r="AK2" s="47"/>
      <c r="AL2" s="47" t="s">
        <v>43</v>
      </c>
      <c r="AM2" s="47"/>
      <c r="AN2" s="47" t="s">
        <v>45</v>
      </c>
      <c r="AO2" s="47"/>
      <c r="AP2" s="34" t="s">
        <v>35</v>
      </c>
      <c r="AQ2" s="34" t="s">
        <v>112</v>
      </c>
      <c r="AR2" s="34" t="s">
        <v>113</v>
      </c>
      <c r="AS2" s="47" t="s">
        <v>114</v>
      </c>
      <c r="AT2" s="47"/>
      <c r="AU2" s="47"/>
      <c r="AV2" s="47"/>
      <c r="AW2" s="47"/>
    </row>
    <row r="3" spans="1:50" s="15" customFormat="1">
      <c r="B3" s="15">
        <v>23</v>
      </c>
      <c r="C3" s="15">
        <v>11</v>
      </c>
      <c r="D3" s="15">
        <v>26</v>
      </c>
      <c r="E3" s="15">
        <v>11</v>
      </c>
      <c r="F3" s="15">
        <v>2</v>
      </c>
      <c r="G3" s="15">
        <v>15</v>
      </c>
      <c r="H3" s="15">
        <v>0</v>
      </c>
      <c r="I3" s="15">
        <v>1</v>
      </c>
      <c r="J3" s="15">
        <v>2</v>
      </c>
      <c r="K3" s="15">
        <v>7</v>
      </c>
      <c r="L3" s="15">
        <v>8</v>
      </c>
      <c r="M3" s="15">
        <v>0</v>
      </c>
      <c r="N3" s="15">
        <v>2</v>
      </c>
      <c r="O3" s="15">
        <v>0</v>
      </c>
      <c r="P3" s="15">
        <v>0</v>
      </c>
      <c r="Q3" s="15">
        <v>0</v>
      </c>
      <c r="R3" s="15">
        <v>6</v>
      </c>
      <c r="S3" s="15">
        <v>0</v>
      </c>
      <c r="T3" s="15">
        <v>0.182</v>
      </c>
      <c r="U3" s="15">
        <v>0.65400000000000003</v>
      </c>
      <c r="V3" s="15">
        <v>0.182</v>
      </c>
      <c r="W3" s="15">
        <v>0.83599999999999997</v>
      </c>
      <c r="X3" s="15">
        <v>1</v>
      </c>
      <c r="Y3" s="15">
        <v>17</v>
      </c>
      <c r="Z3" s="15">
        <v>7</v>
      </c>
      <c r="AA3" s="37">
        <v>0.96</v>
      </c>
      <c r="AB3" s="15">
        <v>119</v>
      </c>
      <c r="AC3" s="38">
        <v>4.58</v>
      </c>
      <c r="AD3" s="15">
        <v>5.42</v>
      </c>
      <c r="AE3" s="39">
        <v>0</v>
      </c>
      <c r="AF3" s="15">
        <v>2.5</v>
      </c>
      <c r="AG3" s="15">
        <v>16.010000000000002</v>
      </c>
      <c r="AH3" s="15">
        <v>5</v>
      </c>
      <c r="AI3" s="40">
        <v>0.04</v>
      </c>
      <c r="AR3" s="40">
        <v>0.41</v>
      </c>
      <c r="AS3" s="15" t="s">
        <v>22</v>
      </c>
      <c r="AT3" s="15" t="s">
        <v>23</v>
      </c>
    </row>
    <row r="4" spans="1:50" s="15" customFormat="1">
      <c r="B4" s="15">
        <v>24</v>
      </c>
      <c r="C4" s="15">
        <v>17</v>
      </c>
      <c r="D4" s="15">
        <v>47</v>
      </c>
      <c r="E4" s="15">
        <v>37</v>
      </c>
      <c r="F4" s="15">
        <v>8</v>
      </c>
      <c r="G4" s="15">
        <v>7</v>
      </c>
      <c r="H4" s="15">
        <v>2</v>
      </c>
      <c r="I4" s="15">
        <v>3</v>
      </c>
      <c r="J4" s="15">
        <v>6</v>
      </c>
      <c r="K4" s="15">
        <v>5</v>
      </c>
      <c r="L4" s="15">
        <v>11</v>
      </c>
      <c r="M4" s="15">
        <v>1</v>
      </c>
      <c r="N4" s="15">
        <v>7</v>
      </c>
      <c r="O4" s="15">
        <v>1</v>
      </c>
      <c r="P4" s="15">
        <v>0</v>
      </c>
      <c r="Q4" s="15">
        <v>0</v>
      </c>
      <c r="R4" s="15">
        <v>13</v>
      </c>
      <c r="S4" s="15">
        <v>2</v>
      </c>
      <c r="T4" s="15">
        <v>0.216</v>
      </c>
      <c r="U4" s="15">
        <v>0.37</v>
      </c>
      <c r="V4" s="15">
        <v>0.24299999999999999</v>
      </c>
      <c r="W4" s="15">
        <v>0.61299999999999999</v>
      </c>
      <c r="X4" s="15">
        <v>4</v>
      </c>
      <c r="Y4" s="15">
        <v>34</v>
      </c>
      <c r="Z4" s="15">
        <v>1</v>
      </c>
      <c r="AA4" s="37">
        <v>0.9</v>
      </c>
      <c r="AB4" s="15">
        <v>217</v>
      </c>
      <c r="AC4" s="38">
        <v>4.62</v>
      </c>
      <c r="AD4" s="15">
        <v>4.41</v>
      </c>
      <c r="AE4" s="39">
        <v>2.7E-2</v>
      </c>
      <c r="AF4" s="15">
        <v>0.5</v>
      </c>
      <c r="AG4" s="15">
        <v>13.8</v>
      </c>
      <c r="AH4" s="15">
        <v>35</v>
      </c>
      <c r="AI4" s="40">
        <v>0.16</v>
      </c>
      <c r="AJ4" s="15">
        <v>38</v>
      </c>
      <c r="AK4" s="40">
        <v>0.18</v>
      </c>
      <c r="AL4" s="15">
        <v>14</v>
      </c>
      <c r="AM4" s="40">
        <v>0.06</v>
      </c>
      <c r="AN4" s="15">
        <v>93</v>
      </c>
      <c r="AO4" s="40">
        <v>0.43</v>
      </c>
      <c r="AP4" s="15">
        <v>2</v>
      </c>
      <c r="AQ4" s="15">
        <v>3</v>
      </c>
      <c r="AR4" s="40">
        <v>0.28999999999999998</v>
      </c>
      <c r="AS4" s="15" t="s">
        <v>115</v>
      </c>
      <c r="AT4" s="15" t="s">
        <v>116</v>
      </c>
      <c r="AU4" s="15" t="s">
        <v>22</v>
      </c>
      <c r="AV4" s="15" t="s">
        <v>23</v>
      </c>
      <c r="AW4" s="15" t="s">
        <v>117</v>
      </c>
    </row>
    <row r="5" spans="1:50" s="15" customFormat="1">
      <c r="B5" s="15">
        <v>25</v>
      </c>
      <c r="C5" s="41">
        <f>打撃詳細!B6</f>
        <v>2</v>
      </c>
      <c r="D5" s="41">
        <f>打撃詳細!C6</f>
        <v>5</v>
      </c>
      <c r="E5" s="41">
        <f>打撃詳細!D6</f>
        <v>5</v>
      </c>
      <c r="F5" s="41">
        <f>打撃詳細!E6</f>
        <v>3</v>
      </c>
      <c r="G5" s="41">
        <f>打撃詳細!F6</f>
        <v>0</v>
      </c>
      <c r="H5" s="41">
        <f>打撃詳細!G6</f>
        <v>0</v>
      </c>
      <c r="I5" s="41">
        <f>打撃詳細!H6</f>
        <v>0</v>
      </c>
      <c r="J5" s="41">
        <f>打撃詳細!I6</f>
        <v>3</v>
      </c>
      <c r="K5" s="41">
        <f>打撃詳細!J6</f>
        <v>0</v>
      </c>
      <c r="L5" s="41">
        <f>打撃詳細!U6</f>
        <v>3</v>
      </c>
      <c r="M5" s="41">
        <f>打撃詳細!K6</f>
        <v>0</v>
      </c>
      <c r="N5" s="41">
        <f>打撃詳細!P6</f>
        <v>2</v>
      </c>
      <c r="O5" s="41">
        <f>打撃詳細!Q6</f>
        <v>1</v>
      </c>
      <c r="P5" s="41">
        <f>打撃詳細!R6</f>
        <v>0</v>
      </c>
      <c r="Q5" s="41">
        <f>打撃詳細!S6</f>
        <v>0</v>
      </c>
      <c r="R5" s="41">
        <f>打撃詳細!V6</f>
        <v>0</v>
      </c>
      <c r="S5" s="41">
        <f>打撃詳細!W6</f>
        <v>0</v>
      </c>
      <c r="T5" s="41" t="str">
        <f>打撃詳細!L6</f>
        <v>0.600</v>
      </c>
      <c r="U5" s="41" t="str">
        <f>打撃詳細!M6</f>
        <v>0.600</v>
      </c>
      <c r="V5" s="41" t="str">
        <f>打撃詳細!N6</f>
        <v>0.800</v>
      </c>
      <c r="W5" s="41" t="str">
        <f>打撃詳細!O6</f>
        <v>1.400</v>
      </c>
      <c r="X5" s="41">
        <f>打撃詳細!AD6</f>
        <v>0</v>
      </c>
      <c r="Y5" s="41">
        <f>打撃詳細!AE6</f>
        <v>2</v>
      </c>
      <c r="Z5" s="41">
        <f>打撃詳細!AF6</f>
        <v>1</v>
      </c>
      <c r="AA5" s="41" t="str">
        <f>打撃詳細!AG6</f>
        <v>1.00</v>
      </c>
      <c r="AB5" s="41">
        <f>打撃詳細!X6</f>
        <v>19</v>
      </c>
      <c r="AC5" s="41" t="str">
        <f>打撃詳細!Y6</f>
        <v>3.8</v>
      </c>
      <c r="AD5" s="30">
        <f>0.5*N5+0.72*O5+1.04*P5+1.44*Q5+0.34*(G5+H5)+0.18*I5-0.09*(E5-F5-R5)-0.098*R5-0.37*S5+0.04*M5</f>
        <v>1.54</v>
      </c>
      <c r="AE5" s="30">
        <f>V5-T5</f>
        <v>0.20000000000000007</v>
      </c>
      <c r="AF5" s="31" t="e">
        <f>G5/R5</f>
        <v>#DIV/0!</v>
      </c>
      <c r="AG5" s="31">
        <f>((F5+G5+H5-S5)+2.4*(E5+G5+H5+M5)*((N5+O5*2+P5*3+Q5*4+0.24*(G5+H5)+0.62*I5+(0.5*M5)-0.03*R5)+3*(E5+G5+H5+M5))/(9*(E5+G5+H5+M5)))-0.9*(E5+G5+H5+M5)</f>
        <v>3.5666666666666664</v>
      </c>
      <c r="AH5" s="15">
        <f>打撃集計!AF6</f>
        <v>3</v>
      </c>
      <c r="AI5" s="41" t="str">
        <f>打撃詳細!AB6</f>
        <v>16%</v>
      </c>
      <c r="AJ5">
        <f>打撃集計!AD6</f>
        <v>4</v>
      </c>
      <c r="AK5" s="41" t="str">
        <f>打撃詳細!Z6</f>
        <v>21%</v>
      </c>
      <c r="AL5">
        <f>打撃集計!AE6</f>
        <v>0</v>
      </c>
      <c r="AM5" s="41" t="str">
        <f>打撃詳細!AA6</f>
        <v>0%</v>
      </c>
      <c r="AN5">
        <f>打撃集計!AG6</f>
        <v>7</v>
      </c>
      <c r="AO5" s="41" t="str">
        <f>打撃詳細!AC6</f>
        <v>37%</v>
      </c>
      <c r="AP5"/>
      <c r="AS5" s="15" t="s">
        <v>143</v>
      </c>
      <c r="AT5" s="15" t="s">
        <v>144</v>
      </c>
    </row>
    <row r="6" spans="1:50" s="32" customFormat="1">
      <c r="B6" s="32" t="s">
        <v>118</v>
      </c>
      <c r="C6" s="32">
        <f>SUM(C3:C5)</f>
        <v>30</v>
      </c>
      <c r="D6" s="32">
        <f t="shared" ref="D6:Q6" si="0">SUM(D3:D5)</f>
        <v>78</v>
      </c>
      <c r="E6" s="32">
        <f t="shared" si="0"/>
        <v>53</v>
      </c>
      <c r="F6" s="32">
        <f t="shared" si="0"/>
        <v>13</v>
      </c>
      <c r="G6" s="32">
        <f t="shared" si="0"/>
        <v>22</v>
      </c>
      <c r="H6" s="32">
        <f t="shared" si="0"/>
        <v>2</v>
      </c>
      <c r="I6" s="32">
        <f t="shared" si="0"/>
        <v>4</v>
      </c>
      <c r="J6" s="32">
        <f t="shared" si="0"/>
        <v>11</v>
      </c>
      <c r="K6" s="32">
        <f t="shared" si="0"/>
        <v>12</v>
      </c>
      <c r="L6" s="32">
        <f>SUM(L3:L5)</f>
        <v>22</v>
      </c>
      <c r="M6" s="32">
        <f>SUM(M3:M5)</f>
        <v>1</v>
      </c>
      <c r="N6" s="32">
        <f>SUM(N3:N5)</f>
        <v>11</v>
      </c>
      <c r="O6" s="32">
        <f>SUM(O3:O5)</f>
        <v>2</v>
      </c>
      <c r="P6" s="32">
        <f>SUM(P3:P5)</f>
        <v>0</v>
      </c>
      <c r="Q6" s="32">
        <f t="shared" si="0"/>
        <v>0</v>
      </c>
      <c r="R6" s="32">
        <f>SUM(R3:R5)</f>
        <v>19</v>
      </c>
      <c r="S6" s="32">
        <f>SUM(S3:S5)</f>
        <v>2</v>
      </c>
      <c r="T6" s="20">
        <f>F6/E6</f>
        <v>0.24528301886792453</v>
      </c>
      <c r="U6" s="20">
        <f>(F6+G6+H6)/(E6+G6+H6)</f>
        <v>0.48051948051948051</v>
      </c>
      <c r="V6" s="20">
        <f>(N6+O6*2+P6*3+Q6*4)/E6</f>
        <v>0.28301886792452829</v>
      </c>
      <c r="W6" s="20">
        <f>U6+V6</f>
        <v>0.76353834844400881</v>
      </c>
      <c r="X6" s="32">
        <f>SUM(X3:X5)</f>
        <v>5</v>
      </c>
      <c r="Y6" s="32">
        <f>SUM(Y3:Y5)</f>
        <v>53</v>
      </c>
      <c r="Z6" s="32">
        <f>SUM(Z3:Z5)</f>
        <v>9</v>
      </c>
      <c r="AA6" s="33">
        <f>(Y6+Z6)/(X6+Y6+Z6)</f>
        <v>0.92537313432835822</v>
      </c>
      <c r="AB6" s="32">
        <f>SUM(AB3:AB5)</f>
        <v>355</v>
      </c>
      <c r="AC6" s="31">
        <f>AB6/D6</f>
        <v>4.5512820512820511</v>
      </c>
      <c r="AD6" s="30">
        <f>0.5*N6+0.72*O6+1.04*P6+1.44*Q6+0.34*(G6+H6)+0.18*I6-0.09*(E6-F6-R6)-0.098*R6-0.37*S6+0.04*M6</f>
        <v>11.367999999999999</v>
      </c>
      <c r="AE6" s="30">
        <f>V6-T6</f>
        <v>3.7735849056603765E-2</v>
      </c>
      <c r="AF6" s="31">
        <f>G6/R6</f>
        <v>1.1578947368421053</v>
      </c>
      <c r="AG6" s="31">
        <f>((F6+G6+H6-S6)+2.4*(E6+G6+H6+M6)*((N6+O6*2+P6*3+Q6*4+0.24*(G6+H6)+0.62*I6+(0.5*M6)-0.03*R6)+3*(E6+G6+H6+M6))/(9*(E6+G6+H6+M6)))-0.9*(E6+G6+H6+M6)</f>
        <v>33.37866666666666</v>
      </c>
      <c r="AH6" s="32">
        <f>SUM(AH3:AH5)</f>
        <v>43</v>
      </c>
      <c r="AJ6" s="32">
        <f>SUM(AJ3:AJ5)</f>
        <v>42</v>
      </c>
      <c r="AL6" s="32">
        <f>SUM(AL3:AL5)</f>
        <v>14</v>
      </c>
      <c r="AN6" s="32">
        <f>SUM(AN3:AN5)</f>
        <v>100</v>
      </c>
      <c r="AP6" s="32">
        <f>SUM(AP3:AP5)</f>
        <v>2</v>
      </c>
      <c r="AQ6" s="32">
        <f t="shared" ref="AQ6" si="1">SUM(AQ3:AQ5)</f>
        <v>3</v>
      </c>
      <c r="AR6" s="36">
        <f>(K6/(F6+G6+H6))</f>
        <v>0.32432432432432434</v>
      </c>
      <c r="AS6" s="15" t="s">
        <v>115</v>
      </c>
      <c r="AT6" s="15" t="s">
        <v>144</v>
      </c>
      <c r="AU6" s="15" t="s">
        <v>116</v>
      </c>
      <c r="AV6" s="15" t="s">
        <v>22</v>
      </c>
      <c r="AW6" s="15" t="s">
        <v>23</v>
      </c>
      <c r="AX6" s="15" t="s">
        <v>117</v>
      </c>
    </row>
    <row r="8" spans="1:50" s="34" customFormat="1">
      <c r="A8" s="34" t="s">
        <v>60</v>
      </c>
      <c r="B8" s="34" t="s">
        <v>105</v>
      </c>
      <c r="C8" s="34" t="s">
        <v>1</v>
      </c>
      <c r="D8" s="34" t="s">
        <v>2</v>
      </c>
      <c r="E8" s="34" t="s">
        <v>3</v>
      </c>
      <c r="F8" s="34" t="s">
        <v>4</v>
      </c>
      <c r="G8" s="34" t="s">
        <v>5</v>
      </c>
      <c r="H8" s="34" t="s">
        <v>6</v>
      </c>
      <c r="I8" s="34" t="s">
        <v>7</v>
      </c>
      <c r="J8" s="34" t="s">
        <v>8</v>
      </c>
      <c r="K8" s="34" t="s">
        <v>9</v>
      </c>
      <c r="L8" s="34" t="s">
        <v>46</v>
      </c>
      <c r="M8" s="34" t="s">
        <v>10</v>
      </c>
      <c r="N8" s="34" t="s">
        <v>36</v>
      </c>
      <c r="O8" s="34" t="s">
        <v>37</v>
      </c>
      <c r="P8" s="34" t="s">
        <v>38</v>
      </c>
      <c r="Q8" s="34" t="s">
        <v>11</v>
      </c>
      <c r="R8" s="34" t="s">
        <v>12</v>
      </c>
      <c r="S8" s="34" t="s">
        <v>39</v>
      </c>
      <c r="T8" s="34" t="s">
        <v>13</v>
      </c>
      <c r="U8" s="34" t="s">
        <v>14</v>
      </c>
      <c r="V8" s="34" t="s">
        <v>15</v>
      </c>
      <c r="W8" s="34" t="s">
        <v>16</v>
      </c>
      <c r="X8" s="34" t="s">
        <v>17</v>
      </c>
      <c r="Y8" s="34" t="s">
        <v>18</v>
      </c>
      <c r="Z8" s="34" t="s">
        <v>19</v>
      </c>
      <c r="AA8" s="35" t="s">
        <v>20</v>
      </c>
      <c r="AB8" s="34" t="s">
        <v>40</v>
      </c>
      <c r="AC8" s="34" t="s">
        <v>106</v>
      </c>
      <c r="AD8" s="34" t="s">
        <v>107</v>
      </c>
      <c r="AE8" s="34" t="s">
        <v>108</v>
      </c>
      <c r="AF8" s="34" t="s">
        <v>109</v>
      </c>
      <c r="AG8" s="34" t="s">
        <v>110</v>
      </c>
      <c r="AH8" s="47" t="s">
        <v>111</v>
      </c>
      <c r="AI8" s="47"/>
      <c r="AJ8" s="47" t="s">
        <v>42</v>
      </c>
      <c r="AK8" s="47"/>
      <c r="AL8" s="47" t="s">
        <v>43</v>
      </c>
      <c r="AM8" s="47"/>
      <c r="AN8" s="47" t="s">
        <v>45</v>
      </c>
      <c r="AO8" s="47"/>
      <c r="AP8" s="34" t="s">
        <v>35</v>
      </c>
      <c r="AQ8" s="34" t="s">
        <v>112</v>
      </c>
      <c r="AR8" s="34" t="s">
        <v>113</v>
      </c>
      <c r="AS8" s="47" t="s">
        <v>114</v>
      </c>
      <c r="AT8" s="47"/>
      <c r="AU8" s="47"/>
      <c r="AV8" s="47"/>
      <c r="AW8" s="47"/>
    </row>
    <row r="9" spans="1:50">
      <c r="B9">
        <v>23</v>
      </c>
      <c r="C9">
        <v>11</v>
      </c>
      <c r="D9">
        <v>24</v>
      </c>
      <c r="E9">
        <v>21</v>
      </c>
      <c r="F9">
        <v>3</v>
      </c>
      <c r="G9">
        <v>2</v>
      </c>
      <c r="H9">
        <v>1</v>
      </c>
      <c r="I9">
        <v>2</v>
      </c>
      <c r="J9">
        <v>0</v>
      </c>
      <c r="K9">
        <v>3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5</v>
      </c>
      <c r="S9">
        <v>1</v>
      </c>
      <c r="T9">
        <v>0.14299999999999999</v>
      </c>
      <c r="U9">
        <v>0.25</v>
      </c>
      <c r="V9">
        <v>0.14299999999999999</v>
      </c>
      <c r="W9">
        <v>0.39300000000000002</v>
      </c>
      <c r="X9">
        <v>4</v>
      </c>
      <c r="Y9">
        <v>6</v>
      </c>
      <c r="Z9">
        <v>5</v>
      </c>
      <c r="AA9" s="33">
        <v>0.73</v>
      </c>
      <c r="AB9">
        <v>74</v>
      </c>
      <c r="AC9" s="31">
        <v>3.08</v>
      </c>
      <c r="AD9">
        <v>0.85</v>
      </c>
      <c r="AE9" s="30">
        <v>0</v>
      </c>
      <c r="AF9">
        <v>0.4</v>
      </c>
      <c r="AG9">
        <v>3.88</v>
      </c>
      <c r="AH9">
        <v>6</v>
      </c>
      <c r="AI9" s="1">
        <v>0.08</v>
      </c>
      <c r="AR9" s="1">
        <v>0.5</v>
      </c>
      <c r="AS9" t="s">
        <v>115</v>
      </c>
      <c r="AT9" t="s">
        <v>23</v>
      </c>
      <c r="AU9" t="s">
        <v>119</v>
      </c>
    </row>
    <row r="10" spans="1:50">
      <c r="B10">
        <v>24</v>
      </c>
      <c r="C10">
        <v>17</v>
      </c>
      <c r="D10">
        <v>58</v>
      </c>
      <c r="E10">
        <v>52</v>
      </c>
      <c r="F10">
        <v>21</v>
      </c>
      <c r="G10">
        <v>4</v>
      </c>
      <c r="H10">
        <v>1</v>
      </c>
      <c r="I10">
        <v>6</v>
      </c>
      <c r="J10">
        <v>21</v>
      </c>
      <c r="K10">
        <v>20</v>
      </c>
      <c r="L10">
        <v>8</v>
      </c>
      <c r="M10">
        <v>1</v>
      </c>
      <c r="N10">
        <v>12</v>
      </c>
      <c r="O10">
        <v>5</v>
      </c>
      <c r="P10">
        <v>1</v>
      </c>
      <c r="Q10">
        <v>3</v>
      </c>
      <c r="R10">
        <v>7</v>
      </c>
      <c r="S10">
        <v>1</v>
      </c>
      <c r="T10">
        <v>0.40400000000000003</v>
      </c>
      <c r="U10">
        <v>0.45600000000000002</v>
      </c>
      <c r="V10">
        <v>0.71199999999999997</v>
      </c>
      <c r="W10">
        <v>1.1679999999999999</v>
      </c>
      <c r="X10">
        <v>2</v>
      </c>
      <c r="Y10">
        <v>16</v>
      </c>
      <c r="Z10">
        <v>17</v>
      </c>
      <c r="AA10" s="33">
        <v>0.94</v>
      </c>
      <c r="AB10">
        <v>185</v>
      </c>
      <c r="AC10" s="31">
        <v>3.19</v>
      </c>
      <c r="AD10">
        <v>14.56</v>
      </c>
      <c r="AE10" s="30">
        <v>0.308</v>
      </c>
      <c r="AF10">
        <v>0.6</v>
      </c>
      <c r="AG10">
        <v>30.46</v>
      </c>
      <c r="AH10">
        <v>35</v>
      </c>
      <c r="AI10" s="1">
        <v>0.19</v>
      </c>
      <c r="AJ10">
        <v>9</v>
      </c>
      <c r="AK10" s="1">
        <v>0.05</v>
      </c>
      <c r="AL10">
        <v>19</v>
      </c>
      <c r="AM10" s="1">
        <v>0.1</v>
      </c>
      <c r="AN10">
        <v>70</v>
      </c>
      <c r="AO10" s="1">
        <v>0.38</v>
      </c>
      <c r="AP10">
        <v>2</v>
      </c>
      <c r="AQ10">
        <v>1</v>
      </c>
      <c r="AR10" s="1">
        <v>0.77</v>
      </c>
      <c r="AS10" t="s">
        <v>115</v>
      </c>
      <c r="AT10" t="s">
        <v>116</v>
      </c>
      <c r="AU10" t="s">
        <v>23</v>
      </c>
      <c r="AV10" t="s">
        <v>119</v>
      </c>
    </row>
    <row r="11" spans="1:50">
      <c r="B11">
        <v>25</v>
      </c>
      <c r="C11" s="41">
        <f>打撃詳細!B7</f>
        <v>2</v>
      </c>
      <c r="D11" s="41">
        <f>打撃詳細!C7</f>
        <v>6</v>
      </c>
      <c r="E11" s="41">
        <f>打撃詳細!D7</f>
        <v>6</v>
      </c>
      <c r="F11" s="41">
        <f>打撃詳細!E7</f>
        <v>1</v>
      </c>
      <c r="G11" s="41">
        <f>打撃詳細!F7</f>
        <v>0</v>
      </c>
      <c r="H11" s="41">
        <f>打撃詳細!G7</f>
        <v>0</v>
      </c>
      <c r="I11" s="41">
        <f>打撃詳細!H7</f>
        <v>0</v>
      </c>
      <c r="J11" s="41">
        <f>打撃詳細!I7</f>
        <v>0</v>
      </c>
      <c r="K11" s="41">
        <f>打撃詳細!J7</f>
        <v>1</v>
      </c>
      <c r="L11" s="41">
        <f>打撃詳細!U7</f>
        <v>1</v>
      </c>
      <c r="M11" s="41">
        <f>打撃詳細!K7</f>
        <v>0</v>
      </c>
      <c r="N11" s="41">
        <f>打撃詳細!P7</f>
        <v>0</v>
      </c>
      <c r="O11" s="41">
        <f>打撃詳細!Q7</f>
        <v>1</v>
      </c>
      <c r="P11" s="41">
        <f>打撃詳細!R7</f>
        <v>0</v>
      </c>
      <c r="Q11" s="41">
        <f>打撃詳細!S7</f>
        <v>0</v>
      </c>
      <c r="R11" s="41">
        <f>打撃詳細!V7</f>
        <v>2</v>
      </c>
      <c r="S11" s="41">
        <f>打撃詳細!W7</f>
        <v>0</v>
      </c>
      <c r="T11" s="41" t="str">
        <f>打撃詳細!L7</f>
        <v>0.167</v>
      </c>
      <c r="U11" s="41" t="str">
        <f>打撃詳細!M7</f>
        <v>0.167</v>
      </c>
      <c r="V11" s="41" t="str">
        <f>打撃詳細!N7</f>
        <v>0.333</v>
      </c>
      <c r="W11" s="41" t="str">
        <f>打撃詳細!O7</f>
        <v>0.500</v>
      </c>
      <c r="X11" s="41">
        <f>打撃詳細!AD7</f>
        <v>0</v>
      </c>
      <c r="Y11" s="41">
        <f>打撃詳細!AE7</f>
        <v>2</v>
      </c>
      <c r="Z11" s="41">
        <f>打撃詳細!AF7</f>
        <v>4</v>
      </c>
      <c r="AA11" s="41" t="str">
        <f>打撃詳細!AG7</f>
        <v>1.00</v>
      </c>
      <c r="AB11" s="41">
        <f>打撃詳細!X7</f>
        <v>31</v>
      </c>
      <c r="AC11" s="41" t="str">
        <f>打撃詳細!Y7</f>
        <v>5.2</v>
      </c>
      <c r="AD11" s="30">
        <f>0.5*N11+0.72*O11+1.04*P11+1.44*Q11+0.34*(G11+H11)+0.18*I11-0.09*(E11-F11-R11)-0.098*R11-0.37*S11+0.04*M11</f>
        <v>0.25399999999999995</v>
      </c>
      <c r="AE11" s="30">
        <f>V11-T11</f>
        <v>0.16600000000000001</v>
      </c>
      <c r="AF11" s="31">
        <f>G11/R11</f>
        <v>0</v>
      </c>
      <c r="AG11" s="31">
        <f>((F11+G11+H11-S11)+2.4*(E11+G11+H11+M11)*((N11+O11*2+P11*3+Q11*4+0.24*(G11+H11)+0.62*I11+(0.5*M11)-0.03*R11)+3*(E11+G11+H11+M11))/(9*(E11+G11+H11+M11)))-0.9*(E11+G11+H11+M11)</f>
        <v>0.91733333333333267</v>
      </c>
      <c r="AH11" s="15">
        <f>打撃集計!AF7</f>
        <v>5</v>
      </c>
      <c r="AI11" s="41" t="str">
        <f>打撃詳細!AB7</f>
        <v>16%</v>
      </c>
      <c r="AJ11">
        <f>打撃集計!AD7</f>
        <v>0</v>
      </c>
      <c r="AK11" s="41" t="str">
        <f>打撃詳細!Z7</f>
        <v>0%</v>
      </c>
      <c r="AL11">
        <f>打撃集計!AE7</f>
        <v>10</v>
      </c>
      <c r="AM11" s="41" t="str">
        <f>打撃詳細!AA7</f>
        <v>32%</v>
      </c>
      <c r="AN11">
        <f>打撃集計!AG7</f>
        <v>10</v>
      </c>
      <c r="AO11" s="41" t="str">
        <f>打撃詳細!AC7</f>
        <v>32%</v>
      </c>
    </row>
    <row r="12" spans="1:50" s="32" customFormat="1">
      <c r="B12" s="32" t="s">
        <v>118</v>
      </c>
      <c r="C12" s="32">
        <f t="shared" ref="C12:S12" si="2">SUM(C9:C11)</f>
        <v>30</v>
      </c>
      <c r="D12" s="32">
        <f t="shared" si="2"/>
        <v>88</v>
      </c>
      <c r="E12" s="32">
        <f t="shared" si="2"/>
        <v>79</v>
      </c>
      <c r="F12" s="32">
        <f t="shared" si="2"/>
        <v>25</v>
      </c>
      <c r="G12" s="32">
        <f t="shared" si="2"/>
        <v>6</v>
      </c>
      <c r="H12" s="32">
        <f t="shared" si="2"/>
        <v>2</v>
      </c>
      <c r="I12" s="32">
        <f t="shared" si="2"/>
        <v>8</v>
      </c>
      <c r="J12" s="32">
        <f t="shared" si="2"/>
        <v>21</v>
      </c>
      <c r="K12" s="32">
        <f t="shared" si="2"/>
        <v>24</v>
      </c>
      <c r="L12" s="32">
        <f t="shared" si="2"/>
        <v>12</v>
      </c>
      <c r="M12" s="32">
        <f t="shared" si="2"/>
        <v>1</v>
      </c>
      <c r="N12" s="32">
        <f t="shared" si="2"/>
        <v>15</v>
      </c>
      <c r="O12" s="32">
        <f t="shared" si="2"/>
        <v>6</v>
      </c>
      <c r="P12" s="32">
        <f t="shared" si="2"/>
        <v>1</v>
      </c>
      <c r="Q12" s="32">
        <f t="shared" si="2"/>
        <v>3</v>
      </c>
      <c r="R12" s="32">
        <f t="shared" si="2"/>
        <v>14</v>
      </c>
      <c r="S12" s="32">
        <f t="shared" si="2"/>
        <v>2</v>
      </c>
      <c r="T12" s="20">
        <f>F12/E12</f>
        <v>0.31645569620253167</v>
      </c>
      <c r="U12" s="20">
        <f>(F12+G12+H12)/(E12+G12+H12)</f>
        <v>0.37931034482758619</v>
      </c>
      <c r="V12" s="20">
        <f>(N12+O12*2+P12*3+Q12*4)/E12</f>
        <v>0.53164556962025311</v>
      </c>
      <c r="W12" s="20">
        <f>U12+V12</f>
        <v>0.9109559144478393</v>
      </c>
      <c r="X12" s="32">
        <f>SUM(X9:X11)</f>
        <v>6</v>
      </c>
      <c r="Y12" s="32">
        <f>SUM(Y9:Y11)</f>
        <v>24</v>
      </c>
      <c r="Z12" s="32">
        <f>SUM(Z9:Z11)</f>
        <v>26</v>
      </c>
      <c r="AA12" s="33">
        <f>(Y12+Z12)/(X12+Y12+Z12)</f>
        <v>0.8928571428571429</v>
      </c>
      <c r="AB12" s="32">
        <f>SUM(AB9:AB11)</f>
        <v>290</v>
      </c>
      <c r="AC12" s="31">
        <f>AB12/D12</f>
        <v>3.2954545454545454</v>
      </c>
      <c r="AD12" s="30">
        <f>0.5*N12+0.72*O12+1.04*P12+1.44*Q12+0.34*(G12+H12)+0.18*I12-0.09*(E12-F12-R12)-0.098*R12-0.37*S12+0.04*M12</f>
        <v>15.668000000000001</v>
      </c>
      <c r="AE12" s="30">
        <f>V12-T12</f>
        <v>0.21518987341772144</v>
      </c>
      <c r="AF12" s="31">
        <f>G12/R12</f>
        <v>0.42857142857142855</v>
      </c>
      <c r="AG12" s="31">
        <f>((F12+G12+H12-S12)+2.4*(E12+G12+H12+M12)*((N12+O12*2+P12*3+Q12*4+0.24*(G12+H12)+0.62*I12+(0.5*M12)-0.03*R12)+3*(E12+G12+H12+M12))/(9*(E12+G12+H12+M12)))-0.9*(E12+G12+H12+M12)</f>
        <v>35.255999999999986</v>
      </c>
      <c r="AH12" s="32">
        <f>SUM(AH9:AH11)</f>
        <v>46</v>
      </c>
      <c r="AJ12" s="32">
        <f>SUM(AJ9:AJ11)</f>
        <v>9</v>
      </c>
      <c r="AL12" s="32">
        <f>SUM(AL9:AL11)</f>
        <v>29</v>
      </c>
      <c r="AN12" s="32">
        <f>SUM(AN9:AN11)</f>
        <v>80</v>
      </c>
      <c r="AP12" s="32">
        <f t="shared" ref="AP12" si="3">SUM(AP9:AP11)</f>
        <v>2</v>
      </c>
      <c r="AQ12" s="32">
        <f t="shared" ref="AQ12" si="4">SUM(AQ9:AQ11)</f>
        <v>1</v>
      </c>
      <c r="AR12" s="36">
        <f>(K12/(F12+G12+H12))</f>
        <v>0.72727272727272729</v>
      </c>
      <c r="AS12" t="s">
        <v>115</v>
      </c>
      <c r="AT12" t="s">
        <v>116</v>
      </c>
      <c r="AU12" t="s">
        <v>23</v>
      </c>
      <c r="AV12" t="s">
        <v>119</v>
      </c>
    </row>
    <row r="13" spans="1:50" ht="18" customHeight="1">
      <c r="AC13" s="31"/>
    </row>
    <row r="14" spans="1:50" s="34" customFormat="1">
      <c r="A14" s="34" t="s">
        <v>61</v>
      </c>
      <c r="B14" s="34" t="s">
        <v>105</v>
      </c>
      <c r="C14" s="34" t="s">
        <v>1</v>
      </c>
      <c r="D14" s="34" t="s">
        <v>2</v>
      </c>
      <c r="E14" s="34" t="s">
        <v>3</v>
      </c>
      <c r="F14" s="34" t="s">
        <v>4</v>
      </c>
      <c r="G14" s="34" t="s">
        <v>5</v>
      </c>
      <c r="H14" s="34" t="s">
        <v>6</v>
      </c>
      <c r="I14" s="34" t="s">
        <v>7</v>
      </c>
      <c r="J14" s="34" t="s">
        <v>8</v>
      </c>
      <c r="K14" s="34" t="s">
        <v>9</v>
      </c>
      <c r="L14" s="34" t="s">
        <v>46</v>
      </c>
      <c r="M14" s="34" t="s">
        <v>10</v>
      </c>
      <c r="N14" s="34" t="s">
        <v>36</v>
      </c>
      <c r="O14" s="34" t="s">
        <v>37</v>
      </c>
      <c r="P14" s="34" t="s">
        <v>38</v>
      </c>
      <c r="Q14" s="34" t="s">
        <v>11</v>
      </c>
      <c r="R14" s="34" t="s">
        <v>12</v>
      </c>
      <c r="S14" s="34" t="s">
        <v>39</v>
      </c>
      <c r="T14" s="34" t="s">
        <v>13</v>
      </c>
      <c r="U14" s="34" t="s">
        <v>14</v>
      </c>
      <c r="V14" s="34" t="s">
        <v>15</v>
      </c>
      <c r="W14" s="34" t="s">
        <v>16</v>
      </c>
      <c r="X14" s="34" t="s">
        <v>17</v>
      </c>
      <c r="Y14" s="34" t="s">
        <v>18</v>
      </c>
      <c r="Z14" s="34" t="s">
        <v>19</v>
      </c>
      <c r="AA14" s="35" t="s">
        <v>20</v>
      </c>
      <c r="AB14" s="34" t="s">
        <v>40</v>
      </c>
      <c r="AC14" s="34" t="s">
        <v>106</v>
      </c>
      <c r="AD14" s="34" t="s">
        <v>107</v>
      </c>
      <c r="AE14" s="34" t="s">
        <v>108</v>
      </c>
      <c r="AF14" s="34" t="s">
        <v>109</v>
      </c>
      <c r="AG14" s="34" t="s">
        <v>110</v>
      </c>
      <c r="AH14" s="47" t="s">
        <v>111</v>
      </c>
      <c r="AI14" s="47"/>
      <c r="AJ14" s="47" t="s">
        <v>42</v>
      </c>
      <c r="AK14" s="47"/>
      <c r="AL14" s="47" t="s">
        <v>43</v>
      </c>
      <c r="AM14" s="47"/>
      <c r="AN14" s="47" t="s">
        <v>45</v>
      </c>
      <c r="AO14" s="47"/>
      <c r="AP14" s="34" t="s">
        <v>35</v>
      </c>
      <c r="AQ14" s="34" t="s">
        <v>112</v>
      </c>
      <c r="AR14" s="34" t="s">
        <v>113</v>
      </c>
      <c r="AS14" s="47" t="s">
        <v>114</v>
      </c>
      <c r="AT14" s="47"/>
      <c r="AU14" s="47"/>
      <c r="AV14" s="47"/>
      <c r="AW14" s="47"/>
    </row>
    <row r="15" spans="1:50">
      <c r="B15">
        <v>23</v>
      </c>
      <c r="C15">
        <v>8</v>
      </c>
      <c r="D15">
        <v>19</v>
      </c>
      <c r="E15">
        <v>15</v>
      </c>
      <c r="F15">
        <v>4</v>
      </c>
      <c r="G15">
        <v>3</v>
      </c>
      <c r="H15">
        <v>1</v>
      </c>
      <c r="I15">
        <v>5</v>
      </c>
      <c r="J15">
        <v>4</v>
      </c>
      <c r="K15">
        <v>1</v>
      </c>
      <c r="L15">
        <v>10</v>
      </c>
      <c r="M15">
        <v>0</v>
      </c>
      <c r="N15">
        <v>1</v>
      </c>
      <c r="O15">
        <v>2</v>
      </c>
      <c r="P15">
        <v>0</v>
      </c>
      <c r="Q15">
        <v>0</v>
      </c>
      <c r="R15">
        <v>3</v>
      </c>
      <c r="S15">
        <v>1</v>
      </c>
      <c r="T15">
        <v>0.26700000000000002</v>
      </c>
      <c r="U15">
        <v>0.42099999999999999</v>
      </c>
      <c r="V15">
        <v>0.33300000000000002</v>
      </c>
      <c r="W15">
        <v>0.754</v>
      </c>
      <c r="X15">
        <v>0</v>
      </c>
      <c r="Y15">
        <v>3</v>
      </c>
      <c r="Z15">
        <v>1</v>
      </c>
      <c r="AA15" s="33">
        <v>1</v>
      </c>
      <c r="AB15">
        <v>75</v>
      </c>
      <c r="AC15" s="31">
        <v>3.95</v>
      </c>
      <c r="AD15">
        <v>2.82</v>
      </c>
      <c r="AE15" s="30">
        <v>6.6000000000000003E-2</v>
      </c>
      <c r="AF15">
        <v>1</v>
      </c>
      <c r="AG15">
        <v>7.49</v>
      </c>
      <c r="AH15">
        <v>10</v>
      </c>
      <c r="AI15" s="1">
        <v>0.13</v>
      </c>
      <c r="AR15" s="1">
        <v>0.13</v>
      </c>
      <c r="AS15" t="s">
        <v>120</v>
      </c>
    </row>
    <row r="16" spans="1:50">
      <c r="B16">
        <v>24</v>
      </c>
      <c r="C16">
        <v>17</v>
      </c>
      <c r="D16">
        <v>51</v>
      </c>
      <c r="E16">
        <v>43</v>
      </c>
      <c r="F16">
        <v>10</v>
      </c>
      <c r="G16">
        <v>8</v>
      </c>
      <c r="H16">
        <v>0</v>
      </c>
      <c r="I16">
        <v>5</v>
      </c>
      <c r="J16">
        <v>4</v>
      </c>
      <c r="K16">
        <v>10</v>
      </c>
      <c r="L16">
        <v>8</v>
      </c>
      <c r="M16">
        <v>0</v>
      </c>
      <c r="N16">
        <v>8</v>
      </c>
      <c r="O16">
        <v>1</v>
      </c>
      <c r="P16">
        <v>1</v>
      </c>
      <c r="Q16">
        <v>0</v>
      </c>
      <c r="R16">
        <v>8</v>
      </c>
      <c r="S16">
        <v>1</v>
      </c>
      <c r="T16">
        <v>0.23300000000000001</v>
      </c>
      <c r="U16">
        <v>0.35299999999999998</v>
      </c>
      <c r="V16">
        <v>0.30199999999999999</v>
      </c>
      <c r="W16">
        <v>0.65500000000000003</v>
      </c>
      <c r="X16">
        <v>3</v>
      </c>
      <c r="Y16">
        <v>22</v>
      </c>
      <c r="Z16">
        <v>3</v>
      </c>
      <c r="AA16" s="33">
        <v>0.89</v>
      </c>
      <c r="AB16">
        <v>173</v>
      </c>
      <c r="AC16" s="31">
        <v>3.39</v>
      </c>
      <c r="AD16">
        <v>5.98</v>
      </c>
      <c r="AE16" s="30">
        <v>6.9000000000000006E-2</v>
      </c>
      <c r="AF16">
        <v>1</v>
      </c>
      <c r="AG16">
        <v>16.64</v>
      </c>
      <c r="AH16">
        <v>22</v>
      </c>
      <c r="AI16" s="1">
        <v>0.13</v>
      </c>
      <c r="AJ16">
        <v>18</v>
      </c>
      <c r="AK16" s="1">
        <v>0.1</v>
      </c>
      <c r="AL16">
        <v>18</v>
      </c>
      <c r="AM16" s="1">
        <v>0.1</v>
      </c>
      <c r="AN16">
        <v>72</v>
      </c>
      <c r="AO16" s="1">
        <v>0.42</v>
      </c>
      <c r="AP16">
        <v>0</v>
      </c>
      <c r="AQ16">
        <v>1</v>
      </c>
      <c r="AR16" s="1">
        <v>0.56000000000000005</v>
      </c>
      <c r="AS16" t="s">
        <v>117</v>
      </c>
      <c r="AT16" t="s">
        <v>120</v>
      </c>
    </row>
    <row r="17" spans="1:49">
      <c r="B17">
        <v>25</v>
      </c>
      <c r="C17" s="41">
        <f>打撃詳細!B8</f>
        <v>2</v>
      </c>
      <c r="D17" s="41">
        <f>打撃詳細!C8</f>
        <v>4</v>
      </c>
      <c r="E17" s="41">
        <f>打撃詳細!D8</f>
        <v>4</v>
      </c>
      <c r="F17" s="41">
        <f>打撃詳細!E8</f>
        <v>0</v>
      </c>
      <c r="G17" s="41">
        <f>打撃詳細!F8</f>
        <v>0</v>
      </c>
      <c r="H17" s="41">
        <f>打撃詳細!G8</f>
        <v>0</v>
      </c>
      <c r="I17" s="41">
        <f>打撃詳細!H8</f>
        <v>0</v>
      </c>
      <c r="J17" s="41">
        <f>打撃詳細!I8</f>
        <v>0</v>
      </c>
      <c r="K17" s="41">
        <f>打撃詳細!J8</f>
        <v>0</v>
      </c>
      <c r="L17" s="41">
        <f>打撃詳細!U8</f>
        <v>1</v>
      </c>
      <c r="M17" s="41">
        <f>打撃詳細!K8</f>
        <v>0</v>
      </c>
      <c r="N17" s="41">
        <f>打撃詳細!P8</f>
        <v>0</v>
      </c>
      <c r="O17" s="41">
        <f>打撃詳細!Q8</f>
        <v>0</v>
      </c>
      <c r="P17" s="41">
        <f>打撃詳細!R8</f>
        <v>0</v>
      </c>
      <c r="Q17" s="41">
        <f>打撃詳細!S8</f>
        <v>0</v>
      </c>
      <c r="R17" s="41">
        <f>打撃詳細!V8</f>
        <v>1</v>
      </c>
      <c r="S17" s="41">
        <f>打撃詳細!W8</f>
        <v>0</v>
      </c>
      <c r="T17" s="41" t="str">
        <f>打撃詳細!L8</f>
        <v>0.000</v>
      </c>
      <c r="U17" s="41" t="str">
        <f>打撃詳細!M8</f>
        <v>0.000</v>
      </c>
      <c r="V17" s="41" t="str">
        <f>打撃詳細!N8</f>
        <v>0.000</v>
      </c>
      <c r="W17" s="41" t="str">
        <f>打撃詳細!O8</f>
        <v>0.000</v>
      </c>
      <c r="X17" s="41">
        <f>打撃詳細!AD8</f>
        <v>1</v>
      </c>
      <c r="Y17" s="41">
        <f>打撃詳細!AE8</f>
        <v>2</v>
      </c>
      <c r="Z17" s="41">
        <f>打撃詳細!AF8</f>
        <v>1</v>
      </c>
      <c r="AA17" s="41" t="str">
        <f>打撃詳細!AG8</f>
        <v>0.75</v>
      </c>
      <c r="AB17" s="41">
        <f>打撃詳細!X8</f>
        <v>16</v>
      </c>
      <c r="AC17" s="41" t="str">
        <f>打撃詳細!Y8</f>
        <v>4.0</v>
      </c>
      <c r="AD17" s="30">
        <f>0.5*N17+0.72*O17+1.04*P17+1.44*Q17+0.34*(G17+H17)+0.18*I17-0.09*(E17-F17-R17)-0.098*R17-0.37*S17+0.04*M17</f>
        <v>-0.36799999999999999</v>
      </c>
      <c r="AE17" s="30">
        <f>V17-T17</f>
        <v>0</v>
      </c>
      <c r="AF17" s="31">
        <f>G17/R17</f>
        <v>0</v>
      </c>
      <c r="AG17" s="31">
        <f>((F17+G17+H17-S17)+2.4*(E17+G17+H17+M17)*((N17+O17*2+P17*3+Q17*4+0.24*(G17+H17)+0.62*I17+(0.5*M17)-0.03*R17)+3*(E17+G17+H17+M17))/(9*(E17+G17+H17+M17)))-0.9*(E17+G17+H17+M17)</f>
        <v>-0.40799999999999992</v>
      </c>
      <c r="AH17" s="15">
        <f>打撃集計!AF8</f>
        <v>2</v>
      </c>
      <c r="AI17" s="41" t="str">
        <f>打撃詳細!AB8</f>
        <v>13%</v>
      </c>
      <c r="AJ17">
        <f>打撃集計!AD8</f>
        <v>1</v>
      </c>
      <c r="AK17" s="41" t="str">
        <f>打撃詳細!Z8</f>
        <v>6%</v>
      </c>
      <c r="AL17">
        <f>打撃集計!AE8</f>
        <v>2</v>
      </c>
      <c r="AM17" s="41" t="str">
        <f>打撃詳細!AA8</f>
        <v>13%</v>
      </c>
      <c r="AN17">
        <f>打撃集計!AG8</f>
        <v>7</v>
      </c>
      <c r="AO17" s="41" t="str">
        <f>打撃詳細!AC8</f>
        <v>44%</v>
      </c>
    </row>
    <row r="18" spans="1:49" s="32" customFormat="1">
      <c r="B18" s="32" t="s">
        <v>118</v>
      </c>
      <c r="C18" s="32">
        <f t="shared" ref="C18:S18" si="5">SUM(C15:C17)</f>
        <v>27</v>
      </c>
      <c r="D18" s="32">
        <f t="shared" si="5"/>
        <v>74</v>
      </c>
      <c r="E18" s="32">
        <f t="shared" si="5"/>
        <v>62</v>
      </c>
      <c r="F18" s="32">
        <f t="shared" si="5"/>
        <v>14</v>
      </c>
      <c r="G18" s="32">
        <f t="shared" si="5"/>
        <v>11</v>
      </c>
      <c r="H18" s="32">
        <f t="shared" si="5"/>
        <v>1</v>
      </c>
      <c r="I18" s="32">
        <f t="shared" si="5"/>
        <v>10</v>
      </c>
      <c r="J18" s="32">
        <f t="shared" si="5"/>
        <v>8</v>
      </c>
      <c r="K18" s="32">
        <f t="shared" si="5"/>
        <v>11</v>
      </c>
      <c r="L18" s="32">
        <f t="shared" si="5"/>
        <v>19</v>
      </c>
      <c r="M18" s="32">
        <f t="shared" si="5"/>
        <v>0</v>
      </c>
      <c r="N18" s="32">
        <f t="shared" si="5"/>
        <v>9</v>
      </c>
      <c r="O18" s="32">
        <f t="shared" si="5"/>
        <v>3</v>
      </c>
      <c r="P18" s="32">
        <f t="shared" si="5"/>
        <v>1</v>
      </c>
      <c r="Q18" s="32">
        <f t="shared" si="5"/>
        <v>0</v>
      </c>
      <c r="R18" s="32">
        <f t="shared" si="5"/>
        <v>12</v>
      </c>
      <c r="S18" s="32">
        <f t="shared" si="5"/>
        <v>2</v>
      </c>
      <c r="T18" s="20">
        <f>F18/E18</f>
        <v>0.22580645161290322</v>
      </c>
      <c r="U18" s="20">
        <f>(F18+G18+H18)/(E18+G18+H18)</f>
        <v>0.35135135135135137</v>
      </c>
      <c r="V18" s="20">
        <f>(N18+O18*2+P18*3+Q18*4)/E18</f>
        <v>0.29032258064516131</v>
      </c>
      <c r="W18" s="20">
        <f>U18+V18</f>
        <v>0.64167393199651268</v>
      </c>
      <c r="X18" s="32">
        <f>SUM(X15:X17)</f>
        <v>4</v>
      </c>
      <c r="Y18" s="32">
        <f>SUM(Y15:Y17)</f>
        <v>27</v>
      </c>
      <c r="Z18" s="32">
        <f>SUM(Z15:Z17)</f>
        <v>5</v>
      </c>
      <c r="AA18" s="33">
        <f>(Y18+Z18)/(X18+Y18+Z18)</f>
        <v>0.88888888888888884</v>
      </c>
      <c r="AB18" s="32">
        <f>SUM(AB15:AB17)</f>
        <v>264</v>
      </c>
      <c r="AC18" s="31">
        <f>AB18/D18</f>
        <v>3.5675675675675675</v>
      </c>
      <c r="AD18" s="30">
        <f>0.5*N18+0.72*O18+1.04*P18+1.44*Q18+0.34*(G18+H18)+0.18*I18-0.09*(E18-F18-R18)-0.098*R18-0.37*S18+0.04*M18</f>
        <v>8.4240000000000013</v>
      </c>
      <c r="AE18" s="30">
        <f>V18-T18</f>
        <v>6.451612903225809E-2</v>
      </c>
      <c r="AF18" s="31">
        <f>G18/R18</f>
        <v>0.91666666666666663</v>
      </c>
      <c r="AG18" s="31">
        <f>((F18+G18+H18-S18)+2.4*(E18+G18+H18+M18)*((N18+O18*2+P18*3+Q18*4+0.24*(G18+H18)+0.62*I18+(0.5*M18)-0.03*R18)+3*(E18+G18+H18+M18))/(9*(E18+G18+H18+M18)))-0.9*(E18+G18+H18+M18)</f>
        <v>23.725333333333325</v>
      </c>
      <c r="AH18" s="32">
        <f>SUM(AH15:AH17)</f>
        <v>34</v>
      </c>
      <c r="AJ18" s="32">
        <f>SUM(AJ15:AJ17)</f>
        <v>19</v>
      </c>
      <c r="AL18" s="32">
        <f>SUM(AL15:AL17)</f>
        <v>20</v>
      </c>
      <c r="AN18" s="32">
        <f>SUM(AN15:AN17)</f>
        <v>79</v>
      </c>
      <c r="AP18" s="32">
        <f t="shared" ref="AP18" si="6">SUM(AP15:AP17)</f>
        <v>0</v>
      </c>
      <c r="AQ18" s="32">
        <f t="shared" ref="AQ18" si="7">SUM(AQ15:AQ17)</f>
        <v>1</v>
      </c>
      <c r="AR18" s="36">
        <f>(K18/(F18+G18+H18))</f>
        <v>0.42307692307692307</v>
      </c>
      <c r="AS18" t="s">
        <v>117</v>
      </c>
      <c r="AT18" t="s">
        <v>120</v>
      </c>
    </row>
    <row r="20" spans="1:49" s="34" customFormat="1">
      <c r="A20" s="34" t="s">
        <v>69</v>
      </c>
      <c r="B20" s="34" t="s">
        <v>105</v>
      </c>
      <c r="C20" s="34" t="s">
        <v>1</v>
      </c>
      <c r="D20" s="34" t="s">
        <v>2</v>
      </c>
      <c r="E20" s="34" t="s">
        <v>3</v>
      </c>
      <c r="F20" s="34" t="s">
        <v>4</v>
      </c>
      <c r="G20" s="34" t="s">
        <v>5</v>
      </c>
      <c r="H20" s="34" t="s">
        <v>6</v>
      </c>
      <c r="I20" s="34" t="s">
        <v>7</v>
      </c>
      <c r="J20" s="34" t="s">
        <v>8</v>
      </c>
      <c r="K20" s="34" t="s">
        <v>9</v>
      </c>
      <c r="L20" s="34" t="s">
        <v>46</v>
      </c>
      <c r="M20" s="34" t="s">
        <v>10</v>
      </c>
      <c r="N20" s="34" t="s">
        <v>36</v>
      </c>
      <c r="O20" s="34" t="s">
        <v>37</v>
      </c>
      <c r="P20" s="34" t="s">
        <v>38</v>
      </c>
      <c r="Q20" s="34" t="s">
        <v>11</v>
      </c>
      <c r="R20" s="34" t="s">
        <v>12</v>
      </c>
      <c r="S20" s="34" t="s">
        <v>39</v>
      </c>
      <c r="T20" s="34" t="s">
        <v>13</v>
      </c>
      <c r="U20" s="34" t="s">
        <v>14</v>
      </c>
      <c r="V20" s="34" t="s">
        <v>15</v>
      </c>
      <c r="W20" s="34" t="s">
        <v>16</v>
      </c>
      <c r="X20" s="34" t="s">
        <v>17</v>
      </c>
      <c r="Y20" s="34" t="s">
        <v>18</v>
      </c>
      <c r="Z20" s="34" t="s">
        <v>19</v>
      </c>
      <c r="AA20" s="35" t="s">
        <v>20</v>
      </c>
      <c r="AB20" s="34" t="s">
        <v>40</v>
      </c>
      <c r="AC20" s="34" t="s">
        <v>106</v>
      </c>
      <c r="AD20" s="34" t="s">
        <v>107</v>
      </c>
      <c r="AE20" s="34" t="s">
        <v>108</v>
      </c>
      <c r="AF20" s="34" t="s">
        <v>109</v>
      </c>
      <c r="AG20" s="34" t="s">
        <v>110</v>
      </c>
      <c r="AH20" s="47" t="s">
        <v>111</v>
      </c>
      <c r="AI20" s="47"/>
      <c r="AJ20" s="47" t="s">
        <v>42</v>
      </c>
      <c r="AK20" s="47"/>
      <c r="AL20" s="47" t="s">
        <v>43</v>
      </c>
      <c r="AM20" s="47"/>
      <c r="AN20" s="47" t="s">
        <v>45</v>
      </c>
      <c r="AO20" s="47"/>
      <c r="AP20" s="34" t="s">
        <v>35</v>
      </c>
      <c r="AQ20" s="34" t="s">
        <v>112</v>
      </c>
      <c r="AR20" s="34" t="s">
        <v>113</v>
      </c>
      <c r="AS20" s="47" t="s">
        <v>114</v>
      </c>
      <c r="AT20" s="47"/>
      <c r="AU20" s="47"/>
      <c r="AV20" s="47"/>
      <c r="AW20" s="47"/>
    </row>
    <row r="21" spans="1:49">
      <c r="B21">
        <v>23</v>
      </c>
      <c r="C21">
        <v>11</v>
      </c>
      <c r="D21">
        <v>29</v>
      </c>
      <c r="E21">
        <v>24</v>
      </c>
      <c r="F21">
        <v>8</v>
      </c>
      <c r="G21">
        <v>5</v>
      </c>
      <c r="H21">
        <v>0</v>
      </c>
      <c r="I21">
        <v>1</v>
      </c>
      <c r="J21">
        <v>5</v>
      </c>
      <c r="K21">
        <v>5</v>
      </c>
      <c r="L21">
        <v>6</v>
      </c>
      <c r="M21">
        <v>0</v>
      </c>
      <c r="N21">
        <v>6</v>
      </c>
      <c r="O21">
        <v>1</v>
      </c>
      <c r="P21">
        <v>1</v>
      </c>
      <c r="Q21">
        <v>0</v>
      </c>
      <c r="R21">
        <v>3</v>
      </c>
      <c r="S21">
        <v>0</v>
      </c>
      <c r="T21">
        <v>0.33300000000000002</v>
      </c>
      <c r="U21">
        <v>0.44800000000000001</v>
      </c>
      <c r="V21">
        <v>0.45800000000000002</v>
      </c>
      <c r="W21">
        <v>0.90700000000000003</v>
      </c>
      <c r="X21">
        <v>3</v>
      </c>
      <c r="Y21">
        <v>39</v>
      </c>
      <c r="Z21">
        <v>5</v>
      </c>
      <c r="AA21" s="33">
        <v>0.94</v>
      </c>
      <c r="AB21">
        <v>110</v>
      </c>
      <c r="AC21" s="31">
        <v>3.79</v>
      </c>
      <c r="AD21">
        <v>5.18</v>
      </c>
      <c r="AE21" s="30">
        <v>0.125</v>
      </c>
      <c r="AF21">
        <v>1.7</v>
      </c>
      <c r="AG21">
        <v>13.49</v>
      </c>
      <c r="AH21">
        <v>10</v>
      </c>
      <c r="AI21" s="1">
        <v>0.09</v>
      </c>
      <c r="AR21" s="1">
        <v>0.38</v>
      </c>
      <c r="AS21" t="s">
        <v>121</v>
      </c>
      <c r="AT21" t="s">
        <v>116</v>
      </c>
      <c r="AU21" t="s">
        <v>23</v>
      </c>
    </row>
    <row r="22" spans="1:49">
      <c r="B22">
        <v>24</v>
      </c>
      <c r="C22">
        <v>17</v>
      </c>
      <c r="D22">
        <v>59</v>
      </c>
      <c r="E22">
        <v>47</v>
      </c>
      <c r="F22">
        <v>13</v>
      </c>
      <c r="G22">
        <v>8</v>
      </c>
      <c r="H22">
        <v>3</v>
      </c>
      <c r="I22">
        <v>2</v>
      </c>
      <c r="J22">
        <v>20</v>
      </c>
      <c r="K22">
        <v>15</v>
      </c>
      <c r="L22">
        <v>10</v>
      </c>
      <c r="M22">
        <v>1</v>
      </c>
      <c r="N22">
        <v>9</v>
      </c>
      <c r="O22">
        <v>3</v>
      </c>
      <c r="P22">
        <v>1</v>
      </c>
      <c r="Q22">
        <v>0</v>
      </c>
      <c r="R22">
        <v>6</v>
      </c>
      <c r="S22">
        <v>0</v>
      </c>
      <c r="T22">
        <v>0.27700000000000002</v>
      </c>
      <c r="U22">
        <v>0.41399999999999998</v>
      </c>
      <c r="V22">
        <v>0.38300000000000001</v>
      </c>
      <c r="W22">
        <v>0.79700000000000004</v>
      </c>
      <c r="X22">
        <v>1</v>
      </c>
      <c r="Y22">
        <v>32</v>
      </c>
      <c r="Z22">
        <v>22</v>
      </c>
      <c r="AA22" s="33">
        <v>0.98</v>
      </c>
      <c r="AB22">
        <v>202</v>
      </c>
      <c r="AC22" s="31">
        <v>3.42</v>
      </c>
      <c r="AD22">
        <v>8.73</v>
      </c>
      <c r="AE22" s="30">
        <v>0.106</v>
      </c>
      <c r="AF22">
        <v>1.3</v>
      </c>
      <c r="AG22">
        <v>24.02</v>
      </c>
      <c r="AH22">
        <v>23</v>
      </c>
      <c r="AI22" s="1">
        <v>0.11</v>
      </c>
      <c r="AJ22">
        <v>29</v>
      </c>
      <c r="AK22" s="1">
        <v>0.14000000000000001</v>
      </c>
      <c r="AL22">
        <v>11</v>
      </c>
      <c r="AM22" s="1">
        <v>0.05</v>
      </c>
      <c r="AN22">
        <v>92</v>
      </c>
      <c r="AO22" s="1">
        <v>0.46</v>
      </c>
      <c r="AP22">
        <v>5</v>
      </c>
      <c r="AQ22">
        <v>2</v>
      </c>
      <c r="AR22" s="1">
        <v>0.63</v>
      </c>
      <c r="AS22" t="s">
        <v>121</v>
      </c>
      <c r="AT22" t="s">
        <v>23</v>
      </c>
    </row>
    <row r="23" spans="1:49">
      <c r="B23">
        <v>25</v>
      </c>
      <c r="C23" s="41">
        <f>打撃詳細!B9</f>
        <v>1</v>
      </c>
      <c r="D23" s="41">
        <f>打撃詳細!C9</f>
        <v>0</v>
      </c>
      <c r="E23" s="41">
        <f>打撃詳細!D9</f>
        <v>0</v>
      </c>
      <c r="F23" s="41">
        <f>打撃詳細!E9</f>
        <v>0</v>
      </c>
      <c r="G23" s="41">
        <f>打撃詳細!F9</f>
        <v>0</v>
      </c>
      <c r="H23" s="41">
        <f>打撃詳細!G9</f>
        <v>0</v>
      </c>
      <c r="I23" s="41">
        <f>打撃詳細!H9</f>
        <v>0</v>
      </c>
      <c r="J23" s="41">
        <f>打撃詳細!I9</f>
        <v>0</v>
      </c>
      <c r="K23" s="41">
        <f>打撃詳細!J9</f>
        <v>0</v>
      </c>
      <c r="L23" s="41">
        <f>打撃詳細!U9</f>
        <v>0</v>
      </c>
      <c r="M23" s="41">
        <f>打撃詳細!K9</f>
        <v>0</v>
      </c>
      <c r="N23" s="41">
        <f>打撃詳細!P9</f>
        <v>0</v>
      </c>
      <c r="O23" s="41">
        <f>打撃詳細!Q9</f>
        <v>0</v>
      </c>
      <c r="P23" s="41">
        <f>打撃詳細!R9</f>
        <v>0</v>
      </c>
      <c r="Q23" s="41">
        <f>打撃詳細!S9</f>
        <v>0</v>
      </c>
      <c r="R23" s="41">
        <f>打撃詳細!V9</f>
        <v>0</v>
      </c>
      <c r="S23" s="41">
        <f>打撃詳細!W9</f>
        <v>0</v>
      </c>
      <c r="T23" s="41" t="str">
        <f>打撃詳細!L9</f>
        <v>0.000</v>
      </c>
      <c r="U23" s="41" t="str">
        <f>打撃詳細!M9</f>
        <v>0.000</v>
      </c>
      <c r="V23" s="41" t="str">
        <f>打撃詳細!N9</f>
        <v>0.000</v>
      </c>
      <c r="W23" s="41" t="str">
        <f>打撃詳細!O9</f>
        <v>0.000</v>
      </c>
      <c r="X23" s="41">
        <f>打撃詳細!AD9</f>
        <v>0</v>
      </c>
      <c r="Y23" s="41">
        <f>打撃詳細!AE9</f>
        <v>5</v>
      </c>
      <c r="Z23" s="41">
        <f>打撃詳細!AF9</f>
        <v>1</v>
      </c>
      <c r="AA23" s="41" t="str">
        <f>打撃詳細!AG9</f>
        <v>1.00</v>
      </c>
      <c r="AB23" s="41">
        <f>打撃詳細!X9</f>
        <v>0</v>
      </c>
      <c r="AC23" s="41" t="str">
        <f>打撃詳細!Y9</f>
        <v>0.0</v>
      </c>
      <c r="AD23" s="30">
        <f>0.5*N23+0.72*O23+1.04*P23+1.44*Q23+0.34*(G23+H23)+0.18*I23-0.09*(E23-F23-R23)-0.098*R23-0.37*S23+0.04*M23</f>
        <v>0</v>
      </c>
      <c r="AE23" s="30">
        <f>V23-T23</f>
        <v>0</v>
      </c>
      <c r="AF23" s="31" t="e">
        <f>G23/R23</f>
        <v>#DIV/0!</v>
      </c>
      <c r="AG23" s="31" t="e">
        <f>((F23+G23+H23-S23)+2.4*(E23+G23+H23+M23)*((N23+O23*2+P23*3+Q23*4+0.24*(G23+H23)+0.62*I23+(0.5*M23)-0.03*R23)+3*(E23+G23+H23+M23))/(9*(E23+G23+H23+M23)))-0.9*(E23+G23+H23+M23)</f>
        <v>#DIV/0!</v>
      </c>
      <c r="AH23" s="15">
        <f>打撃集計!AF9</f>
        <v>0</v>
      </c>
      <c r="AI23" s="41" t="str">
        <f>打撃詳細!AB9</f>
        <v>0%</v>
      </c>
      <c r="AJ23">
        <f>打撃集計!AD9</f>
        <v>0</v>
      </c>
      <c r="AK23" s="41" t="str">
        <f>打撃詳細!Z9</f>
        <v>0%</v>
      </c>
      <c r="AL23">
        <f>打撃集計!AE9</f>
        <v>0</v>
      </c>
      <c r="AM23" s="41" t="str">
        <f>打撃詳細!AA9</f>
        <v>0%</v>
      </c>
      <c r="AN23">
        <f>打撃集計!AG9</f>
        <v>0</v>
      </c>
      <c r="AO23" s="41" t="str">
        <f>打撃詳細!AC9</f>
        <v>0%</v>
      </c>
    </row>
    <row r="24" spans="1:49" s="32" customFormat="1">
      <c r="B24" s="32" t="s">
        <v>118</v>
      </c>
      <c r="C24" s="32">
        <f t="shared" ref="C24:S24" si="8">SUM(C21:C23)</f>
        <v>29</v>
      </c>
      <c r="D24" s="32">
        <f t="shared" si="8"/>
        <v>88</v>
      </c>
      <c r="E24" s="32">
        <f t="shared" si="8"/>
        <v>71</v>
      </c>
      <c r="F24" s="32">
        <f t="shared" si="8"/>
        <v>21</v>
      </c>
      <c r="G24" s="32">
        <f t="shared" si="8"/>
        <v>13</v>
      </c>
      <c r="H24" s="32">
        <f t="shared" si="8"/>
        <v>3</v>
      </c>
      <c r="I24" s="32">
        <f t="shared" si="8"/>
        <v>3</v>
      </c>
      <c r="J24" s="32">
        <f t="shared" si="8"/>
        <v>25</v>
      </c>
      <c r="K24" s="32">
        <f t="shared" si="8"/>
        <v>20</v>
      </c>
      <c r="L24" s="32">
        <f t="shared" si="8"/>
        <v>16</v>
      </c>
      <c r="M24" s="32">
        <f t="shared" si="8"/>
        <v>1</v>
      </c>
      <c r="N24" s="32">
        <f t="shared" si="8"/>
        <v>15</v>
      </c>
      <c r="O24" s="32">
        <f t="shared" si="8"/>
        <v>4</v>
      </c>
      <c r="P24" s="32">
        <f t="shared" si="8"/>
        <v>2</v>
      </c>
      <c r="Q24" s="32">
        <f t="shared" si="8"/>
        <v>0</v>
      </c>
      <c r="R24" s="32">
        <f t="shared" si="8"/>
        <v>9</v>
      </c>
      <c r="S24" s="32">
        <f t="shared" si="8"/>
        <v>0</v>
      </c>
      <c r="T24" s="20">
        <f>F24/E24</f>
        <v>0.29577464788732394</v>
      </c>
      <c r="U24" s="20">
        <f>(F24+G24+H24)/(E24+G24+H24)</f>
        <v>0.42528735632183906</v>
      </c>
      <c r="V24" s="20">
        <f>(N24+O24*2+P24*3+Q24*4)/E24</f>
        <v>0.40845070422535212</v>
      </c>
      <c r="W24" s="20">
        <f>U24+V24</f>
        <v>0.83373806054719113</v>
      </c>
      <c r="X24" s="32">
        <f>SUM(X21:X23)</f>
        <v>4</v>
      </c>
      <c r="Y24" s="32">
        <f>SUM(Y21:Y23)</f>
        <v>76</v>
      </c>
      <c r="Z24" s="32">
        <f>SUM(Z21:Z23)</f>
        <v>28</v>
      </c>
      <c r="AA24" s="33">
        <f>(Y24+Z24)/(X24+Y24+Z24)</f>
        <v>0.96296296296296291</v>
      </c>
      <c r="AB24" s="32">
        <f>SUM(AB21:AB23)</f>
        <v>312</v>
      </c>
      <c r="AC24" s="31">
        <f>AB24/D24</f>
        <v>3.5454545454545454</v>
      </c>
      <c r="AD24" s="30">
        <f>0.5*N24+0.72*O24+1.04*P24+1.44*Q24+0.34*(G24+H24)+0.18*I24-0.09*(E24-F24-R24)-0.098*R24-0.37*S24+0.04*M24</f>
        <v>13.907999999999998</v>
      </c>
      <c r="AE24" s="30">
        <f>V24-T24</f>
        <v>0.11267605633802819</v>
      </c>
      <c r="AF24" s="31">
        <f>G24/R24</f>
        <v>1.4444444444444444</v>
      </c>
      <c r="AG24" s="31">
        <f>((F24+G24+H24-S24)+2.4*(E24+G24+H24+M24)*((N24+O24*2+P24*3+Q24*4+0.24*(G24+H24)+0.62*I24+(0.5*M24)-0.03*R24)+3*(E24+G24+H24+M24))/(9*(E24+G24+H24+M24)))-0.9*(E24+G24+H24+M24)</f>
        <v>37.514666666666656</v>
      </c>
      <c r="AH24" s="32">
        <f>SUM(AH21:AH23)</f>
        <v>33</v>
      </c>
      <c r="AJ24" s="32">
        <f>SUM(AJ21:AJ23)</f>
        <v>29</v>
      </c>
      <c r="AL24" s="32">
        <f>SUM(AL21:AL23)</f>
        <v>11</v>
      </c>
      <c r="AN24" s="32">
        <f>SUM(AN21:AN23)</f>
        <v>92</v>
      </c>
      <c r="AP24" s="32">
        <f t="shared" ref="AP24" si="9">SUM(AP21:AP23)</f>
        <v>5</v>
      </c>
      <c r="AQ24" s="32">
        <f t="shared" ref="AQ24" si="10">SUM(AQ21:AQ23)</f>
        <v>2</v>
      </c>
      <c r="AR24" s="36">
        <f>(K24/(F24+G24+H24))</f>
        <v>0.54054054054054057</v>
      </c>
      <c r="AS24" t="s">
        <v>121</v>
      </c>
      <c r="AT24" t="s">
        <v>116</v>
      </c>
      <c r="AU24" t="s">
        <v>23</v>
      </c>
    </row>
    <row r="27" spans="1:49">
      <c r="A27" t="s">
        <v>27</v>
      </c>
      <c r="B27" t="s">
        <v>105</v>
      </c>
      <c r="C27" t="s">
        <v>122</v>
      </c>
      <c r="D27" t="s">
        <v>123</v>
      </c>
      <c r="E27" t="s">
        <v>0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 t="s">
        <v>130</v>
      </c>
      <c r="M27" t="s">
        <v>131</v>
      </c>
      <c r="N27" t="s">
        <v>45</v>
      </c>
      <c r="O27" t="s">
        <v>132</v>
      </c>
      <c r="P27" t="s">
        <v>133</v>
      </c>
      <c r="Q27" t="s">
        <v>134</v>
      </c>
      <c r="R27" t="s">
        <v>135</v>
      </c>
      <c r="S27" t="s">
        <v>136</v>
      </c>
      <c r="T27" t="s">
        <v>137</v>
      </c>
      <c r="U27" t="s">
        <v>138</v>
      </c>
      <c r="V27" t="s">
        <v>139</v>
      </c>
      <c r="W27" t="s">
        <v>140</v>
      </c>
      <c r="X27" t="s">
        <v>141</v>
      </c>
      <c r="Y27" t="s">
        <v>142</v>
      </c>
    </row>
    <row r="28" spans="1:49">
      <c r="B28">
        <v>24</v>
      </c>
      <c r="C28">
        <v>2</v>
      </c>
      <c r="D28">
        <v>4</v>
      </c>
      <c r="E28">
        <v>38</v>
      </c>
      <c r="F28">
        <v>11</v>
      </c>
      <c r="G28">
        <v>1</v>
      </c>
      <c r="H28">
        <v>0</v>
      </c>
      <c r="I28">
        <v>11</v>
      </c>
      <c r="J28">
        <v>2</v>
      </c>
      <c r="K28">
        <v>6</v>
      </c>
      <c r="L28">
        <v>19</v>
      </c>
      <c r="M28">
        <v>14</v>
      </c>
      <c r="N28">
        <v>84</v>
      </c>
      <c r="O28">
        <v>148</v>
      </c>
      <c r="P28" s="1">
        <v>0.56999999999999995</v>
      </c>
      <c r="Q28">
        <v>24.5</v>
      </c>
      <c r="R28" s="1">
        <v>0.34</v>
      </c>
      <c r="S28">
        <v>5.5</v>
      </c>
      <c r="T28">
        <v>0.44</v>
      </c>
      <c r="U28">
        <v>16</v>
      </c>
      <c r="V28" s="29">
        <v>0.14599999999999999</v>
      </c>
      <c r="W28">
        <v>0</v>
      </c>
      <c r="X28">
        <v>1</v>
      </c>
      <c r="Y28">
        <v>0</v>
      </c>
    </row>
    <row r="30" spans="1:49">
      <c r="A30" t="s">
        <v>29</v>
      </c>
      <c r="B30" t="s">
        <v>105</v>
      </c>
      <c r="C30" t="s">
        <v>122</v>
      </c>
      <c r="D30" t="s">
        <v>123</v>
      </c>
      <c r="E30" t="s">
        <v>0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131</v>
      </c>
      <c r="N30" t="s">
        <v>45</v>
      </c>
      <c r="O30" t="s">
        <v>132</v>
      </c>
      <c r="P30" t="s">
        <v>133</v>
      </c>
      <c r="Q30" t="s">
        <v>134</v>
      </c>
      <c r="R30" t="s">
        <v>135</v>
      </c>
      <c r="S30" t="s">
        <v>136</v>
      </c>
      <c r="T30" t="s">
        <v>137</v>
      </c>
      <c r="U30" t="s">
        <v>138</v>
      </c>
      <c r="V30" t="s">
        <v>139</v>
      </c>
      <c r="W30" t="s">
        <v>140</v>
      </c>
      <c r="X30" t="s">
        <v>141</v>
      </c>
      <c r="Y30" t="s">
        <v>142</v>
      </c>
    </row>
    <row r="31" spans="1:49">
      <c r="B31">
        <v>23</v>
      </c>
      <c r="C31">
        <v>4</v>
      </c>
      <c r="D31">
        <v>7.1</v>
      </c>
      <c r="E31">
        <v>56</v>
      </c>
      <c r="F31">
        <v>15</v>
      </c>
      <c r="G31">
        <v>3</v>
      </c>
      <c r="H31">
        <v>1</v>
      </c>
      <c r="I31">
        <v>17</v>
      </c>
      <c r="J31">
        <v>0</v>
      </c>
      <c r="K31">
        <v>4</v>
      </c>
      <c r="L31">
        <v>24</v>
      </c>
      <c r="M31">
        <v>21</v>
      </c>
      <c r="N31">
        <v>129</v>
      </c>
      <c r="O31">
        <v>216</v>
      </c>
      <c r="P31" s="1">
        <v>0.6</v>
      </c>
      <c r="Q31">
        <v>20.04</v>
      </c>
      <c r="R31" s="1">
        <v>0.3</v>
      </c>
      <c r="S31">
        <v>4.3600000000000003</v>
      </c>
      <c r="T31">
        <v>0.40500000000000003</v>
      </c>
      <c r="U31">
        <v>15.39</v>
      </c>
      <c r="V31" s="29">
        <v>0.28799999999999998</v>
      </c>
    </row>
    <row r="32" spans="1:49">
      <c r="B32">
        <v>24</v>
      </c>
      <c r="C32">
        <v>15</v>
      </c>
      <c r="D32">
        <v>64.099999999999994</v>
      </c>
      <c r="E32">
        <v>356</v>
      </c>
      <c r="F32">
        <v>95</v>
      </c>
      <c r="G32">
        <v>12</v>
      </c>
      <c r="H32">
        <v>25</v>
      </c>
      <c r="I32">
        <v>48</v>
      </c>
      <c r="J32">
        <v>3</v>
      </c>
      <c r="K32">
        <v>17</v>
      </c>
      <c r="L32">
        <v>110</v>
      </c>
      <c r="M32">
        <v>77</v>
      </c>
      <c r="N32">
        <v>506</v>
      </c>
      <c r="O32">
        <v>1212</v>
      </c>
      <c r="P32" s="1">
        <v>0.42</v>
      </c>
      <c r="Q32">
        <v>8.3800000000000008</v>
      </c>
      <c r="R32" s="1">
        <v>0.14000000000000001</v>
      </c>
      <c r="S32">
        <v>2.2200000000000002</v>
      </c>
      <c r="T32">
        <v>0.311</v>
      </c>
      <c r="U32">
        <v>7.04</v>
      </c>
      <c r="V32" s="29">
        <v>0.26100000000000001</v>
      </c>
      <c r="W32">
        <v>14</v>
      </c>
      <c r="X32">
        <v>10</v>
      </c>
      <c r="Y32">
        <v>5</v>
      </c>
    </row>
    <row r="33" spans="2:18">
      <c r="B33">
        <v>25</v>
      </c>
    </row>
    <row r="34" spans="2:18">
      <c r="B34" t="s">
        <v>118</v>
      </c>
      <c r="C34">
        <v>19</v>
      </c>
      <c r="D34">
        <v>71.2</v>
      </c>
      <c r="E34">
        <v>412</v>
      </c>
      <c r="F34">
        <v>110</v>
      </c>
      <c r="G34">
        <v>15</v>
      </c>
      <c r="H34">
        <v>26</v>
      </c>
      <c r="I34">
        <v>65</v>
      </c>
      <c r="J34">
        <v>3</v>
      </c>
      <c r="K34">
        <v>21</v>
      </c>
      <c r="L34">
        <v>134</v>
      </c>
      <c r="M34">
        <v>98</v>
      </c>
      <c r="N34">
        <v>635</v>
      </c>
      <c r="O34">
        <v>1428</v>
      </c>
      <c r="P34" s="1">
        <v>0.44</v>
      </c>
      <c r="R34" s="1">
        <v>0.17</v>
      </c>
    </row>
  </sheetData>
  <mergeCells count="20">
    <mergeCell ref="AH14:AI14"/>
    <mergeCell ref="AJ14:AK14"/>
    <mergeCell ref="AL14:AM14"/>
    <mergeCell ref="AN14:AO14"/>
    <mergeCell ref="AS14:AW14"/>
    <mergeCell ref="AH20:AI20"/>
    <mergeCell ref="AJ20:AK20"/>
    <mergeCell ref="AL20:AM20"/>
    <mergeCell ref="AN20:AO20"/>
    <mergeCell ref="AS20:AW20"/>
    <mergeCell ref="AN2:AO2"/>
    <mergeCell ref="AL2:AM2"/>
    <mergeCell ref="AJ2:AK2"/>
    <mergeCell ref="AH2:AI2"/>
    <mergeCell ref="AS2:AW2"/>
    <mergeCell ref="AH8:AI8"/>
    <mergeCell ref="AJ8:AK8"/>
    <mergeCell ref="AL8:AM8"/>
    <mergeCell ref="AN8:AO8"/>
    <mergeCell ref="AS8:AW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</vt:lpstr>
      <vt:lpstr>打撃詳細</vt:lpstr>
      <vt:lpstr>打撃集計</vt:lpstr>
      <vt:lpstr>打席結果</vt:lpstr>
      <vt:lpstr>投手</vt:lpstr>
      <vt:lpstr>元データ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2025-04-18T05:56:17Z</dcterms:modified>
</cp:coreProperties>
</file>