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immychevallier/Documents/GitHub/a-just/front/src/assets/"/>
    </mc:Choice>
  </mc:AlternateContent>
  <xr:revisionPtr revIDLastSave="0" documentId="13_ncr:1_{3955151E-573B-4743-B084-4F51E6EEF510}" xr6:coauthVersionLast="47" xr6:coauthVersionMax="47" xr10:uidLastSave="{00000000-0000-0000-0000-000000000000}"/>
  <bookViews>
    <workbookView xWindow="0" yWindow="760" windowWidth="30240" windowHeight="17840" xr2:uid="{F5E75FD0-8D4A-4F41-B6C7-77BCC38AF8C3}"/>
  </bookViews>
  <sheets>
    <sheet name="Formulaire à remplir" sheetId="6" r:id="rId1"/>
    <sheet name="Fonction_CA" sheetId="8" state="hidden" r:id="rId2"/>
    <sheet name="Calculatrice - Magistrats" sheetId="9" r:id="rId3"/>
    <sheet name="Calculatrice - Fonctionnaires" sheetId="10" r:id="rId4"/>
    <sheet name="Reconvertir un pourcentage" sheetId="11" r:id="rId5"/>
    <sheet name="Listes" sheetId="7" state="hidden" r:id="rId6"/>
  </sheets>
  <definedNames>
    <definedName name="_xlnm._FilterDatabase" localSheetId="1" hidden="1">Fonction_CA!$A$1:$C$27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7" i="6" l="1"/>
  <c r="E86" i="6"/>
  <c r="E97" i="6"/>
  <c r="E36" i="6"/>
  <c r="E81" i="6"/>
  <c r="E77" i="6"/>
  <c r="E72" i="6"/>
  <c r="E62" i="6"/>
  <c r="E55" i="6"/>
  <c r="E52" i="6"/>
  <c r="E29" i="6"/>
  <c r="E23" i="6"/>
  <c r="E13" i="6"/>
  <c r="E7" i="6" l="1"/>
  <c r="D11" i="7" l="1"/>
  <c r="D10" i="7"/>
  <c r="B10" i="7"/>
  <c r="D3" i="7"/>
  <c r="B5" i="7"/>
  <c r="H9" i="10"/>
  <c r="D11" i="11"/>
  <c r="D4" i="11"/>
  <c r="D13" i="11"/>
  <c r="G13" i="11" s="1"/>
  <c r="G11" i="11" l="1"/>
  <c r="D12" i="11"/>
  <c r="G12" i="11" s="1"/>
  <c r="G16" i="10"/>
  <c r="G16" i="9"/>
  <c r="H9" i="9"/>
  <c r="D12" i="7"/>
  <c r="B11" i="7"/>
  <c r="D4" i="7"/>
</calcChain>
</file>

<file path=xl/sharedStrings.xml><?xml version="1.0" encoding="utf-8"?>
<sst xmlns="http://schemas.openxmlformats.org/spreadsheetml/2006/main" count="420" uniqueCount="340">
  <si>
    <t>Temps de travail d'un magistrat</t>
  </si>
  <si>
    <t>jours</t>
  </si>
  <si>
    <t>heures</t>
  </si>
  <si>
    <t>demi-journées</t>
  </si>
  <si>
    <t>par mois</t>
  </si>
  <si>
    <t>par an</t>
  </si>
  <si>
    <t>fréquence</t>
  </si>
  <si>
    <t>unités</t>
  </si>
  <si>
    <t>Sélectionner l'unité et la fréquence dans les menus déroulants</t>
  </si>
  <si>
    <t>Nombre d'audiences</t>
  </si>
  <si>
    <t>Saisir le temps passé dans la case jaune</t>
  </si>
  <si>
    <t xml:space="preserve">      OPTION 1. RAISONNEMENT AU TEMPS PASSE</t>
  </si>
  <si>
    <t xml:space="preserve">      OPTION 2. RAISONNEMENT EN AUDIENCES</t>
  </si>
  <si>
    <t>Temps de travail global consacré à une audience*</t>
  </si>
  <si>
    <t>* inclut le temps de préparation, le temps de l'audience et le temps éventuel de rédaction</t>
  </si>
  <si>
    <t xml:space="preserve"> (congés déduits)</t>
  </si>
  <si>
    <t>Temps consacré à une activité
juridictionnelle ou de soutien</t>
  </si>
  <si>
    <t>Etape 1. Veuillez saisir ici le temps de travail du magistrat</t>
  </si>
  <si>
    <t>en % d'un temps plein (temps plein=100%, mi-temps=50%, 4/5e=80%, etc.)</t>
  </si>
  <si>
    <r>
      <t xml:space="preserve">      PARAMETRES DE CALCUL</t>
    </r>
    <r>
      <rPr>
        <sz val="11"/>
        <color theme="1"/>
        <rFont val="Calibri"/>
        <family val="2"/>
        <scheme val="minor"/>
      </rPr>
      <t xml:space="preserve"> (pour information, ne pas modifier)</t>
    </r>
  </si>
  <si>
    <t>% de ventilation 
à reporter dans
A-JUST</t>
  </si>
  <si>
    <t>% de ventilation
à reporter dans
A-JUST</t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</si>
  <si>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Saisir dans les cases jaunes</t>
    </r>
  </si>
  <si>
    <r>
      <rPr>
        <sz val="8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Sélectionner dans les menus déroulants </t>
    </r>
  </si>
  <si>
    <t>Etape 1. Veuillez saisir ici le temps de travail de l'agent</t>
  </si>
  <si>
    <t>Temps de travail</t>
  </si>
  <si>
    <t>d'un fonctionnaire</t>
  </si>
  <si>
    <t>par jour</t>
  </si>
  <si>
    <t>par semaine</t>
  </si>
  <si>
    <t>MAGISTRATS</t>
  </si>
  <si>
    <t>FONCTIONNAIRES</t>
  </si>
  <si>
    <t xml:space="preserve">      OPTION 2. RAISONNEMENT EN TACHES PERIODIQUES*</t>
  </si>
  <si>
    <t>* audiences, réunions, ou autres tâches qui se répètent à fréquence connue</t>
  </si>
  <si>
    <t>Temps de travail global consacré à la tâche</t>
  </si>
  <si>
    <t>Nombre d'occurrences de la tâche</t>
  </si>
  <si>
    <t>h/semaine*</t>
  </si>
  <si>
    <t>h/an</t>
  </si>
  <si>
    <r>
      <t xml:space="preserve"> PARAMETRES DE CALCUL</t>
    </r>
    <r>
      <rPr>
        <sz val="11"/>
        <color theme="1"/>
        <rFont val="Calibri"/>
        <family val="2"/>
        <scheme val="minor"/>
      </rPr>
      <t xml:space="preserve"> (seul le temps de travail hebdomadaire est modifiable)</t>
    </r>
  </si>
  <si>
    <t>* ce paramètre peut être modifié, au choix de l'utilisateur</t>
  </si>
  <si>
    <t>jours/an</t>
  </si>
  <si>
    <t>h/jour</t>
  </si>
  <si>
    <t>L'agent est</t>
  </si>
  <si>
    <t>d'un temps plein</t>
  </si>
  <si>
    <t xml:space="preserve">Une activité représentant </t>
  </si>
  <si>
    <t>de son temps</t>
  </si>
  <si>
    <t>Correspond à</t>
  </si>
  <si>
    <t>heures / an</t>
  </si>
  <si>
    <t>jours / an</t>
  </si>
  <si>
    <t>S'il travaille à</t>
  </si>
  <si>
    <t>soit</t>
  </si>
  <si>
    <t>MAGISTRAT</t>
  </si>
  <si>
    <t>ce qui revient à</t>
  </si>
  <si>
    <t>ou encore à</t>
  </si>
  <si>
    <t>Catégorie</t>
  </si>
  <si>
    <t>Nom/prénom</t>
  </si>
  <si>
    <t>Fonction</t>
  </si>
  <si>
    <t>Temps administratif de travail</t>
  </si>
  <si>
    <t>Valeur en %</t>
  </si>
  <si>
    <r>
      <t xml:space="preserve">NE REMPLIR QUE LES CELLULES BLEU CLAIR
</t>
    </r>
    <r>
      <rPr>
        <b/>
        <sz val="12"/>
        <color theme="0"/>
        <rFont val="Arial"/>
        <family val="2"/>
      </rPr>
      <t>Pour évaluer le pourcentage que représente chaque catégorie, n'hésitez pas à utiliser la calculatrice accessible dans les onglets "Calculatrice".</t>
    </r>
  </si>
  <si>
    <t>RÉCAPITULATIF</t>
  </si>
  <si>
    <t>Même si vous êtes à temps partiel, l'ensemble de vos activités doit constituer 100% de votre temps de travail. Il est également essentiel que, même si vous êtes totalement indisponible (en cas de congé maladie ou maternité/paternité/adoption par exemple), vous indiquiez les activités que vous auriez eu à traiter si vous étiez présent.</t>
  </si>
  <si>
    <t>TOTAL</t>
  </si>
  <si>
    <t>ACTIVITES EXERCEES DEPUIS LE :</t>
  </si>
  <si>
    <t>En % sur base 100</t>
  </si>
  <si>
    <t>1.1.</t>
  </si>
  <si>
    <t>SOCIAL</t>
  </si>
  <si>
    <t>1.2.</t>
  </si>
  <si>
    <t>1.3.</t>
  </si>
  <si>
    <t>1.4.</t>
  </si>
  <si>
    <t>AUTRES CONTENTIEUX SOCIAUX</t>
  </si>
  <si>
    <t>1.</t>
  </si>
  <si>
    <t>TOTAL SOCIAL</t>
  </si>
  <si>
    <t>2.1.</t>
  </si>
  <si>
    <t>2.2.</t>
  </si>
  <si>
    <t>2.3.</t>
  </si>
  <si>
    <t>2.4.</t>
  </si>
  <si>
    <t>2.5.</t>
  </si>
  <si>
    <t>2.6.</t>
  </si>
  <si>
    <t>2.7.</t>
  </si>
  <si>
    <t>TUTELLES MINEURS</t>
  </si>
  <si>
    <t>2.8.</t>
  </si>
  <si>
    <t>2.9.</t>
  </si>
  <si>
    <t>2.</t>
  </si>
  <si>
    <t>3.2.</t>
  </si>
  <si>
    <t>PROTECTION DES MAJEURS</t>
  </si>
  <si>
    <t>3.3.</t>
  </si>
  <si>
    <t>BAUX</t>
  </si>
  <si>
    <t>CRÉDIT À LA CONSOMMATION</t>
  </si>
  <si>
    <t>3.5.</t>
  </si>
  <si>
    <t>AUTRES CONTENTIEUX DE LA PROTECTION</t>
  </si>
  <si>
    <t>3.</t>
  </si>
  <si>
    <t>CIVIL NS</t>
  </si>
  <si>
    <t>4.1.</t>
  </si>
  <si>
    <t>4.2.</t>
  </si>
  <si>
    <t>4.3.</t>
  </si>
  <si>
    <t>4.4.</t>
  </si>
  <si>
    <t>RESPONSABILITÉ ET QUASI-CONTRATS</t>
  </si>
  <si>
    <t>4.5.</t>
  </si>
  <si>
    <t>DROIT DES BIENS</t>
  </si>
  <si>
    <t>4.6.</t>
  </si>
  <si>
    <t>CONSTRUCTION</t>
  </si>
  <si>
    <t>DROIT DES AFFAIRES</t>
  </si>
  <si>
    <t>INTÉRÊTS CIVILS</t>
  </si>
  <si>
    <t>CIVI</t>
  </si>
  <si>
    <t>4.</t>
  </si>
  <si>
    <t>TOTAL CIVIL NS</t>
  </si>
  <si>
    <t>5.1.</t>
  </si>
  <si>
    <t>JLD CIVIL</t>
  </si>
  <si>
    <t>5.2.</t>
  </si>
  <si>
    <t>5.3.</t>
  </si>
  <si>
    <t>AUTRES JLD CIVIL</t>
  </si>
  <si>
    <t>5.</t>
  </si>
  <si>
    <t>TOTAL JLD CIVIL</t>
  </si>
  <si>
    <t>6.1.</t>
  </si>
  <si>
    <t>ACTIVITÉ CIVILE</t>
  </si>
  <si>
    <t>6.2.</t>
  </si>
  <si>
    <t>ACTIVITÉ PÉNALE</t>
  </si>
  <si>
    <t>6.</t>
  </si>
  <si>
    <t>7.1.</t>
  </si>
  <si>
    <t>7.2.</t>
  </si>
  <si>
    <t>7.</t>
  </si>
  <si>
    <t>8.1.</t>
  </si>
  <si>
    <t>8.2.</t>
  </si>
  <si>
    <t>8.3.</t>
  </si>
  <si>
    <t>8.4.</t>
  </si>
  <si>
    <t>8.</t>
  </si>
  <si>
    <t>9.1.</t>
  </si>
  <si>
    <t>9.2.</t>
  </si>
  <si>
    <t>9.3.</t>
  </si>
  <si>
    <t>9.4.</t>
  </si>
  <si>
    <t>9.</t>
  </si>
  <si>
    <t>10.1.</t>
  </si>
  <si>
    <t>10.2.</t>
  </si>
  <si>
    <t>10.</t>
  </si>
  <si>
    <t>11.1.</t>
  </si>
  <si>
    <t>AUTRES ACTIVITÉS</t>
  </si>
  <si>
    <t>SOUTIEN (HORS FORMATIONS SUIVIES)</t>
  </si>
  <si>
    <t>FORMATIONS SUIVIES</t>
  </si>
  <si>
    <t>11.3.</t>
  </si>
  <si>
    <t>FORMATIONS DISPENSÉES</t>
  </si>
  <si>
    <t>ACCÈS AU DROIT ET À LA JUSTICE</t>
  </si>
  <si>
    <t>CSM</t>
  </si>
  <si>
    <t>11.</t>
  </si>
  <si>
    <t>TOTAL AUTRES ACTIVITÉS</t>
  </si>
  <si>
    <t>Temps plein</t>
  </si>
  <si>
    <t>Temps partiel</t>
  </si>
  <si>
    <t>label</t>
  </si>
  <si>
    <t>code</t>
  </si>
  <si>
    <t>category</t>
  </si>
  <si>
    <t>A</t>
  </si>
  <si>
    <t>ASSISTANT SPECIALISE</t>
  </si>
  <si>
    <t>AS</t>
  </si>
  <si>
    <t>CHEF DE CABINET</t>
  </si>
  <si>
    <t>CHCAB</t>
  </si>
  <si>
    <t>ASSISTANT DE JUSTICE</t>
  </si>
  <si>
    <t>ADJ</t>
  </si>
  <si>
    <t>B GREFFIER</t>
  </si>
  <si>
    <t>B</t>
  </si>
  <si>
    <t>JURISTE ASSISTANT</t>
  </si>
  <si>
    <t>JA</t>
  </si>
  <si>
    <t>SA</t>
  </si>
  <si>
    <t>ELEVE AVOCAT</t>
  </si>
  <si>
    <t>PPI</t>
  </si>
  <si>
    <t>CB</t>
  </si>
  <si>
    <t>CONTRACTUEL A JUSTICE DE PROXIMITE</t>
  </si>
  <si>
    <t>CT</t>
  </si>
  <si>
    <t>CONTRACTUEL B JUSTICE DE PROXIMITE</t>
  </si>
  <si>
    <t>A PLACÉ</t>
  </si>
  <si>
    <t>B GREFFIER PLACÉ</t>
  </si>
  <si>
    <t>B GREF  PLACÉ</t>
  </si>
  <si>
    <t>B PLACÉ</t>
  </si>
  <si>
    <t>CB PLACÉ</t>
  </si>
  <si>
    <t>CT PLACÉ</t>
  </si>
  <si>
    <t>GREFFIER RESERVISTE</t>
  </si>
  <si>
    <t>GRES</t>
  </si>
  <si>
    <t>CONTRACTUEL A</t>
  </si>
  <si>
    <t>CONT A</t>
  </si>
  <si>
    <t>CONTRACTUEL B</t>
  </si>
  <si>
    <t>CONT B</t>
  </si>
  <si>
    <t>CONTRACTUEL C</t>
  </si>
  <si>
    <t>CONT C</t>
  </si>
  <si>
    <t>CONTRACTUEL CB</t>
  </si>
  <si>
    <t>CONT CB</t>
  </si>
  <si>
    <t>CONTRACTUEL CT</t>
  </si>
  <si>
    <t>CONT CT</t>
  </si>
  <si>
    <t>VACATAIRE</t>
  </si>
  <si>
    <t>VAC</t>
  </si>
  <si>
    <t>CONT A JP</t>
  </si>
  <si>
    <t>CONT B JP</t>
  </si>
  <si>
    <t>CONTRACTUEL C JUSTICE DE PROXIMITE</t>
  </si>
  <si>
    <t>CONT C JP</t>
  </si>
  <si>
    <t>GREFFE</t>
  </si>
  <si>
    <t>AUTOUR_DU_MAGISTRAT</t>
  </si>
  <si>
    <t>Si vous disposez du pourcentage d'ETPT que représente l'activité d'un agent et souhaitez savoir à quel temps annuel, mensuel ou hebdomadaire cela correspond, veuillez renseigner les champs indiqués en jaune.</t>
  </si>
  <si>
    <t>(sélectionner la catégorie dans le menu déroulant qui apparaît en cliquant sur la case jaune)</t>
  </si>
  <si>
    <t>La base de calcul d'un temps plein est :</t>
  </si>
  <si>
    <t>(renseigner 100% pour un temps plein, 80% pour un 4/5ème, 60% pour un 3/5ème, etc.)</t>
  </si>
  <si>
    <t>(renseigner ici le % d'ETPT que vous souhaitez convertir en temps)</t>
  </si>
  <si>
    <t>jours / mois*</t>
  </si>
  <si>
    <t>heures / mois*</t>
  </si>
  <si>
    <t>jours / semaine**</t>
  </si>
  <si>
    <t>heures / semaine**</t>
  </si>
  <si>
    <t>* étant considéré comme un mois : un douzième d'année, soit un mois moyen, congés payés déduits</t>
  </si>
  <si>
    <t>** étant considérée comme une semaine : une semaine pleine de 5 jours travaillés</t>
  </si>
  <si>
    <t>FONCTIONNAIRE</t>
  </si>
  <si>
    <t>3.1.</t>
  </si>
  <si>
    <t>3.4.</t>
  </si>
  <si>
    <t>5.10.</t>
  </si>
  <si>
    <t>5.4.</t>
  </si>
  <si>
    <t>5.5.</t>
  </si>
  <si>
    <t>5.6.</t>
  </si>
  <si>
    <t>5.7.</t>
  </si>
  <si>
    <t>5.8.</t>
  </si>
  <si>
    <t>5.9.</t>
  </si>
  <si>
    <t>6.3.</t>
  </si>
  <si>
    <t>6.4.</t>
  </si>
  <si>
    <t>8.5.</t>
  </si>
  <si>
    <t>8.6.</t>
  </si>
  <si>
    <t>9.5.</t>
  </si>
  <si>
    <t>9.6.</t>
  </si>
  <si>
    <t>9.7.</t>
  </si>
  <si>
    <t>9.8.</t>
  </si>
  <si>
    <t>9.9</t>
  </si>
  <si>
    <t>10.3.</t>
  </si>
  <si>
    <t>10.4.</t>
  </si>
  <si>
    <t>11.2</t>
  </si>
  <si>
    <t>12.</t>
  </si>
  <si>
    <t>12.1.</t>
  </si>
  <si>
    <t>12.2.</t>
  </si>
  <si>
    <t>12.3.</t>
  </si>
  <si>
    <t>12.4.</t>
  </si>
  <si>
    <t>13.</t>
  </si>
  <si>
    <t>13.1.</t>
  </si>
  <si>
    <t>13.10.</t>
  </si>
  <si>
    <t>13.2.</t>
  </si>
  <si>
    <t>13.3.</t>
  </si>
  <si>
    <t>13.4</t>
  </si>
  <si>
    <t>13.5.</t>
  </si>
  <si>
    <t>13.6.</t>
  </si>
  <si>
    <t>13.7.</t>
  </si>
  <si>
    <t>13.8.</t>
  </si>
  <si>
    <t>13.9.</t>
  </si>
  <si>
    <t>TOTAL COMMERCIAL</t>
  </si>
  <si>
    <t>COMMERCIAL</t>
  </si>
  <si>
    <t>FAMILLE</t>
  </si>
  <si>
    <t>TOTAL FAMILLE</t>
  </si>
  <si>
    <t>TOTAL PROTECTION</t>
  </si>
  <si>
    <t>PROTECTION</t>
  </si>
  <si>
    <t>MINEURS</t>
  </si>
  <si>
    <t>TOTAL MINEURS</t>
  </si>
  <si>
    <t>CORRECTIONNEL</t>
  </si>
  <si>
    <t>TOTAL CORRECTIONNEL</t>
  </si>
  <si>
    <t>INSTRUCTION ET ENTRAIDE</t>
  </si>
  <si>
    <t>TOTAL INSTRUCTION ET ENTRAIDE</t>
  </si>
  <si>
    <t>APPLICATION DES PEINES</t>
  </si>
  <si>
    <t>TOTAL APPLICATION DES PEINES</t>
  </si>
  <si>
    <t>CRIMINEL</t>
  </si>
  <si>
    <t>TOTAL CRIMINEL</t>
  </si>
  <si>
    <t>PP</t>
  </si>
  <si>
    <t>CONTENTIEUX DU TRAVAIL</t>
  </si>
  <si>
    <t>PROTECTION SOCIALE</t>
  </si>
  <si>
    <t>APPEL DES RÉFÉRÉS CPH</t>
  </si>
  <si>
    <t/>
  </si>
  <si>
    <t>CONTENTIEUX COMMERCIAL GÉNÉRAL</t>
  </si>
  <si>
    <t>PROCÉDURES COLLECTIVES</t>
  </si>
  <si>
    <t>DROIT DES SOCIÉTÉS</t>
  </si>
  <si>
    <t>CONCURRENCE</t>
  </si>
  <si>
    <t>BAUX COMMERCIAUX</t>
  </si>
  <si>
    <t>PROPRIÉTÉ INTELLECTUELLE ET INDUSTRIELLE</t>
  </si>
  <si>
    <t>RECOURS SPÉCIFIQUES</t>
  </si>
  <si>
    <t>AUTRES CONTENTIEUX COMMERCIAUX</t>
  </si>
  <si>
    <t>CONTENTIEUX GÉNÉRAL DE LA FAMILLE</t>
  </si>
  <si>
    <t>CONTENTIEUX PATRIMONIAL DE LA FAMILLE</t>
  </si>
  <si>
    <t>ETAT DES PERSONNES</t>
  </si>
  <si>
    <t>AUTRES CONTENTIEUX DE LA FAMILLE</t>
  </si>
  <si>
    <t>SURENDETTEMENT</t>
  </si>
  <si>
    <t>APPEL DES RÉFÉRÉS DU JCP</t>
  </si>
  <si>
    <t>AUTRES CONTENTIEUX CIVILS NS</t>
  </si>
  <si>
    <t>CONTENTIEUX CONTRACTUEL</t>
  </si>
  <si>
    <t>EXPROPRIATION</t>
  </si>
  <si>
    <t>SÛRETÉS ET EXÉCUTION</t>
  </si>
  <si>
    <t>APPEL DES RÉFÉRÉS CIVILS</t>
  </si>
  <si>
    <t>DROIT DES ÉTRANGERS</t>
  </si>
  <si>
    <t>HO - CONTENTION</t>
  </si>
  <si>
    <t>VISITES DOMICILIAIRES</t>
  </si>
  <si>
    <t>POUVOIRS PROPRES DU PRÉSIDENT</t>
  </si>
  <si>
    <t>CONTENTIEUX GÉNÉRAL HORS JIRS</t>
  </si>
  <si>
    <t>ECO-FI ET CRIM-ORG HORS JIRS</t>
  </si>
  <si>
    <t>CONTENTIEUX JIRS</t>
  </si>
  <si>
    <t>CONTENTIEUX DU TRIBUNAL DE POLICE</t>
  </si>
  <si>
    <t>CONTENTIEUX DE LA DÉTENTION HORS JIRS</t>
  </si>
  <si>
    <t>CONTENTIEUX DE LA DÉTENTION JIRS</t>
  </si>
  <si>
    <t>CONTENTIEUX DU CONTRÔLE JUDICIAIRE HORS JIRS</t>
  </si>
  <si>
    <t>CONTENTIEUX DU CONTRÔLE JUDICIAIRE JIRS</t>
  </si>
  <si>
    <t>CONTENTIEUX DE FOND HORS JIRS</t>
  </si>
  <si>
    <t>CONTENTIEUX DE FOND JIRS</t>
  </si>
  <si>
    <t>ENTRAIDE PÉNALE</t>
  </si>
  <si>
    <t>CONTENTIEUX DE FOND AUTRES CONTENTIEUX SPÉCIALISÉS</t>
  </si>
  <si>
    <t>CHAMBRE DE L'APPLICATION DES PEINES</t>
  </si>
  <si>
    <t>TRIBUNAL DE L'APPLICATION DES PEINES</t>
  </si>
  <si>
    <t>JURIDICTION RÉGIONALE DES MESURES DE SÛRETÉ</t>
  </si>
  <si>
    <t>ASSISES HORS JIRS</t>
  </si>
  <si>
    <t>ASSISES JIRS</t>
  </si>
  <si>
    <t>COUR CRIMINELLE DÉPARTEMENTALE</t>
  </si>
  <si>
    <t>CONTESTATION DES HONORAIRES</t>
  </si>
  <si>
    <t>INDEMNISATION DE LA DP</t>
  </si>
  <si>
    <t>RÉFÉRÉS PP</t>
  </si>
  <si>
    <t>AUTRES ATTRIBUTIONS DU PP</t>
  </si>
  <si>
    <t>AUTRES FONCTIONNAIRES / JA AFFECTÉS AU PARQUET GÉNÉRAL</t>
  </si>
  <si>
    <t>EXPERTISES (SUIVI ET LISTES)</t>
  </si>
  <si>
    <t>MÉDIATION (SUIVI ET LISTES)</t>
  </si>
  <si>
    <t>ACCUEIL DU JUSTICIABLE</t>
  </si>
  <si>
    <t>FONCTIONNAIRES / JA AFFECTÉS AUX ACTIVITÉS CIVILES ET COMMERCIALES DU PARQUET GÉNÉRAL</t>
  </si>
  <si>
    <t>Premier Président de Chambre</t>
  </si>
  <si>
    <t>1PC</t>
  </si>
  <si>
    <t>Premier Président</t>
  </si>
  <si>
    <t>Président de Chambre</t>
  </si>
  <si>
    <t>PC</t>
  </si>
  <si>
    <t>Président de la Chambre de l'Instruction</t>
  </si>
  <si>
    <t>PCINS</t>
  </si>
  <si>
    <t>Conseiller chargé d'un Secrétariat Général</t>
  </si>
  <si>
    <t>CSG</t>
  </si>
  <si>
    <t>Conseiller</t>
  </si>
  <si>
    <t>C</t>
  </si>
  <si>
    <t>Vice-Président placé</t>
  </si>
  <si>
    <t>VPP</t>
  </si>
  <si>
    <t>Magistrat Honoraire à fonction juridictionnelle S</t>
  </si>
  <si>
    <t>MHFJS</t>
  </si>
  <si>
    <t>Juriste Assistant</t>
  </si>
  <si>
    <t>Assistant Spécialisé</t>
  </si>
  <si>
    <t>Juge placé</t>
  </si>
  <si>
    <t>JP</t>
  </si>
  <si>
    <t>Directeur de greffe</t>
  </si>
  <si>
    <t>DG</t>
  </si>
  <si>
    <t>Directeur de greffe adjoint</t>
  </si>
  <si>
    <t>DG-A</t>
  </si>
  <si>
    <t>Chargé de mission</t>
  </si>
  <si>
    <t>CM</t>
  </si>
  <si>
    <t>Chef de service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</si>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</sst>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%"/>
    <numFmt numFmtId="166" formatCode="_-* #,##0.0_-;\-* #,##0.0_-;_-* &quot;-&quot;??_-;_-@_-"/>
    <numFmt numFmtId="167" formatCode="_-* #,##0_-;\-* #,##0_-;_-* &quot;-&quot;??_-;_-@_-"/>
  </numFmts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0" tint="-0.499984740745262"/>
      <name val="Arial"/>
      <family val="2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2"/>
      <name val="Arial"/>
      <family val="2"/>
    </font>
    <font>
      <b/>
      <sz val="11"/>
      <color theme="2"/>
      <name val="Calibri"/>
      <family val="2"/>
      <scheme val="minor"/>
    </font>
    <font>
      <b/>
      <sz val="11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11"/>
      <color theme="0"/>
      <name val="Arial1"/>
    </font>
    <font>
      <b/>
      <sz val="11"/>
      <color rgb="FF002060"/>
      <name val="Arial1"/>
    </font>
    <font>
      <b/>
      <sz val="11"/>
      <color theme="8" tint="0.79998168889431442"/>
      <name val="Arial1"/>
    </font>
    <font>
      <b/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C0C0C0"/>
      </patternFill>
    </fill>
    <fill>
      <patternFill patternType="solid">
        <fgColor theme="4" tint="0.39997558519241921"/>
        <bgColor rgb="FF00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rgb="FFC0C0C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rgb="FFC0C0C0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medium">
        <color theme="0"/>
      </right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165" fontId="4" fillId="0" borderId="8" xfId="1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8" xfId="0" applyBorder="1" applyAlignment="1">
      <alignment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right" vertical="center" wrapText="1" indent="1"/>
    </xf>
    <xf numFmtId="0" fontId="0" fillId="0" borderId="4" xfId="0" applyBorder="1" applyAlignment="1">
      <alignment horizontal="right" vertical="center" indent="1"/>
    </xf>
    <xf numFmtId="0" fontId="0" fillId="0" borderId="6" xfId="0" applyBorder="1" applyAlignment="1">
      <alignment horizontal="right" vertical="center" inden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0" fillId="0" borderId="1" xfId="0" applyBorder="1"/>
    <xf numFmtId="0" fontId="3" fillId="0" borderId="0" xfId="0" applyFont="1" applyAlignment="1">
      <alignment horizontal="left" vertical="center"/>
    </xf>
    <xf numFmtId="0" fontId="0" fillId="0" borderId="5" xfId="0" applyBorder="1"/>
    <xf numFmtId="165" fontId="4" fillId="0" borderId="5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9" fontId="0" fillId="0" borderId="5" xfId="1" applyFont="1" applyFill="1" applyBorder="1"/>
    <xf numFmtId="0" fontId="0" fillId="0" borderId="8" xfId="0" applyBorder="1" applyAlignment="1">
      <alignment horizontal="right" vertical="center"/>
    </xf>
    <xf numFmtId="0" fontId="3" fillId="0" borderId="4" xfId="0" applyFont="1" applyBorder="1" applyAlignment="1">
      <alignment horizontal="left" vertical="center" inden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0" xfId="0" applyFont="1" applyAlignment="1">
      <alignment horizontal="left"/>
    </xf>
    <xf numFmtId="9" fontId="4" fillId="2" borderId="9" xfId="1" applyFont="1" applyFill="1" applyBorder="1" applyAlignment="1" applyProtection="1">
      <alignment horizontal="center" vertical="center"/>
      <protection locked="0"/>
    </xf>
    <xf numFmtId="0" fontId="0" fillId="2" borderId="9" xfId="0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top" wrapText="1"/>
    </xf>
    <xf numFmtId="164" fontId="0" fillId="0" borderId="0" xfId="2" applyFont="1"/>
    <xf numFmtId="0" fontId="0" fillId="0" borderId="7" xfId="0" applyBorder="1" applyAlignment="1" applyProtection="1">
      <alignment horizontal="right" vertical="center"/>
      <protection locked="0"/>
    </xf>
    <xf numFmtId="0" fontId="7" fillId="0" borderId="0" xfId="0" applyFont="1" applyAlignment="1">
      <alignment vertical="top"/>
    </xf>
    <xf numFmtId="0" fontId="7" fillId="0" borderId="0" xfId="0" applyFont="1" applyAlignment="1">
      <alignment horizontal="right" vertical="top"/>
    </xf>
    <xf numFmtId="0" fontId="0" fillId="0" borderId="7" xfId="0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9" fontId="3" fillId="2" borderId="9" xfId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0" fillId="0" borderId="0" xfId="0" applyAlignment="1">
      <alignment horizontal="left" vertical="center" indent="1"/>
    </xf>
    <xf numFmtId="10" fontId="3" fillId="2" borderId="9" xfId="1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8" fillId="4" borderId="0" xfId="0" applyFont="1" applyFill="1" applyAlignment="1" applyProtection="1">
      <alignment vertical="center" wrapText="1"/>
      <protection locked="0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/>
    </xf>
    <xf numFmtId="10" fontId="8" fillId="4" borderId="0" xfId="0" applyNumberFormat="1" applyFont="1" applyFill="1" applyAlignment="1" applyProtection="1">
      <alignment vertical="center" wrapText="1"/>
      <protection locked="0"/>
    </xf>
    <xf numFmtId="0" fontId="18" fillId="5" borderId="0" xfId="0" applyFont="1" applyFill="1" applyAlignment="1" applyProtection="1">
      <alignment horizontal="center" vertical="center"/>
      <protection locked="0"/>
    </xf>
    <xf numFmtId="0" fontId="17" fillId="6" borderId="14" xfId="0" applyFont="1" applyFill="1" applyBorder="1" applyAlignment="1" applyProtection="1">
      <alignment horizontal="center" vertical="center"/>
      <protection locked="0"/>
    </xf>
    <xf numFmtId="0" fontId="20" fillId="0" borderId="0" xfId="0" applyFont="1"/>
    <xf numFmtId="0" fontId="3" fillId="0" borderId="0" xfId="0" applyFont="1"/>
    <xf numFmtId="3" fontId="0" fillId="0" borderId="0" xfId="0" applyNumberFormat="1"/>
    <xf numFmtId="0" fontId="12" fillId="9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horizontal="center" vertical="center" wrapText="1"/>
    </xf>
    <xf numFmtId="4" fontId="13" fillId="6" borderId="15" xfId="0" applyNumberFormat="1" applyFont="1" applyFill="1" applyBorder="1" applyAlignment="1">
      <alignment horizontal="center" vertical="center" wrapText="1"/>
    </xf>
    <xf numFmtId="4" fontId="13" fillId="6" borderId="15" xfId="0" applyNumberFormat="1" applyFont="1" applyFill="1" applyBorder="1" applyAlignment="1">
      <alignment horizontal="right" vertical="center" wrapText="1"/>
    </xf>
    <xf numFmtId="9" fontId="14" fillId="6" borderId="15" xfId="0" applyNumberFormat="1" applyFont="1" applyFill="1" applyBorder="1" applyAlignment="1">
      <alignment horizontal="center" vertical="center"/>
    </xf>
    <xf numFmtId="0" fontId="12" fillId="9" borderId="14" xfId="0" applyFont="1" applyFill="1" applyBorder="1" applyAlignment="1">
      <alignment horizontal="right" vertical="center" wrapText="1"/>
    </xf>
    <xf numFmtId="164" fontId="0" fillId="0" borderId="0" xfId="2" applyFont="1" applyAlignment="1" applyProtection="1">
      <alignment horizontal="right" vertical="center"/>
    </xf>
    <xf numFmtId="0" fontId="0" fillId="0" borderId="0" xfId="0" applyAlignment="1">
      <alignment horizontal="right" vertical="center" wrapText="1" indent="1"/>
    </xf>
    <xf numFmtId="0" fontId="0" fillId="0" borderId="0" xfId="0" applyAlignment="1">
      <alignment vertical="center" wrapText="1"/>
    </xf>
    <xf numFmtId="9" fontId="5" fillId="0" borderId="10" xfId="1" applyFont="1" applyFill="1" applyBorder="1" applyAlignment="1" applyProtection="1">
      <alignment horizontal="left" vertical="top"/>
    </xf>
    <xf numFmtId="164" fontId="0" fillId="0" borderId="0" xfId="2" applyFont="1" applyFill="1" applyAlignment="1" applyProtection="1">
      <alignment horizontal="right" vertical="center"/>
    </xf>
    <xf numFmtId="9" fontId="5" fillId="0" borderId="16" xfId="1" applyFont="1" applyFill="1" applyBorder="1" applyAlignment="1" applyProtection="1">
      <alignment horizontal="left" vertical="center"/>
    </xf>
    <xf numFmtId="0" fontId="0" fillId="0" borderId="17" xfId="0" applyBorder="1" applyAlignment="1">
      <alignment horizontal="right" vertical="center"/>
    </xf>
    <xf numFmtId="166" fontId="3" fillId="0" borderId="18" xfId="2" applyNumberFormat="1" applyFont="1" applyBorder="1" applyAlignment="1" applyProtection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167" fontId="3" fillId="0" borderId="18" xfId="2" applyNumberFormat="1" applyFont="1" applyBorder="1" applyAlignment="1" applyProtection="1">
      <alignment horizontal="righ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right" vertical="center"/>
    </xf>
    <xf numFmtId="166" fontId="3" fillId="0" borderId="0" xfId="2" applyNumberFormat="1" applyFont="1" applyBorder="1" applyAlignment="1" applyProtection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right" vertical="center"/>
    </xf>
    <xf numFmtId="164" fontId="3" fillId="0" borderId="23" xfId="2" applyFont="1" applyBorder="1" applyAlignment="1" applyProtection="1">
      <alignment vertical="center"/>
    </xf>
    <xf numFmtId="0" fontId="0" fillId="0" borderId="23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164" fontId="3" fillId="0" borderId="23" xfId="2" applyFont="1" applyBorder="1" applyAlignment="1" applyProtection="1">
      <alignment horizontal="right" vertical="center"/>
    </xf>
    <xf numFmtId="0" fontId="0" fillId="0" borderId="24" xfId="0" applyBorder="1" applyAlignment="1">
      <alignment vertical="center"/>
    </xf>
    <xf numFmtId="9" fontId="2" fillId="0" borderId="0" xfId="1" applyFont="1" applyAlignment="1" applyProtection="1">
      <alignment horizontal="left"/>
    </xf>
    <xf numFmtId="167" fontId="2" fillId="0" borderId="0" xfId="2" applyNumberFormat="1" applyFont="1" applyAlignment="1" applyProtection="1">
      <alignment horizontal="center" vertical="center"/>
    </xf>
    <xf numFmtId="164" fontId="2" fillId="0" borderId="0" xfId="2" applyFont="1" applyAlignment="1" applyProtection="1">
      <alignment horizontal="center" vertical="center"/>
    </xf>
    <xf numFmtId="0" fontId="1" fillId="0" borderId="0" xfId="0" applyFont="1"/>
    <xf numFmtId="4" fontId="8" fillId="8" borderId="0" xfId="0" applyNumberFormat="1" applyFont="1" applyFill="1" applyAlignment="1">
      <alignment horizontal="left" vertical="center" wrapText="1"/>
    </xf>
    <xf numFmtId="0" fontId="19" fillId="6" borderId="14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left" vertical="center"/>
    </xf>
    <xf numFmtId="0" fontId="17" fillId="6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10" fillId="5" borderId="15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/>
    </xf>
    <xf numFmtId="14" fontId="15" fillId="7" borderId="14" xfId="0" applyNumberFormat="1" applyFont="1" applyFill="1" applyBorder="1" applyAlignment="1" applyProtection="1">
      <alignment horizontal="left" vertical="center" wrapText="1"/>
      <protection locked="0"/>
    </xf>
    <xf numFmtId="0" fontId="16" fillId="0" borderId="14" xfId="0" applyFont="1" applyBorder="1" applyAlignment="1" applyProtection="1">
      <alignment horizontal="left" vertical="center" wrapText="1"/>
      <protection locked="0"/>
    </xf>
    <xf numFmtId="0" fontId="17" fillId="6" borderId="0" xfId="0" applyFont="1" applyFill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2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9" fontId="3" fillId="2" borderId="11" xfId="1" applyFont="1" applyFill="1" applyBorder="1" applyAlignment="1" applyProtection="1">
      <alignment horizontal="center" vertical="center"/>
      <protection locked="0"/>
    </xf>
    <xf numFmtId="9" fontId="3" fillId="2" borderId="12" xfId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left" wrapText="1"/>
    </xf>
    <xf numFmtId="0" fontId="0" fillId="0" borderId="0" xfId="0" applyAlignment="1"/>
  </cellXfs>
  <cellStyles count="3">
    <cellStyle name="Milliers" xfId="2" builtinId="3"/>
    <cellStyle name="Normal" xfId="0" builtinId="0"/>
    <cellStyle name="Pourcentag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strike val="0"/>
        <color theme="7" tint="0.79998168889431442"/>
      </font>
      <fill>
        <patternFill>
          <bgColor theme="7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'Calculatrice - Fonctionnair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-utilisateurs@a-just.fr?subject=Calculatrice%20de%20ventilations%20A-JUST" TargetMode="Externa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image" Target="../media/image3.png"/><Relationship Id="rId4" Type="http://schemas.openxmlformats.org/officeDocument/2006/relationships/hyperlink" Target="#'Calculatrice - Magistrats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678102</xdr:colOff>
      <xdr:row>8</xdr:row>
      <xdr:rowOff>7587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03141E1C-B015-ED4D-8927-67B87222E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59242" y="3064526"/>
          <a:ext cx="428596" cy="417125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220930</xdr:colOff>
      <xdr:row>8</xdr:row>
      <xdr:rowOff>9493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C18BD501-5C77-C642-9BE9-4FCF91D4C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8429294" y="3036256"/>
          <a:ext cx="430502" cy="475571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358137</xdr:colOff>
      <xdr:row>7</xdr:row>
      <xdr:rowOff>32383</xdr:rowOff>
    </xdr:from>
    <xdr:to>
      <xdr:col>6</xdr:col>
      <xdr:colOff>792420</xdr:colOff>
      <xdr:row>9</xdr:row>
      <xdr:rowOff>39025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37F2933D-3462-4A40-9562-C307C1FD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22837" y="3181983"/>
          <a:ext cx="434283" cy="81944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615272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81F1030A-2104-3A4E-8CC6-6B7C91906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02099" y="5043826"/>
          <a:ext cx="419100" cy="415247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657144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6EDC15A9-6598-AC4C-BE41-7070D3DF3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4284" y="5041940"/>
          <a:ext cx="419100" cy="419020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639084</xdr:colOff>
      <xdr:row>15</xdr:row>
      <xdr:rowOff>342847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8146EB61-74C7-0546-B56F-B82FD5324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1427" y="5564188"/>
          <a:ext cx="419057" cy="836559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 macro="" textlink="">
      <xdr:nvSpPr>
        <xdr:cNvPr id="8" name="ZoneText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E8781C5-D5B5-394D-8603-DFCBAB777962}"/>
            </a:ext>
          </a:extLst>
        </xdr:cNvPr>
        <xdr:cNvSpPr txBox="1"/>
      </xdr:nvSpPr>
      <xdr:spPr>
        <a:xfrm>
          <a:off x="2540000" y="6934200"/>
          <a:ext cx="10706100" cy="59245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236221</xdr:colOff>
      <xdr:row>0</xdr:row>
      <xdr:rowOff>190500</xdr:rowOff>
    </xdr:from>
    <xdr:to>
      <xdr:col>8</xdr:col>
      <xdr:colOff>1377301</xdr:colOff>
      <xdr:row>0</xdr:row>
      <xdr:rowOff>670541</xdr:rowOff>
    </xdr:to>
    <xdr:sp macro="" textlink="">
      <xdr:nvSpPr>
        <xdr:cNvPr id="9" name="Rectangle : coins arrondi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83337B-EB4C-7941-B4B3-7CA38128F347}"/>
            </a:ext>
          </a:extLst>
        </xdr:cNvPr>
        <xdr:cNvSpPr/>
      </xdr:nvSpPr>
      <xdr:spPr>
        <a:xfrm>
          <a:off x="9900921" y="190500"/>
          <a:ext cx="3223880" cy="480041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fonctionnaires</a:t>
          </a:r>
          <a:endParaRPr lang="fr-FR" sz="1100"/>
        </a:p>
      </xdr:txBody>
    </xdr:sp>
    <xdr:clientData/>
  </xdr:twoCellAnchor>
  <xdr:twoCellAnchor>
    <xdr:from>
      <xdr:col>0</xdr:col>
      <xdr:colOff>2377439</xdr:colOff>
      <xdr:row>0</xdr:row>
      <xdr:rowOff>190501</xdr:rowOff>
    </xdr:from>
    <xdr:to>
      <xdr:col>6</xdr:col>
      <xdr:colOff>17144</xdr:colOff>
      <xdr:row>0</xdr:row>
      <xdr:rowOff>671511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7247AB6-380D-6747-A553-16F11F615E85}"/>
            </a:ext>
          </a:extLst>
        </xdr:cNvPr>
        <xdr:cNvSpPr/>
      </xdr:nvSpPr>
      <xdr:spPr>
        <a:xfrm>
          <a:off x="2377439" y="190501"/>
          <a:ext cx="7304405" cy="481010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magistrat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0</xdr:col>
      <xdr:colOff>1847850</xdr:colOff>
      <xdr:row>4</xdr:row>
      <xdr:rowOff>161925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B83DC462-CE6E-C44D-904E-E27F04974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847850" cy="184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260977</xdr:colOff>
      <xdr:row>6</xdr:row>
      <xdr:rowOff>798191</xdr:rowOff>
    </xdr:from>
    <xdr:to>
      <xdr:col>2</xdr:col>
      <xdr:colOff>671415</xdr:colOff>
      <xdr:row>8</xdr:row>
      <xdr:rowOff>5674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3C871FAB-C00A-954F-94AF-2F3CD51B4F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56854" y="3193914"/>
          <a:ext cx="426683" cy="410438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710559</xdr:colOff>
      <xdr:row>6</xdr:row>
      <xdr:rowOff>798191</xdr:rowOff>
    </xdr:from>
    <xdr:to>
      <xdr:col>5</xdr:col>
      <xdr:colOff>214243</xdr:colOff>
      <xdr:row>8</xdr:row>
      <xdr:rowOff>7580</xdr:rowOff>
    </xdr:to>
    <xdr:pic>
      <xdr:nvPicPr>
        <xdr:cNvPr id="3" name="Graphique 2" descr="Jouer avec un remplissage uni">
          <a:extLst>
            <a:ext uri="{FF2B5EF4-FFF2-40B4-BE49-F238E27FC236}">
              <a16:creationId xmlns:a16="http://schemas.microsoft.com/office/drawing/2014/main" id="{B7F5D875-91B5-1144-8B6D-A8542062C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8426906" y="3165644"/>
          <a:ext cx="428589" cy="468884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358137</xdr:colOff>
      <xdr:row>7</xdr:row>
      <xdr:rowOff>32383</xdr:rowOff>
    </xdr:from>
    <xdr:to>
      <xdr:col>6</xdr:col>
      <xdr:colOff>785733</xdr:colOff>
      <xdr:row>9</xdr:row>
      <xdr:rowOff>39024</xdr:rowOff>
    </xdr:to>
    <xdr:pic>
      <xdr:nvPicPr>
        <xdr:cNvPr id="4" name="Graphique 3" descr="Jouer avec un remplissage uni">
          <a:extLst>
            <a:ext uri="{FF2B5EF4-FFF2-40B4-BE49-F238E27FC236}">
              <a16:creationId xmlns:a16="http://schemas.microsoft.com/office/drawing/2014/main" id="{3EF88A0D-FE34-4942-A0ED-52F90A26D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22837" y="3308983"/>
          <a:ext cx="427596" cy="819441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12</xdr:row>
      <xdr:rowOff>0</xdr:rowOff>
    </xdr:from>
    <xdr:to>
      <xdr:col>2</xdr:col>
      <xdr:colOff>618122</xdr:colOff>
      <xdr:row>12</xdr:row>
      <xdr:rowOff>419100</xdr:rowOff>
    </xdr:to>
    <xdr:pic>
      <xdr:nvPicPr>
        <xdr:cNvPr id="5" name="Graphique 4" descr="Jouer avec un remplissage uni">
          <a:extLst>
            <a:ext uri="{FF2B5EF4-FFF2-40B4-BE49-F238E27FC236}">
              <a16:creationId xmlns:a16="http://schemas.microsoft.com/office/drawing/2014/main" id="{CDBC8105-4478-A941-8C76-D46EECCE7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6803524" y="5169401"/>
          <a:ext cx="419100" cy="418097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238124</xdr:colOff>
      <xdr:row>12</xdr:row>
      <xdr:rowOff>0</xdr:rowOff>
    </xdr:from>
    <xdr:to>
      <xdr:col>4</xdr:col>
      <xdr:colOff>655232</xdr:colOff>
      <xdr:row>12</xdr:row>
      <xdr:rowOff>419100</xdr:rowOff>
    </xdr:to>
    <xdr:pic>
      <xdr:nvPicPr>
        <xdr:cNvPr id="6" name="Graphique 5" descr="Jouer avec un remplissage uni">
          <a:extLst>
            <a:ext uri="{FF2B5EF4-FFF2-40B4-BE49-F238E27FC236}">
              <a16:creationId xmlns:a16="http://schemas.microsoft.com/office/drawing/2014/main" id="{5EA14447-17BE-B24F-BF1C-37382AC76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7933328" y="5169896"/>
          <a:ext cx="419100" cy="417108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220027</xdr:colOff>
      <xdr:row>13</xdr:row>
      <xdr:rowOff>90488</xdr:rowOff>
    </xdr:from>
    <xdr:to>
      <xdr:col>5</xdr:col>
      <xdr:colOff>640982</xdr:colOff>
      <xdr:row>15</xdr:row>
      <xdr:rowOff>342846</xdr:rowOff>
    </xdr:to>
    <xdr:pic>
      <xdr:nvPicPr>
        <xdr:cNvPr id="7" name="Graphique 6" descr="Jouer avec un remplissage uni">
          <a:extLst>
            <a:ext uri="{FF2B5EF4-FFF2-40B4-BE49-F238E27FC236}">
              <a16:creationId xmlns:a16="http://schemas.microsoft.com/office/drawing/2014/main" id="{AA423F1E-8E7D-8642-85DD-19C47BEBF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81427" y="5691188"/>
          <a:ext cx="420955" cy="836558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 macro="" textlink="">
      <xdr:nvSpPr>
        <xdr:cNvPr id="8" name="ZoneTexte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39D2A2-C494-9043-97E5-A91720049BCA}"/>
            </a:ext>
          </a:extLst>
        </xdr:cNvPr>
        <xdr:cNvSpPr txBox="1"/>
      </xdr:nvSpPr>
      <xdr:spPr>
        <a:xfrm>
          <a:off x="2540000" y="7061200"/>
          <a:ext cx="11188700" cy="592455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000"/>
            <a:t>Cette calculatrice est mise à votre disposition par l'équipe A-JUST.</a:t>
          </a:r>
        </a:p>
        <a:p>
          <a:pPr algn="ctr"/>
          <a:r>
            <a:rPr lang="fr-FR" sz="1000"/>
            <a:t>En cas de difficulté dans son utilisation ou si vous avez des améliorations à nous suggérer, </a:t>
          </a:r>
        </a:p>
        <a:p>
          <a:pPr algn="ctr"/>
          <a:r>
            <a:rPr lang="fr-FR" sz="1000"/>
            <a:t>n'hésitez pas à cliquer ici pour nous contacter par courriel : support-utilisateurs@a-just.fr</a:t>
          </a:r>
        </a:p>
      </xdr:txBody>
    </xdr:sp>
    <xdr:clientData/>
  </xdr:twoCellAnchor>
  <xdr:twoCellAnchor>
    <xdr:from>
      <xdr:col>6</xdr:col>
      <xdr:colOff>779124</xdr:colOff>
      <xdr:row>0</xdr:row>
      <xdr:rowOff>219053</xdr:rowOff>
    </xdr:from>
    <xdr:to>
      <xdr:col>8</xdr:col>
      <xdr:colOff>1363958</xdr:colOff>
      <xdr:row>0</xdr:row>
      <xdr:rowOff>694352</xdr:rowOff>
    </xdr:to>
    <xdr:sp macro="" textlink="">
      <xdr:nvSpPr>
        <xdr:cNvPr id="9" name="Rectangle : coins arrondi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8B3ABD9-F935-064B-B1AC-FDAA415DF085}"/>
            </a:ext>
          </a:extLst>
        </xdr:cNvPr>
        <xdr:cNvSpPr/>
      </xdr:nvSpPr>
      <xdr:spPr>
        <a:xfrm>
          <a:off x="10443824" y="219053"/>
          <a:ext cx="3023234" cy="475299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100"/>
            <a:t>Accéder</a:t>
          </a:r>
          <a:r>
            <a:rPr lang="fr-FR" sz="1100" baseline="0"/>
            <a:t> à la c</a:t>
          </a:r>
          <a:r>
            <a:rPr lang="fr-FR" sz="1100"/>
            <a:t>alculatrice</a:t>
          </a:r>
          <a:r>
            <a:rPr lang="fr-FR" sz="1100" baseline="0"/>
            <a:t> magistrats</a:t>
          </a:r>
          <a:endParaRPr lang="fr-FR" sz="1100"/>
        </a:p>
      </xdr:txBody>
    </xdr:sp>
    <xdr:clientData/>
  </xdr:twoCellAnchor>
  <xdr:twoCellAnchor>
    <xdr:from>
      <xdr:col>0</xdr:col>
      <xdr:colOff>2370786</xdr:colOff>
      <xdr:row>0</xdr:row>
      <xdr:rowOff>211461</xdr:rowOff>
    </xdr:from>
    <xdr:to>
      <xdr:col>6</xdr:col>
      <xdr:colOff>615315</xdr:colOff>
      <xdr:row>0</xdr:row>
      <xdr:rowOff>694378</xdr:rowOff>
    </xdr:to>
    <xdr:sp macro="" textlink="">
      <xdr:nvSpPr>
        <xdr:cNvPr id="10" name="Rectangle : coins arrondis 9">
          <a:extLst>
            <a:ext uri="{FF2B5EF4-FFF2-40B4-BE49-F238E27FC236}">
              <a16:creationId xmlns:a16="http://schemas.microsoft.com/office/drawing/2014/main" id="{AE403B53-B3E5-A142-A469-1B97CB6938C8}"/>
            </a:ext>
          </a:extLst>
        </xdr:cNvPr>
        <xdr:cNvSpPr/>
      </xdr:nvSpPr>
      <xdr:spPr>
        <a:xfrm>
          <a:off x="2370786" y="211461"/>
          <a:ext cx="7909229" cy="482917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 baseline="0">
              <a:solidFill>
                <a:srgbClr val="FF0000"/>
              </a:solidFill>
            </a:rPr>
            <a:t> de la répartition des temps par activité pour un fonctionnaire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1847850</xdr:colOff>
      <xdr:row>4</xdr:row>
      <xdr:rowOff>133350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2FEC725-F99A-CF4D-A446-7C6D95E19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47850" cy="1835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100012</xdr:colOff>
      <xdr:row>9</xdr:row>
      <xdr:rowOff>23813</xdr:rowOff>
    </xdr:from>
    <xdr:to>
      <xdr:col>3</xdr:col>
      <xdr:colOff>515212</xdr:colOff>
      <xdr:row>9</xdr:row>
      <xdr:rowOff>445733</xdr:rowOff>
    </xdr:to>
    <xdr:pic>
      <xdr:nvPicPr>
        <xdr:cNvPr id="2" name="Graphique 1" descr="Jouer avec un remplissage uni">
          <a:extLst>
            <a:ext uri="{FF2B5EF4-FFF2-40B4-BE49-F238E27FC236}">
              <a16:creationId xmlns:a16="http://schemas.microsoft.com/office/drawing/2014/main" id="{296DEBDA-7604-C141-80AE-1902D73B1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5400000">
          <a:off x="5748152" y="2808473"/>
          <a:ext cx="421920" cy="4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1047750</xdr:colOff>
      <xdr:row>5</xdr:row>
      <xdr:rowOff>180975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BD34AC-85F5-B84F-8B8C-79D914D06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62150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F57A7-32F2-EB4E-89DD-FC7B22582351}" name="GREFFE" displayName="GREFFE" ref="E1:E26" totalsRowShown="0" headerRowDxfId="4">
  <autoFilter ref="E1:E26" xr:uid="{5A6E512E-A730-F44B-89B8-85BBEC58376E}"/>
  <tableColumns count="1">
    <tableColumn id="1" xr3:uid="{FA165B26-AAE0-2049-9686-5B13263F48EB}" name="lab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FDB859-1618-0B4E-94E1-964612F5096C}" name="MAGISTRAT" displayName="MAGISTRAT" ref="A1:A12" totalsRowShown="0" headerRowDxfId="3">
  <autoFilter ref="A1:A12" xr:uid="{E9A2AD87-FE83-BB43-A8A3-718A8E6D8A30}"/>
  <tableColumns count="1">
    <tableColumn id="1" xr3:uid="{F1D204D4-9A7B-D14E-8B4F-7D7E681CAD5E}" name="lab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6209F5-A829-A345-9D53-8DFD6F26E41F}" name="AUTOUR_DU_MAGISTRAT" displayName="AUTOUR_DU_MAGISTRAT" ref="I1:I8" totalsRowShown="0" headerRowDxfId="2">
  <autoFilter ref="I1:I8" xr:uid="{92C9308D-64CC-C743-AF01-072FBCD3C4E5}"/>
  <tableColumns count="1">
    <tableColumn id="1" xr3:uid="{8EA66676-65FB-E045-B44B-A6DED13EEABC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8AAA-120A-6646-B98D-C89D9D88A207}">
  <dimension ref="A1:G98"/>
  <sheetViews>
    <sheetView showGridLines="0" tabSelected="1" topLeftCell="B2" zoomScale="75" zoomScaleNormal="75" workbookViewId="0">
      <selection activeCell="C2" sqref="C2"/>
    </sheetView>
  </sheetViews>
  <sheetFormatPr baseColWidth="10" defaultRowHeight="15"/>
  <cols>
    <col min="1" max="1" width="7.1640625" hidden="1" customWidth="1"/>
    <col min="2" max="2" width="51.1640625" customWidth="1"/>
    <col min="3" max="3" width="61.5" customWidth="1"/>
    <col min="4" max="4" width="20" customWidth="1"/>
    <col min="5" max="5" width="17.1640625" customWidth="1"/>
    <col min="6" max="6" width="65.1640625" style="15" customWidth="1"/>
  </cols>
  <sheetData>
    <row r="1" spans="1:7" hidden="1">
      <c r="A1" s="50"/>
      <c r="F1" s="50"/>
      <c r="G1" s="15"/>
    </row>
    <row r="2" spans="1:7" ht="33" customHeight="1">
      <c r="A2" s="50"/>
      <c r="B2" s="61" t="s">
        <v>53</v>
      </c>
      <c r="C2" s="51"/>
      <c r="D2" s="52"/>
      <c r="E2" s="52"/>
      <c r="F2" s="53"/>
      <c r="G2" s="15"/>
    </row>
    <row r="3" spans="1:7" ht="33" customHeight="1">
      <c r="A3" s="50"/>
      <c r="B3" s="61" t="s">
        <v>54</v>
      </c>
      <c r="C3" s="51"/>
      <c r="D3" s="15"/>
      <c r="E3" s="15"/>
      <c r="F3" s="53"/>
      <c r="G3" s="15"/>
    </row>
    <row r="4" spans="1:7" ht="33" customHeight="1">
      <c r="A4" s="50"/>
      <c r="B4" s="61" t="s">
        <v>55</v>
      </c>
      <c r="C4" s="51"/>
      <c r="D4" s="54"/>
      <c r="E4" s="15"/>
      <c r="F4" s="53"/>
      <c r="G4" s="15"/>
    </row>
    <row r="5" spans="1:7" ht="31" customHeight="1" thickBot="1">
      <c r="A5" s="50"/>
      <c r="B5" s="61" t="s">
        <v>56</v>
      </c>
      <c r="C5" s="51"/>
      <c r="D5" s="61" t="s">
        <v>57</v>
      </c>
      <c r="E5" s="55"/>
      <c r="F5" s="53"/>
    </row>
    <row r="6" spans="1:7" ht="56" customHeight="1" thickTop="1" thickBot="1">
      <c r="A6" s="50"/>
      <c r="B6" s="98" t="s">
        <v>58</v>
      </c>
      <c r="C6" s="98"/>
      <c r="D6" s="98"/>
      <c r="E6" s="99"/>
      <c r="F6" s="53"/>
    </row>
    <row r="7" spans="1:7" ht="110" customHeight="1" thickTop="1">
      <c r="A7" s="12"/>
      <c r="B7" s="63" t="s">
        <v>59</v>
      </c>
      <c r="C7" s="63" t="s">
        <v>60</v>
      </c>
      <c r="D7" s="64" t="s">
        <v>61</v>
      </c>
      <c r="E7" s="65">
        <f>SUM(E13,E23,E29,E36,E47,E52,E55,E62,E72,E77,E81,E86,E97)/100</f>
        <v>0</v>
      </c>
      <c r="F7" s="53"/>
    </row>
    <row r="8" spans="1:7" ht="42" customHeight="1" thickBot="1">
      <c r="A8" s="12"/>
      <c r="B8" s="66" t="s">
        <v>62</v>
      </c>
      <c r="C8" s="100"/>
      <c r="D8" s="101"/>
      <c r="E8" s="62" t="s">
        <v>63</v>
      </c>
      <c r="F8" s="53"/>
    </row>
    <row r="9" spans="1:7" ht="16" thickTop="1">
      <c r="A9" t="s">
        <v>64</v>
      </c>
      <c r="B9" s="95" t="s">
        <v>65</v>
      </c>
      <c r="C9" s="92" t="s">
        <v>259</v>
      </c>
      <c r="D9" s="92"/>
      <c r="E9" s="56"/>
      <c r="F9" s="53"/>
    </row>
    <row r="10" spans="1:7">
      <c r="A10" t="s">
        <v>66</v>
      </c>
      <c r="B10" s="102"/>
      <c r="C10" s="92" t="s">
        <v>260</v>
      </c>
      <c r="D10" s="92"/>
      <c r="E10" s="56"/>
      <c r="F10" s="53"/>
    </row>
    <row r="11" spans="1:7">
      <c r="A11" t="s">
        <v>67</v>
      </c>
      <c r="B11" s="102"/>
      <c r="C11" s="92" t="s">
        <v>261</v>
      </c>
      <c r="D11" s="92"/>
      <c r="E11" s="56"/>
      <c r="F11" s="53"/>
    </row>
    <row r="12" spans="1:7">
      <c r="A12" t="s">
        <v>68</v>
      </c>
      <c r="B12" s="102"/>
      <c r="C12" s="92" t="s">
        <v>69</v>
      </c>
      <c r="D12" s="92"/>
      <c r="E12" s="56"/>
      <c r="F12" s="53"/>
    </row>
    <row r="13" spans="1:7" ht="28" customHeight="1" thickBot="1">
      <c r="A13" t="s">
        <v>70</v>
      </c>
      <c r="B13" s="93" t="s">
        <v>71</v>
      </c>
      <c r="C13" s="94" t="s">
        <v>262</v>
      </c>
      <c r="D13" s="94" t="s">
        <v>262</v>
      </c>
      <c r="E13" s="57">
        <f>SUM(E9:E12)</f>
        <v>0</v>
      </c>
      <c r="F13" s="53"/>
    </row>
    <row r="14" spans="1:7" ht="16" thickTop="1">
      <c r="A14" t="s">
        <v>72</v>
      </c>
      <c r="B14" s="95" t="s">
        <v>243</v>
      </c>
      <c r="C14" s="92" t="s">
        <v>263</v>
      </c>
      <c r="D14" s="92"/>
      <c r="E14" s="56"/>
      <c r="F14" s="53"/>
    </row>
    <row r="15" spans="1:7">
      <c r="A15" t="s">
        <v>73</v>
      </c>
      <c r="B15" s="102"/>
      <c r="C15" s="92" t="s">
        <v>264</v>
      </c>
      <c r="D15" s="92"/>
      <c r="E15" s="56"/>
    </row>
    <row r="16" spans="1:7">
      <c r="A16" t="s">
        <v>74</v>
      </c>
      <c r="B16" s="102"/>
      <c r="C16" s="92" t="s">
        <v>101</v>
      </c>
      <c r="D16" s="92"/>
      <c r="E16" s="56"/>
    </row>
    <row r="17" spans="1:5">
      <c r="A17" t="s">
        <v>75</v>
      </c>
      <c r="B17" s="102"/>
      <c r="C17" s="92" t="s">
        <v>265</v>
      </c>
      <c r="D17" s="92"/>
      <c r="E17" s="56"/>
    </row>
    <row r="18" spans="1:5">
      <c r="A18" t="s">
        <v>76</v>
      </c>
      <c r="B18" s="97"/>
      <c r="C18" s="92" t="s">
        <v>266</v>
      </c>
      <c r="D18" s="92"/>
      <c r="E18" s="56"/>
    </row>
    <row r="19" spans="1:5">
      <c r="A19" t="s">
        <v>77</v>
      </c>
      <c r="B19" s="97"/>
      <c r="C19" s="92" t="s">
        <v>267</v>
      </c>
      <c r="D19" s="92"/>
      <c r="E19" s="56"/>
    </row>
    <row r="20" spans="1:5">
      <c r="A20" t="s">
        <v>78</v>
      </c>
      <c r="B20" s="97"/>
      <c r="C20" s="92" t="s">
        <v>268</v>
      </c>
      <c r="D20" s="92"/>
      <c r="E20" s="56"/>
    </row>
    <row r="21" spans="1:5">
      <c r="A21" t="s">
        <v>80</v>
      </c>
      <c r="B21" s="97"/>
      <c r="C21" s="92" t="s">
        <v>269</v>
      </c>
      <c r="D21" s="92"/>
      <c r="E21" s="56"/>
    </row>
    <row r="22" spans="1:5">
      <c r="A22" t="s">
        <v>81</v>
      </c>
      <c r="B22" s="97"/>
      <c r="C22" s="92" t="s">
        <v>270</v>
      </c>
      <c r="D22" s="92"/>
      <c r="E22" s="56"/>
    </row>
    <row r="23" spans="1:5" ht="28" customHeight="1" thickBot="1">
      <c r="A23" t="s">
        <v>82</v>
      </c>
      <c r="B23" s="93" t="s">
        <v>242</v>
      </c>
      <c r="C23" s="94" t="s">
        <v>262</v>
      </c>
      <c r="D23" s="94" t="s">
        <v>262</v>
      </c>
      <c r="E23" s="57">
        <f>SUM(E14:E22)</f>
        <v>0</v>
      </c>
    </row>
    <row r="24" spans="1:5" ht="16" thickTop="1">
      <c r="A24" t="s">
        <v>205</v>
      </c>
      <c r="B24" s="95" t="s">
        <v>244</v>
      </c>
      <c r="C24" s="92" t="s">
        <v>271</v>
      </c>
      <c r="D24" s="92"/>
      <c r="E24" s="56"/>
    </row>
    <row r="25" spans="1:5">
      <c r="A25" t="s">
        <v>83</v>
      </c>
      <c r="B25" s="102"/>
      <c r="C25" s="92" t="s">
        <v>272</v>
      </c>
      <c r="D25" s="92"/>
      <c r="E25" s="56"/>
    </row>
    <row r="26" spans="1:5">
      <c r="A26" t="s">
        <v>85</v>
      </c>
      <c r="B26" s="102"/>
      <c r="C26" s="92" t="s">
        <v>273</v>
      </c>
      <c r="D26" s="92"/>
      <c r="E26" s="56"/>
    </row>
    <row r="27" spans="1:5">
      <c r="A27" t="s">
        <v>206</v>
      </c>
      <c r="B27" s="102"/>
      <c r="C27" s="92" t="s">
        <v>79</v>
      </c>
      <c r="D27" s="92"/>
      <c r="E27" s="56"/>
    </row>
    <row r="28" spans="1:5">
      <c r="A28" t="s">
        <v>88</v>
      </c>
      <c r="B28" s="97"/>
      <c r="C28" s="92" t="s">
        <v>274</v>
      </c>
      <c r="D28" s="92"/>
      <c r="E28" s="56"/>
    </row>
    <row r="29" spans="1:5" ht="28" customHeight="1" thickBot="1">
      <c r="A29" t="s">
        <v>90</v>
      </c>
      <c r="B29" s="93" t="s">
        <v>245</v>
      </c>
      <c r="C29" s="94" t="s">
        <v>262</v>
      </c>
      <c r="D29" s="94" t="s">
        <v>262</v>
      </c>
      <c r="E29" s="57">
        <f>SUM(E24:E28)</f>
        <v>0</v>
      </c>
    </row>
    <row r="30" spans="1:5" ht="16" thickTop="1">
      <c r="A30" t="s">
        <v>92</v>
      </c>
      <c r="B30" s="95" t="s">
        <v>247</v>
      </c>
      <c r="C30" s="92" t="s">
        <v>84</v>
      </c>
      <c r="D30" s="92"/>
      <c r="E30" s="56"/>
    </row>
    <row r="31" spans="1:5">
      <c r="A31" t="s">
        <v>93</v>
      </c>
      <c r="B31" s="102"/>
      <c r="C31" s="92" t="s">
        <v>86</v>
      </c>
      <c r="D31" s="92"/>
      <c r="E31" s="56"/>
    </row>
    <row r="32" spans="1:5">
      <c r="A32" t="s">
        <v>94</v>
      </c>
      <c r="B32" s="102"/>
      <c r="C32" s="92" t="s">
        <v>275</v>
      </c>
      <c r="D32" s="92"/>
      <c r="E32" s="56"/>
    </row>
    <row r="33" spans="1:5">
      <c r="A33" t="s">
        <v>95</v>
      </c>
      <c r="B33" s="102"/>
      <c r="C33" s="92" t="s">
        <v>87</v>
      </c>
      <c r="D33" s="92"/>
      <c r="E33" s="56"/>
    </row>
    <row r="34" spans="1:5">
      <c r="A34" t="s">
        <v>97</v>
      </c>
      <c r="B34" s="97"/>
      <c r="C34" s="92" t="s">
        <v>276</v>
      </c>
      <c r="D34" s="92"/>
      <c r="E34" s="56"/>
    </row>
    <row r="35" spans="1:5">
      <c r="A35" t="s">
        <v>99</v>
      </c>
      <c r="B35" s="97"/>
      <c r="C35" s="92" t="s">
        <v>89</v>
      </c>
      <c r="D35" s="92"/>
      <c r="E35" s="56"/>
    </row>
    <row r="36" spans="1:5" ht="28" customHeight="1" thickBot="1">
      <c r="A36" t="s">
        <v>104</v>
      </c>
      <c r="B36" s="93" t="s">
        <v>246</v>
      </c>
      <c r="C36" s="94" t="s">
        <v>262</v>
      </c>
      <c r="D36" s="94" t="s">
        <v>262</v>
      </c>
      <c r="E36" s="57">
        <f>SUM(E30:E35)</f>
        <v>0</v>
      </c>
    </row>
    <row r="37" spans="1:5" ht="16" thickTop="1">
      <c r="A37" t="s">
        <v>106</v>
      </c>
      <c r="B37" s="95" t="s">
        <v>91</v>
      </c>
      <c r="C37" s="92" t="s">
        <v>100</v>
      </c>
      <c r="D37" s="92"/>
      <c r="E37" s="56"/>
    </row>
    <row r="38" spans="1:5">
      <c r="A38" t="s">
        <v>108</v>
      </c>
      <c r="B38" s="102"/>
      <c r="C38" s="92" t="s">
        <v>98</v>
      </c>
      <c r="D38" s="92"/>
      <c r="E38" s="56"/>
    </row>
    <row r="39" spans="1:5">
      <c r="A39" t="s">
        <v>109</v>
      </c>
      <c r="B39" s="102"/>
      <c r="C39" s="92" t="s">
        <v>96</v>
      </c>
      <c r="D39" s="92"/>
      <c r="E39" s="56"/>
    </row>
    <row r="40" spans="1:5">
      <c r="A40" t="s">
        <v>208</v>
      </c>
      <c r="B40" s="119"/>
      <c r="C40" s="92" t="s">
        <v>278</v>
      </c>
      <c r="D40" s="92"/>
      <c r="E40" s="56"/>
    </row>
    <row r="41" spans="1:5">
      <c r="A41" t="s">
        <v>209</v>
      </c>
      <c r="B41" s="119"/>
      <c r="C41" s="92" t="s">
        <v>279</v>
      </c>
      <c r="D41" s="92"/>
      <c r="E41" s="56"/>
    </row>
    <row r="42" spans="1:5">
      <c r="A42" t="s">
        <v>210</v>
      </c>
      <c r="B42" s="119"/>
      <c r="C42" s="92" t="s">
        <v>280</v>
      </c>
      <c r="D42" s="92"/>
      <c r="E42" s="56"/>
    </row>
    <row r="43" spans="1:5">
      <c r="A43" t="s">
        <v>211</v>
      </c>
      <c r="B43" s="119"/>
      <c r="C43" s="92" t="s">
        <v>281</v>
      </c>
      <c r="D43" s="92"/>
      <c r="E43" s="56"/>
    </row>
    <row r="44" spans="1:5">
      <c r="A44" t="s">
        <v>212</v>
      </c>
      <c r="B44" s="119"/>
      <c r="C44" s="92" t="s">
        <v>103</v>
      </c>
      <c r="D44" s="92"/>
      <c r="E44" s="56"/>
    </row>
    <row r="45" spans="1:5">
      <c r="A45" t="s">
        <v>213</v>
      </c>
      <c r="B45" s="119"/>
      <c r="C45" s="92" t="s">
        <v>269</v>
      </c>
      <c r="D45" s="92"/>
      <c r="E45" s="56"/>
    </row>
    <row r="46" spans="1:5">
      <c r="A46" t="s">
        <v>207</v>
      </c>
      <c r="B46" s="119"/>
      <c r="C46" s="92" t="s">
        <v>277</v>
      </c>
      <c r="D46" s="92"/>
      <c r="E46" s="56"/>
    </row>
    <row r="47" spans="1:5" ht="28" customHeight="1" thickBot="1">
      <c r="A47" t="s">
        <v>111</v>
      </c>
      <c r="B47" s="93" t="s">
        <v>105</v>
      </c>
      <c r="C47" s="94" t="s">
        <v>262</v>
      </c>
      <c r="D47" s="94" t="s">
        <v>262</v>
      </c>
      <c r="E47" s="57">
        <f>SUM(E37:E46)</f>
        <v>0</v>
      </c>
    </row>
    <row r="48" spans="1:5" ht="16" thickTop="1">
      <c r="A48" t="s">
        <v>113</v>
      </c>
      <c r="B48" s="95" t="s">
        <v>107</v>
      </c>
      <c r="C48" s="92" t="s">
        <v>282</v>
      </c>
      <c r="D48" s="92"/>
      <c r="E48" s="56"/>
    </row>
    <row r="49" spans="1:5">
      <c r="A49" t="s">
        <v>115</v>
      </c>
      <c r="B49" s="102"/>
      <c r="C49" s="92" t="s">
        <v>283</v>
      </c>
      <c r="D49" s="92"/>
      <c r="E49" s="56"/>
    </row>
    <row r="50" spans="1:5">
      <c r="A50" t="s">
        <v>214</v>
      </c>
      <c r="B50" s="102"/>
      <c r="C50" s="92" t="s">
        <v>284</v>
      </c>
      <c r="D50" s="92"/>
      <c r="E50" s="56"/>
    </row>
    <row r="51" spans="1:5">
      <c r="A51" t="s">
        <v>215</v>
      </c>
      <c r="B51" s="102"/>
      <c r="C51" s="92" t="s">
        <v>110</v>
      </c>
      <c r="D51" s="92"/>
      <c r="E51" s="56"/>
    </row>
    <row r="52" spans="1:5" ht="28" customHeight="1" thickBot="1">
      <c r="A52" t="s">
        <v>117</v>
      </c>
      <c r="B52" s="93" t="s">
        <v>112</v>
      </c>
      <c r="C52" s="94" t="s">
        <v>262</v>
      </c>
      <c r="D52" s="94" t="s">
        <v>262</v>
      </c>
      <c r="E52" s="57">
        <f>SUM(E48:E51)</f>
        <v>0</v>
      </c>
    </row>
    <row r="53" spans="1:5" ht="16" thickTop="1">
      <c r="A53" t="s">
        <v>118</v>
      </c>
      <c r="B53" s="95" t="s">
        <v>248</v>
      </c>
      <c r="C53" s="92" t="s">
        <v>114</v>
      </c>
      <c r="D53" s="92"/>
      <c r="E53" s="56"/>
    </row>
    <row r="54" spans="1:5">
      <c r="A54" t="s">
        <v>119</v>
      </c>
      <c r="B54" s="96"/>
      <c r="C54" s="92" t="s">
        <v>116</v>
      </c>
      <c r="D54" s="92"/>
      <c r="E54" s="56"/>
    </row>
    <row r="55" spans="1:5" ht="28" customHeight="1" thickBot="1">
      <c r="A55" t="s">
        <v>120</v>
      </c>
      <c r="B55" s="93" t="s">
        <v>249</v>
      </c>
      <c r="C55" s="94" t="s">
        <v>262</v>
      </c>
      <c r="D55" s="94" t="s">
        <v>262</v>
      </c>
      <c r="E55" s="57">
        <f>SUM(E53:E54)</f>
        <v>0</v>
      </c>
    </row>
    <row r="56" spans="1:5" ht="16" thickTop="1">
      <c r="A56" t="s">
        <v>121</v>
      </c>
      <c r="B56" s="95" t="s">
        <v>250</v>
      </c>
      <c r="C56" s="92" t="s">
        <v>285</v>
      </c>
      <c r="D56" s="92"/>
      <c r="E56" s="56"/>
    </row>
    <row r="57" spans="1:5">
      <c r="A57" t="s">
        <v>122</v>
      </c>
      <c r="B57" s="102"/>
      <c r="C57" s="92" t="s">
        <v>286</v>
      </c>
      <c r="D57" s="92"/>
      <c r="E57" s="56"/>
    </row>
    <row r="58" spans="1:5">
      <c r="A58" t="s">
        <v>123</v>
      </c>
      <c r="B58" s="102"/>
      <c r="C58" s="92" t="s">
        <v>287</v>
      </c>
      <c r="D58" s="92"/>
      <c r="E58" s="56"/>
    </row>
    <row r="59" spans="1:5">
      <c r="A59" t="s">
        <v>124</v>
      </c>
      <c r="B59" s="102"/>
      <c r="C59" s="92" t="s">
        <v>288</v>
      </c>
      <c r="D59" s="92"/>
      <c r="E59" s="56"/>
    </row>
    <row r="60" spans="1:5">
      <c r="A60" t="s">
        <v>216</v>
      </c>
      <c r="B60" s="97"/>
      <c r="C60" s="92" t="s">
        <v>289</v>
      </c>
      <c r="D60" s="92"/>
      <c r="E60" s="56"/>
    </row>
    <row r="61" spans="1:5">
      <c r="A61" t="s">
        <v>217</v>
      </c>
      <c r="B61" s="97"/>
      <c r="C61" s="92" t="s">
        <v>102</v>
      </c>
      <c r="D61" s="92"/>
      <c r="E61" s="56"/>
    </row>
    <row r="62" spans="1:5" ht="28" customHeight="1" thickBot="1">
      <c r="A62" t="s">
        <v>125</v>
      </c>
      <c r="B62" s="93" t="s">
        <v>251</v>
      </c>
      <c r="C62" s="94" t="s">
        <v>262</v>
      </c>
      <c r="D62" s="94" t="s">
        <v>262</v>
      </c>
      <c r="E62" s="57">
        <f>SUM(E56:E61)</f>
        <v>0</v>
      </c>
    </row>
    <row r="63" spans="1:5" ht="16" thickTop="1">
      <c r="A63" t="s">
        <v>126</v>
      </c>
      <c r="B63" s="95" t="s">
        <v>252</v>
      </c>
      <c r="C63" s="92" t="s">
        <v>285</v>
      </c>
      <c r="D63" s="92"/>
      <c r="E63" s="56"/>
    </row>
    <row r="64" spans="1:5">
      <c r="A64" t="s">
        <v>127</v>
      </c>
      <c r="B64" s="102"/>
      <c r="C64" s="92" t="s">
        <v>290</v>
      </c>
      <c r="D64" s="92"/>
      <c r="E64" s="56"/>
    </row>
    <row r="65" spans="1:5">
      <c r="A65" t="s">
        <v>128</v>
      </c>
      <c r="B65" s="102"/>
      <c r="C65" s="92" t="s">
        <v>291</v>
      </c>
      <c r="D65" s="92"/>
      <c r="E65" s="56"/>
    </row>
    <row r="66" spans="1:5">
      <c r="A66" t="s">
        <v>129</v>
      </c>
      <c r="B66" s="102"/>
      <c r="C66" s="92" t="s">
        <v>292</v>
      </c>
      <c r="D66" s="92"/>
      <c r="E66" s="56"/>
    </row>
    <row r="67" spans="1:5">
      <c r="A67" t="s">
        <v>218</v>
      </c>
      <c r="B67" s="97"/>
      <c r="C67" s="92" t="s">
        <v>293</v>
      </c>
      <c r="D67" s="92"/>
      <c r="E67" s="56"/>
    </row>
    <row r="68" spans="1:5">
      <c r="A68" t="s">
        <v>219</v>
      </c>
      <c r="B68" s="97"/>
      <c r="C68" s="92" t="s">
        <v>294</v>
      </c>
      <c r="D68" s="92"/>
      <c r="E68" s="56"/>
    </row>
    <row r="69" spans="1:5">
      <c r="A69" t="s">
        <v>220</v>
      </c>
      <c r="B69" s="97"/>
      <c r="C69" s="92" t="s">
        <v>295</v>
      </c>
      <c r="D69" s="92"/>
      <c r="E69" s="56"/>
    </row>
    <row r="70" spans="1:5">
      <c r="A70" t="s">
        <v>221</v>
      </c>
      <c r="B70" s="97"/>
      <c r="C70" s="92" t="s">
        <v>296</v>
      </c>
      <c r="D70" s="92"/>
      <c r="E70" s="56"/>
    </row>
    <row r="71" spans="1:5">
      <c r="A71" t="s">
        <v>222</v>
      </c>
      <c r="B71" s="97"/>
      <c r="C71" s="92" t="s">
        <v>297</v>
      </c>
      <c r="D71" s="92"/>
      <c r="E71" s="56"/>
    </row>
    <row r="72" spans="1:5" ht="28" customHeight="1" thickBot="1">
      <c r="A72" t="s">
        <v>130</v>
      </c>
      <c r="B72" s="93" t="s">
        <v>253</v>
      </c>
      <c r="C72" s="94" t="s">
        <v>262</v>
      </c>
      <c r="D72" s="94" t="s">
        <v>262</v>
      </c>
      <c r="E72" s="57">
        <f>SUM(E63:E71)</f>
        <v>0</v>
      </c>
    </row>
    <row r="73" spans="1:5" ht="16" thickTop="1">
      <c r="A73" t="s">
        <v>131</v>
      </c>
      <c r="B73" s="95" t="s">
        <v>254</v>
      </c>
      <c r="C73" s="92" t="s">
        <v>285</v>
      </c>
      <c r="D73" s="92"/>
      <c r="E73" s="56"/>
    </row>
    <row r="74" spans="1:5">
      <c r="A74" t="s">
        <v>132</v>
      </c>
      <c r="B74" s="102"/>
      <c r="C74" s="92" t="s">
        <v>298</v>
      </c>
      <c r="D74" s="92"/>
      <c r="E74" s="56"/>
    </row>
    <row r="75" spans="1:5">
      <c r="A75" t="s">
        <v>223</v>
      </c>
      <c r="B75" s="102"/>
      <c r="C75" s="92" t="s">
        <v>299</v>
      </c>
      <c r="D75" s="92"/>
      <c r="E75" s="56"/>
    </row>
    <row r="76" spans="1:5">
      <c r="A76" t="s">
        <v>224</v>
      </c>
      <c r="B76" s="102"/>
      <c r="C76" s="92" t="s">
        <v>300</v>
      </c>
      <c r="D76" s="92"/>
      <c r="E76" s="56"/>
    </row>
    <row r="77" spans="1:5" ht="28" customHeight="1" thickBot="1">
      <c r="A77" t="s">
        <v>133</v>
      </c>
      <c r="B77" s="93" t="s">
        <v>255</v>
      </c>
      <c r="C77" s="94" t="s">
        <v>262</v>
      </c>
      <c r="D77" s="94" t="s">
        <v>262</v>
      </c>
      <c r="E77" s="57">
        <f>SUM(E73:E76)</f>
        <v>0</v>
      </c>
    </row>
    <row r="78" spans="1:5" ht="16" thickTop="1">
      <c r="A78" t="s">
        <v>134</v>
      </c>
      <c r="B78" s="95" t="s">
        <v>256</v>
      </c>
      <c r="C78" s="92" t="s">
        <v>301</v>
      </c>
      <c r="D78" s="92"/>
      <c r="E78" s="56"/>
    </row>
    <row r="79" spans="1:5">
      <c r="A79" t="s">
        <v>225</v>
      </c>
      <c r="B79" s="96"/>
      <c r="C79" s="92" t="s">
        <v>302</v>
      </c>
      <c r="D79" s="92"/>
      <c r="E79" s="56"/>
    </row>
    <row r="80" spans="1:5">
      <c r="A80" t="s">
        <v>138</v>
      </c>
      <c r="B80" s="96"/>
      <c r="C80" s="92" t="s">
        <v>303</v>
      </c>
      <c r="D80" s="92"/>
      <c r="E80" s="56"/>
    </row>
    <row r="81" spans="1:5" ht="28" customHeight="1" thickBot="1">
      <c r="A81" t="s">
        <v>142</v>
      </c>
      <c r="B81" s="93" t="s">
        <v>257</v>
      </c>
      <c r="C81" s="94" t="s">
        <v>262</v>
      </c>
      <c r="D81" s="94" t="s">
        <v>262</v>
      </c>
      <c r="E81" s="57">
        <f>SUM(E78:E80)</f>
        <v>0</v>
      </c>
    </row>
    <row r="82" spans="1:5" ht="16" thickTop="1">
      <c r="A82" t="s">
        <v>227</v>
      </c>
      <c r="B82" s="95" t="s">
        <v>258</v>
      </c>
      <c r="C82" s="92" t="s">
        <v>304</v>
      </c>
      <c r="D82" s="92"/>
      <c r="E82" s="56"/>
    </row>
    <row r="83" spans="1:5">
      <c r="A83" t="s">
        <v>228</v>
      </c>
      <c r="B83" s="96"/>
      <c r="C83" s="92" t="s">
        <v>305</v>
      </c>
      <c r="D83" s="92"/>
      <c r="E83" s="56"/>
    </row>
    <row r="84" spans="1:5">
      <c r="A84" t="s">
        <v>229</v>
      </c>
      <c r="B84" s="96"/>
      <c r="C84" s="92" t="s">
        <v>306</v>
      </c>
      <c r="D84" s="92"/>
      <c r="E84" s="56"/>
    </row>
    <row r="85" spans="1:5">
      <c r="A85" t="s">
        <v>230</v>
      </c>
      <c r="B85" s="97"/>
      <c r="C85" s="92" t="s">
        <v>307</v>
      </c>
      <c r="D85" s="92"/>
      <c r="E85" s="56"/>
    </row>
    <row r="86" spans="1:5" ht="28" customHeight="1" thickBot="1">
      <c r="A86" t="s">
        <v>226</v>
      </c>
      <c r="B86" s="93" t="s">
        <v>257</v>
      </c>
      <c r="C86" s="94" t="s">
        <v>262</v>
      </c>
      <c r="D86" s="94" t="s">
        <v>262</v>
      </c>
      <c r="E86" s="57">
        <f>SUM(E82:E85)</f>
        <v>0</v>
      </c>
    </row>
    <row r="87" spans="1:5" ht="16" thickTop="1">
      <c r="A87" t="s">
        <v>232</v>
      </c>
      <c r="B87" s="95" t="s">
        <v>135</v>
      </c>
      <c r="C87" s="92" t="s">
        <v>136</v>
      </c>
      <c r="D87" s="92"/>
      <c r="E87" s="56"/>
    </row>
    <row r="88" spans="1:5">
      <c r="A88" t="s">
        <v>234</v>
      </c>
      <c r="B88" s="96"/>
      <c r="C88" s="92" t="s">
        <v>137</v>
      </c>
      <c r="D88" s="92"/>
      <c r="E88" s="56"/>
    </row>
    <row r="89" spans="1:5">
      <c r="A89" t="s">
        <v>235</v>
      </c>
      <c r="B89" s="119"/>
      <c r="C89" s="92" t="s">
        <v>139</v>
      </c>
      <c r="D89" s="92"/>
      <c r="E89" s="56"/>
    </row>
    <row r="90" spans="1:5">
      <c r="A90" t="s">
        <v>236</v>
      </c>
      <c r="B90" s="119"/>
      <c r="C90" s="92" t="s">
        <v>141</v>
      </c>
      <c r="D90" s="92"/>
      <c r="E90" s="56"/>
    </row>
    <row r="91" spans="1:5">
      <c r="A91" t="s">
        <v>237</v>
      </c>
      <c r="B91" s="119"/>
      <c r="C91" s="92" t="s">
        <v>309</v>
      </c>
      <c r="D91" s="92"/>
      <c r="E91" s="56"/>
    </row>
    <row r="92" spans="1:5">
      <c r="A92" t="s">
        <v>238</v>
      </c>
      <c r="B92" s="119"/>
      <c r="C92" s="92" t="s">
        <v>310</v>
      </c>
      <c r="D92" s="92"/>
      <c r="E92" s="56"/>
    </row>
    <row r="93" spans="1:5">
      <c r="A93" t="s">
        <v>239</v>
      </c>
      <c r="B93" s="119"/>
      <c r="C93" s="92" t="s">
        <v>140</v>
      </c>
      <c r="D93" s="92"/>
      <c r="E93" s="56"/>
    </row>
    <row r="94" spans="1:5">
      <c r="A94" t="s">
        <v>240</v>
      </c>
      <c r="B94" s="119"/>
      <c r="C94" s="92" t="s">
        <v>311</v>
      </c>
      <c r="D94" s="92"/>
      <c r="E94" s="56"/>
    </row>
    <row r="95" spans="1:5" ht="30">
      <c r="A95" t="s">
        <v>241</v>
      </c>
      <c r="B95" s="119"/>
      <c r="C95" s="92" t="s">
        <v>312</v>
      </c>
      <c r="D95" s="92"/>
      <c r="E95" s="56"/>
    </row>
    <row r="96" spans="1:5" ht="30">
      <c r="A96" t="s">
        <v>233</v>
      </c>
      <c r="B96" s="119"/>
      <c r="C96" s="92" t="s">
        <v>308</v>
      </c>
      <c r="D96" s="92"/>
      <c r="E96" s="56"/>
    </row>
    <row r="97" spans="1:5" ht="28" customHeight="1" thickBot="1">
      <c r="A97" t="s">
        <v>231</v>
      </c>
      <c r="B97" s="93" t="s">
        <v>143</v>
      </c>
      <c r="C97" s="94"/>
      <c r="D97" s="94"/>
      <c r="E97" s="57">
        <f>SUM(E87:E96)</f>
        <v>0</v>
      </c>
    </row>
    <row r="98" spans="1:5" ht="16" thickTop="1"/>
  </sheetData>
  <sheetProtection algorithmName="SHA-512" hashValue="R0NN/OwuLECm17r344GUX0QWIHifkUxZcGRVPuxNXCBVjVU4w2aEkxSCqEstdN7RNRk9MurHyRVgNaeeCYmYcQ==" saltValue="ZzwqWq5f3y3A+QaIQ+gb5g==" spinCount="100000" sheet="1" selectLockedCells="1"/>
  <dataConsolidate/>
  <mergeCells count="15">
    <mergeCell ref="B87:B96"/>
    <mergeCell ref="B78:B80"/>
    <mergeCell ref="B82:B85"/>
    <mergeCell ref="B6:E6"/>
    <mergeCell ref="C8:D8"/>
    <mergeCell ref="B9:B12"/>
    <mergeCell ref="B14:B22"/>
    <mergeCell ref="B24:B28"/>
    <mergeCell ref="B30:B35"/>
    <mergeCell ref="B48:B51"/>
    <mergeCell ref="B53:B54"/>
    <mergeCell ref="B56:B61"/>
    <mergeCell ref="B63:B71"/>
    <mergeCell ref="B73:B76"/>
    <mergeCell ref="B37:B46"/>
  </mergeCells>
  <conditionalFormatting sqref="A9:A12">
    <cfRule type="expression" dxfId="1" priority="3">
      <formula>$C$2="MAGISTRAT"</formula>
    </cfRule>
  </conditionalFormatting>
  <conditionalFormatting sqref="B7:E7">
    <cfRule type="expression" dxfId="0" priority="19">
      <formula>$E$7&lt;&gt;100%</formula>
    </cfRule>
  </conditionalFormatting>
  <dataValidations count="2">
    <dataValidation type="date" operator="greaterThan" allowBlank="1" showInputMessage="1" showErrorMessage="1" errorTitle="Date non valide" error="Saisir une date au format JJ/MM/AAAA" sqref="C8" xr:uid="{ADA42871-276C-AB4A-B526-4D5F995F9438}">
      <formula1>1</formula1>
    </dataValidation>
    <dataValidation type="list" allowBlank="1" showErrorMessage="1" errorTitle="Erreur de saisie" error="Vous devez choisir une fonction dans la liste proposée !" sqref="C4" xr:uid="{5D3CC78D-EEDE-084F-ADE9-3ACBC1DE8FCF}">
      <formula1>INDIRECT(SUBSTITUTE($C$2,"N"," "))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eur de saisie" error="Vous devez choisir une catégorie dans la liste proposée !" xr:uid="{97493460-C2DA-3E47-9A9C-F44FEF49B7BA}">
          <x14:formula1>
            <xm:f>Fonction_CA!$M$1:$M$3</xm:f>
          </x14:formula1>
          <xm:sqref>C2</xm:sqref>
        </x14:dataValidation>
        <x14:dataValidation type="list" allowBlank="1" showInputMessage="1" showErrorMessage="1" xr:uid="{4EE92FA1-9F91-7941-B268-E0014D978267}">
          <x14:formula1>
            <xm:f>Listes!$F$2:$F$3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C244-7B66-A641-BA73-0F4A09F039A7}">
  <dimension ref="A1:M27"/>
  <sheetViews>
    <sheetView zoomScale="125" workbookViewId="0">
      <selection activeCell="F1" sqref="F1:F1048576"/>
    </sheetView>
  </sheetViews>
  <sheetFormatPr baseColWidth="10" defaultRowHeight="15"/>
  <cols>
    <col min="1" max="1" width="78" customWidth="1"/>
    <col min="9" max="9" width="32" bestFit="1" customWidth="1"/>
  </cols>
  <sheetData>
    <row r="1" spans="1:13">
      <c r="A1" s="58" t="s">
        <v>146</v>
      </c>
      <c r="B1" s="58" t="s">
        <v>147</v>
      </c>
      <c r="C1" s="59" t="s">
        <v>148</v>
      </c>
      <c r="E1" s="58" t="s">
        <v>146</v>
      </c>
      <c r="F1" s="58" t="s">
        <v>147</v>
      </c>
      <c r="G1" s="59" t="s">
        <v>148</v>
      </c>
      <c r="H1" s="59"/>
      <c r="I1" s="58" t="s">
        <v>146</v>
      </c>
      <c r="J1" s="58" t="s">
        <v>147</v>
      </c>
      <c r="K1" s="59" t="s">
        <v>148</v>
      </c>
      <c r="M1" t="s">
        <v>50</v>
      </c>
    </row>
    <row r="2" spans="1:13">
      <c r="A2" t="s">
        <v>313</v>
      </c>
      <c r="B2" t="s">
        <v>314</v>
      </c>
      <c r="C2" s="60">
        <v>1</v>
      </c>
      <c r="E2" t="s">
        <v>332</v>
      </c>
      <c r="F2" t="s">
        <v>333</v>
      </c>
      <c r="G2">
        <v>2</v>
      </c>
      <c r="I2" t="s">
        <v>150</v>
      </c>
      <c r="J2" t="s">
        <v>151</v>
      </c>
      <c r="K2">
        <v>3</v>
      </c>
      <c r="M2" t="s">
        <v>191</v>
      </c>
    </row>
    <row r="3" spans="1:13">
      <c r="A3" t="s">
        <v>315</v>
      </c>
      <c r="B3" t="s">
        <v>258</v>
      </c>
      <c r="C3" s="60">
        <v>1</v>
      </c>
      <c r="E3" t="s">
        <v>334</v>
      </c>
      <c r="F3" t="s">
        <v>335</v>
      </c>
      <c r="G3">
        <v>2</v>
      </c>
      <c r="I3" t="s">
        <v>158</v>
      </c>
      <c r="J3" t="s">
        <v>159</v>
      </c>
      <c r="K3">
        <v>3</v>
      </c>
      <c r="M3" t="s">
        <v>192</v>
      </c>
    </row>
    <row r="4" spans="1:13">
      <c r="A4" t="s">
        <v>316</v>
      </c>
      <c r="B4" t="s">
        <v>317</v>
      </c>
      <c r="C4" s="60">
        <v>1</v>
      </c>
      <c r="E4" t="s">
        <v>152</v>
      </c>
      <c r="F4" t="s">
        <v>153</v>
      </c>
      <c r="G4">
        <v>2</v>
      </c>
      <c r="I4" t="s">
        <v>154</v>
      </c>
      <c r="J4" t="s">
        <v>155</v>
      </c>
      <c r="K4">
        <v>3</v>
      </c>
    </row>
    <row r="5" spans="1:13">
      <c r="A5" t="s">
        <v>318</v>
      </c>
      <c r="B5" t="s">
        <v>319</v>
      </c>
      <c r="C5" s="60">
        <v>1</v>
      </c>
      <c r="E5" t="s">
        <v>336</v>
      </c>
      <c r="F5" t="s">
        <v>337</v>
      </c>
      <c r="G5">
        <v>2</v>
      </c>
      <c r="I5" t="s">
        <v>164</v>
      </c>
      <c r="J5" t="s">
        <v>187</v>
      </c>
      <c r="K5">
        <v>3</v>
      </c>
    </row>
    <row r="6" spans="1:13">
      <c r="A6" t="s">
        <v>320</v>
      </c>
      <c r="B6" t="s">
        <v>321</v>
      </c>
      <c r="C6" s="60">
        <v>1</v>
      </c>
      <c r="E6" t="s">
        <v>338</v>
      </c>
      <c r="F6" t="s">
        <v>339</v>
      </c>
      <c r="G6">
        <v>2</v>
      </c>
      <c r="I6" t="s">
        <v>166</v>
      </c>
      <c r="J6" t="s">
        <v>188</v>
      </c>
      <c r="K6">
        <v>3</v>
      </c>
    </row>
    <row r="7" spans="1:13">
      <c r="A7" t="s">
        <v>322</v>
      </c>
      <c r="B7" t="s">
        <v>323</v>
      </c>
      <c r="C7" s="60">
        <v>1</v>
      </c>
      <c r="E7" t="s">
        <v>149</v>
      </c>
      <c r="F7" t="s">
        <v>149</v>
      </c>
      <c r="G7">
        <v>2</v>
      </c>
      <c r="I7" t="s">
        <v>189</v>
      </c>
      <c r="J7" t="s">
        <v>190</v>
      </c>
      <c r="K7">
        <v>3</v>
      </c>
    </row>
    <row r="8" spans="1:13">
      <c r="A8" t="s">
        <v>324</v>
      </c>
      <c r="B8" t="s">
        <v>325</v>
      </c>
      <c r="C8" s="60">
        <v>1</v>
      </c>
      <c r="E8" t="s">
        <v>156</v>
      </c>
      <c r="F8" t="s">
        <v>157</v>
      </c>
      <c r="G8">
        <v>2</v>
      </c>
      <c r="I8" t="s">
        <v>161</v>
      </c>
      <c r="J8" t="s">
        <v>162</v>
      </c>
      <c r="K8">
        <v>3</v>
      </c>
    </row>
    <row r="9" spans="1:13">
      <c r="A9" t="s">
        <v>326</v>
      </c>
      <c r="B9" t="s">
        <v>327</v>
      </c>
      <c r="C9" s="60">
        <v>1</v>
      </c>
      <c r="E9" t="s">
        <v>160</v>
      </c>
      <c r="F9" t="s">
        <v>160</v>
      </c>
      <c r="G9">
        <v>2</v>
      </c>
    </row>
    <row r="10" spans="1:13">
      <c r="A10" t="s">
        <v>328</v>
      </c>
      <c r="B10" t="s">
        <v>159</v>
      </c>
      <c r="C10" s="60">
        <v>1</v>
      </c>
      <c r="E10" t="s">
        <v>163</v>
      </c>
      <c r="F10" t="s">
        <v>163</v>
      </c>
      <c r="G10">
        <v>2</v>
      </c>
    </row>
    <row r="11" spans="1:13">
      <c r="A11" t="s">
        <v>329</v>
      </c>
      <c r="B11" t="s">
        <v>151</v>
      </c>
      <c r="C11" s="60">
        <v>1</v>
      </c>
      <c r="E11" t="s">
        <v>165</v>
      </c>
      <c r="F11" t="s">
        <v>165</v>
      </c>
      <c r="G11">
        <v>2</v>
      </c>
    </row>
    <row r="12" spans="1:13">
      <c r="A12" t="s">
        <v>330</v>
      </c>
      <c r="B12" t="s">
        <v>331</v>
      </c>
      <c r="C12" s="60">
        <v>1</v>
      </c>
      <c r="E12" t="s">
        <v>167</v>
      </c>
      <c r="F12" t="s">
        <v>167</v>
      </c>
      <c r="G12">
        <v>2</v>
      </c>
    </row>
    <row r="13" spans="1:13">
      <c r="C13" s="60"/>
      <c r="E13" t="s">
        <v>168</v>
      </c>
      <c r="F13" t="s">
        <v>169</v>
      </c>
      <c r="G13">
        <v>2</v>
      </c>
    </row>
    <row r="14" spans="1:13">
      <c r="C14" s="60"/>
      <c r="E14" t="s">
        <v>170</v>
      </c>
      <c r="F14" t="s">
        <v>170</v>
      </c>
      <c r="G14">
        <v>2</v>
      </c>
    </row>
    <row r="15" spans="1:13">
      <c r="C15" s="60"/>
      <c r="E15" t="s">
        <v>171</v>
      </c>
      <c r="F15" t="s">
        <v>171</v>
      </c>
      <c r="G15">
        <v>2</v>
      </c>
    </row>
    <row r="16" spans="1:13">
      <c r="C16" s="60"/>
      <c r="E16" t="s">
        <v>172</v>
      </c>
      <c r="F16" t="s">
        <v>172</v>
      </c>
      <c r="G16">
        <v>2</v>
      </c>
    </row>
    <row r="17" spans="3:7">
      <c r="C17" s="60"/>
      <c r="E17" t="s">
        <v>173</v>
      </c>
      <c r="F17" t="s">
        <v>174</v>
      </c>
      <c r="G17">
        <v>2</v>
      </c>
    </row>
    <row r="18" spans="3:7">
      <c r="C18" s="60"/>
      <c r="E18" t="s">
        <v>175</v>
      </c>
      <c r="F18" t="s">
        <v>176</v>
      </c>
      <c r="G18">
        <v>2</v>
      </c>
    </row>
    <row r="19" spans="3:7">
      <c r="C19" s="60"/>
      <c r="E19" t="s">
        <v>164</v>
      </c>
      <c r="F19" t="s">
        <v>187</v>
      </c>
      <c r="G19">
        <v>2</v>
      </c>
    </row>
    <row r="20" spans="3:7">
      <c r="C20" s="60"/>
      <c r="E20" t="s">
        <v>177</v>
      </c>
      <c r="F20" t="s">
        <v>178</v>
      </c>
      <c r="G20">
        <v>2</v>
      </c>
    </row>
    <row r="21" spans="3:7">
      <c r="C21" s="60"/>
      <c r="E21" t="s">
        <v>166</v>
      </c>
      <c r="F21" t="s">
        <v>188</v>
      </c>
      <c r="G21">
        <v>2</v>
      </c>
    </row>
    <row r="22" spans="3:7">
      <c r="C22" s="60"/>
      <c r="E22" t="s">
        <v>179</v>
      </c>
      <c r="F22" t="s">
        <v>180</v>
      </c>
      <c r="G22">
        <v>2</v>
      </c>
    </row>
    <row r="23" spans="3:7">
      <c r="C23" s="60"/>
      <c r="E23" t="s">
        <v>189</v>
      </c>
      <c r="F23" t="s">
        <v>190</v>
      </c>
      <c r="G23">
        <v>2</v>
      </c>
    </row>
    <row r="24" spans="3:7">
      <c r="C24" s="60"/>
      <c r="E24" t="s">
        <v>181</v>
      </c>
      <c r="F24" t="s">
        <v>182</v>
      </c>
      <c r="G24">
        <v>2</v>
      </c>
    </row>
    <row r="25" spans="3:7">
      <c r="C25" s="60"/>
      <c r="E25" t="s">
        <v>183</v>
      </c>
      <c r="F25" t="s">
        <v>184</v>
      </c>
      <c r="G25">
        <v>2</v>
      </c>
    </row>
    <row r="26" spans="3:7">
      <c r="C26" s="60"/>
      <c r="E26" t="s">
        <v>185</v>
      </c>
      <c r="F26" t="s">
        <v>186</v>
      </c>
      <c r="G26">
        <v>2</v>
      </c>
    </row>
    <row r="27" spans="3:7">
      <c r="C27" s="60"/>
    </row>
  </sheetData>
  <sheetProtection algorithmName="SHA-512" hashValue="bjh/LCAEuTinwGNmg9db+JFW9WIQ8H3XLKPXb9hHWezQTeG0/5Gm8aOVO12G6PLrX6nLQcIF10CjKJNxGQs5eg==" saltValue="N5V9QfSIkTWW6nQtYb1Z2w==" spinCount="100000" sheet="1" objects="1" scenarios="1"/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8E3C-684A-A84E-BF7D-C966FE421893}">
  <dimension ref="B1:J19"/>
  <sheetViews>
    <sheetView showGridLines="0" zoomScaleNormal="100" workbookViewId="0">
      <selection activeCell="C3" sqref="C3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1.33203125" customWidth="1"/>
    <col min="5" max="5" width="12.6640625" customWidth="1"/>
    <col min="6" max="6" width="13.1640625" customWidth="1"/>
    <col min="7" max="7" width="25.83203125" customWidth="1"/>
    <col min="8" max="8" width="13.6640625" customWidth="1"/>
    <col min="9" max="9" width="19.6640625" customWidth="1"/>
    <col min="10" max="10" width="19.33203125" style="2" customWidth="1"/>
  </cols>
  <sheetData>
    <row r="1" spans="2:10" ht="68" customHeight="1" thickBot="1"/>
    <row r="2" spans="2:10" ht="6" customHeight="1">
      <c r="B2" s="21"/>
      <c r="C2" s="4"/>
      <c r="D2" s="13"/>
      <c r="F2" s="21"/>
      <c r="G2" s="4"/>
      <c r="H2" s="4"/>
      <c r="I2" s="5"/>
      <c r="J2"/>
    </row>
    <row r="3" spans="2:10" ht="40.5" customHeight="1">
      <c r="B3" s="30" t="s">
        <v>17</v>
      </c>
      <c r="C3" s="34">
        <v>1</v>
      </c>
      <c r="D3" s="28"/>
      <c r="F3" s="20" t="s">
        <v>19</v>
      </c>
      <c r="G3" s="22"/>
      <c r="I3" s="23"/>
      <c r="J3"/>
    </row>
    <row r="4" spans="2:10" s="3" customFormat="1" ht="19.5" customHeight="1" thickBot="1">
      <c r="B4" s="31"/>
      <c r="C4" s="32" t="s">
        <v>18</v>
      </c>
      <c r="D4" s="29"/>
      <c r="F4" s="107" t="s">
        <v>0</v>
      </c>
      <c r="G4" s="108"/>
      <c r="H4" s="1">
        <v>208</v>
      </c>
      <c r="I4" s="23" t="s">
        <v>39</v>
      </c>
    </row>
    <row r="5" spans="2:10" s="3" customFormat="1" ht="25" customHeight="1" thickBot="1">
      <c r="F5" s="109" t="s">
        <v>15</v>
      </c>
      <c r="G5" s="110"/>
      <c r="H5" s="42">
        <v>8</v>
      </c>
      <c r="I5" s="14" t="s">
        <v>40</v>
      </c>
    </row>
    <row r="6" spans="2:10" ht="20.75" customHeight="1" thickBot="1">
      <c r="F6" s="40"/>
      <c r="G6" s="40"/>
    </row>
    <row r="7" spans="2:10" ht="70" customHeight="1">
      <c r="B7" s="105" t="s">
        <v>11</v>
      </c>
      <c r="C7" s="19" t="s">
        <v>10</v>
      </c>
      <c r="D7" s="19"/>
      <c r="E7" s="111" t="s">
        <v>8</v>
      </c>
      <c r="F7" s="111"/>
      <c r="G7" s="4"/>
      <c r="H7" s="103" t="s">
        <v>20</v>
      </c>
      <c r="J7"/>
    </row>
    <row r="8" spans="2:10" ht="26" customHeight="1">
      <c r="B8" s="106"/>
      <c r="H8" s="104"/>
      <c r="J8"/>
    </row>
    <row r="9" spans="2:10" ht="38.25" customHeight="1">
      <c r="B9" s="16" t="s">
        <v>16</v>
      </c>
      <c r="C9" s="35"/>
      <c r="D9" s="12"/>
      <c r="E9" s="36" t="s">
        <v>7</v>
      </c>
      <c r="F9" s="36" t="s">
        <v>6</v>
      </c>
      <c r="G9" s="3"/>
      <c r="H9" s="24">
        <f>(C9*(VLOOKUP(E9,Listes!A2:B5,2,FALSE))*VLOOKUP(F9,Listes!C2:D6,2,FALSE))/($H$4*$C$3)</f>
        <v>0</v>
      </c>
      <c r="J9"/>
    </row>
    <row r="10" spans="2:10" ht="9.75" customHeight="1" thickBot="1">
      <c r="B10" s="25"/>
      <c r="C10" s="26"/>
      <c r="D10" s="26"/>
      <c r="E10" s="26"/>
      <c r="F10" s="26"/>
      <c r="G10" s="26"/>
      <c r="H10" s="27"/>
      <c r="J10"/>
    </row>
    <row r="11" spans="2:10" ht="7.25" customHeight="1" thickBot="1">
      <c r="H11" s="2"/>
      <c r="J11"/>
    </row>
    <row r="12" spans="2:10" ht="69" customHeight="1">
      <c r="B12" s="105" t="s">
        <v>12</v>
      </c>
      <c r="C12" s="37" t="s">
        <v>22</v>
      </c>
      <c r="D12" s="19"/>
      <c r="E12" s="37" t="s">
        <v>23</v>
      </c>
      <c r="F12" s="4"/>
      <c r="G12" s="5"/>
      <c r="J12"/>
    </row>
    <row r="13" spans="2:10" ht="34.5" customHeight="1">
      <c r="B13" s="106"/>
      <c r="C13" s="10"/>
      <c r="D13" s="10"/>
      <c r="E13" s="9"/>
      <c r="G13" s="104" t="s">
        <v>21</v>
      </c>
      <c r="J13"/>
    </row>
    <row r="14" spans="2:10" s="3" customFormat="1" ht="40.25" customHeight="1">
      <c r="B14" s="17" t="s">
        <v>13</v>
      </c>
      <c r="C14" s="35"/>
      <c r="D14" s="12"/>
      <c r="E14" s="36" t="s">
        <v>7</v>
      </c>
      <c r="G14" s="104"/>
    </row>
    <row r="15" spans="2:10" s="3" customFormat="1" ht="6.75" customHeight="1">
      <c r="B15" s="17"/>
      <c r="C15" s="12"/>
      <c r="D15" s="12"/>
      <c r="E15" s="12"/>
      <c r="G15" s="11"/>
    </row>
    <row r="16" spans="2:10" s="3" customFormat="1" ht="34.25" customHeight="1">
      <c r="B16" s="17" t="s">
        <v>9</v>
      </c>
      <c r="C16" s="35"/>
      <c r="D16" s="12"/>
      <c r="E16" s="36" t="s">
        <v>6</v>
      </c>
      <c r="G16" s="24">
        <f>(C14*VLOOKUP(E14,Listes!A2:B5,2,FALSE))*C16*VLOOKUP(E16,Listes!C2:D6,2,FALSE)/($H$4*$C$3)</f>
        <v>0</v>
      </c>
    </row>
    <row r="17" spans="2:7" s="3" customFormat="1" ht="8.75" customHeight="1" thickBot="1">
      <c r="B17" s="18"/>
      <c r="C17" s="6"/>
      <c r="D17" s="6"/>
      <c r="E17" s="6"/>
      <c r="F17" s="7"/>
      <c r="G17" s="8"/>
    </row>
    <row r="18" spans="2:7" ht="18" customHeight="1">
      <c r="B18" s="33" t="s">
        <v>14</v>
      </c>
      <c r="C18" s="15"/>
      <c r="D18" s="15"/>
    </row>
    <row r="19" spans="2:7" ht="9.5" customHeight="1">
      <c r="B19" s="1"/>
      <c r="C19" s="1"/>
      <c r="D19" s="1"/>
    </row>
  </sheetData>
  <sheetProtection algorithmName="SHA-512" hashValue="n666WUryAwk72CVaUGVjb0hVW+oJmnQevRGHrevZpCoHco++tBzSMeMDnDWKuQUrE99mF841Dx5t1p5NdLRm6g==" saltValue="999WEe93MQGcvr0jWjzpew==" spinCount="100000" sheet="1" objects="1" scenarios="1" selectLockedCells="1"/>
  <mergeCells count="7">
    <mergeCell ref="H7:H8"/>
    <mergeCell ref="B12:B13"/>
    <mergeCell ref="G13:G14"/>
    <mergeCell ref="F4:G4"/>
    <mergeCell ref="F5:G5"/>
    <mergeCell ref="B7:B8"/>
    <mergeCell ref="E7:F7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347A571-7E1E-DF47-8068-65B08AC7DB39}">
          <x14:formula1>
            <xm:f>Listes!$A$2:$A$5</xm:f>
          </x14:formula1>
          <xm:sqref>E9</xm:sqref>
        </x14:dataValidation>
        <x14:dataValidation type="list" allowBlank="1" showInputMessage="1" showErrorMessage="1" xr:uid="{EF1F3728-9960-744D-9924-771E6AEB79B6}">
          <x14:formula1>
            <xm:f>Listes!$C$2:$C$6</xm:f>
          </x14:formula1>
          <xm:sqref>F9</xm:sqref>
        </x14:dataValidation>
        <x14:dataValidation type="list" allowBlank="1" showInputMessage="1" showErrorMessage="1" xr:uid="{9C810209-D42A-4D41-BE16-7090B008B727}">
          <x14:formula1>
            <xm:f>Listes!$A$9:$A$12</xm:f>
          </x14:formula1>
          <xm:sqref>E14</xm:sqref>
        </x14:dataValidation>
        <x14:dataValidation type="list" allowBlank="1" showInputMessage="1" showErrorMessage="1" xr:uid="{72E23789-0823-1C41-90D4-0C8B73716399}">
          <x14:formula1>
            <xm:f>Listes!$C$9:$C$13</xm:f>
          </x14:formula1>
          <xm:sqref>E16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82AE-1CA4-9248-A03A-599FF8D211A8}">
  <dimension ref="B1:J19"/>
  <sheetViews>
    <sheetView showGridLines="0" zoomScaleNormal="100" workbookViewId="0">
      <selection activeCell="C3" sqref="C3"/>
    </sheetView>
  </sheetViews>
  <sheetFormatPr baseColWidth="10" defaultRowHeight="15"/>
  <cols>
    <col min="1" max="1" width="33.33203125" customWidth="1"/>
    <col min="2" max="2" width="53.33203125" customWidth="1"/>
    <col min="3" max="3" width="13" customWidth="1"/>
    <col min="4" max="4" width="1.33203125" customWidth="1"/>
    <col min="5" max="5" width="12.6640625" customWidth="1"/>
    <col min="6" max="6" width="13.1640625" customWidth="1"/>
    <col min="7" max="7" width="25.83203125" customWidth="1"/>
    <col min="8" max="8" width="13.6640625" customWidth="1"/>
    <col min="9" max="9" width="21.33203125" customWidth="1"/>
    <col min="10" max="10" width="19.33203125" style="2" customWidth="1"/>
  </cols>
  <sheetData>
    <row r="1" spans="2:10" ht="69.5" customHeight="1" thickBot="1"/>
    <row r="2" spans="2:10" ht="6" customHeight="1">
      <c r="B2" s="21"/>
      <c r="C2" s="4"/>
      <c r="D2" s="13"/>
      <c r="F2" s="21"/>
      <c r="G2" s="4"/>
      <c r="H2" s="4"/>
      <c r="I2" s="5"/>
      <c r="J2"/>
    </row>
    <row r="3" spans="2:10" ht="40.5" customHeight="1">
      <c r="B3" s="30" t="s">
        <v>24</v>
      </c>
      <c r="C3" s="34">
        <v>1</v>
      </c>
      <c r="D3" s="28"/>
      <c r="F3" s="112" t="s">
        <v>37</v>
      </c>
      <c r="G3" s="113"/>
      <c r="H3" s="113"/>
      <c r="I3" s="114"/>
      <c r="J3"/>
    </row>
    <row r="4" spans="2:10" s="3" customFormat="1" ht="19.5" customHeight="1" thickBot="1">
      <c r="B4" s="31"/>
      <c r="C4" s="32" t="s">
        <v>18</v>
      </c>
      <c r="D4" s="29"/>
      <c r="F4" s="107" t="s">
        <v>25</v>
      </c>
      <c r="G4" s="108"/>
      <c r="H4" s="1">
        <v>1607</v>
      </c>
      <c r="I4" s="23" t="s">
        <v>36</v>
      </c>
    </row>
    <row r="5" spans="2:10" s="3" customFormat="1" ht="24.75" customHeight="1" thickBot="1">
      <c r="F5" s="109" t="s">
        <v>26</v>
      </c>
      <c r="G5" s="110"/>
      <c r="H5" s="39">
        <v>35</v>
      </c>
      <c r="I5" s="14" t="s">
        <v>35</v>
      </c>
    </row>
    <row r="6" spans="2:10" ht="30.5" customHeight="1" thickBot="1">
      <c r="F6" s="40"/>
      <c r="I6" s="41" t="s">
        <v>38</v>
      </c>
    </row>
    <row r="7" spans="2:10" ht="70" customHeight="1">
      <c r="B7" s="105" t="s">
        <v>11</v>
      </c>
      <c r="C7" s="19" t="s">
        <v>10</v>
      </c>
      <c r="D7" s="19"/>
      <c r="E7" s="111" t="s">
        <v>8</v>
      </c>
      <c r="F7" s="111"/>
      <c r="G7" s="4"/>
      <c r="H7" s="103" t="s">
        <v>20</v>
      </c>
      <c r="J7"/>
    </row>
    <row r="8" spans="2:10" ht="26" customHeight="1">
      <c r="B8" s="106"/>
      <c r="H8" s="104"/>
      <c r="J8"/>
    </row>
    <row r="9" spans="2:10" ht="38.25" customHeight="1">
      <c r="B9" s="16" t="s">
        <v>16</v>
      </c>
      <c r="C9" s="35"/>
      <c r="D9" s="12"/>
      <c r="E9" s="36" t="s">
        <v>7</v>
      </c>
      <c r="F9" s="36" t="s">
        <v>6</v>
      </c>
      <c r="G9" s="3"/>
      <c r="H9" s="24">
        <f>(C9*(VLOOKUP(E9,Listes!A9:B12,2,FALSE))*VLOOKUP(F9,Listes!C9:D13,2,FALSE))/(($H$4)*$C$3)</f>
        <v>0</v>
      </c>
      <c r="J9"/>
    </row>
    <row r="10" spans="2:10" ht="9.75" customHeight="1" thickBot="1">
      <c r="B10" s="25"/>
      <c r="C10" s="26"/>
      <c r="D10" s="26"/>
      <c r="E10" s="26"/>
      <c r="F10" s="26"/>
      <c r="G10" s="26"/>
      <c r="H10" s="27"/>
      <c r="J10"/>
    </row>
    <row r="11" spans="2:10" ht="7.25" customHeight="1" thickBot="1">
      <c r="H11" s="2"/>
      <c r="J11"/>
    </row>
    <row r="12" spans="2:10" ht="69" customHeight="1">
      <c r="B12" s="105" t="s">
        <v>31</v>
      </c>
      <c r="C12" s="37" t="s">
        <v>22</v>
      </c>
      <c r="D12" s="19"/>
      <c r="E12" s="37" t="s">
        <v>23</v>
      </c>
      <c r="F12" s="4"/>
      <c r="G12" s="5"/>
      <c r="J12"/>
    </row>
    <row r="13" spans="2:10" ht="34.5" customHeight="1">
      <c r="B13" s="106"/>
      <c r="C13" s="10"/>
      <c r="D13" s="10"/>
      <c r="E13" s="9"/>
      <c r="G13" s="104" t="s">
        <v>21</v>
      </c>
      <c r="J13"/>
    </row>
    <row r="14" spans="2:10" s="3" customFormat="1" ht="40.25" customHeight="1">
      <c r="B14" s="17" t="s">
        <v>33</v>
      </c>
      <c r="C14" s="35"/>
      <c r="D14" s="12"/>
      <c r="E14" s="36" t="s">
        <v>7</v>
      </c>
      <c r="G14" s="104"/>
    </row>
    <row r="15" spans="2:10" s="3" customFormat="1" ht="6.75" customHeight="1">
      <c r="B15" s="17"/>
      <c r="C15" s="12"/>
      <c r="D15" s="12"/>
      <c r="E15" s="12"/>
      <c r="G15" s="11"/>
    </row>
    <row r="16" spans="2:10" s="3" customFormat="1" ht="34.25" customHeight="1">
      <c r="B16" s="17" t="s">
        <v>34</v>
      </c>
      <c r="C16" s="35"/>
      <c r="D16" s="12"/>
      <c r="E16" s="36" t="s">
        <v>6</v>
      </c>
      <c r="G16" s="24">
        <f>(C14*VLOOKUP(E14,Listes!A9:B12,2,FALSE))*C16*VLOOKUP(E16,Listes!C9:D13,2,FALSE)/($H$4*$C$3)</f>
        <v>0</v>
      </c>
    </row>
    <row r="17" spans="2:7" s="3" customFormat="1" ht="8.75" customHeight="1" thickBot="1">
      <c r="B17" s="18"/>
      <c r="C17" s="6"/>
      <c r="D17" s="6"/>
      <c r="E17" s="6"/>
      <c r="F17" s="7"/>
      <c r="G17" s="8"/>
    </row>
    <row r="18" spans="2:7" ht="18" customHeight="1">
      <c r="B18" s="33" t="s">
        <v>32</v>
      </c>
      <c r="C18" s="15"/>
      <c r="D18" s="15"/>
    </row>
    <row r="19" spans="2:7" ht="9.5" customHeight="1">
      <c r="B19" s="1"/>
      <c r="C19" s="1"/>
      <c r="D19" s="1"/>
    </row>
  </sheetData>
  <sheetProtection algorithmName="SHA-512" hashValue="XcdBwTN7gieP/7WOYAeG1Lox6bmeHXbA2fHlmZDIMuzSorh0PtxIEm7UjN3NcBRMpTW0wK+d/v0WZxfUdYRl2g==" saltValue="5a51NA66ti32iMUVD3Utvw==" spinCount="100000" sheet="1" objects="1" selectLockedCells="1"/>
  <mergeCells count="8">
    <mergeCell ref="B12:B13"/>
    <mergeCell ref="G13:G14"/>
    <mergeCell ref="F3:I3"/>
    <mergeCell ref="F4:G4"/>
    <mergeCell ref="F5:G5"/>
    <mergeCell ref="B7:B8"/>
    <mergeCell ref="E7:F7"/>
    <mergeCell ref="H7:H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201A92A-2B0E-DF4D-A144-FE357CD3D3CD}">
          <x14:formula1>
            <xm:f>Listes!$A$9:$A$12</xm:f>
          </x14:formula1>
          <xm:sqref>E9 E14</xm:sqref>
        </x14:dataValidation>
        <x14:dataValidation type="list" allowBlank="1" showInputMessage="1" showErrorMessage="1" xr:uid="{728CCD2B-3897-E247-BA89-46FF984E318E}">
          <x14:formula1>
            <xm:f>Listes!$C$9:$C$13</xm:f>
          </x14:formula1>
          <xm:sqref>F9 E16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4E73-8FDE-A94C-85C3-DA30BE340A9A}">
  <dimension ref="C1:I18"/>
  <sheetViews>
    <sheetView showGridLines="0" workbookViewId="0">
      <selection activeCell="D3" sqref="D3:E3"/>
    </sheetView>
  </sheetViews>
  <sheetFormatPr baseColWidth="10" defaultColWidth="11.33203125" defaultRowHeight="24" customHeight="1"/>
  <cols>
    <col min="1" max="1" width="12" style="3" customWidth="1"/>
    <col min="2" max="2" width="18.6640625" style="3" customWidth="1"/>
    <col min="3" max="3" width="43.5" style="46" customWidth="1"/>
    <col min="4" max="4" width="9" style="3" customWidth="1"/>
    <col min="5" max="5" width="14.33203125" style="12" customWidth="1"/>
    <col min="6" max="6" width="4" style="67" customWidth="1"/>
    <col min="7" max="7" width="6.6640625" style="3" customWidth="1"/>
    <col min="8" max="8" width="11.33203125" style="3"/>
    <col min="9" max="9" width="22.33203125" style="3" customWidth="1"/>
    <col min="10" max="16384" width="11.33203125" style="3"/>
  </cols>
  <sheetData>
    <row r="1" spans="3:9" ht="18" customHeight="1">
      <c r="C1" s="3"/>
      <c r="E1" s="3"/>
      <c r="F1" s="3"/>
    </row>
    <row r="2" spans="3:9" ht="54.75" customHeight="1">
      <c r="C2" s="115" t="s">
        <v>193</v>
      </c>
      <c r="D2" s="115"/>
      <c r="E2" s="115"/>
      <c r="F2" s="115"/>
      <c r="G2" s="115"/>
      <c r="H2" s="115"/>
      <c r="I2" s="115"/>
    </row>
    <row r="3" spans="3:9" ht="27.75" customHeight="1">
      <c r="C3" s="47" t="s">
        <v>41</v>
      </c>
      <c r="D3" s="116" t="s">
        <v>50</v>
      </c>
      <c r="E3" s="117"/>
      <c r="G3" s="118" t="s">
        <v>194</v>
      </c>
      <c r="H3" s="118"/>
      <c r="I3" s="118"/>
    </row>
    <row r="4" spans="3:9" ht="23.25" customHeight="1">
      <c r="C4" s="68" t="s">
        <v>195</v>
      </c>
      <c r="D4" s="43" t="str">
        <f>IF(D3="FONCTIONNAIRE","1607 h/an et 35h/semaine","208 jours/an et 8 h/jour")</f>
        <v>208 jours/an et 8 h/jour</v>
      </c>
      <c r="E4" s="3"/>
      <c r="F4" s="53"/>
      <c r="G4" s="67"/>
    </row>
    <row r="5" spans="3:9" ht="7.5" customHeight="1">
      <c r="C5" s="47"/>
      <c r="D5" s="43"/>
      <c r="E5" s="3"/>
      <c r="F5" s="12"/>
      <c r="G5" s="67"/>
    </row>
    <row r="6" spans="3:9" ht="23.25" customHeight="1">
      <c r="C6" s="47" t="s">
        <v>48</v>
      </c>
      <c r="D6" s="44"/>
      <c r="E6" s="48" t="s">
        <v>42</v>
      </c>
      <c r="F6" s="12"/>
      <c r="G6" s="67"/>
      <c r="H6" s="69"/>
      <c r="I6" s="69"/>
    </row>
    <row r="7" spans="3:9" ht="25.25" customHeight="1">
      <c r="C7" s="47"/>
      <c r="D7" s="70" t="s">
        <v>196</v>
      </c>
      <c r="E7" s="48"/>
      <c r="F7" s="12"/>
      <c r="G7" s="71"/>
      <c r="H7" s="69"/>
      <c r="I7" s="69"/>
    </row>
    <row r="8" spans="3:9" ht="24" customHeight="1">
      <c r="C8" s="47" t="s">
        <v>43</v>
      </c>
      <c r="D8" s="49"/>
      <c r="E8" s="48" t="s">
        <v>44</v>
      </c>
      <c r="F8" s="12"/>
      <c r="G8" s="67"/>
      <c r="H8" s="69"/>
      <c r="I8" s="69"/>
    </row>
    <row r="9" spans="3:9" ht="18" customHeight="1">
      <c r="C9" s="47"/>
      <c r="D9" s="72" t="s">
        <v>197</v>
      </c>
      <c r="E9" s="48"/>
      <c r="F9" s="12"/>
      <c r="G9" s="67"/>
      <c r="H9" s="69"/>
      <c r="I9" s="69"/>
    </row>
    <row r="10" spans="3:9" ht="36" customHeight="1">
      <c r="C10" s="47"/>
      <c r="D10" s="45"/>
      <c r="E10" s="3"/>
      <c r="F10" s="3"/>
    </row>
    <row r="11" spans="3:9" ht="24" customHeight="1">
      <c r="C11" s="73" t="s">
        <v>45</v>
      </c>
      <c r="D11" s="74">
        <f>IF(D3="MAGISTRAT",D6*D8*Listes!D3,D6*D8*'Calculatrice - Fonctionnaires'!H4/7)</f>
        <v>0</v>
      </c>
      <c r="E11" s="75" t="s">
        <v>47</v>
      </c>
      <c r="F11" s="76" t="s">
        <v>49</v>
      </c>
      <c r="G11" s="77">
        <f>IF(D3="FONCTIONNAIRE",D11*7,D11*8)</f>
        <v>0</v>
      </c>
      <c r="H11" s="75" t="s">
        <v>46</v>
      </c>
      <c r="I11" s="78"/>
    </row>
    <row r="12" spans="3:9" ht="24" customHeight="1">
      <c r="C12" s="79" t="s">
        <v>51</v>
      </c>
      <c r="D12" s="80">
        <f>D11/12</f>
        <v>0</v>
      </c>
      <c r="E12" s="3" t="s">
        <v>198</v>
      </c>
      <c r="F12" s="12" t="s">
        <v>49</v>
      </c>
      <c r="G12" s="80">
        <f>IF(D4="FONCTIONNAIRE",D12*7,D12*8)</f>
        <v>0</v>
      </c>
      <c r="H12" s="3" t="s">
        <v>199</v>
      </c>
      <c r="I12" s="81"/>
    </row>
    <row r="13" spans="3:9" ht="24" customHeight="1">
      <c r="C13" s="82" t="s">
        <v>52</v>
      </c>
      <c r="D13" s="83">
        <f>(D8*D6)*5</f>
        <v>0</v>
      </c>
      <c r="E13" s="84" t="s">
        <v>200</v>
      </c>
      <c r="F13" s="85" t="s">
        <v>49</v>
      </c>
      <c r="G13" s="86">
        <f>IF(D3="FONCTIONNAIRE",D13*7,D13*8)</f>
        <v>0</v>
      </c>
      <c r="H13" s="84" t="s">
        <v>201</v>
      </c>
      <c r="I13" s="87"/>
    </row>
    <row r="14" spans="3:9" ht="16.25" customHeight="1">
      <c r="C14" s="88" t="s">
        <v>202</v>
      </c>
    </row>
    <row r="15" spans="3:9" ht="16.25" customHeight="1">
      <c r="C15" s="88" t="s">
        <v>203</v>
      </c>
    </row>
    <row r="16" spans="3:9" ht="24" customHeight="1">
      <c r="C16" s="89"/>
    </row>
    <row r="17" spans="3:3" ht="24" customHeight="1">
      <c r="C17" s="90"/>
    </row>
    <row r="18" spans="3:3" ht="24" customHeight="1">
      <c r="C18" s="89"/>
    </row>
  </sheetData>
  <sheetProtection algorithmName="SHA-512" hashValue="LPGke7/ZH4S+bl7gS7AmrYxN7a2y0svDE8sTZW7XcdKX17IuH7HwrmxdTykh25OvdZ6VQDlSWjhfUfePOg6/pQ==" saltValue="z44X+kRlscZ2QAMWEkQsxw==" spinCount="100000" sheet="1" objects="1" scenarios="1" selectLockedCells="1"/>
  <mergeCells count="3">
    <mergeCell ref="C2:I2"/>
    <mergeCell ref="D3:E3"/>
    <mergeCell ref="G3:I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FF2140-AB7E-834C-8562-FC8C1D3491A0}">
          <x14:formula1>
            <xm:f>Listes!$A$15:$A$16</xm:f>
          </x14:formula1>
          <xm:sqref>D3:E3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2AF3-DDE4-6240-8F27-8D2D656F1FFA}">
  <dimension ref="A1:F16"/>
  <sheetViews>
    <sheetView topLeftCell="A6" workbookViewId="0">
      <selection activeCell="D12" sqref="D12"/>
    </sheetView>
  </sheetViews>
  <sheetFormatPr baseColWidth="10" defaultRowHeight="15"/>
  <sheetData>
    <row r="1" spans="1:6">
      <c r="A1" t="s">
        <v>29</v>
      </c>
    </row>
    <row r="2" spans="1:6">
      <c r="A2" t="s">
        <v>7</v>
      </c>
      <c r="C2" t="s">
        <v>6</v>
      </c>
      <c r="F2" t="s">
        <v>144</v>
      </c>
    </row>
    <row r="3" spans="1:6">
      <c r="A3" t="s">
        <v>1</v>
      </c>
      <c r="B3">
        <v>1</v>
      </c>
      <c r="C3" t="s">
        <v>27</v>
      </c>
      <c r="D3">
        <f>'Calculatrice - Magistrats'!H4</f>
        <v>208</v>
      </c>
      <c r="F3" t="s">
        <v>145</v>
      </c>
    </row>
    <row r="4" spans="1:6">
      <c r="A4" t="s">
        <v>3</v>
      </c>
      <c r="B4">
        <v>0.5</v>
      </c>
      <c r="C4" t="s">
        <v>28</v>
      </c>
      <c r="D4">
        <f>D3/5</f>
        <v>41.6</v>
      </c>
    </row>
    <row r="5" spans="1:6">
      <c r="A5" t="s">
        <v>2</v>
      </c>
      <c r="B5">
        <f>1/'Calculatrice - Magistrats'!H5</f>
        <v>0.125</v>
      </c>
      <c r="C5" t="s">
        <v>4</v>
      </c>
      <c r="D5">
        <v>12</v>
      </c>
    </row>
    <row r="6" spans="1:6">
      <c r="C6" t="s">
        <v>5</v>
      </c>
      <c r="D6">
        <v>1</v>
      </c>
    </row>
    <row r="8" spans="1:6">
      <c r="A8" t="s">
        <v>30</v>
      </c>
    </row>
    <row r="9" spans="1:6">
      <c r="A9" t="s">
        <v>7</v>
      </c>
      <c r="B9" s="38"/>
      <c r="C9" t="s">
        <v>6</v>
      </c>
      <c r="D9" s="38"/>
    </row>
    <row r="10" spans="1:6">
      <c r="A10" t="s">
        <v>1</v>
      </c>
      <c r="B10" s="38">
        <f>'Calculatrice - Fonctionnaires'!H5/5</f>
        <v>7</v>
      </c>
      <c r="C10" t="s">
        <v>27</v>
      </c>
      <c r="D10" s="38">
        <f>'Calculatrice - Fonctionnaires'!H4/Listes!B10</f>
        <v>229.57142857142858</v>
      </c>
    </row>
    <row r="11" spans="1:6">
      <c r="A11" t="s">
        <v>3</v>
      </c>
      <c r="B11" s="38">
        <f>B10/2</f>
        <v>3.5</v>
      </c>
      <c r="C11" t="s">
        <v>28</v>
      </c>
      <c r="D11" s="38">
        <f>'Calculatrice - Fonctionnaires'!H4/'Calculatrice - Fonctionnaires'!H5</f>
        <v>45.914285714285711</v>
      </c>
    </row>
    <row r="12" spans="1:6">
      <c r="A12" t="s">
        <v>2</v>
      </c>
      <c r="B12" s="38">
        <v>1</v>
      </c>
      <c r="C12" t="s">
        <v>4</v>
      </c>
      <c r="D12" s="38">
        <f>12</f>
        <v>12</v>
      </c>
    </row>
    <row r="13" spans="1:6">
      <c r="B13" s="38"/>
      <c r="C13" t="s">
        <v>5</v>
      </c>
      <c r="D13" s="38">
        <v>1</v>
      </c>
    </row>
    <row r="15" spans="1:6" ht="16">
      <c r="A15" s="91" t="s">
        <v>50</v>
      </c>
    </row>
    <row r="16" spans="1:6" ht="16">
      <c r="A16" s="91" t="s">
        <v>204</v>
      </c>
    </row>
  </sheetData>
  <sheetProtection algorithmName="SHA-512" hashValue="bQ83ZdhUU9opnNA/6ZhvdozBgkM077TB4UBg0riIGBjCBIeELk7rx0fvBhPTybNA0s8kv9STEJGYUPIY9nDDnQ==" saltValue="YJGIKExtkszyW5BoILArJ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Formulaire à remplir</vt:lpstr>
      <vt:lpstr>Fonction_CA</vt:lpstr>
      <vt:lpstr>Calculatrice - Magistrats</vt:lpstr>
      <vt:lpstr>Calculatrice - Fonctionnaires</vt:lpstr>
      <vt:lpstr>Reconvertir un pourcentage</vt:lpstr>
      <vt:lpstr>Listes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MARCADE</dc:creator>
  <cp:lastModifiedBy>Jimmy CHEVALLIER</cp:lastModifiedBy>
  <dcterms:created xsi:type="dcterms:W3CDTF">2022-06-21T12:15:44Z</dcterms:created>
  <dcterms:modified xsi:type="dcterms:W3CDTF">2024-07-02T21:54:56Z</dcterms:modified>
</cp:coreProperties>
</file>