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0CEA3F24-A075-414B-B5A5-A2F7CDC5356F}" xr6:coauthVersionLast="47" xr6:coauthVersionMax="47" xr10:uidLastSave="{00000000-0000-0000-0000-000000000000}"/>
  <bookViews>
    <workbookView xWindow="0" yWindow="760" windowWidth="30240" windowHeight="17740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codage tribunal" sheetId="12" state="hidden" r:id="rId5"/>
    <sheet name="Juridictions" sheetId="17" state="hidden" r:id="rId6"/>
    <sheet name="Table_Fonctions" sheetId="19" state="hidden" r:id="rId7"/>
    <sheet name="ETPT_CA_JUR" sheetId="30" state="hidden" r:id="rId8"/>
    <sheet name="ETPT_CA_JUR_DDG" sheetId="25" r:id="rId9"/>
    <sheet name="ETPT_ATTACHES_JUSTICE" sheetId="41" state="hidden" r:id="rId10"/>
    <sheet name="ETPT_ATTACHES_JUSTICE_DDG" sheetId="42" r:id="rId11"/>
    <sheet name="ETPT_CA_JUR Corresp" sheetId="38" state="hidden" r:id="rId12"/>
    <sheet name="ETPT_ATTACHES_JUSTICE Corresp" sheetId="43" state="hidden" r:id="rId13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6" hidden="1">Table_Fonctions!$A$1:$F$83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0" l="1"/>
  <c r="U6" i="10"/>
  <c r="P13" i="43"/>
  <c r="O13" i="43"/>
  <c r="N13" i="43"/>
  <c r="M13" i="43"/>
  <c r="L13" i="43"/>
  <c r="K13" i="43"/>
  <c r="J13" i="43"/>
  <c r="I13" i="43"/>
  <c r="H13" i="43"/>
  <c r="G13" i="43"/>
  <c r="F13" i="43"/>
  <c r="P12" i="43"/>
  <c r="P11" i="43"/>
  <c r="P10" i="43"/>
  <c r="P9" i="43"/>
  <c r="P8" i="43"/>
  <c r="P7" i="43"/>
  <c r="P6" i="43"/>
  <c r="P5" i="43"/>
  <c r="U15" i="38"/>
  <c r="T15" i="38"/>
  <c r="S15" i="38"/>
  <c r="R15" i="38"/>
  <c r="Q15" i="38"/>
  <c r="P15" i="38"/>
  <c r="O15" i="38"/>
  <c r="N15" i="38"/>
  <c r="M15" i="38"/>
  <c r="L15" i="38"/>
  <c r="K15" i="38"/>
  <c r="J15" i="38"/>
  <c r="I15" i="38"/>
  <c r="H15" i="38"/>
  <c r="G15" i="38"/>
  <c r="U14" i="38"/>
  <c r="O14" i="38"/>
  <c r="H14" i="38"/>
  <c r="U13" i="38"/>
  <c r="O13" i="38"/>
  <c r="H13" i="38"/>
  <c r="U12" i="38"/>
  <c r="O12" i="38"/>
  <c r="H12" i="38"/>
  <c r="U11" i="38"/>
  <c r="O11" i="38"/>
  <c r="H11" i="38"/>
  <c r="U10" i="38"/>
  <c r="O10" i="38"/>
  <c r="H10" i="38"/>
  <c r="U9" i="38"/>
  <c r="O9" i="38"/>
  <c r="H9" i="38"/>
  <c r="U8" i="38"/>
  <c r="O8" i="38"/>
  <c r="H8" i="38"/>
  <c r="U7" i="38"/>
  <c r="O7" i="38"/>
  <c r="H7" i="38"/>
  <c r="U6" i="38"/>
  <c r="O6" i="38"/>
  <c r="H6" i="38"/>
  <c r="U5" i="38"/>
  <c r="O5" i="38"/>
  <c r="H5" i="38"/>
  <c r="U4" i="38"/>
  <c r="O4" i="38"/>
  <c r="H4" i="38"/>
  <c r="U3" i="38"/>
  <c r="O3" i="38"/>
  <c r="H3" i="38"/>
  <c r="S6" i="10"/>
  <c r="L6" i="10"/>
  <c r="N17" i="25"/>
  <c r="N14" i="25"/>
  <c r="G17" i="25"/>
  <c r="G14" i="25"/>
  <c r="T6" i="30" l="1"/>
  <c r="T7" i="30"/>
  <c r="AA14" i="30" l="1"/>
  <c r="AA15" i="30"/>
  <c r="AA15" i="25"/>
  <c r="H14" i="25"/>
  <c r="AA4" i="25"/>
  <c r="AA5" i="25"/>
  <c r="AA6" i="25"/>
  <c r="AA7" i="25"/>
  <c r="AA8" i="25"/>
  <c r="AA9" i="25"/>
  <c r="AA10" i="25"/>
  <c r="AA11" i="25"/>
  <c r="AA12" i="25"/>
  <c r="AA13" i="25"/>
  <c r="AA14" i="25"/>
  <c r="AA3" i="25"/>
  <c r="U12" i="25"/>
  <c r="U13" i="25"/>
  <c r="U14" i="25"/>
  <c r="O5" i="25"/>
  <c r="O12" i="25"/>
  <c r="O13" i="25"/>
  <c r="O14" i="25"/>
  <c r="V15" i="25"/>
  <c r="W15" i="25"/>
  <c r="X15" i="25"/>
  <c r="Y15" i="25"/>
  <c r="Z15" i="25"/>
  <c r="H5" i="25"/>
  <c r="H12" i="25"/>
  <c r="H13" i="25"/>
  <c r="H14" i="30"/>
  <c r="H5" i="30"/>
  <c r="H12" i="30"/>
  <c r="H13" i="30"/>
  <c r="O5" i="30"/>
  <c r="O12" i="30"/>
  <c r="O13" i="30"/>
  <c r="O14" i="30"/>
  <c r="U6" i="30"/>
  <c r="U6" i="25" s="1"/>
  <c r="U7" i="30"/>
  <c r="U7" i="25" s="1"/>
  <c r="U12" i="30"/>
  <c r="U13" i="30"/>
  <c r="U14" i="30"/>
  <c r="AA3" i="30"/>
  <c r="AA4" i="30"/>
  <c r="AA5" i="30"/>
  <c r="AA6" i="30"/>
  <c r="AA7" i="30"/>
  <c r="AA8" i="30"/>
  <c r="AA9" i="30"/>
  <c r="AA10" i="30"/>
  <c r="AA11" i="30"/>
  <c r="AA12" i="30"/>
  <c r="AA13" i="30"/>
  <c r="Z15" i="30"/>
  <c r="Y15" i="30"/>
  <c r="X15" i="30"/>
  <c r="W15" i="30"/>
  <c r="V15" i="30"/>
  <c r="D14" i="25"/>
  <c r="A3" i="42"/>
  <c r="A5" i="42" s="1"/>
  <c r="I11" i="41"/>
  <c r="J11" i="41"/>
  <c r="K11" i="41"/>
  <c r="L11" i="41"/>
  <c r="M11" i="41"/>
  <c r="F4" i="42"/>
  <c r="I4" i="42"/>
  <c r="J4" i="42"/>
  <c r="K4" i="42"/>
  <c r="L4" i="42"/>
  <c r="M4" i="42"/>
  <c r="I5" i="42"/>
  <c r="J5" i="42"/>
  <c r="K5" i="42"/>
  <c r="L5" i="42"/>
  <c r="M5" i="42"/>
  <c r="I6" i="42"/>
  <c r="J6" i="42"/>
  <c r="K6" i="42"/>
  <c r="L6" i="42"/>
  <c r="M6" i="42"/>
  <c r="I7" i="42"/>
  <c r="J7" i="42"/>
  <c r="K7" i="42"/>
  <c r="L7" i="42"/>
  <c r="M7" i="42"/>
  <c r="I8" i="42"/>
  <c r="J8" i="42"/>
  <c r="K8" i="42"/>
  <c r="L8" i="42"/>
  <c r="M8" i="42"/>
  <c r="I9" i="42"/>
  <c r="J9" i="42"/>
  <c r="K9" i="42"/>
  <c r="L9" i="42"/>
  <c r="M9" i="42"/>
  <c r="I10" i="42"/>
  <c r="J10" i="42"/>
  <c r="K10" i="42"/>
  <c r="L10" i="42"/>
  <c r="M10" i="42"/>
  <c r="H3" i="42"/>
  <c r="I3" i="42"/>
  <c r="J3" i="42"/>
  <c r="K3" i="42"/>
  <c r="L3" i="42"/>
  <c r="M3" i="42"/>
  <c r="A4" i="42" l="1"/>
  <c r="A10" i="42"/>
  <c r="A9" i="42"/>
  <c r="A8" i="42"/>
  <c r="A7" i="42"/>
  <c r="A6" i="42"/>
  <c r="Q6" i="10" l="1"/>
  <c r="P6" i="10"/>
  <c r="N6" i="10"/>
  <c r="K6" i="10"/>
  <c r="J6" i="10"/>
  <c r="I6" i="10"/>
  <c r="G6" i="10"/>
  <c r="V6" i="10" l="1"/>
  <c r="T6" i="10"/>
  <c r="O6" i="10"/>
  <c r="H6" i="10"/>
  <c r="M6" i="10" l="1"/>
  <c r="E9" i="41" a="1"/>
  <c r="E9" i="41" s="1"/>
  <c r="E9" i="42" s="1"/>
  <c r="E8" i="41" a="1"/>
  <c r="E8" i="41" s="1"/>
  <c r="E8" i="42" s="1"/>
  <c r="H9" i="41"/>
  <c r="H8" i="41"/>
  <c r="E10" i="41" a="1"/>
  <c r="E10" i="41" s="1"/>
  <c r="H10" i="41"/>
  <c r="H10" i="42" s="1"/>
  <c r="G10" i="41"/>
  <c r="G9" i="41"/>
  <c r="G9" i="42" s="1"/>
  <c r="G5" i="41"/>
  <c r="G5" i="42" s="1"/>
  <c r="D10" i="41" a="1"/>
  <c r="D10" i="41" s="1"/>
  <c r="D9" i="41" a="1"/>
  <c r="D9" i="41" s="1"/>
  <c r="F10" i="41"/>
  <c r="F9" i="41"/>
  <c r="F9" i="42" s="1"/>
  <c r="D8" i="41" a="1"/>
  <c r="D8" i="41" s="1"/>
  <c r="F8" i="41"/>
  <c r="F8" i="42" s="1"/>
  <c r="G10" i="30"/>
  <c r="H10" i="30" s="1"/>
  <c r="H10" i="25" s="1"/>
  <c r="E7" i="41" a="1"/>
  <c r="E7" i="41" s="1"/>
  <c r="E7" i="42" s="1"/>
  <c r="H7" i="41"/>
  <c r="G8" i="41"/>
  <c r="G8" i="42" s="1"/>
  <c r="G7" i="41"/>
  <c r="G7" i="42" s="1"/>
  <c r="D7" i="41" a="1"/>
  <c r="D7" i="41" s="1"/>
  <c r="F7" i="41"/>
  <c r="F7" i="42" s="1"/>
  <c r="G9" i="30"/>
  <c r="H9" i="30" s="1"/>
  <c r="H9" i="25" s="1"/>
  <c r="E6" i="41" a="1"/>
  <c r="E6" i="41" s="1"/>
  <c r="E6" i="42" s="1"/>
  <c r="H6" i="41"/>
  <c r="G6" i="41"/>
  <c r="G6" i="42" s="1"/>
  <c r="D6" i="41" a="1"/>
  <c r="D6" i="41" s="1"/>
  <c r="F6" i="41"/>
  <c r="F6" i="42" s="1"/>
  <c r="G8" i="30"/>
  <c r="H8" i="30" s="1"/>
  <c r="H8" i="25" s="1"/>
  <c r="E5" i="41" a="1"/>
  <c r="E5" i="41" s="1"/>
  <c r="E5" i="42" s="1"/>
  <c r="H5" i="41"/>
  <c r="D5" i="41" a="1"/>
  <c r="D5" i="41" s="1"/>
  <c r="F5" i="41"/>
  <c r="F5" i="42" s="1"/>
  <c r="G7" i="30"/>
  <c r="H7" i="30" s="1"/>
  <c r="H7" i="25" s="1"/>
  <c r="D4" i="41" a="1"/>
  <c r="D4" i="41" s="1"/>
  <c r="G4" i="41" a="1"/>
  <c r="G4" i="41" s="1"/>
  <c r="G4" i="42" s="1"/>
  <c r="F3" i="41" a="1"/>
  <c r="F3" i="41" s="1"/>
  <c r="G6" i="30"/>
  <c r="H6" i="30" s="1"/>
  <c r="H6" i="25" s="1"/>
  <c r="E4" i="41" a="1"/>
  <c r="E4" i="41" s="1"/>
  <c r="E4" i="42" s="1"/>
  <c r="H4" i="41" a="1"/>
  <c r="H4" i="41" s="1"/>
  <c r="G3" i="41" a="1"/>
  <c r="G3" i="41" s="1"/>
  <c r="D3" i="41" a="1"/>
  <c r="D3" i="41" s="1"/>
  <c r="E3" i="41" a="1"/>
  <c r="E3" i="41" s="1"/>
  <c r="H3" i="41" a="1"/>
  <c r="H3" i="41" s="1"/>
  <c r="I14" i="30"/>
  <c r="N14" i="30" s="1"/>
  <c r="G3" i="30"/>
  <c r="M11" i="42"/>
  <c r="L11" i="42"/>
  <c r="K11" i="42"/>
  <c r="J11" i="42"/>
  <c r="P3" i="25"/>
  <c r="T13" i="30" a="1"/>
  <c r="T13" i="30" s="1"/>
  <c r="G17" i="30" a="1"/>
  <c r="G17" i="30" s="1"/>
  <c r="N17" i="30" a="1"/>
  <c r="N17" i="30" s="1"/>
  <c r="T5" i="30"/>
  <c r="U5" i="30" s="1"/>
  <c r="U5" i="25" s="1"/>
  <c r="S3" i="30"/>
  <c r="T3" i="30"/>
  <c r="S14" i="30"/>
  <c r="R14" i="30"/>
  <c r="Q14" i="30"/>
  <c r="P14" i="30"/>
  <c r="T14" i="30" s="1"/>
  <c r="S12" i="30"/>
  <c r="R12" i="30"/>
  <c r="Q12" i="30"/>
  <c r="P12" i="30"/>
  <c r="T12" i="30" s="1"/>
  <c r="T11" i="30"/>
  <c r="U11" i="30" s="1"/>
  <c r="U11" i="25" s="1"/>
  <c r="T10" i="30"/>
  <c r="U10" i="30" s="1"/>
  <c r="U10" i="25" s="1"/>
  <c r="T9" i="30"/>
  <c r="U9" i="30" s="1"/>
  <c r="U9" i="25" s="1"/>
  <c r="T8" i="30"/>
  <c r="U8" i="30" s="1"/>
  <c r="U8" i="25" s="1"/>
  <c r="R4" i="30"/>
  <c r="R15" i="30" s="1"/>
  <c r="R15" i="25" s="1"/>
  <c r="Q4" i="30"/>
  <c r="Q15" i="30" s="1"/>
  <c r="Q15" i="25" s="1"/>
  <c r="P4" i="30"/>
  <c r="T4" i="30" s="1"/>
  <c r="G14" i="30"/>
  <c r="G12" i="30"/>
  <c r="M12" i="30"/>
  <c r="N11" i="30"/>
  <c r="O11" i="30" s="1"/>
  <c r="O11" i="25" s="1"/>
  <c r="N10" i="30"/>
  <c r="O10" i="30" s="1"/>
  <c r="O10" i="25" s="1"/>
  <c r="G11" i="30"/>
  <c r="H11" i="30" s="1"/>
  <c r="H11" i="25" s="1"/>
  <c r="N9" i="30"/>
  <c r="O9" i="30" s="1"/>
  <c r="O9" i="25" s="1"/>
  <c r="N8" i="30"/>
  <c r="O8" i="30" s="1"/>
  <c r="O8" i="25" s="1"/>
  <c r="N7" i="30"/>
  <c r="O7" i="30" s="1"/>
  <c r="O7" i="25" s="1"/>
  <c r="N6" i="30"/>
  <c r="O6" i="30" s="1"/>
  <c r="O6" i="25" s="1"/>
  <c r="N3" i="30"/>
  <c r="M3" i="30"/>
  <c r="M15" i="30" s="1"/>
  <c r="M15" i="25" s="1"/>
  <c r="M14" i="30"/>
  <c r="L12" i="30"/>
  <c r="K4" i="30"/>
  <c r="K15" i="30" s="1"/>
  <c r="K15" i="25" s="1"/>
  <c r="L14" i="30"/>
  <c r="K12" i="30"/>
  <c r="L4" i="30"/>
  <c r="L15" i="30" s="1"/>
  <c r="L15" i="25" s="1"/>
  <c r="K14" i="30"/>
  <c r="J12" i="30"/>
  <c r="J4" i="30"/>
  <c r="J14" i="30"/>
  <c r="I12" i="30"/>
  <c r="N12" i="30" s="1"/>
  <c r="I3" i="30"/>
  <c r="D9" i="42" l="1"/>
  <c r="N9" i="41"/>
  <c r="D4" i="42"/>
  <c r="N4" i="41"/>
  <c r="N4" i="42" s="1"/>
  <c r="D10" i="42"/>
  <c r="N10" i="41"/>
  <c r="N10" i="42" s="1"/>
  <c r="I15" i="30"/>
  <c r="I15" i="25" s="1"/>
  <c r="O3" i="30"/>
  <c r="S15" i="30"/>
  <c r="S15" i="25" s="1"/>
  <c r="U3" i="30"/>
  <c r="N7" i="41"/>
  <c r="N7" i="42" s="1"/>
  <c r="D7" i="42"/>
  <c r="G3" i="25"/>
  <c r="H3" i="30"/>
  <c r="D5" i="42"/>
  <c r="N5" i="41"/>
  <c r="N5" i="42" s="1"/>
  <c r="P15" i="30"/>
  <c r="P15" i="25" s="1"/>
  <c r="U4" i="30"/>
  <c r="U4" i="25" s="1"/>
  <c r="T15" i="30"/>
  <c r="T15" i="25" s="1"/>
  <c r="E11" i="41"/>
  <c r="E11" i="42" s="1"/>
  <c r="E3" i="42"/>
  <c r="H5" i="42"/>
  <c r="G10" i="42"/>
  <c r="D11" i="41"/>
  <c r="D11" i="42" s="1"/>
  <c r="N3" i="41"/>
  <c r="N3" i="42" s="1"/>
  <c r="D3" i="42"/>
  <c r="H7" i="42"/>
  <c r="D6" i="42"/>
  <c r="N6" i="41"/>
  <c r="N6" i="42" s="1"/>
  <c r="N4" i="30"/>
  <c r="O4" i="30" s="1"/>
  <c r="O4" i="25" s="1"/>
  <c r="J15" i="30"/>
  <c r="J15" i="25" s="1"/>
  <c r="I11" i="42"/>
  <c r="E10" i="42"/>
  <c r="F3" i="42"/>
  <c r="F11" i="41"/>
  <c r="F11" i="42" s="1"/>
  <c r="G3" i="42"/>
  <c r="G11" i="41"/>
  <c r="G11" i="42" s="1"/>
  <c r="H11" i="41"/>
  <c r="H11" i="42" s="1"/>
  <c r="H4" i="42"/>
  <c r="H8" i="42"/>
  <c r="N9" i="42"/>
  <c r="H9" i="42"/>
  <c r="D8" i="42"/>
  <c r="N8" i="41"/>
  <c r="N8" i="42" s="1"/>
  <c r="H6" i="42"/>
  <c r="F10" i="42"/>
  <c r="G4" i="30"/>
  <c r="H4" i="30" s="1"/>
  <c r="H4" i="25" s="1"/>
  <c r="U3" i="25" l="1"/>
  <c r="U15" i="30"/>
  <c r="U15" i="25" s="1"/>
  <c r="N15" i="30"/>
  <c r="N15" i="25" s="1"/>
  <c r="H15" i="30"/>
  <c r="H15" i="25" s="1"/>
  <c r="H3" i="25"/>
  <c r="G15" i="30"/>
  <c r="G15" i="25" s="1"/>
  <c r="O3" i="25"/>
  <c r="O15" i="30"/>
  <c r="O15" i="25" s="1"/>
  <c r="N11" i="41"/>
  <c r="N11" i="42" s="1"/>
  <c r="D4" i="25"/>
  <c r="D4" i="30"/>
  <c r="D12" i="25"/>
  <c r="D12" i="30"/>
  <c r="D11" i="30"/>
  <c r="W4" i="25" l="1"/>
  <c r="X4" i="25"/>
  <c r="Y4" i="25"/>
  <c r="Z4" i="25"/>
  <c r="W5" i="25"/>
  <c r="X5" i="25"/>
  <c r="Y5" i="25"/>
  <c r="Z5" i="25"/>
  <c r="W6" i="25"/>
  <c r="X6" i="25"/>
  <c r="Y6" i="25"/>
  <c r="Z6" i="25"/>
  <c r="W7" i="25"/>
  <c r="X7" i="25"/>
  <c r="Y7" i="25"/>
  <c r="Z7" i="25"/>
  <c r="W8" i="25"/>
  <c r="X8" i="25"/>
  <c r="Y8" i="25"/>
  <c r="Z8" i="25"/>
  <c r="W9" i="25"/>
  <c r="X9" i="25"/>
  <c r="Y9" i="25"/>
  <c r="Z9" i="25"/>
  <c r="W10" i="25"/>
  <c r="X10" i="25"/>
  <c r="Y10" i="25"/>
  <c r="Z10" i="25"/>
  <c r="W11" i="25"/>
  <c r="X11" i="25"/>
  <c r="Y11" i="25"/>
  <c r="Z11" i="25"/>
  <c r="W12" i="25"/>
  <c r="X12" i="25"/>
  <c r="Y12" i="25"/>
  <c r="Z12" i="25"/>
  <c r="W13" i="25"/>
  <c r="X13" i="25"/>
  <c r="Y13" i="25"/>
  <c r="Z13" i="25"/>
  <c r="W14" i="25"/>
  <c r="X14" i="25"/>
  <c r="Y14" i="25"/>
  <c r="Z14" i="25"/>
  <c r="W3" i="25"/>
  <c r="X3" i="25"/>
  <c r="Y3" i="25"/>
  <c r="Z3" i="25"/>
  <c r="V4" i="25"/>
  <c r="V5" i="25"/>
  <c r="V6" i="25"/>
  <c r="V7" i="25"/>
  <c r="V8" i="25"/>
  <c r="V9" i="25"/>
  <c r="V10" i="25"/>
  <c r="V11" i="25"/>
  <c r="V12" i="25"/>
  <c r="V13" i="25"/>
  <c r="V14" i="25"/>
  <c r="V3" i="25"/>
  <c r="S4" i="25"/>
  <c r="P5" i="25"/>
  <c r="Q5" i="25"/>
  <c r="R5" i="25"/>
  <c r="S5" i="25"/>
  <c r="P6" i="25"/>
  <c r="Q6" i="25"/>
  <c r="R6" i="25"/>
  <c r="S6" i="25"/>
  <c r="P7" i="25"/>
  <c r="Q7" i="25"/>
  <c r="R7" i="25"/>
  <c r="S7" i="25"/>
  <c r="P8" i="25"/>
  <c r="Q8" i="25"/>
  <c r="R8" i="25"/>
  <c r="S8" i="25"/>
  <c r="P9" i="25"/>
  <c r="Q9" i="25"/>
  <c r="R9" i="25"/>
  <c r="S9" i="25"/>
  <c r="P10" i="25"/>
  <c r="Q10" i="25"/>
  <c r="R10" i="25"/>
  <c r="S10" i="25"/>
  <c r="P11" i="25"/>
  <c r="Q11" i="25"/>
  <c r="R11" i="25"/>
  <c r="S11" i="25"/>
  <c r="P13" i="25"/>
  <c r="Q13" i="25"/>
  <c r="R13" i="25"/>
  <c r="S13" i="25"/>
  <c r="Q3" i="25"/>
  <c r="R3" i="25"/>
  <c r="M4" i="25"/>
  <c r="J5" i="25"/>
  <c r="K5" i="25"/>
  <c r="L5" i="25"/>
  <c r="M5" i="25"/>
  <c r="N5" i="25"/>
  <c r="J6" i="25"/>
  <c r="K6" i="25"/>
  <c r="L6" i="25"/>
  <c r="M6" i="25"/>
  <c r="J7" i="25"/>
  <c r="K7" i="25"/>
  <c r="L7" i="25"/>
  <c r="M7" i="25"/>
  <c r="J8" i="25"/>
  <c r="K8" i="25"/>
  <c r="L8" i="25"/>
  <c r="M8" i="25"/>
  <c r="J9" i="25"/>
  <c r="K9" i="25"/>
  <c r="L9" i="25"/>
  <c r="M9" i="25"/>
  <c r="J10" i="25"/>
  <c r="K10" i="25"/>
  <c r="L10" i="25"/>
  <c r="M10" i="25"/>
  <c r="J11" i="25"/>
  <c r="K11" i="25"/>
  <c r="L11" i="25"/>
  <c r="M11" i="25"/>
  <c r="J13" i="25"/>
  <c r="K13" i="25"/>
  <c r="L13" i="25"/>
  <c r="M13" i="25"/>
  <c r="N13" i="25"/>
  <c r="K3" i="25"/>
  <c r="L3" i="25"/>
  <c r="J3" i="25"/>
  <c r="I4" i="25"/>
  <c r="I5" i="25"/>
  <c r="I6" i="25"/>
  <c r="I7" i="25"/>
  <c r="I8" i="25"/>
  <c r="I9" i="25"/>
  <c r="I10" i="25"/>
  <c r="I11" i="25"/>
  <c r="I13" i="25"/>
  <c r="G5" i="25"/>
  <c r="G13" i="25"/>
  <c r="D13" i="25"/>
  <c r="D11" i="25"/>
  <c r="D10" i="25"/>
  <c r="D9" i="25"/>
  <c r="D8" i="25"/>
  <c r="D7" i="25"/>
  <c r="D6" i="25"/>
  <c r="D5" i="25"/>
  <c r="T14" i="25"/>
  <c r="T12" i="25"/>
  <c r="T4" i="25"/>
  <c r="S14" i="25"/>
  <c r="S12" i="25"/>
  <c r="R14" i="25"/>
  <c r="R12" i="25"/>
  <c r="Q14" i="25"/>
  <c r="Q12" i="25"/>
  <c r="N12" i="25"/>
  <c r="N4" i="25"/>
  <c r="M14" i="25"/>
  <c r="M12" i="25"/>
  <c r="L14" i="25"/>
  <c r="L12" i="25"/>
  <c r="K14" i="25"/>
  <c r="K12" i="25"/>
  <c r="J14" i="25"/>
  <c r="J12" i="25"/>
  <c r="D13" i="30"/>
  <c r="M3" i="25" l="1"/>
  <c r="T8" i="25"/>
  <c r="T5" i="25"/>
  <c r="G4" i="25"/>
  <c r="I3" i="25"/>
  <c r="N8" i="25"/>
  <c r="J4" i="25"/>
  <c r="T13" i="25"/>
  <c r="Q4" i="25"/>
  <c r="N3" i="25"/>
  <c r="P4" i="25"/>
  <c r="I14" i="25"/>
  <c r="N10" i="25"/>
  <c r="T3" i="25"/>
  <c r="T10" i="25"/>
  <c r="G12" i="25"/>
  <c r="I12" i="25"/>
  <c r="S3" i="25"/>
  <c r="G11" i="25"/>
  <c r="N7" i="25"/>
  <c r="G10" i="25"/>
  <c r="T7" i="25"/>
  <c r="G9" i="25"/>
  <c r="N9" i="25"/>
  <c r="G8" i="25"/>
  <c r="T9" i="25"/>
  <c r="G7" i="25"/>
  <c r="N11" i="25"/>
  <c r="P12" i="25"/>
  <c r="G6" i="25"/>
  <c r="N6" i="25"/>
  <c r="L4" i="25"/>
  <c r="T11" i="25"/>
  <c r="K4" i="25"/>
  <c r="P14" i="25"/>
  <c r="T6" i="25"/>
  <c r="R4" i="25"/>
  <c r="D5" i="30" l="1"/>
  <c r="D6" i="30"/>
  <c r="D7" i="30"/>
  <c r="D8" i="30"/>
  <c r="D9" i="30"/>
  <c r="D10" i="30"/>
  <c r="B3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<sst xmlns="http://schemas.openxmlformats.org/spreadsheetml/2006/main" count="551" uniqueCount="291">
  <si>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</si>
  <si>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</si>
  <si>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</si>
  <si>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</si>
  <si>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</si>
  <si>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</si>
  <si>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</si>
  <si>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</si>
  <si>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</si>
  <si>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</si>
  <si>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</si>
  <si>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</si>
  <si>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</si>
  <si>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</si>
  <si>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</si>
  <si>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</si>
  <si>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</si>
  <si>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</si>
  <si>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</si>
  <si>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</si>
  <si>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</si>
  <si>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</si>
  <si>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</si>
  <si>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</si>
  <si>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</si>
  <si>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</si>
  <si>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</si>
  <si>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</si>
  <si>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</si>
  <si>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</si>
  <si>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</si>
  <si>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</si>
  <si>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</si>
  <si>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TJ</t>
  </si>
  <si>
    <t>CPH</t>
  </si>
  <si>
    <t>TPROX</t>
  </si>
  <si>
    <t>JURISTE AS</t>
  </si>
  <si>
    <t>TOTAL ETPT</t>
  </si>
  <si>
    <t>Etpt placés de substitution</t>
  </si>
  <si>
    <t>166-PS-NC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</si>
  <si>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</si>
  <si>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</si>
  <si>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</si>
  <si>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</si>
  <si>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</si>
  <si>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</si>
  <si>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</si>
  <si>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</si>
  <si>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</si>
  <si>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</si>
  <si>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</si>
  <si>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</si>
  <si>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</si>
  <si>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</si>
  <si>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</si>
  <si>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</si>
  <si>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</si>
  <si>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</si>
  <si>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</si>
  <si>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</si>
  <si>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</si>
  <si>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Cour criminelle</t>
  </si>
  <si>
    <t>Magistrats du Parquet assises</t>
  </si>
  <si>
    <t>Magistrats du Parquet - activité civile et commerciale</t>
  </si>
  <si>
    <t>Autres Magistrats du Siège non spécialisés</t>
  </si>
  <si>
    <t>Magistrats du siège Cour criminelle</t>
  </si>
  <si>
    <t>Magistrats du Siège assises</t>
  </si>
  <si>
    <t xml:space="preserve">Fonctionnaires hors fonctions spécifiques </t>
  </si>
  <si>
    <t>Fonctionnaires Cour criminelle</t>
  </si>
  <si>
    <t>Fonctionnaires Assises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</si>
  <si>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</si>
  <si>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</si>
  <si>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</si>
  <si>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</si>
  <si>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</si>
  <si>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</si>
  <si>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JUR_ASS_SIEGE</t>
  </si>
  <si>
    <t>JUR_ASS_PARQUET</t>
  </si>
  <si>
    <t>Total magistrats du parquet</t>
  </si>
  <si>
    <t>Total magistrats du siège non spécialisés</t>
  </si>
  <si>
    <t>Total fonctionnaires administratifs</t>
  </si>
  <si>
    <t>Total fonctionnaires techniques</t>
  </si>
  <si>
    <t xml:space="preserve">                Agrégats DDG</t>
  </si>
  <si>
    <t>CPH détachés</t>
  </si>
  <si>
    <t xml:space="preserve">  </t>
  </si>
  <si>
    <t>Bienvenue dans l'extraction de vos données d'effectifs !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</si>
  <si>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</si>
  <si>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</si>
  <si>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</si>
  <si>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</si>
  <si>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</si>
  <si>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</si>
  <si>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</si>
  <si>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</si>
  <si>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</si>
  <si>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</si>
  <si>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</si>
  <si>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N'hésitez pas à la consulter toute l'année, pour les périodes de votre choix.</t>
  </si>
  <si>
    <t>Ces données sont prérenseignées dans les tableaux de collecte des ETPT de la Chancellerie mais restent soumises à votre contrôle et éventuels ajustements avant transmission.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</si>
  <si>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</si>
  <si>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</si>
  <si>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</si>
  <si>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</si>
  <si>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t>%age de l'ETPT</t>
  </si>
  <si>
    <t>## y.global1</t>
  </si>
  <si>
    <t>## y.sub1</t>
  </si>
  <si>
    <t>Ce fichier Excel a été extrait automatiquement de votre application A-JUST CA. Retrouvez ci-dessous quelques indications pour y naviguer en toute fluidité.</t>
  </si>
  <si>
    <t>DÉCLARATION ETPT CA JUR</t>
  </si>
  <si>
    <t>JUR_ASS_CH_SOC</t>
  </si>
  <si>
    <t>Fonctionnaires JIRS</t>
  </si>
  <si>
    <t>Fonctionnaires chambres sociales</t>
  </si>
  <si>
    <t>Autres Magistrats du Siège JIRS</t>
  </si>
  <si>
    <t>Magistrats du Siège chambres sociales</t>
  </si>
  <si>
    <t>ETPT_CA_JUR</t>
  </si>
  <si>
    <t>166-PN-NC</t>
  </si>
  <si>
    <t>Etpt placés absents non affectés</t>
  </si>
  <si>
    <t>Magistrats du Parquet JIRS</t>
  </si>
  <si>
    <t xml:space="preserve">                 Déclaration des ETPT CA</t>
  </si>
  <si>
    <t>Indisponibilité des placés à reporter sur le SAR, ligne "Etpt placés absents non affectés", colonne C-TECH</t>
  </si>
  <si>
    <t>Indisponibilité des placés à reporter sur le SAR, ligne "Etpt placés absents non affectés", colonne ABC-BUR</t>
  </si>
  <si>
    <t xml:space="preserve">                Déclaration des ETPT CA</t>
  </si>
  <si>
    <t>## f.category_label</t>
  </si>
  <si>
    <t>## f.label</t>
  </si>
  <si>
    <t>## f.code</t>
  </si>
  <si>
    <t>## f.position</t>
  </si>
  <si>
    <t>## f.category_detail</t>
  </si>
  <si>
    <t>## f.recodedFunction</t>
  </si>
  <si>
    <t>#! END_LOOP f</t>
  </si>
  <si>
    <t>#! FOR_EACH f fonctions</t>
  </si>
  <si>
    <t>=ETPT_CA_JUR!D5</t>
  </si>
  <si>
    <t>#! DUMP_COLS subtitles1</t>
  </si>
  <si>
    <t>CONCAT</t>
  </si>
  <si>
    <t>Catégorie</t>
  </si>
  <si>
    <t>Label</t>
  </si>
  <si>
    <t>Position</t>
  </si>
  <si>
    <t>Fonction recodée DDG</t>
  </si>
  <si>
    <t>Fonction onglet agrégat</t>
  </si>
  <si>
    <t>## f.CONCAT</t>
  </si>
  <si>
    <t>Total ETPT AJ_JA</t>
  </si>
  <si>
    <t>JA_CONT_A_JP</t>
  </si>
  <si>
    <t>JUR_ASS_TASS</t>
  </si>
  <si>
    <t>CONT_A_JP_VIF_PARQUET</t>
  </si>
  <si>
    <t>JUR_ASS_JAP</t>
  </si>
  <si>
    <t>JUR_ASS_JE</t>
  </si>
  <si>
    <t>JUR_ASS_JINST</t>
  </si>
  <si>
    <t>JUR_ASS_JLD</t>
  </si>
  <si>
    <t>Sous action</t>
  </si>
  <si>
    <t>ETPT de contractuels a j prox et a vif</t>
  </si>
  <si>
    <t>ETPT juristes assistants siège autres</t>
  </si>
  <si>
    <t>ETPT juristes assistants au parquet</t>
  </si>
  <si>
    <t>ETPT de contractuels a j prox et a vif au parquet</t>
  </si>
  <si>
    <r>
      <t xml:space="preserve">1. TOTAL CONTENTIEUX SOCIAL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</si>
  <si>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1. TOTAL CONTENTIEUX SOCIAL + 2.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</si>
  <si>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 + 7.1. ACTIVITÉ CIVILE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</si>
  <si>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</si>
  <si>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</si>
  <si>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
</t>
    </r>
    <r>
      <rPr>
        <b/>
        <sz val="10"/>
        <color rgb="FF0070C0"/>
        <rFont val="Arial"/>
        <family val="2"/>
      </rPr>
      <t xml:space="preserve">
Fonction recodée = CONT A JP SIEGE + CONT A VIF SIEGE + CONT A JP PARQUET + CONT A VIF PARQUET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</si>
  <si>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</si>
  <si>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13.10. AUTRES FONCTIONNAIRES / JA AFFECTÉS AU PARQUET GÉNÉRAL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</si>
  <si>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13.10. AUTRES FONCTIONNAIRES / JA AFFECTÉS AU PARQUET GÉNÉRAL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</si>
  <si>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</si>
  <si>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</si>
  <si>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</si>
  <si>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</si>
  <si>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</si>
  <si>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</si>
  <si>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</si>
  <si>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</si>
  <si>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</si>
  <si>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</si>
  <si>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</si>
  <si>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</si>
  <si>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</si>
  <si>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</si>
  <si>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</si>
  <si>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</si>
  <si>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</si>
  <si>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</si>
  <si>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</si>
  <si>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</si>
  <si>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</si>
  <si>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</si>
  <si>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</si>
  <si>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</si>
  <si>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</si>
  <si>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</si>
  <si>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</si>
  <si>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14.9. MISE À DISPOSITION 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</si>
  <si>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</si>
  <si>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CONT A JP PARQUET + CONT A VIF PARQUET</t>
    </r>
  </si>
  <si>
    <t>=$A$6</t>
  </si>
  <si>
    <t>=$A$7</t>
  </si>
  <si>
    <t>=$A$8</t>
  </si>
  <si>
    <t>=$A$9</t>
  </si>
  <si>
    <t>=$A$10</t>
  </si>
  <si>
    <t>=$A$11</t>
  </si>
  <si>
    <t>=$A$12</t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</si>
  <si>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</si>
  <si>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1. TOTAL CONTENTIEUX SOCIAL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</si>
  <si>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 xml:space="preserve">
(Pour Fonction recodée = Fonctionnaire A-B-CBUR)</t>
    </r>
  </si>
  <si>
    <r>
      <t xml:space="preserve">1. TOTAL CONTENTIEUX SOCIAL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</si>
  <si>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 xml:space="preserve">
(Pour Fonction recodée = MAGISTRATS SIEGE)</t>
    </r>
  </si>
  <si>
    <r>
      <t xml:space="preserve">11.1. ASSISES HORS JIRS + 11.2 ASSISES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</si>
  <si>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11.3. COUR CRIMINELLE DÉPARTEMENTALE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</si>
  <si>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8.4. CONTENTIEUX JIRS CRIM-ORG + 8.7. CONTENTIEUX JIRS ÉCO-FI + 9.3. CONTENTIEUX DE LA DÉTENTION JIRS + 9.5. CONTENTIEUX DU CONTRÔLE JUDICIAIRE JIRS + 9.7. CONTENTIEUX DE FOND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</si>
  <si>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 + 13.10. AUTRES FONCTIONNAIRES / JA AFFECTÉS AU PARQUET GÉNÉRAL
-
SOMME (J6:L6)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</si>
  <si>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11.1. ASSISES HORS JIRS + 11.2 ASSISES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</si>
  <si>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11.3. COUR CRIMINELLE DÉPARTEMENTALE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</si>
  <si>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8.4. CONTENTIEUX JIRS CRIM-ORG + 8.7. CONTENTIEUX JIRS ÉCO-FI + 9.3. CONTENTIEUX DE LA DÉTENTION JIRS + 9.5. CONTENTIEUX DU CONTRÔLE JUDICIAIRE JIRS + 9.7. CONTENTIEUX DE FOND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</si>
  <si>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13.4 CSM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</si>
  <si>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</si>
  <si>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</si>
  <si>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</si>
  <si>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Fonctionnaire CTECH)</t>
    </r>
    <r>
      <rPr>
        <sz val="10"/>
        <rFont val="Arial"/>
        <family val="2"/>
      </rPr>
      <t xml:space="preserve"> 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</si>
  <si>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</si>
  <si>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</si>
  <si>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</si>
  <si>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</si>
  <si>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</si>
  <si>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</si>
  <si>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</si>
  <si>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</si>
  <si>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</si>
  <si>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</si>
  <si>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</si>
  <si>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</si>
  <si>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</si>
  <si>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MAGISTRATS SIEGE)</t>
    </r>
  </si>
  <si>
    <r>
      <rPr>
        <b/>
        <sz val="10"/>
        <color rgb="FFFF0000"/>
        <rFont val="Arial"/>
        <family val="2"/>
      </rPr>
      <t>Temps ventilé sur la période A-JUST*</t>
    </r>
    <r>
      <rPr>
        <sz val="10"/>
        <rFont val="Arial"/>
        <family val="2"/>
      </rPr>
      <t xml:space="preserve"> (absentéisme et action 99 déduits)
</t>
    </r>
    <r>
      <rPr>
        <b/>
        <sz val="10"/>
        <color rgb="FF0070C0"/>
        <rFont val="Arial"/>
        <family val="2"/>
      </rPr>
      <t xml:space="preserve">(Pour Fonction recodée = Fonctionnaire CTECH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</si>
  <si>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13.9. FONCTIONNAIRES / JA AFFECTÉS AUX ACTIVITÉS CIVILES ET COMMERCIALES DU PARQUET GÉNÉRAL*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</si>
  <si>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</si>
  <si>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</si>
  <si>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</si>
  <si>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</si>
  <si>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(I14:M14)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</si>
  <si>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</si>
  <si>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</si>
  <si>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</si>
  <si>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</si>
  <si>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(P14:S14)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</si>
  <si>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t>à reporter manuellement dans l'onglet SAR (cf infra ligne 18 = valeur de ce qui est saisi sur A-JUST CA)</t>
  </si>
  <si>
    <r>
      <rPr>
        <b/>
        <sz val="10"/>
        <color rgb="FFFF0000"/>
        <rFont val="Arial"/>
        <family val="2"/>
      </rPr>
      <t>Temps ventilé sur la période A-JUST*</t>
    </r>
    <r>
      <rPr>
        <sz val="10"/>
        <rFont val="Arial"/>
        <family val="2"/>
      </rPr>
      <t xml:space="preserve"> (absentéisme et action 99 déduits)
</t>
    </r>
    <r>
      <rPr>
        <b/>
        <sz val="10"/>
        <color rgb="FF0070C0"/>
        <rFont val="Arial"/>
        <family val="2"/>
      </rPr>
      <t xml:space="preserve">(Pour Fonction recodée = Fonctionnaire CTECH placé SUB)
</t>
    </r>
    <r>
      <rPr>
        <sz val="10"/>
        <color rgb="FFFF0000"/>
        <rFont val="Arial"/>
        <family val="2"/>
      </rPr>
      <t>Temps ventilé sur la période A-JUST* = l'ETPT figurant dans l'onglet ETPT A-JUST</t>
    </r>
  </si>
  <si>
    <r>
      <rPr>
        <b/>
        <sz val="10"/>
        <color rgb="FFFF0000"/>
        <rFont val="Arial"/>
        <family val="2"/>
      </rPr>
      <t>13.9. FONCTIONNAIRES / JA AFFECTÉS AUX ACTIVITÉS CIVILES ET COMMERCIALES DU PARQUET GÉNÉRAL*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</si>
  <si>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</si>
  <si>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</si>
  <si>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</si>
  <si>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</si>
  <si>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(I14:M14)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</si>
  <si>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</si>
  <si>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</si>
  <si>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</si>
  <si>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</si>
  <si>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(P14:S14)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Temps ventilé sur la période A-JUST* = figurant dans l'onglet ETPT A-JUST</t>
    </r>
  </si>
  <si>
    <t>DÉCLARATION ETPT ATTACHES DE JUSTICE (JURISTES ASSISTANTS)</t>
  </si>
  <si>
    <t xml:space="preserve">                Extracteur de données d'effectifs</t>
  </si>
  <si>
    <t xml:space="preserve">                Déclaration des ETPT ATTACHÉS DE JUSTICE CA</t>
  </si>
  <si>
    <t>ETPT_ATTACHES_JUSTICE_DDG</t>
  </si>
  <si>
    <t>Les tableaux de la Chancellerie, préremplis grâce aux informations saisies dans A-JUST et aux précisions apportées dans l'onglet ETPT Format DDG.</t>
  </si>
  <si>
    <t>ETPT_CA_DDG</t>
  </si>
  <si>
    <t>Contractuels A J Prox et A VIF</t>
  </si>
  <si>
    <t>Contractuels A J Prox et A VIF au Parquet</t>
  </si>
  <si>
    <t>Juristes assistants chambres sociales (CA)</t>
  </si>
  <si>
    <t>Juristes assistants siège Autres</t>
  </si>
  <si>
    <t>Juristes assistants au parquet</t>
  </si>
  <si>
    <t>Juristes assistants Pôle social (TJ)</t>
  </si>
  <si>
    <t>Juristes assistants affectés aux JAP</t>
  </si>
  <si>
    <t>Juristes assistants affectés aux JE</t>
  </si>
  <si>
    <t>Juristes assistants affectés aux Juge d'instruction</t>
  </si>
  <si>
    <t>Juristes assistants affectés aux JLD</t>
  </si>
  <si>
    <t>A</t>
  </si>
  <si>
    <t>=ETPT_CA_JUR_DDG!$D$5</t>
  </si>
  <si>
    <r>
      <t xml:space="preserve">1. TOTAL CONTENTIEUX SOCIAL + 2.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 +  
13.9. FONCTIONNAIRES / JA AFFECTÉS AUX ACTIVITÉS CIVILES ET COMMERCIALES DU PARQUET GÉNÉRAL
</t>
    </r>
    <r>
      <rPr>
        <b/>
        <sz val="10"/>
        <color rgb="FF0070C0"/>
        <rFont val="Arial"/>
        <family val="2"/>
      </rPr>
      <t xml:space="preserve">
(Pour Fonction recodée = Fonctionnaire CTECH)</t>
    </r>
  </si>
  <si>
    <r>
      <t>12.5. EXTRADITIONS ET MAE + 12.6. SAISIES ET CONFISCATIONS DES AVOIRS CRIMINELS + 12.9. AUTRES APPELS JLD + 7.2. ACTIVITÉ PÉNALE + 8. TOTAL CORRECTIONNEL + 9. TOTAL INSTRUCTION ET ENTRAIDE + 10. TOTAL APPLICATION DES PEINES + 11. TOTAL CONTENTIEUX CRIMINEL + 13.10. AUTRES FONCTIONNAIRES / JA AFFECTÉS AU PARQUET GÉNÉRAL
(</t>
    </r>
    <r>
      <rPr>
        <b/>
        <sz val="10"/>
        <color rgb="FF0070C0"/>
        <rFont val="Arial"/>
        <family val="2"/>
      </rPr>
      <t>Pour Fonction recodée = Fonctionnaire CTECH</t>
    </r>
    <r>
      <rPr>
        <sz val="10"/>
        <rFont val="Arial"/>
        <family val="2"/>
      </rPr>
      <t>)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</si>
  <si>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 
-
SOMME (P6:R6)
</t>
    </r>
    <r>
      <rPr>
        <b/>
        <sz val="10"/>
        <color rgb="FF0070C0"/>
        <rFont val="Arial"/>
        <family val="2"/>
      </rPr>
      <t>(Pour Fonction recodée = MAGISTRATS SIEGE)</t>
    </r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</si>
  <si>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recodee = Magistrat placé ADD + Magistrat placé SUB)
</t>
    </r>
    <r>
      <rPr>
        <sz val="10"/>
        <color rgb="FFFF0000"/>
        <rFont val="Arial"/>
        <family val="2"/>
      </rPr>
      <t xml:space="preserve">
*figurant dans l'onglet ETPT A-JUST, hors délégation TJ</t>
    </r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</si>
  <si>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Fonctions recodées = Fonctionnaire CTECH placé ADD  Fonctionnaire CTECH placé SUB)
</t>
    </r>
    <r>
      <rPr>
        <sz val="10"/>
        <color rgb="FFFF0000"/>
        <rFont val="Arial"/>
        <family val="2"/>
      </rPr>
      <t>*figurant dans l'onglet ETPT A-JUST, hors délégation TJ</t>
    </r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</si>
  <si>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>(Pour Fonctions recodées = Fonctionnaire A-B-CBUR placé ADD  ou Fonctionnaire A-B-CBUR placé SUB)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*figurant dans l'onglet ETPT A-JUST, hors délégation TJ</t>
    </r>
  </si>
  <si>
    <t>Fonctionnaires Assises (inclus JIRS)</t>
  </si>
  <si>
    <t>Fonctionnaires JIRS (correctionnel)</t>
  </si>
  <si>
    <t>Magistrats du Siège assises (inclus JIRS)</t>
  </si>
  <si>
    <t>Autres Magistrats du Siège JIRS (correctionnel)</t>
  </si>
  <si>
    <t>ETPT juristes assistants chambres sociales (CA)</t>
  </si>
  <si>
    <t>ETPT juristes assistants pôle social (TJ)</t>
  </si>
  <si>
    <t>ETPT juristes assistants affectés aux JAP</t>
  </si>
  <si>
    <t>ETPT juristes assistants affectés aux JE</t>
  </si>
  <si>
    <t>ETPT juristes assistants affectés aux Juge d'instruction</t>
  </si>
  <si>
    <t>ETPT juristes assistants affectés aux JLD</t>
  </si>
  <si>
    <t>Cette synthèse présente les ETPT affectés, par catégorie d'agent, à chaque contentieux ou sous-contentieux, l'absentéisme étant réintégré comme dans l'onglet "ETPT Format DDG".</t>
  </si>
  <si>
    <t>Magistrats du Parquet JIRS (correctionnel)</t>
  </si>
  <si>
    <t>Magistrats du Parquet assises (inclus JIRS)</t>
  </si>
  <si>
    <r>
      <t xml:space="preserve">                  Extracteur de données d'effectifs - Format DDG (avec réintégration de l'absentéisme)
                  </t>
    </r>
    <r>
      <rPr>
        <b/>
        <sz val="14"/>
        <color rgb="FFFF0000"/>
        <rFont val="Calibri"/>
        <family val="2"/>
        <scheme val="minor"/>
      </rPr>
      <t>Les lignes en rouge invitent à des vérifications dans les colonnes R et S. Veillez à ne pas supprimer de ligne dans le tableau.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</si>
</sst>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5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7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b/>
      <sz val="10"/>
      <color rgb="FF0070C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b/>
      <sz val="10"/>
      <color rgb="FF333333"/>
      <name val="Arial"/>
      <family val="2"/>
    </font>
    <font>
      <b/>
      <sz val="8"/>
      <color rgb="FF333333"/>
      <name val="Arial"/>
      <family val="2"/>
    </font>
    <font>
      <b/>
      <sz val="11"/>
      <color rgb="FF0070C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  <font>
      <sz val="7"/>
      <color theme="1"/>
      <name val="Calibri"/>
      <family val="2"/>
      <scheme val="minor"/>
    </font>
    <font>
      <b/>
      <sz val="22"/>
      <color rgb="FFF2F2F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6"/>
      <color rgb="FFF2F2F2"/>
      <name val="Calibri"/>
      <family val="2"/>
      <scheme val="minor"/>
    </font>
    <font>
      <sz val="7"/>
      <color theme="1"/>
      <name val="Arial"/>
      <family val="2"/>
    </font>
    <font>
      <sz val="7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333F4F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00B252"/>
        <bgColor indexed="64"/>
      </patternFill>
    </fill>
    <fill>
      <patternFill patternType="solid">
        <fgColor rgb="FFF7F02D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rgb="FF333F4F"/>
      </bottom>
      <diagonal/>
    </border>
    <border>
      <left/>
      <right/>
      <top style="thin">
        <color rgb="FF333F4F"/>
      </top>
      <bottom/>
      <diagonal/>
    </border>
  </borders>
  <cellStyleXfs count="6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9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5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66" fontId="3" fillId="0" borderId="3" xfId="3" applyNumberFormat="1" applyFont="1" applyBorder="1" applyAlignment="1">
      <alignment horizontal="center" vertical="center" wrapText="1"/>
    </xf>
    <xf numFmtId="166" fontId="3" fillId="0" borderId="4" xfId="3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4" borderId="0" xfId="0" applyFont="1" applyFill="1" applyAlignment="1">
      <alignment wrapText="1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166" fontId="3" fillId="0" borderId="0" xfId="3" applyNumberFormat="1" applyFont="1" applyBorder="1" applyAlignment="1">
      <alignment horizontal="center" vertical="center"/>
    </xf>
    <xf numFmtId="166" fontId="3" fillId="0" borderId="1" xfId="3" applyNumberFormat="1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6" fillId="0" borderId="0" xfId="0" applyFont="1"/>
    <xf numFmtId="166" fontId="3" fillId="0" borderId="4" xfId="0" applyNumberFormat="1" applyFont="1" applyBorder="1" applyAlignment="1">
      <alignment horizontal="center" vertical="center" wrapText="1"/>
    </xf>
    <xf numFmtId="0" fontId="11" fillId="0" borderId="0" xfId="4" applyFont="1" applyProtection="1">
      <protection hidden="1"/>
    </xf>
    <xf numFmtId="0" fontId="12" fillId="0" borderId="0" xfId="4" applyFont="1" applyProtection="1">
      <protection locked="0"/>
    </xf>
    <xf numFmtId="49" fontId="12" fillId="0" borderId="0" xfId="4" applyNumberFormat="1" applyFont="1" applyAlignment="1" applyProtection="1">
      <alignment horizontal="left" vertical="center"/>
      <protection locked="0"/>
    </xf>
    <xf numFmtId="0" fontId="12" fillId="0" borderId="0" xfId="4" applyFont="1" applyAlignment="1" applyProtection="1">
      <alignment horizontal="left" vertical="center"/>
      <protection locked="0"/>
    </xf>
    <xf numFmtId="0" fontId="11" fillId="0" borderId="0" xfId="4" applyFont="1" applyAlignment="1" applyProtection="1">
      <alignment horizontal="left"/>
      <protection hidden="1"/>
    </xf>
    <xf numFmtId="0" fontId="13" fillId="0" borderId="0" xfId="4" applyFont="1" applyAlignment="1" applyProtection="1">
      <alignment horizontal="left"/>
      <protection hidden="1"/>
    </xf>
    <xf numFmtId="0" fontId="7" fillId="0" borderId="0" xfId="4" applyFont="1" applyAlignment="1">
      <alignment vertical="center" wrapText="1"/>
    </xf>
    <xf numFmtId="0" fontId="14" fillId="0" borderId="0" xfId="4" applyFont="1" applyAlignment="1">
      <alignment vertical="center" wrapText="1"/>
    </xf>
    <xf numFmtId="0" fontId="1" fillId="0" borderId="0" xfId="4" applyProtection="1">
      <protection hidden="1"/>
    </xf>
    <xf numFmtId="0" fontId="19" fillId="7" borderId="11" xfId="4" applyFont="1" applyFill="1" applyBorder="1" applyAlignment="1" applyProtection="1">
      <alignment horizontal="left" vertical="center"/>
      <protection hidden="1"/>
    </xf>
    <xf numFmtId="0" fontId="21" fillId="7" borderId="11" xfId="4" applyFont="1" applyFill="1" applyBorder="1" applyAlignment="1" applyProtection="1">
      <alignment horizontal="left" vertical="center"/>
      <protection hidden="1"/>
    </xf>
    <xf numFmtId="0" fontId="21" fillId="7" borderId="0" xfId="4" applyFont="1" applyFill="1" applyAlignment="1" applyProtection="1">
      <alignment horizontal="center" vertical="center"/>
      <protection hidden="1"/>
    </xf>
    <xf numFmtId="49" fontId="19" fillId="7" borderId="11" xfId="4" applyNumberFormat="1" applyFont="1" applyFill="1" applyBorder="1" applyAlignment="1" applyProtection="1">
      <alignment horizontal="left" vertical="center"/>
      <protection hidden="1"/>
    </xf>
    <xf numFmtId="49" fontId="19" fillId="7" borderId="0" xfId="4" applyNumberFormat="1" applyFont="1" applyFill="1" applyAlignment="1" applyProtection="1">
      <alignment horizontal="center" vertical="center"/>
      <protection hidden="1"/>
    </xf>
    <xf numFmtId="49" fontId="20" fillId="7" borderId="11" xfId="4" applyNumberFormat="1" applyFont="1" applyFill="1" applyBorder="1" applyAlignment="1" applyProtection="1">
      <alignment horizontal="center" vertical="center" wrapText="1"/>
      <protection hidden="1"/>
    </xf>
    <xf numFmtId="49" fontId="22" fillId="7" borderId="0" xfId="4" applyNumberFormat="1" applyFont="1" applyFill="1" applyAlignment="1" applyProtection="1">
      <alignment horizontal="center" vertical="center"/>
      <protection hidden="1"/>
    </xf>
    <xf numFmtId="49" fontId="23" fillId="10" borderId="11" xfId="4" applyNumberFormat="1" applyFont="1" applyFill="1" applyBorder="1" applyAlignment="1" applyProtection="1">
      <alignment horizontal="left" vertical="center"/>
      <protection hidden="1"/>
    </xf>
    <xf numFmtId="0" fontId="3" fillId="0" borderId="0" xfId="0" applyFont="1"/>
    <xf numFmtId="0" fontId="25" fillId="11" borderId="0" xfId="0" applyFont="1" applyFill="1" applyAlignment="1">
      <alignment vertical="center" wrapText="1"/>
    </xf>
    <xf numFmtId="0" fontId="25" fillId="11" borderId="0" xfId="0" applyFont="1" applyFill="1" applyAlignment="1">
      <alignment vertical="center"/>
    </xf>
    <xf numFmtId="0" fontId="25" fillId="11" borderId="0" xfId="0" applyFont="1" applyFill="1" applyAlignment="1">
      <alignment horizontal="left" vertical="center"/>
    </xf>
    <xf numFmtId="0" fontId="26" fillId="11" borderId="0" xfId="0" applyFont="1" applyFill="1" applyAlignment="1">
      <alignment horizontal="right" wrapText="1"/>
    </xf>
    <xf numFmtId="0" fontId="26" fillId="11" borderId="0" xfId="0" applyFont="1" applyFill="1"/>
    <xf numFmtId="0" fontId="26" fillId="11" borderId="0" xfId="0" applyFont="1" applyFill="1" applyAlignment="1">
      <alignment horizontal="left" vertical="center" wrapText="1"/>
    </xf>
    <xf numFmtId="0" fontId="26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4" fillId="0" borderId="0" xfId="0" applyFont="1" applyAlignment="1">
      <alignment horizontal="right" vertical="center" wrapText="1"/>
    </xf>
    <xf numFmtId="0" fontId="9" fillId="11" borderId="13" xfId="0" quotePrefix="1" applyFont="1" applyFill="1" applyBorder="1" applyAlignment="1">
      <alignment horizontal="left" vertical="center" wrapText="1" indent="1"/>
    </xf>
    <xf numFmtId="0" fontId="9" fillId="11" borderId="14" xfId="0" applyFont="1" applyFill="1" applyBorder="1" applyAlignment="1">
      <alignment horizontal="left" vertical="center" wrapText="1" indent="1"/>
    </xf>
    <xf numFmtId="0" fontId="24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25" fillId="3" borderId="0" xfId="0" applyFont="1" applyFill="1" applyAlignment="1">
      <alignment horizontal="left" vertical="center"/>
    </xf>
    <xf numFmtId="0" fontId="0" fillId="0" borderId="18" xfId="0" applyBorder="1" applyAlignment="1">
      <alignment horizontal="left" vertical="center" wrapText="1" indent="1"/>
    </xf>
    <xf numFmtId="0" fontId="0" fillId="0" borderId="20" xfId="0" applyBorder="1" applyAlignment="1">
      <alignment horizontal="left" vertical="center" wrapText="1" indent="1"/>
    </xf>
    <xf numFmtId="0" fontId="0" fillId="0" borderId="26" xfId="0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quotePrefix="1" applyBorder="1" applyAlignment="1">
      <alignment vertical="top" wrapText="1"/>
    </xf>
    <xf numFmtId="0" fontId="29" fillId="12" borderId="17" xfId="0" applyFont="1" applyFill="1" applyBorder="1" applyAlignment="1">
      <alignment horizontal="left" vertical="center" wrapText="1" indent="1"/>
    </xf>
    <xf numFmtId="0" fontId="29" fillId="13" borderId="21" xfId="0" applyFont="1" applyFill="1" applyBorder="1" applyAlignment="1">
      <alignment horizontal="left" vertical="center" wrapText="1" indent="1"/>
    </xf>
    <xf numFmtId="169" fontId="17" fillId="8" borderId="11" xfId="0" applyNumberFormat="1" applyFont="1" applyFill="1" applyBorder="1"/>
    <xf numFmtId="0" fontId="30" fillId="7" borderId="11" xfId="0" applyFont="1" applyFill="1" applyBorder="1" applyAlignment="1">
      <alignment horizontal="center" vertical="center" wrapText="1"/>
    </xf>
    <xf numFmtId="169" fontId="33" fillId="9" borderId="11" xfId="0" applyNumberFormat="1" applyFont="1" applyFill="1" applyBorder="1" applyAlignment="1">
      <alignment horizontal="center" vertical="center" wrapText="1"/>
    </xf>
    <xf numFmtId="169" fontId="33" fillId="0" borderId="11" xfId="0" applyNumberFormat="1" applyFont="1" applyBorder="1" applyAlignment="1">
      <alignment horizontal="center" vertical="center" wrapText="1"/>
    </xf>
    <xf numFmtId="4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 wrapText="1"/>
    </xf>
    <xf numFmtId="166" fontId="35" fillId="0" borderId="2" xfId="0" applyNumberFormat="1" applyFont="1" applyBorder="1" applyAlignment="1">
      <alignment horizontal="center" vertical="center" wrapText="1"/>
    </xf>
    <xf numFmtId="170" fontId="35" fillId="0" borderId="0" xfId="3" applyNumberFormat="1" applyFont="1" applyBorder="1" applyAlignment="1">
      <alignment horizontal="center" vertical="center"/>
    </xf>
    <xf numFmtId="170" fontId="35" fillId="0" borderId="5" xfId="3" applyNumberFormat="1" applyFont="1" applyBorder="1" applyAlignment="1">
      <alignment horizontal="center" vertical="center"/>
    </xf>
    <xf numFmtId="166" fontId="35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49" fontId="36" fillId="7" borderId="0" xfId="0" applyNumberFormat="1" applyFont="1" applyFill="1" applyAlignment="1">
      <alignment horizontal="center" vertical="center" wrapText="1"/>
    </xf>
    <xf numFmtId="49" fontId="36" fillId="7" borderId="11" xfId="0" applyNumberFormat="1" applyFont="1" applyFill="1" applyBorder="1" applyAlignment="1">
      <alignment horizontal="center" vertical="center" wrapText="1"/>
    </xf>
    <xf numFmtId="49" fontId="38" fillId="7" borderId="12" xfId="0" applyNumberFormat="1" applyFont="1" applyFill="1" applyBorder="1" applyAlignment="1">
      <alignment horizontal="left" vertical="center"/>
    </xf>
    <xf numFmtId="49" fontId="38" fillId="7" borderId="11" xfId="0" applyNumberFormat="1" applyFont="1" applyFill="1" applyBorder="1" applyAlignment="1">
      <alignment horizontal="left" vertical="center"/>
    </xf>
    <xf numFmtId="49" fontId="38" fillId="7" borderId="11" xfId="0" applyNumberFormat="1" applyFont="1" applyFill="1" applyBorder="1" applyAlignment="1">
      <alignment horizontal="left" vertical="center" wrapText="1"/>
    </xf>
    <xf numFmtId="49" fontId="40" fillId="0" borderId="11" xfId="0" applyNumberFormat="1" applyFont="1" applyBorder="1" applyAlignment="1">
      <alignment horizontal="left" vertical="center" wrapText="1"/>
    </xf>
    <xf numFmtId="169" fontId="30" fillId="0" borderId="11" xfId="0" applyNumberFormat="1" applyFont="1" applyBorder="1" applyAlignment="1">
      <alignment horizontal="center" vertical="center" wrapText="1"/>
    </xf>
    <xf numFmtId="0" fontId="38" fillId="7" borderId="12" xfId="0" applyFont="1" applyFill="1" applyBorder="1" applyAlignment="1">
      <alignment horizontal="left" vertical="center"/>
    </xf>
    <xf numFmtId="0" fontId="41" fillId="7" borderId="11" xfId="0" applyFont="1" applyFill="1" applyBorder="1" applyAlignment="1">
      <alignment horizontal="left" vertical="center"/>
    </xf>
    <xf numFmtId="49" fontId="41" fillId="7" borderId="11" xfId="0" applyNumberFormat="1" applyFont="1" applyFill="1" applyBorder="1" applyAlignment="1">
      <alignment horizontal="left" vertical="center"/>
    </xf>
    <xf numFmtId="49" fontId="42" fillId="8" borderId="11" xfId="0" applyNumberFormat="1" applyFont="1" applyFill="1" applyBorder="1" applyAlignment="1">
      <alignment horizontal="left" vertical="center" wrapText="1"/>
    </xf>
    <xf numFmtId="49" fontId="20" fillId="7" borderId="11" xfId="0" applyNumberFormat="1" applyFont="1" applyFill="1" applyBorder="1" applyAlignment="1">
      <alignment horizontal="center" vertical="center" wrapText="1"/>
    </xf>
    <xf numFmtId="49" fontId="19" fillId="7" borderId="11" xfId="0" applyNumberFormat="1" applyFont="1" applyFill="1" applyBorder="1" applyAlignment="1">
      <alignment horizontal="left" vertical="center"/>
    </xf>
    <xf numFmtId="0" fontId="17" fillId="7" borderId="11" xfId="0" applyFont="1" applyFill="1" applyBorder="1" applyAlignment="1">
      <alignment horizontal="left" vertical="center"/>
    </xf>
    <xf numFmtId="49" fontId="18" fillId="8" borderId="11" xfId="0" applyNumberFormat="1" applyFont="1" applyFill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 wrapText="1"/>
    </xf>
    <xf numFmtId="0" fontId="18" fillId="8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4" applyFont="1" applyAlignment="1">
      <alignment horizontal="center" vertical="center" wrapText="1"/>
    </xf>
    <xf numFmtId="0" fontId="17" fillId="7" borderId="11" xfId="1" applyFont="1" applyFill="1" applyBorder="1" applyAlignment="1">
      <alignment horizontal="center" vertical="center" wrapText="1"/>
    </xf>
    <xf numFmtId="49" fontId="43" fillId="7" borderId="11" xfId="1" applyNumberFormat="1" applyFont="1" applyFill="1" applyBorder="1" applyAlignment="1">
      <alignment horizontal="center" vertical="center" wrapText="1"/>
    </xf>
    <xf numFmtId="49" fontId="44" fillId="7" borderId="11" xfId="1" applyNumberFormat="1" applyFont="1" applyFill="1" applyBorder="1" applyAlignment="1">
      <alignment horizontal="center" vertical="center" wrapText="1"/>
    </xf>
    <xf numFmtId="0" fontId="30" fillId="7" borderId="11" xfId="1" applyFont="1" applyFill="1" applyBorder="1" applyAlignment="1">
      <alignment horizontal="center" vertical="center" wrapText="1"/>
    </xf>
    <xf numFmtId="49" fontId="19" fillId="7" borderId="11" xfId="1" applyNumberFormat="1" applyFont="1" applyFill="1" applyBorder="1" applyAlignment="1">
      <alignment horizontal="left" vertical="center"/>
    </xf>
    <xf numFmtId="49" fontId="21" fillId="7" borderId="11" xfId="1" applyNumberFormat="1" applyFont="1" applyFill="1" applyBorder="1" applyAlignment="1">
      <alignment horizontal="left" vertical="center"/>
    </xf>
    <xf numFmtId="49" fontId="2" fillId="7" borderId="11" xfId="1" applyNumberFormat="1" applyFill="1" applyBorder="1" applyAlignment="1">
      <alignment horizontal="left" vertical="center" wrapText="1"/>
    </xf>
    <xf numFmtId="169" fontId="11" fillId="14" borderId="11" xfId="0" applyNumberFormat="1" applyFont="1" applyFill="1" applyBorder="1" applyAlignment="1">
      <alignment horizontal="center" vertical="center" wrapText="1"/>
    </xf>
    <xf numFmtId="169" fontId="11" fillId="9" borderId="11" xfId="0" applyNumberFormat="1" applyFont="1" applyFill="1" applyBorder="1" applyAlignment="1">
      <alignment horizontal="center" vertical="center" wrapText="1"/>
    </xf>
    <xf numFmtId="169" fontId="20" fillId="15" borderId="11" xfId="1" applyNumberFormat="1" applyFont="1" applyFill="1" applyBorder="1"/>
    <xf numFmtId="169" fontId="45" fillId="14" borderId="11" xfId="1" applyNumberFormat="1" applyFont="1" applyFill="1" applyBorder="1" applyAlignment="1">
      <alignment vertical="center" wrapText="1"/>
    </xf>
    <xf numFmtId="49" fontId="31" fillId="8" borderId="11" xfId="1" applyNumberFormat="1" applyFont="1" applyFill="1" applyBorder="1" applyAlignment="1">
      <alignment horizontal="left" vertical="center" wrapText="1"/>
    </xf>
    <xf numFmtId="49" fontId="46" fillId="7" borderId="11" xfId="0" applyNumberFormat="1" applyFont="1" applyFill="1" applyBorder="1" applyAlignment="1">
      <alignment horizontal="left" vertical="center"/>
    </xf>
    <xf numFmtId="0" fontId="19" fillId="7" borderId="11" xfId="1" applyFont="1" applyFill="1" applyBorder="1" applyAlignment="1">
      <alignment horizontal="left" vertical="center"/>
    </xf>
    <xf numFmtId="0" fontId="16" fillId="7" borderId="0" xfId="1" applyFont="1" applyFill="1" applyAlignment="1">
      <alignment horizontal="left"/>
    </xf>
    <xf numFmtId="0" fontId="50" fillId="7" borderId="0" xfId="1" applyFont="1" applyFill="1" applyAlignment="1">
      <alignment horizontal="left" wrapText="1"/>
    </xf>
    <xf numFmtId="0" fontId="20" fillId="7" borderId="0" xfId="1" applyFont="1" applyFill="1" applyAlignment="1">
      <alignment horizontal="center" vertical="center" wrapText="1"/>
    </xf>
    <xf numFmtId="0" fontId="44" fillId="7" borderId="0" xfId="1" applyFont="1" applyFill="1" applyAlignment="1">
      <alignment horizontal="center" vertical="center" wrapText="1"/>
    </xf>
    <xf numFmtId="0" fontId="43" fillId="7" borderId="0" xfId="1" applyFont="1" applyFill="1" applyAlignment="1">
      <alignment horizontal="center" vertical="center" wrapText="1"/>
    </xf>
    <xf numFmtId="0" fontId="19" fillId="7" borderId="0" xfId="1" applyFont="1" applyFill="1" applyAlignment="1">
      <alignment horizontal="left" vertical="center"/>
    </xf>
    <xf numFmtId="49" fontId="19" fillId="7" borderId="0" xfId="1" applyNumberFormat="1" applyFont="1" applyFill="1" applyAlignment="1">
      <alignment horizontal="left" vertical="center"/>
    </xf>
    <xf numFmtId="0" fontId="21" fillId="7" borderId="0" xfId="1" applyFont="1" applyFill="1" applyAlignment="1">
      <alignment horizontal="left" vertical="center"/>
    </xf>
    <xf numFmtId="0" fontId="51" fillId="0" borderId="0" xfId="0" applyFont="1"/>
    <xf numFmtId="49" fontId="20" fillId="7" borderId="11" xfId="1" applyNumberFormat="1" applyFont="1" applyFill="1" applyBorder="1" applyAlignment="1">
      <alignment horizontal="center" vertical="center" wrapText="1"/>
    </xf>
    <xf numFmtId="0" fontId="18" fillId="8" borderId="11" xfId="1" applyFont="1" applyFill="1" applyBorder="1" applyAlignment="1">
      <alignment horizontal="center" vertical="center" wrapText="1"/>
    </xf>
    <xf numFmtId="0" fontId="18" fillId="8" borderId="29" xfId="1" applyFont="1" applyFill="1" applyBorder="1" applyAlignment="1">
      <alignment horizontal="center" vertical="center" wrapText="1"/>
    </xf>
    <xf numFmtId="0" fontId="52" fillId="16" borderId="0" xfId="0" applyFont="1" applyFill="1" applyAlignment="1">
      <alignment vertical="center"/>
    </xf>
    <xf numFmtId="0" fontId="54" fillId="16" borderId="0" xfId="0" applyFont="1" applyFill="1" applyAlignment="1">
      <alignment horizontal="right"/>
    </xf>
    <xf numFmtId="0" fontId="15" fillId="0" borderId="0" xfId="0" applyFont="1" applyAlignment="1">
      <alignment vertical="center"/>
    </xf>
    <xf numFmtId="0" fontId="55" fillId="0" borderId="0" xfId="4" applyFont="1" applyProtection="1">
      <protection hidden="1"/>
    </xf>
    <xf numFmtId="0" fontId="55" fillId="0" borderId="0" xfId="0" applyFont="1"/>
    <xf numFmtId="169" fontId="19" fillId="7" borderId="11" xfId="0" applyNumberFormat="1" applyFont="1" applyFill="1" applyBorder="1" applyAlignment="1">
      <alignment horizontal="right"/>
    </xf>
    <xf numFmtId="169" fontId="17" fillId="8" borderId="11" xfId="0" applyNumberFormat="1" applyFont="1" applyFill="1" applyBorder="1" applyAlignment="1">
      <alignment horizontal="right"/>
    </xf>
    <xf numFmtId="0" fontId="55" fillId="0" borderId="0" xfId="4" applyFont="1" applyAlignment="1" applyProtection="1">
      <alignment horizontal="right"/>
      <protection hidden="1"/>
    </xf>
    <xf numFmtId="0" fontId="55" fillId="0" borderId="0" xfId="0" applyFont="1" applyAlignment="1">
      <alignment horizontal="right"/>
    </xf>
    <xf numFmtId="169" fontId="56" fillId="9" borderId="11" xfId="0" applyNumberFormat="1" applyFont="1" applyFill="1" applyBorder="1" applyAlignment="1">
      <alignment horizontal="right" wrapText="1"/>
    </xf>
    <xf numFmtId="49" fontId="18" fillId="8" borderId="11" xfId="1" applyNumberFormat="1" applyFont="1" applyFill="1" applyBorder="1" applyAlignment="1">
      <alignment horizontal="left" vertical="center" wrapText="1"/>
    </xf>
    <xf numFmtId="169" fontId="20" fillId="15" borderId="11" xfId="1" applyNumberFormat="1" applyFont="1" applyFill="1" applyBorder="1" applyAlignment="1">
      <alignment horizontal="right"/>
    </xf>
    <xf numFmtId="169" fontId="19" fillId="7" borderId="11" xfId="0" applyNumberFormat="1" applyFont="1" applyFill="1" applyBorder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2" fillId="7" borderId="0" xfId="1" applyFill="1" applyAlignment="1">
      <alignment horizontal="left" vertical="center" wrapText="1"/>
    </xf>
    <xf numFmtId="169" fontId="20" fillId="7" borderId="0" xfId="1" applyNumberFormat="1" applyFont="1" applyFill="1"/>
    <xf numFmtId="0" fontId="2" fillId="0" borderId="0" xfId="1"/>
    <xf numFmtId="0" fontId="21" fillId="0" borderId="0" xfId="1" applyFont="1"/>
    <xf numFmtId="0" fontId="2" fillId="0" borderId="0" xfId="1" applyAlignment="1">
      <alignment wrapText="1"/>
    </xf>
    <xf numFmtId="0" fontId="55" fillId="0" borderId="11" xfId="4" applyFont="1" applyBorder="1" applyAlignment="1" applyProtection="1">
      <alignment horizontal="left" vertical="center"/>
      <protection hidden="1"/>
    </xf>
    <xf numFmtId="0" fontId="55" fillId="0" borderId="0" xfId="0" applyFont="1" applyAlignment="1">
      <alignment horizontal="right" vertical="center" wrapText="1" indent="1"/>
    </xf>
    <xf numFmtId="0" fontId="31" fillId="8" borderId="11" xfId="0" applyFont="1" applyFill="1" applyBorder="1" applyAlignment="1">
      <alignment horizontal="center" vertical="center" wrapText="1"/>
    </xf>
    <xf numFmtId="0" fontId="37" fillId="7" borderId="0" xfId="0" applyFont="1" applyFill="1" applyAlignment="1">
      <alignment horizontal="left" vertical="center" wrapText="1"/>
    </xf>
    <xf numFmtId="0" fontId="16" fillId="7" borderId="0" xfId="0" applyFont="1" applyFill="1" applyAlignment="1">
      <alignment horizontal="left" vertical="center"/>
    </xf>
    <xf numFmtId="169" fontId="34" fillId="0" borderId="11" xfId="0" applyNumberFormat="1" applyFont="1" applyBorder="1" applyAlignment="1">
      <alignment horizontal="center" wrapText="1"/>
    </xf>
    <xf numFmtId="169" fontId="33" fillId="0" borderId="11" xfId="0" applyNumberFormat="1" applyFont="1" applyBorder="1" applyAlignment="1">
      <alignment horizontal="center" wrapText="1"/>
    </xf>
    <xf numFmtId="169" fontId="32" fillId="0" borderId="11" xfId="0" applyNumberFormat="1" applyFont="1" applyBorder="1" applyAlignment="1">
      <alignment horizontal="center" vertical="center" wrapText="1"/>
    </xf>
    <xf numFmtId="169" fontId="34" fillId="0" borderId="11" xfId="0" applyNumberFormat="1" applyFont="1" applyBorder="1" applyAlignment="1">
      <alignment horizontal="center" vertical="center" wrapText="1"/>
    </xf>
    <xf numFmtId="169" fontId="30" fillId="0" borderId="11" xfId="0" applyNumberFormat="1" applyFont="1" applyBorder="1" applyAlignment="1">
      <alignment horizontal="center" vertical="center"/>
    </xf>
    <xf numFmtId="169" fontId="19" fillId="0" borderId="11" xfId="0" applyNumberFormat="1" applyFont="1" applyBorder="1"/>
    <xf numFmtId="169" fontId="11" fillId="0" borderId="11" xfId="0" applyNumberFormat="1" applyFont="1" applyBorder="1" applyAlignment="1">
      <alignment horizontal="center" vertical="center" wrapText="1"/>
    </xf>
    <xf numFmtId="169" fontId="45" fillId="0" borderId="11" xfId="1" applyNumberFormat="1" applyFont="1" applyBorder="1" applyAlignment="1">
      <alignment vertical="center" wrapText="1"/>
    </xf>
    <xf numFmtId="0" fontId="29" fillId="18" borderId="19" xfId="0" applyFont="1" applyFill="1" applyBorder="1" applyAlignment="1">
      <alignment horizontal="left" vertical="center" wrapText="1" indent="1"/>
    </xf>
    <xf numFmtId="0" fontId="3" fillId="19" borderId="19" xfId="0" applyFont="1" applyFill="1" applyBorder="1" applyAlignment="1">
      <alignment horizontal="left" vertical="center" wrapText="1" indent="1"/>
    </xf>
    <xf numFmtId="0" fontId="29" fillId="17" borderId="25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right" vertical="center" wrapText="1" indent="1"/>
    </xf>
    <xf numFmtId="0" fontId="0" fillId="0" borderId="3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9" fillId="11" borderId="15" xfId="0" applyFont="1" applyFill="1" applyBorder="1" applyAlignment="1">
      <alignment horizontal="left" vertical="center" wrapText="1" indent="1"/>
    </xf>
    <xf numFmtId="0" fontId="9" fillId="11" borderId="16" xfId="0" applyFont="1" applyFill="1" applyBorder="1" applyAlignment="1">
      <alignment horizontal="left" vertical="center" wrapText="1" indent="1"/>
    </xf>
    <xf numFmtId="0" fontId="28" fillId="0" borderId="10" xfId="0" applyFont="1" applyBorder="1" applyAlignment="1">
      <alignment horizontal="left" vertical="center" wrapText="1" indent="1"/>
    </xf>
    <xf numFmtId="0" fontId="28" fillId="0" borderId="23" xfId="0" applyFont="1" applyBorder="1" applyAlignment="1">
      <alignment horizontal="left" vertical="center" wrapText="1" indent="1"/>
    </xf>
    <xf numFmtId="0" fontId="28" fillId="0" borderId="8" xfId="0" applyFont="1" applyBorder="1" applyAlignment="1">
      <alignment horizontal="left" vertical="center" wrapText="1" indent="1"/>
    </xf>
    <xf numFmtId="0" fontId="28" fillId="0" borderId="24" xfId="0" applyFont="1" applyBorder="1" applyAlignment="1">
      <alignment horizontal="left" vertical="center" wrapText="1" indent="1"/>
    </xf>
    <xf numFmtId="0" fontId="28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52" fillId="16" borderId="0" xfId="0" applyFont="1" applyFill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right" vertical="center" wrapText="1" indent="1"/>
    </xf>
    <xf numFmtId="0" fontId="0" fillId="0" borderId="12" xfId="0" applyBorder="1" applyAlignment="1">
      <alignment horizontal="right" vertical="center" wrapText="1" indent="1"/>
    </xf>
    <xf numFmtId="0" fontId="55" fillId="0" borderId="0" xfId="0" applyFon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0" borderId="12" xfId="0" applyBorder="1" applyAlignment="1">
      <alignment horizontal="right" vertical="center" indent="1"/>
    </xf>
    <xf numFmtId="49" fontId="36" fillId="7" borderId="0" xfId="0" applyNumberFormat="1" applyFont="1" applyFill="1" applyAlignment="1">
      <alignment horizontal="left" vertical="center" wrapText="1"/>
    </xf>
    <xf numFmtId="49" fontId="44" fillId="7" borderId="0" xfId="1" applyNumberFormat="1" applyFont="1" applyFill="1" applyAlignment="1">
      <alignment vertical="center" wrapText="1"/>
    </xf>
    <xf numFmtId="0" fontId="18" fillId="8" borderId="11" xfId="1" applyFont="1" applyFill="1" applyBorder="1" applyAlignment="1">
      <alignment horizontal="center" vertical="center" wrapText="1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7F02D"/>
      <color rgb="FF00B252"/>
      <color rgb="FF323F4F"/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10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10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114300</xdr:rowOff>
    </xdr:from>
    <xdr:to>
      <xdr:col>0</xdr:col>
      <xdr:colOff>1024181</xdr:colOff>
      <xdr:row>0</xdr:row>
      <xdr:rowOff>991755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200CB949-2C41-BC40-9E1C-48016E978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184150</xdr:colOff>
      <xdr:row>0</xdr:row>
      <xdr:rowOff>114300</xdr:rowOff>
    </xdr:from>
    <xdr:to>
      <xdr:col>4</xdr:col>
      <xdr:colOff>127000</xdr:colOff>
      <xdr:row>0</xdr:row>
      <xdr:rowOff>991755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E8107687-4D43-7C45-8E7C-9C39DEC02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114300"/>
          <a:ext cx="1536700" cy="8774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114300</xdr:rowOff>
    </xdr:from>
    <xdr:to>
      <xdr:col>3</xdr:col>
      <xdr:colOff>1024181</xdr:colOff>
      <xdr:row>0</xdr:row>
      <xdr:rowOff>991755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E7C828F4-E4EA-0F4C-9C9B-2B93696D7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69D7775-E2A7-A042-94CA-1FE6F5EFF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114300</xdr:rowOff>
    </xdr:from>
    <xdr:to>
      <xdr:col>3</xdr:col>
      <xdr:colOff>1024181</xdr:colOff>
      <xdr:row>0</xdr:row>
      <xdr:rowOff>991755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6D70BA2-E4A9-6445-9319-3BF8B9BE0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131888</xdr:colOff>
      <xdr:row>0</xdr:row>
      <xdr:rowOff>877455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F33C59A2-B67D-014C-B49A-4D10C7C6E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7388" cy="8774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114300</xdr:rowOff>
    </xdr:from>
    <xdr:to>
      <xdr:col>0</xdr:col>
      <xdr:colOff>1024181</xdr:colOff>
      <xdr:row>0</xdr:row>
      <xdr:rowOff>991755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C21BD4C-AAD0-2340-A0BA-39B3221B9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4"/>
  <sheetViews>
    <sheetView showGridLines="0" tabSelected="1" zoomScale="78" zoomScaleNormal="78" workbookViewId="0">
      <selection activeCell="M21" sqref="M21"/>
    </sheetView>
  </sheetViews>
  <sheetFormatPr baseColWidth="10" defaultColWidth="10.83203125" defaultRowHeight="15"/>
  <cols>
    <col min="1" max="1" width="1.1640625" style="21" customWidth="1"/>
    <col min="2" max="2" width="29.83203125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55" customWidth="1"/>
    <col min="7" max="7" width="10.83203125" style="21" customWidth="1"/>
    <col min="8" max="16384" width="10.83203125" style="21"/>
  </cols>
  <sheetData>
    <row r="1" spans="1:8" s="26" customFormat="1" ht="60" customHeight="1">
      <c r="A1" s="47"/>
      <c r="B1" s="48" t="s">
        <v>84</v>
      </c>
      <c r="C1" s="169" t="s">
        <v>85</v>
      </c>
      <c r="D1" s="169"/>
      <c r="E1" s="169"/>
      <c r="F1" s="49"/>
      <c r="H1" s="26" t="s">
        <v>0</v>
      </c>
    </row>
    <row r="2" spans="1:8" s="53" customFormat="1" ht="20" customHeight="1">
      <c r="A2" s="50"/>
      <c r="B2" s="51"/>
      <c r="C2" s="170" t="s">
        <v>106</v>
      </c>
      <c r="D2" s="170"/>
      <c r="E2" s="170"/>
      <c r="F2" s="52"/>
      <c r="H2" s="26" t="s">
        <v>0</v>
      </c>
    </row>
    <row r="3" spans="1:8" s="26" customFormat="1" ht="6.5" customHeight="1" thickBot="1">
      <c r="A3" s="54"/>
      <c r="F3" s="55"/>
      <c r="H3" s="26" t="s">
        <v>0</v>
      </c>
    </row>
    <row r="4" spans="1:8" s="59" customFormat="1" ht="32.25" customHeight="1" thickBot="1">
      <c r="A4" s="56"/>
      <c r="B4" s="57" t="s">
        <v>86</v>
      </c>
      <c r="C4" s="58" t="s">
        <v>87</v>
      </c>
      <c r="D4" s="58" t="s">
        <v>88</v>
      </c>
      <c r="E4" s="174" t="s">
        <v>89</v>
      </c>
      <c r="F4" s="175"/>
      <c r="G4" s="65"/>
      <c r="H4" s="26" t="s">
        <v>0</v>
      </c>
    </row>
    <row r="5" spans="1:8" s="26" customFormat="1" ht="48" customHeight="1">
      <c r="A5" s="54"/>
      <c r="B5" s="69" t="s">
        <v>90</v>
      </c>
      <c r="C5" s="62" t="s">
        <v>91</v>
      </c>
      <c r="D5" s="62" t="s">
        <v>92</v>
      </c>
      <c r="E5" s="176" t="s">
        <v>100</v>
      </c>
      <c r="F5" s="177"/>
      <c r="G5" s="64"/>
      <c r="H5" s="26" t="s">
        <v>0</v>
      </c>
    </row>
    <row r="6" spans="1:8" s="26" customFormat="1" ht="48" customHeight="1">
      <c r="A6" s="54"/>
      <c r="B6" s="163" t="s">
        <v>93</v>
      </c>
      <c r="C6" s="63" t="s">
        <v>94</v>
      </c>
      <c r="D6" s="63" t="s">
        <v>95</v>
      </c>
      <c r="E6" s="178" t="s">
        <v>101</v>
      </c>
      <c r="F6" s="179"/>
      <c r="G6" s="64"/>
      <c r="H6" s="26" t="s">
        <v>0</v>
      </c>
    </row>
    <row r="7" spans="1:8" s="26" customFormat="1" ht="48" customHeight="1">
      <c r="A7" s="54"/>
      <c r="B7" s="164" t="s">
        <v>96</v>
      </c>
      <c r="C7" s="63" t="s">
        <v>287</v>
      </c>
      <c r="D7" s="63" t="s">
        <v>97</v>
      </c>
      <c r="E7" s="178" t="s">
        <v>100</v>
      </c>
      <c r="F7" s="179"/>
      <c r="G7" s="64"/>
      <c r="H7" s="26" t="s">
        <v>0</v>
      </c>
    </row>
    <row r="8" spans="1:8" s="26" customFormat="1" ht="29" customHeight="1">
      <c r="A8" s="54"/>
      <c r="B8" s="70" t="s">
        <v>258</v>
      </c>
      <c r="C8" s="167" t="s">
        <v>257</v>
      </c>
      <c r="D8" s="167" t="s">
        <v>98</v>
      </c>
      <c r="E8" s="180" t="s">
        <v>102</v>
      </c>
      <c r="F8" s="181"/>
      <c r="G8" s="64"/>
      <c r="H8" s="26" t="s">
        <v>0</v>
      </c>
    </row>
    <row r="9" spans="1:8" s="26" customFormat="1" ht="29" customHeight="1" thickBot="1">
      <c r="A9" s="54"/>
      <c r="B9" s="165" t="s">
        <v>256</v>
      </c>
      <c r="C9" s="168"/>
      <c r="D9" s="168"/>
      <c r="E9" s="168"/>
      <c r="F9" s="168"/>
      <c r="G9" s="64"/>
      <c r="H9" s="26" t="s">
        <v>0</v>
      </c>
    </row>
    <row r="10" spans="1:8" s="26" customFormat="1" ht="5" customHeight="1" thickBot="1">
      <c r="A10" s="54"/>
      <c r="B10" s="68"/>
      <c r="C10" s="68"/>
      <c r="D10" s="68"/>
      <c r="E10" s="68"/>
      <c r="F10" s="68"/>
      <c r="H10" s="26" t="s">
        <v>0</v>
      </c>
    </row>
    <row r="11" spans="1:8" s="26" customFormat="1" ht="72" customHeight="1" thickBot="1">
      <c r="A11" s="54"/>
      <c r="B11" s="66"/>
      <c r="C11" s="173" t="s">
        <v>99</v>
      </c>
      <c r="D11" s="173"/>
      <c r="E11" s="173"/>
      <c r="F11" s="67"/>
      <c r="H11" s="26" t="s">
        <v>0</v>
      </c>
    </row>
    <row r="12" spans="1:8" s="26" customFormat="1" ht="6" customHeight="1">
      <c r="A12" s="60"/>
      <c r="F12" s="55"/>
      <c r="H12" s="26" t="s">
        <v>0</v>
      </c>
    </row>
    <row r="13" spans="1:8" s="26" customFormat="1" ht="27" customHeight="1">
      <c r="A13" s="171" t="s">
        <v>25</v>
      </c>
      <c r="B13" s="171"/>
      <c r="C13" s="171"/>
      <c r="D13" s="171"/>
      <c r="E13" s="171"/>
      <c r="F13" s="172"/>
      <c r="H13" s="26" t="s">
        <v>0</v>
      </c>
    </row>
    <row r="14" spans="1:8" ht="16" customHeight="1">
      <c r="H14" s="21" t="s">
        <v>7</v>
      </c>
    </row>
  </sheetData>
  <mergeCells count="11">
    <mergeCell ref="C8:C9"/>
    <mergeCell ref="C1:E1"/>
    <mergeCell ref="C2:E2"/>
    <mergeCell ref="A13:F13"/>
    <mergeCell ref="C11:E11"/>
    <mergeCell ref="E4:F4"/>
    <mergeCell ref="E5:F5"/>
    <mergeCell ref="E6:F6"/>
    <mergeCell ref="E7:F7"/>
    <mergeCell ref="E8:F9"/>
    <mergeCell ref="D8:D9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3" sqref="A3"/>
    </sheetView>
  </sheetViews>
  <sheetFormatPr baseColWidth="10" defaultColWidth="8.83203125" defaultRowHeight="15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7" customHeight="1">
      <c r="A1" s="3" t="s">
        <v>254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>
      <c r="A4" s="25" t="s">
        <v>3</v>
      </c>
      <c r="B4" t="s">
        <v>5</v>
      </c>
      <c r="C4"/>
      <c r="D4"/>
      <c r="E4"/>
    </row>
    <row r="5" spans="1:118">
      <c r="B5" s="27" t="s">
        <v>7</v>
      </c>
      <c r="C5"/>
      <c r="D5"/>
      <c r="E5"/>
    </row>
    <row r="6" spans="1:118">
      <c r="B6"/>
      <c r="C6"/>
      <c r="D6"/>
    </row>
    <row r="7" spans="1:118">
      <c r="A7" s="1"/>
      <c r="C7" s="2"/>
    </row>
    <row r="8" spans="1:118">
      <c r="C8" s="2"/>
    </row>
  </sheetData>
  <sheetProtection sheet="1" objects="1" scenarios="1"/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00B252"/>
  </sheetPr>
  <dimension ref="A1:FB4"/>
  <sheetViews>
    <sheetView showFormulas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3" sqref="A3"/>
    </sheetView>
  </sheetViews>
  <sheetFormatPr baseColWidth="10" defaultRowHeight="15"/>
  <cols>
    <col min="1" max="1" width="18.6640625" customWidth="1"/>
    <col min="2" max="2" width="11.83203125" customWidth="1"/>
    <col min="16" max="16" width="10.83203125" customWidth="1"/>
    <col min="126" max="126" width="13.5" customWidth="1"/>
    <col min="127" max="127" width="15.83203125" customWidth="1"/>
    <col min="128" max="128" width="36.1640625" customWidth="1"/>
    <col min="129" max="155" width="16.83203125" customWidth="1"/>
    <col min="156" max="156" width="20" customWidth="1"/>
    <col min="157" max="157" width="17" customWidth="1"/>
    <col min="164" max="164" width="45.1640625" bestFit="1" customWidth="1"/>
    <col min="165" max="165" width="15.1640625" bestFit="1" customWidth="1"/>
  </cols>
  <sheetData>
    <row r="1" spans="1:158" s="4" customFormat="1" ht="87" customHeight="1">
      <c r="A1" s="131"/>
      <c r="B1" s="131"/>
      <c r="C1" s="131"/>
      <c r="D1" s="182" t="s">
        <v>290</v>
      </c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32" t="s">
        <v>130</v>
      </c>
      <c r="S1" s="133" t="s">
        <v>0</v>
      </c>
      <c r="FA1" s="8" t="s">
        <v>0</v>
      </c>
      <c r="FB1" s="8" t="s">
        <v>0</v>
      </c>
    </row>
    <row r="2" spans="1:158" ht="66" customHeight="1">
      <c r="A2" s="22" t="s">
        <v>8</v>
      </c>
      <c r="B2" t="s">
        <v>9</v>
      </c>
    </row>
    <row r="3" spans="1:158">
      <c r="A3" s="25" t="s">
        <v>11</v>
      </c>
      <c r="B3" t="s">
        <v>10</v>
      </c>
    </row>
    <row r="4" spans="1:158">
      <c r="B4" s="27" t="s">
        <v>7</v>
      </c>
      <c r="FA4" s="21"/>
    </row>
  </sheetData>
  <autoFilter ref="A2:DT2" xr:uid="{3B89445B-6ECC-4440-B85C-E593AE209933}"/>
  <mergeCells count="1">
    <mergeCell ref="D1:Q1"/>
  </mergeCells>
  <conditionalFormatting sqref="A2:EZ2 A3:FB1048576">
    <cfRule type="expression" dxfId="11" priority="2">
      <formula>AND(OR($R1&lt;&gt;"-",$S1&lt;&gt;0,$T1&lt;&gt;0),ROW()&gt;2,$A1&lt;&gt;"")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F7F02D"/>
  </sheetPr>
  <dimension ref="A1:X7"/>
  <sheetViews>
    <sheetView topLeftCell="D1" zoomScaleNormal="90" workbookViewId="0">
      <selection activeCell="AE18" sqref="AE18"/>
    </sheetView>
  </sheetViews>
  <sheetFormatPr baseColWidth="10" defaultRowHeight="15"/>
  <cols>
    <col min="1" max="1" width="32.5" hidden="1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81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7" customHeight="1">
      <c r="A1" s="3"/>
      <c r="B1" s="5"/>
      <c r="C1" s="61" t="s">
        <v>96</v>
      </c>
      <c r="D1" s="61" t="s">
        <v>82</v>
      </c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>
      <c r="A2" s="20" t="s">
        <v>24</v>
      </c>
      <c r="B2" s="14" t="s">
        <v>19</v>
      </c>
      <c r="C2" t="s">
        <v>0</v>
      </c>
    </row>
    <row r="3" spans="1:24" ht="30" customHeight="1" thickTop="1">
      <c r="A3" s="24" t="s">
        <v>12</v>
      </c>
      <c r="B3" s="15" t="e">
        <f>VLOOKUP(A3,'codage tribunal'!A:B,2,FALSE)</f>
        <v>#N/A</v>
      </c>
      <c r="C3" t="s">
        <v>0</v>
      </c>
    </row>
    <row r="4" spans="1:24" ht="19" customHeight="1">
      <c r="B4" s="76"/>
      <c r="C4" s="75"/>
      <c r="D4" s="75"/>
      <c r="E4" s="75"/>
      <c r="F4" s="75"/>
      <c r="G4" s="183" t="s">
        <v>26</v>
      </c>
      <c r="H4" s="184"/>
      <c r="I4" s="184"/>
      <c r="J4" s="184"/>
      <c r="K4" s="184"/>
      <c r="L4" s="185"/>
      <c r="M4" s="186"/>
      <c r="N4" s="187" t="s">
        <v>27</v>
      </c>
      <c r="O4" s="185"/>
      <c r="P4" s="185"/>
      <c r="Q4" s="185"/>
      <c r="R4" s="185"/>
      <c r="S4" s="185"/>
      <c r="T4" s="188"/>
      <c r="U4" s="183" t="s">
        <v>28</v>
      </c>
      <c r="V4" s="186"/>
      <c r="W4" s="82"/>
      <c r="X4" t="s">
        <v>0</v>
      </c>
    </row>
    <row r="5" spans="1:24" ht="80">
      <c r="C5" s="9"/>
      <c r="D5" s="9"/>
      <c r="E5" s="10"/>
      <c r="F5" s="10"/>
      <c r="G5" s="11" t="s">
        <v>13</v>
      </c>
      <c r="H5" s="81" t="s">
        <v>103</v>
      </c>
      <c r="I5" s="12" t="s">
        <v>14</v>
      </c>
      <c r="J5" s="12" t="s">
        <v>15</v>
      </c>
      <c r="K5" s="28" t="s">
        <v>29</v>
      </c>
      <c r="L5" s="77" t="s">
        <v>30</v>
      </c>
      <c r="M5" s="78" t="s">
        <v>103</v>
      </c>
      <c r="N5" s="12" t="s">
        <v>16</v>
      </c>
      <c r="O5" s="81" t="s">
        <v>103</v>
      </c>
      <c r="P5" s="12" t="s">
        <v>17</v>
      </c>
      <c r="Q5" s="12" t="s">
        <v>18</v>
      </c>
      <c r="R5" s="28" t="s">
        <v>29</v>
      </c>
      <c r="S5" s="77" t="s">
        <v>31</v>
      </c>
      <c r="T5" s="81" t="s">
        <v>103</v>
      </c>
      <c r="U5" s="77" t="s">
        <v>29</v>
      </c>
      <c r="V5" s="78" t="s">
        <v>103</v>
      </c>
      <c r="W5" t="s">
        <v>20</v>
      </c>
    </row>
    <row r="6" spans="1:24" ht="16">
      <c r="A6" s="13"/>
      <c r="C6" s="17" t="s">
        <v>23</v>
      </c>
      <c r="D6" s="17" t="s">
        <v>104</v>
      </c>
      <c r="E6" s="16" t="s">
        <v>22</v>
      </c>
      <c r="F6" s="102" t="s">
        <v>105</v>
      </c>
      <c r="G6" s="19" t="e">
        <f>SUMIFS(
INDEX('ETPT Format DDG'!$A:$ZZ,,IFERROR(MATCH(E6,'ETPT Format DDG'!$2:$2,0),MATCH(C6,'ETPT Format DDG'!$2:$2,0))),
INDEX( 'ETPT Format DDG'!$A:$ZZ,,MATCH("Fonction agrégat",'ETPT Format DDG'!2:2,0)),"M-TIT")</f>
        <v>#N/A</v>
      </c>
      <c r="H6" s="79" t="str">
        <f>IF(AND(OR(LEFT(C6,3)="14.",LEFT(E6,3)="14.",LEFT(E6,5)="CET &gt;", IFERROR(G6/$G$6,"")=0),NOT(AND(LEFT(E6,4)="14.4",IFERROR(G6/$G$6,"")&lt;&gt;0)),NOT(AND(LEFT(E6,4)="14.5",IFERROR(G6/$G$6,"")&lt;&gt;0)),NOT(AND(LEFT(E6,5)="14.14",IFERROR(G6/$G$6,"")&lt;&gt;0))),"", IFERROR(G6/$G$6,""))</f>
        <v/>
      </c>
      <c r="I6" s="18" t="e">
        <f>SUMIFS(
INDEX('ETPT Format DDG'!$A:$ZZ,,IFERROR(MATCH(E6,'ETPT Format DDG'!$2:$2,0),MATCH(C6,'ETPT Format DDG'!$2:$2,0))),
INDEX( 'ETPT Format DDG'!$A:$ZZ,,MATCH("Fonction agrégat",'ETPT Format DDG'!2:2,0)),"M-PLAC-ADD")</f>
        <v>#N/A</v>
      </c>
      <c r="J6" s="18" t="e">
        <f>SUMIFS(
INDEX('ETPT Format DDG'!$A:$ZZ,,IFERROR(MATCH(E6,'ETPT Format DDG'!$2:$2,0),MATCH(C6,'ETPT Format DDG'!$2:$2,0))),
INDEX( 'ETPT Format DDG'!$A:$ZZ,,MATCH("Fonction agrégat",'ETPT Format DDG'!2:2,0)),"M-PLAC-SUB")</f>
        <v>#N/A</v>
      </c>
      <c r="K6" s="18" t="e">
        <f>SUMIFS(
INDEX('ETPT Format DDG'!$A:$ZZ,,IFERROR(MATCH(E6,'ETPT Format DDG'!$2:$2,0),MATCH(C6,'ETPT Format DDG'!$2:$2,0))),
INDEX( 'ETPT Format DDG'!$A:$ZZ,,MATCH("Fonction agrégat",'ETPT Format DDG'!2:2,0)),"M-CONT",
INDEX( 'ETPT Format DDG'!$A:$ZZ,,MATCH("Catégorie",'ETPT Format DDG'!2:2,0)),"Magistrat")</f>
        <v>#N/A</v>
      </c>
      <c r="L6" s="19" t="e">
        <f>SUMIFS(
INDEX('ETPT Format DDG'!$A:$ZZ,,IFERROR(MATCH(E6,'ETPT Format DDG'!$2:$2,0),MATCH(C6,'ETPT Format DDG'!$2:$2,0))),
INDEX( 'ETPT Format DDG'!$A:$ZZ,,MATCH("Catégorie",'ETPT Format DDG'!2:2,0)),"Magistrat")</f>
        <v>#N/A</v>
      </c>
      <c r="M6" s="80" t="str">
        <f>IF(AND(OR(LEFT(C6,3)="14.",LEFT(E6,3)="14.",LEFT(E6,5)="CET &gt;", IFERROR(L6/$L$6,"")=0),NOT(AND(LEFT(E6,4)="14.4",IFERROR(L6/$G$6,"")&lt;&gt;0)),NOT(AND(LEFT(E6,4)="14.5",IFERROR(L6/$G$6,"")&lt;&gt;0)),NOT(AND(LEFT(E6,5)="14.14",IFERROR(L6/$G$6,"")&lt;&gt;0))),"", IFERROR(L6/$L$6,""))</f>
        <v/>
      </c>
      <c r="N6" s="18" t="e">
        <f>SUMIFS(
INDEX('ETPT Format DDG'!$A:$ZZ,,IFERROR(MATCH(E6,'ETPT Format DDG'!$2:$2,0),MATCH(C6,'ETPT Format DDG'!$2:$2,0))),
INDEX( 'ETPT Format DDG'!$A:$ZZ,,MATCH("Fonction agrégat",'ETPT Format DDG'!2:2,0)),"F-TIT")</f>
        <v>#N/A</v>
      </c>
      <c r="O6" s="79" t="str">
        <f>IF(AND(OR(LEFT(C6,3)="14.",LEFT(E6,3)="14.",LEFT(E6,5)="CET &gt;", IFERROR(N6/$N$6,"")=0),NOT(AND(LEFT(E6,4)="14.4",IFERROR(N6/$N$6,"")&lt;&gt;0)),NOT(AND(LEFT(E6,4)="14.5",IFERROR(N6/$N$6,"")&lt;&gt;0)),NOT(AND(LEFT(E6,5)="14.14",IFERROR(N6/$N$6,"")&lt;&gt;0))),"", IFERROR(N6/$N$6,""))</f>
        <v/>
      </c>
      <c r="P6" s="18" t="e">
        <f>SUMIFS(
INDEX('ETPT Format DDG'!$A:$FB,,IFERROR(MATCH(E6,'ETPT Format DDG'!$2:$2,0),MATCH(C6,'ETPT Format DDG'!$2:$2,0))),
INDEX( 'ETPT Format DDG'!$A:$ZZ,,MATCH("Fonction agrégat",'ETPT Format DDG'!2:2,0)),"F-PLAC-ADD")</f>
        <v>#N/A</v>
      </c>
      <c r="Q6" s="18" t="e">
        <f>SUMIFS(
INDEX('ETPT Format DDG'!$A:$FB,,IFERROR(MATCH(E6,'ETPT Format DDG'!$2:$2,0),MATCH(C6,'ETPT Format DDG'!$2:$2,0))),
INDEX( 'ETPT Format DDG'!$A:$ZZ,,MATCH("Fonction agrégat",'ETPT Format DDG'!2:2,0)),"F-PLAC-SUB")</f>
        <v>#N/A</v>
      </c>
      <c r="R6" s="18" t="e">
        <f>SUMIFS(
INDEX('ETPT Format DDG'!$A:$FB,,IFERROR(MATCH(E6,'ETPT Format DDG'!$2:$2,0),MATCH(C6,'ETPT Format DDG'!$2:$2,0))),
INDEX( 'ETPT Format DDG'!$A:$ZZ,,MATCH("Fonction agrégat",'ETPT Format DDG'!2:2,0)),"C",
INDEX( 'ETPT Format DDG'!$A:$ZZ,,MATCH("Catégorie",'ETPT Format DDG'!2:2,0)),"Greffe")</f>
        <v>#N/A</v>
      </c>
      <c r="S6" s="19" t="e">
        <f>SUMIFS(
INDEX('ETPT Format DDG'!$A:$FB,,IFERROR(MATCH(E6,'ETPT Format DDG'!$2:$2,0),MATCH(C6,'ETPT Format DDG'!$2:$2,0))),
INDEX( 'ETPT Format DDG'!$A:$ZZ,,MATCH("Catégorie",'ETPT Format DDG'!2:2,0)),"Greffe")</f>
        <v>#N/A</v>
      </c>
      <c r="T6" s="79" t="str">
        <f>IF(AND(OR(LEFT(C6,3)="14.",LEFT(E6,3)="14.",LEFT(E6,5)="CET &gt;", IFERROR(S6/$S$6,"")=0),NOT(AND(LEFT(E6,4)="14.4",IFERROR(S6/$S$6,"")&lt;&gt;0)),NOT(AND(LEFT(E6,4)="14.5",IFERROR(S6/$S$6,"")&lt;&gt;0)),NOT(AND(LEFT(E6,5)="14.14",IFERROR(S6/$S$6,"")&lt;&gt;0))),"", IFERROR(S6/$S$6,""))</f>
        <v/>
      </c>
      <c r="U6" s="19" t="e">
        <f>SUMIFS(
INDEX('ETPT Format DDG'!$A:$FB,,IFERROR(MATCH(E6,'ETPT Format DDG'!$2:$2,0),MATCH(C6,'ETPT Format DDG'!$2:$2,0))),
INDEX( 'ETPT Format DDG'!$A:$ZZ,,MATCH("Fonction agrégat",'ETPT Format DDG'!2:2,0)),"C",
INDEX( 'ETPT Format DDG'!$A:$ZZ,,MATCH("Catégorie",'ETPT Format DDG'!2:2,0)),"Autour du magistrat")</f>
        <v>#N/A</v>
      </c>
      <c r="V6" s="80" t="str">
        <f>IF(AND(OR(LEFT(C6,3)="14.",LEFT(E6,3)="14.",LEFT(E6,5)="CET &gt;", IFERROR(U6/$U$6,"")=0),NOT(AND(LEFT(E6,4)="14.4",IFERROR(U6/$U$6,"")&lt;&gt;0)),NOT(AND(LEFT(E6,4)="14.5",IFERROR(U6/$U$6,"")&lt;&gt;0)),NOT(AND(LEFT(E6,5)="14.14",IFERROR(U6/$U$6,"")&lt;&gt;0))),"", IFERROR(U6/$U$6,""))</f>
        <v/>
      </c>
      <c r="W6" t="s">
        <v>21</v>
      </c>
    </row>
    <row r="7" spans="1:24"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10" priority="20">
      <formula>IF(LEFT($A$3,2)&lt;&gt;"TJ",TRUE,FALSE)</formula>
    </cfRule>
  </conditionalFormatting>
  <conditionalFormatting sqref="C6:F6 C7:V151">
    <cfRule type="expression" dxfId="9" priority="22">
      <formula>AND(ISBLANK($C6)=FALSE,ISBLANK($E6)=TRUE)</formula>
    </cfRule>
  </conditionalFormatting>
  <conditionalFormatting sqref="D1:F1048576">
    <cfRule type="expression" dxfId="8" priority="19" stopIfTrue="1">
      <formula>AND($D1="7. TOTAL CONTENTIEUX DES MINEURS",OR(ROUND(_xlfn.NUMBERVALUE($L1)-_xlfn.NUMBERVALUE($L2)-_xlfn.NUMBERVALUE($L3),3)&lt;&gt;0,ROUND(_xlfn.NUMBERVALUE($S1)-_xlfn.NUMBERVALUE($S2)-_xlfn.NUMBERVALUE($S3),3)&lt;&gt;0,ROUND(_xlfn.NUMBERVALUE($U1)-_xlfn.NUMBERVALUE($U2)-_xlfn.NUMBERVALUE($U3),3)&lt;&gt;0))</formula>
    </cfRule>
  </conditionalFormatting>
  <conditionalFormatting sqref="D7:F7">
    <cfRule type="expression" dxfId="7" priority="17" stopIfTrue="1">
      <formula>OR(_xlfn.NUMBERVALUE($L6)&lt;&gt;_xlfn.NUMBERVALUE($L7),_xlfn.NUMBERVALUE($S6)&lt;&gt;_xlfn.NUMBERVALUE($S7),_xlfn.NUMBERVALUE($U6)&lt;&gt;_xlfn.NUMBERVALUE($U7))</formula>
    </cfRule>
  </conditionalFormatting>
  <conditionalFormatting sqref="G1:M1048576">
    <cfRule type="expression" dxfId="6" priority="6">
      <formula>AND($D1="7. TOTAL CONTENTIEUX DES MINEURS",ROUND(_xlfn.NUMBERVALUE($L1)-_xlfn.NUMBERVALUE($L2)-_xlfn.NUMBERVALUE($L3),3)&lt;&gt;0)</formula>
    </cfRule>
  </conditionalFormatting>
  <conditionalFormatting sqref="G7:M7">
    <cfRule type="expression" dxfId="5" priority="14" stopIfTrue="1">
      <formula>_xlfn.NUMBERVALUE($L7)&lt;&gt;_xlfn.NUMBERVALUE($L6)</formula>
    </cfRule>
  </conditionalFormatting>
  <conditionalFormatting sqref="G6:V6">
    <cfRule type="expression" dxfId="4" priority="7">
      <formula>AND(ISBLANK($C6)=FALSE,ISBLANK($E6)=TRUE)</formula>
    </cfRule>
  </conditionalFormatting>
  <conditionalFormatting sqref="N1:T1048576">
    <cfRule type="expression" dxfId="3" priority="5">
      <formula>AND($D1="7. TOTAL CONTENTIEUX DES MINEURS",ROUND(_xlfn.NUMBERVALUE($S1)-_xlfn.NUMBERVALUE($S2)-_xlfn.NUMBERVALUE($S3),3)&lt;&gt;0)</formula>
    </cfRule>
  </conditionalFormatting>
  <conditionalFormatting sqref="N7:T7">
    <cfRule type="expression" dxfId="2" priority="11" stopIfTrue="1">
      <formula>_xlfn.NUMBERVALUE($S7)&lt;&gt;_xlfn.NUMBERVALUE($S6)</formula>
    </cfRule>
  </conditionalFormatting>
  <conditionalFormatting sqref="U1:V1048576">
    <cfRule type="expression" dxfId="1" priority="4">
      <formula>AND($D1="7. TOTAL CONTENTIEUX DES MINEURS",ROUND(_xlfn.NUMBERVALUE($U1)-_xlfn.NUMBERVALUE($U2)-_xlfn.NUMBERVALUE($U3),3)&lt;&gt;0)</formula>
    </cfRule>
  </conditionalFormatting>
  <conditionalFormatting sqref="U7:V7">
    <cfRule type="expression" dxfId="0" priority="8">
      <formula>_xlfn.NUMBERVALUE($U7)&lt;&gt;_xlfn.NUMBERVALUE($U6)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7A98-8726-2B45-9E0D-08F39416C73F}">
  <sheetPr codeName="Feuil19"/>
  <dimension ref="L1:L19"/>
  <sheetViews>
    <sheetView workbookViewId="0">
      <selection activeCell="N17" sqref="N17"/>
    </sheetView>
  </sheetViews>
  <sheetFormatPr baseColWidth="10" defaultRowHeight="15"/>
  <sheetData>
    <row r="1" spans="12:12" ht="16">
      <c r="L1" s="26" t="s">
        <v>0</v>
      </c>
    </row>
    <row r="2" spans="12:12" ht="16">
      <c r="L2" s="26" t="s">
        <v>0</v>
      </c>
    </row>
    <row r="3" spans="12:12" ht="16">
      <c r="L3" s="26" t="s">
        <v>0</v>
      </c>
    </row>
    <row r="4" spans="12:12" ht="16">
      <c r="L4" s="26" t="s">
        <v>0</v>
      </c>
    </row>
    <row r="5" spans="12:12" ht="16">
      <c r="L5" s="26" t="s">
        <v>0</v>
      </c>
    </row>
    <row r="6" spans="12:12" ht="16">
      <c r="L6" s="26" t="s">
        <v>0</v>
      </c>
    </row>
    <row r="7" spans="12:12" ht="16">
      <c r="L7" s="26" t="s">
        <v>0</v>
      </c>
    </row>
    <row r="8" spans="12:12" ht="16">
      <c r="L8" s="26" t="s">
        <v>0</v>
      </c>
    </row>
    <row r="9" spans="12:12" ht="16">
      <c r="L9" s="26" t="s">
        <v>0</v>
      </c>
    </row>
    <row r="10" spans="12:12" ht="16">
      <c r="L10" s="26" t="s">
        <v>0</v>
      </c>
    </row>
    <row r="11" spans="12:12" ht="16">
      <c r="L11" s="26" t="s">
        <v>0</v>
      </c>
    </row>
    <row r="12" spans="12:12" ht="16">
      <c r="L12" s="26" t="s">
        <v>0</v>
      </c>
    </row>
    <row r="13" spans="12:12" ht="16">
      <c r="L13" s="26" t="s">
        <v>0</v>
      </c>
    </row>
    <row r="14" spans="12:12" ht="16">
      <c r="L14" s="26" t="s">
        <v>0</v>
      </c>
    </row>
    <row r="15" spans="12:12" ht="16">
      <c r="L15" s="26" t="s">
        <v>0</v>
      </c>
    </row>
    <row r="16" spans="12:12" ht="16">
      <c r="L16" s="26" t="s">
        <v>0</v>
      </c>
    </row>
    <row r="17" spans="12:12" ht="16">
      <c r="L17" s="26" t="s">
        <v>0</v>
      </c>
    </row>
    <row r="18" spans="12:12" ht="16">
      <c r="L18" s="26" t="s">
        <v>0</v>
      </c>
    </row>
    <row r="19" spans="12:12" ht="16">
      <c r="L19" s="2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M21"/>
  <sheetViews>
    <sheetView workbookViewId="0">
      <selection activeCell="M1" sqref="M1:M21"/>
    </sheetView>
  </sheetViews>
  <sheetFormatPr baseColWidth="10" defaultColWidth="11" defaultRowHeight="13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0" width="22.33203125" style="29" customWidth="1"/>
    <col min="11" max="16384" width="11" style="29"/>
  </cols>
  <sheetData>
    <row r="1" spans="1:13" s="33" customFormat="1" ht="16">
      <c r="A1" s="34" t="s">
        <v>33</v>
      </c>
      <c r="B1"/>
      <c r="D1" s="34" t="s">
        <v>35</v>
      </c>
      <c r="E1"/>
      <c r="G1" s="34" t="s">
        <v>34</v>
      </c>
      <c r="H1"/>
      <c r="I1" s="46" t="s">
        <v>83</v>
      </c>
      <c r="M1" s="26" t="s">
        <v>0</v>
      </c>
    </row>
    <row r="2" spans="1:13" ht="16">
      <c r="B2"/>
      <c r="E2"/>
      <c r="H2"/>
      <c r="I2"/>
      <c r="M2" s="26" t="s">
        <v>0</v>
      </c>
    </row>
    <row r="3" spans="1:13" ht="16">
      <c r="B3" s="32"/>
      <c r="E3" s="32"/>
      <c r="H3" s="31"/>
      <c r="I3"/>
      <c r="M3" s="26" t="s">
        <v>0</v>
      </c>
    </row>
    <row r="4" spans="1:13" ht="16">
      <c r="B4" s="32"/>
      <c r="E4" s="32"/>
      <c r="H4" s="31"/>
      <c r="M4" s="26" t="s">
        <v>0</v>
      </c>
    </row>
    <row r="5" spans="1:13" ht="16">
      <c r="B5" s="32"/>
      <c r="E5" s="32"/>
      <c r="H5" s="31"/>
      <c r="M5" s="26" t="s">
        <v>0</v>
      </c>
    </row>
    <row r="6" spans="1:13" ht="16">
      <c r="H6" s="31"/>
      <c r="M6" s="26" t="s">
        <v>0</v>
      </c>
    </row>
    <row r="7" spans="1:13" ht="16">
      <c r="H7" s="31"/>
      <c r="M7" s="26" t="s">
        <v>0</v>
      </c>
    </row>
    <row r="8" spans="1:13" ht="16">
      <c r="H8" s="31"/>
      <c r="M8" s="26" t="s">
        <v>0</v>
      </c>
    </row>
    <row r="9" spans="1:13" ht="16">
      <c r="M9" s="26" t="s">
        <v>0</v>
      </c>
    </row>
    <row r="10" spans="1:13" ht="16">
      <c r="M10" s="26" t="s">
        <v>0</v>
      </c>
    </row>
    <row r="11" spans="1:13" ht="16">
      <c r="M11" s="26" t="s">
        <v>0</v>
      </c>
    </row>
    <row r="12" spans="1:13" ht="16">
      <c r="M12" s="26" t="s">
        <v>0</v>
      </c>
    </row>
    <row r="13" spans="1:13" ht="16">
      <c r="M13" s="26" t="s">
        <v>0</v>
      </c>
    </row>
    <row r="14" spans="1:13" ht="16">
      <c r="M14" s="26" t="s">
        <v>0</v>
      </c>
    </row>
    <row r="15" spans="1:13" ht="16">
      <c r="M15" s="26" t="s">
        <v>0</v>
      </c>
    </row>
    <row r="16" spans="1:13" ht="16">
      <c r="M16" s="26" t="s">
        <v>0</v>
      </c>
    </row>
    <row r="17" spans="13:13" ht="16">
      <c r="M17" s="26" t="s">
        <v>0</v>
      </c>
    </row>
    <row r="18" spans="13:13" ht="16">
      <c r="M18" s="26" t="s">
        <v>0</v>
      </c>
    </row>
    <row r="19" spans="13:13" ht="16">
      <c r="M19" s="21" t="s">
        <v>7</v>
      </c>
    </row>
    <row r="20" spans="13:13" ht="15">
      <c r="M20"/>
    </row>
    <row r="21" spans="13:13" ht="15">
      <c r="M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H83"/>
  <sheetViews>
    <sheetView zoomScale="94" zoomScaleNormal="80" workbookViewId="0">
      <selection activeCell="A11" sqref="A11"/>
    </sheetView>
  </sheetViews>
  <sheetFormatPr baseColWidth="10" defaultColWidth="11" defaultRowHeight="15"/>
  <cols>
    <col min="1" max="1" width="17.83203125" style="35" bestFit="1" customWidth="1"/>
    <col min="2" max="2" width="86.1640625" style="35" customWidth="1"/>
    <col min="3" max="3" width="28.5" style="35" customWidth="1"/>
    <col min="4" max="4" width="19" style="35" customWidth="1"/>
    <col min="5" max="5" width="14.5" style="35" customWidth="1"/>
    <col min="6" max="6" width="30.5" style="35" customWidth="1"/>
    <col min="7" max="7" width="81.1640625" style="35" customWidth="1"/>
    <col min="8" max="16384" width="11" style="35"/>
  </cols>
  <sheetData>
    <row r="1" spans="1:8" ht="76" customHeight="1">
      <c r="A1" s="103" t="s">
        <v>131</v>
      </c>
      <c r="B1" s="104" t="s">
        <v>132</v>
      </c>
      <c r="C1" s="104" t="s">
        <v>133</v>
      </c>
      <c r="D1" s="104" t="s">
        <v>134</v>
      </c>
      <c r="E1" s="104" t="s">
        <v>19</v>
      </c>
      <c r="F1" s="104" t="s">
        <v>135</v>
      </c>
      <c r="G1" s="104" t="s">
        <v>136</v>
      </c>
      <c r="H1" t="s">
        <v>128</v>
      </c>
    </row>
    <row r="2" spans="1:8" ht="16">
      <c r="A2" s="35" t="s">
        <v>137</v>
      </c>
      <c r="B2" s="35" t="s">
        <v>121</v>
      </c>
      <c r="C2" s="35" t="s">
        <v>122</v>
      </c>
      <c r="D2" s="101" t="s">
        <v>124</v>
      </c>
      <c r="E2" s="35" t="s">
        <v>123</v>
      </c>
      <c r="F2" s="101" t="s">
        <v>126</v>
      </c>
      <c r="G2" s="101" t="s">
        <v>125</v>
      </c>
      <c r="H2" t="s">
        <v>127</v>
      </c>
    </row>
    <row r="3" spans="1:8">
      <c r="H3" t="s">
        <v>7</v>
      </c>
    </row>
    <row r="50" ht="18" customHeight="1"/>
    <row r="57" ht="15.75" customHeight="1"/>
    <row r="58" ht="15.75" customHeight="1"/>
    <row r="59" ht="15.75" customHeight="1"/>
    <row r="60" ht="15.75" customHeight="1"/>
    <row r="61" ht="15.75" customHeight="1"/>
    <row r="72" spans="1:7" ht="15.75" customHeight="1"/>
    <row r="73" spans="1:7" ht="15.75" customHeight="1"/>
    <row r="74" spans="1:7" s="36" customFormat="1" ht="15.75" customHeight="1">
      <c r="A74" s="35"/>
      <c r="B74" s="35"/>
      <c r="C74" s="35"/>
      <c r="D74" s="35"/>
      <c r="E74" s="35"/>
      <c r="F74" s="35"/>
      <c r="G74" s="35"/>
    </row>
    <row r="75" spans="1:7" ht="15.75" customHeight="1"/>
    <row r="76" spans="1:7" ht="15.75" customHeight="1"/>
    <row r="77" spans="1:7" ht="15.75" customHeight="1"/>
    <row r="78" spans="1:7" ht="15.75" customHeight="1"/>
    <row r="79" spans="1:7" ht="15.75" customHeight="1"/>
    <row r="80" spans="1:7" ht="15.75" customHeight="1"/>
    <row r="81" ht="15.75" customHeight="1"/>
    <row r="82" ht="15.75" customHeight="1"/>
    <row r="83" ht="15.75" customHeight="1"/>
  </sheetData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F17"/>
  <sheetViews>
    <sheetView topLeftCell="D1" zoomScaleNormal="100" workbookViewId="0">
      <pane xSplit="3" topLeftCell="G1" activePane="topRight" state="frozen"/>
      <selection activeCell="D1" sqref="D1"/>
      <selection pane="topRight" activeCell="D3" sqref="D3"/>
    </sheetView>
  </sheetViews>
  <sheetFormatPr baseColWidth="10" defaultColWidth="11" defaultRowHeight="16"/>
  <cols>
    <col min="1" max="3" width="11" style="37" hidden="1" customWidth="1"/>
    <col min="4" max="4" width="13.5" style="37" bestFit="1" customWidth="1"/>
    <col min="5" max="5" width="11" style="37"/>
    <col min="6" max="6" width="55.6640625" style="37" customWidth="1"/>
    <col min="7" max="16384" width="11" style="37"/>
  </cols>
  <sheetData>
    <row r="1" spans="1:58" s="4" customFormat="1" ht="80" customHeight="1">
      <c r="A1" s="3" t="s">
        <v>82</v>
      </c>
      <c r="B1" s="5"/>
      <c r="C1" s="5"/>
      <c r="D1" s="3" t="s">
        <v>117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ht="48">
      <c r="A2" s="44"/>
      <c r="B2" s="43" t="s">
        <v>75</v>
      </c>
      <c r="C2" s="43" t="s">
        <v>74</v>
      </c>
      <c r="D2" s="43" t="s">
        <v>32</v>
      </c>
      <c r="E2" s="95" t="s">
        <v>73</v>
      </c>
      <c r="F2" s="95" t="s">
        <v>72</v>
      </c>
      <c r="G2" s="99" t="s">
        <v>71</v>
      </c>
      <c r="H2" s="100" t="s">
        <v>81</v>
      </c>
      <c r="I2" s="99" t="s">
        <v>70</v>
      </c>
      <c r="J2" s="99" t="s">
        <v>69</v>
      </c>
      <c r="K2" s="99" t="s">
        <v>68</v>
      </c>
      <c r="L2" s="99" t="s">
        <v>109</v>
      </c>
      <c r="M2" s="99" t="s">
        <v>110</v>
      </c>
      <c r="N2" s="99" t="s">
        <v>67</v>
      </c>
      <c r="O2" s="100" t="s">
        <v>80</v>
      </c>
      <c r="P2" s="99" t="s">
        <v>66</v>
      </c>
      <c r="Q2" s="99" t="s">
        <v>65</v>
      </c>
      <c r="R2" s="99" t="s">
        <v>111</v>
      </c>
      <c r="S2" s="99" t="s">
        <v>112</v>
      </c>
      <c r="T2" s="99" t="s">
        <v>64</v>
      </c>
      <c r="U2" s="100" t="s">
        <v>79</v>
      </c>
      <c r="V2" s="99" t="s">
        <v>63</v>
      </c>
      <c r="W2" s="99" t="s">
        <v>116</v>
      </c>
      <c r="X2" s="99" t="s">
        <v>62</v>
      </c>
      <c r="Y2" s="99" t="s">
        <v>61</v>
      </c>
      <c r="Z2" s="99" t="s">
        <v>60</v>
      </c>
      <c r="AA2" s="100" t="s">
        <v>78</v>
      </c>
    </row>
    <row r="3" spans="1:58">
      <c r="A3" s="42"/>
      <c r="B3" s="41"/>
      <c r="C3" s="41"/>
      <c r="D3" s="45" t="s">
        <v>270</v>
      </c>
      <c r="E3" s="96" t="s">
        <v>59</v>
      </c>
      <c r="F3" s="96" t="s">
        <v>58</v>
      </c>
      <c r="G3" s="136" t="e">
        <f>SUM(SUMIFS(
INDEX( 'ETPT Format DDG'!$A:$ZZ,,MATCH("1. TOTAL CONTENTIEUX SOCIAL",'ETPT Format DDG'!2:2,0)),
INDEX( 'ETPT Format DDG'!$A:$ZZ,,MATCH("Fonction recodée",'ETPT Format DDG'!2:2,0)),"Fonctionnaire CTECH"))+
SUM(SUMIFS(
INDEX( 'ETPT Format DDG'!$A:$ZZ,,MATCH("2. TOTAL CONTENTIEUX COMMERCIAL",'ETPT Format DDG'!2:2,0)),
INDEX( 'ETPT Format DDG'!$A:$ZZ,,MATCH("Fonction recodée",'ETPT Format DDG'!2:2,0)),"Fonctionnaire CTECH"))+
SUM(SUMIFS(
INDEX( 'ETPT Format DDG'!$A:$ZZ,,MATCH("3. TOTAL CONTENTIEUX DE LA FAMILLE",'ETPT Format DDG'!2:2,0)),
INDEX( 'ETPT Format DDG'!$A:$ZZ,,MATCH("Fonction recodée",'ETPT Format DDG'!2:2,0)),"Fonctionnaire CTECH"))+
SUM(SUMIFS(
INDEX( 'ETPT Format DDG'!$A:$ZZ,,MATCH("4. TOTAL CONTENTIEUX DE LA PROTECTION",'ETPT Format DDG'!2:2,0)),
INDEX( 'ETPT Format DDG'!$A:$ZZ,,MATCH("Fonction recodée",'ETPT Format DDG'!2:2,0)),"Fonctionnaire CTECH"))+
SUM(SUMIFS(
INDEX( 'ETPT Format DDG'!$A:$ZZ,,MATCH("5. TOTAL CONTENTIEUX CIVIL NON SPÉCIALISÉ",'ETPT Format DDG'!2:2,0)),
INDEX( 'ETPT Format DDG'!$A:$ZZ,,MATCH("Fonction recodée",'ETPT Format DDG'!2:2,0)),"Fonctionnaire CTECH"))+
SUM(SUMIFS(
INDEX( 'ETPT Format DDG'!$A:$ZZ,,MATCH("12. TOTAL ATTRIBUTIONS DU PP",'ETPT Format DDG'!2:2,0)),
INDEX( 'ETPT Format DDG'!$A:$ZZ,,MATCH("Fonction recodée",'ETPT Format DDG'!2:2,0)),"Fonctionnaire CTECH"))-
SUM(SUMIFS(
INDEX( 'ETPT Format DDG'!$A:$ZZ,,MATCH("12.5. EXTRADITIONS ET MAE",'ETPT Format DDG'!2:2,0)),
INDEX( 'ETPT Format DDG'!$A:$ZZ,,MATCH("Fonction recodée",'ETPT Format DDG'!2:2,0)),"Fonctionnaire CTECH"))-
SUM(SUMIFS(
INDEX( 'ETPT Format DDG'!$A:$ZZ,,MATCH("12.6. SAISIES ET CONFISCATIONS DES AVOIRS CRIMINELS",'ETPT Format DDG'!2:2,0)),
INDEX( 'ETPT Format DDG'!$A:$ZZ,,MATCH("Fonction recodée",'ETPT Format DDG'!2:2,0)),"Fonctionnaire CTECH"))-
SUM(SUMIFS(
INDEX( 'ETPT Format DDG'!$A:$ZZ,,MATCH("12.9. AUTRES APPELS JLD",'ETPT Format DDG'!2:2,0)),
INDEX( 'ETPT Format DDG'!$A:$ZZ,,MATCH("Fonction recodée",'ETPT Format DDG'!2:2,0)),"Fonctionnaire CTECH"))+
SUM(SUMIFS(
INDEX( 'ETPT Format DDG'!$A:$ZZ,,MATCH("7.1. ACTIVITÉ CIVILE",'ETPT Format DDG'!2:2,0)),
INDEX( 'ETPT Format DDG'!$A:$ZZ,,MATCH("Fonction recodée",'ETPT Format DDG'!2:2,0)),"Fonctionnaire CTECH"))+
SUM(SUMIFS(
INDEX( 'ETPT Format DDG'!$A:$ZZ,,MATCH("13.9. FONCTIONNAIRES / JA AFFECTÉS AUX ACTIVITÉS CIVILES ET COMMERCIALES DU PARQUET GÉNÉRAL",'ETPT Format DDG'!2:2,0)),
INDEX( 'ETPT Format DDG'!$A:$ZZ,,MATCH("Fonction recodée",'ETPT Format DDG'!2:2,0)),"Fonctionnaire CTECH"))</f>
        <v>#N/A</v>
      </c>
      <c r="H3" s="137">
        <f>_xlfn.AGGREGATE(9,6,G3)</f>
        <v>0</v>
      </c>
      <c r="I3" s="143" t="e">
        <f>SUM(SUMIFS(
INDEX( 'ETPT Format DDG'!$A:$ZZ,,MATCH("13.9. FONCTIONNAIRES / JA AFFECTÉS AUX ACTIVITÉS CIVILES ET COMMERCIALES DU PARQUET GÉNÉRAL",'ETPT Format DDG'!2:2,0)),
INDEX( 'ETPT Format DDG'!$A:$ZZ,,MATCH("Fonction recodée",'ETPT Format DDG'!2:2,0)),"Fonctionnaire A-B-CBUR"))</f>
        <v>#N/A</v>
      </c>
      <c r="J3" s="136"/>
      <c r="K3" s="136"/>
      <c r="L3" s="136"/>
      <c r="M3" s="136" t="e">
        <f>SUM(SUMIFS(
INDEX( 'ETPT Format DDG'!$A:$ZZ,,MATCH("1. TOTAL CONTENTIEUX SOCIAL",'ETPT Format DDG'!2:2,0)),
INDEX( 'ETPT Format DDG'!$A:$ZZ,,MATCH("Fonction recodée",'ETPT Format DDG'!2:2,0)),"Fonctionnaire A-B-CBUR"))</f>
        <v>#N/A</v>
      </c>
      <c r="N3" s="143" t="e">
        <f>SUM(SUMIFS(
INDEX( 'ETPT Format DDG'!$A:$ZZ,,MATCH("2. TOTAL CONTENTIEUX COMMERCIAL",'ETPT Format DDG'!2:2,0)),
INDEX( 'ETPT Format DDG'!$A:$ZZ,,MATCH("Fonction recodée",'ETPT Format DDG'!2:2,0)),"Fonctionnaire A-B-CBUR"))+
SUM(SUMIFS(
INDEX( 'ETPT Format DDG'!$A:$ZZ,,MATCH("3. TOTAL CONTENTIEUX DE LA FAMILLE",'ETPT Format DDG'!2:2,0)),
INDEX( 'ETPT Format DDG'!$A:$ZZ,,MATCH("Fonction recodée",'ETPT Format DDG'!2:2,0)),"Fonctionnaire A-B-CBUR"))+
SUM(SUMIFS(
INDEX( 'ETPT Format DDG'!$A:$ZZ,,MATCH("4. TOTAL CONTENTIEUX DE LA PROTECTION",'ETPT Format DDG'!2:2,0)),
INDEX( 'ETPT Format DDG'!$A:$ZZ,,MATCH("Fonction recodée",'ETPT Format DDG'!2:2,0)),"Fonctionnaire A-B-CBUR"))+
SUM(SUMIFS(
INDEX( 'ETPT Format DDG'!$A:$ZZ,,MATCH("5. TOTAL CONTENTIEUX CIVIL NON SPÉCIALISÉ",'ETPT Format DDG'!2:2,0)),
INDEX( 'ETPT Format DDG'!$A:$ZZ,,MATCH("Fonction recodée",'ETPT Format DDG'!2:2,0)),"Fonctionnaire A-B-CBUR"))+
SUM(SUMIFS(
INDEX( 'ETPT Format DDG'!$A:$ZZ,,MATCH("12. TOTAL ATTRIBUTIONS DU PP",'ETPT Format DDG'!2:2,0)),
INDEX( 'ETPT Format DDG'!$A:$ZZ,,MATCH("Fonction recodée",'ETPT Format DDG'!2:2,0)),"Fonctionnaire A-B-CBUR"))-
SUM(SUMIFS(
INDEX( 'ETPT Format DDG'!$A:$ZZ,,MATCH("12.5. EXTRADITIONS ET MAE",'ETPT Format DDG'!2:2,0)),
INDEX( 'ETPT Format DDG'!$A:$ZZ,,MATCH("Fonction recodée",'ETPT Format DDG'!2:2,0)),"Fonctionnaire A-B-CBUR"))-
SUM(SUMIFS(
INDEX( 'ETPT Format DDG'!$A:$ZZ,,MATCH("12.6. SAISIES ET CONFISCATIONS DES AVOIRS CRIMINELS",'ETPT Format DDG'!2:2,0)),
INDEX( 'ETPT Format DDG'!$A:$ZZ,,MATCH("Fonction recodée",'ETPT Format DDG'!2:2,0)),"Fonctionnaire A-B-CBUR"))-
SUM(SUMIFS(
INDEX( 'ETPT Format DDG'!$A:$ZZ,,MATCH("12.9. AUTRES APPELS JLD",'ETPT Format DDG'!2:2,0)),
INDEX( 'ETPT Format DDG'!$A:$ZZ,,MATCH("Fonction recodée",'ETPT Format DDG'!2:2,0)),"Fonctionnaire A-B-CBUR"))+
SUM(SUMIFS(
INDEX( 'ETPT Format DDG'!$A:$ZZ,,MATCH("7.1. ACTIVITÉ CIVILE",'ETPT Format DDG'!2:2,0)),
INDEX( 'ETPT Format DDG'!$A:$ZZ,,MATCH("Fonction recodée",'ETPT Format DDG'!2:2,0)),"Fonctionnaire A-B-CBUR"))</f>
        <v>#N/A</v>
      </c>
      <c r="O3" s="137">
        <f>_xlfn.AGGREGATE(9,6,I3:N3)</f>
        <v>0</v>
      </c>
      <c r="P3" s="136"/>
      <c r="Q3" s="136"/>
      <c r="R3" s="136"/>
      <c r="S3" s="136" t="e">
        <f>SUM(SUMIFS(
INDEX( 'ETPT Format DDG'!$A:$ZZ,,MATCH("1. TOTAL CONTENTIEUX SOCIAL",'ETPT Format DDG'!2:2,0)),
INDEX( 'ETPT Format DDG'!$A:$ZZ,,MATCH("Fonction recodée",'ETPT Format DDG'!2:2,0)),"Magistrat SIEGE"))</f>
        <v>#N/A</v>
      </c>
      <c r="T3" s="143" t="e">
        <f>SUM(SUMIFS(
INDEX( 'ETPT Format DDG'!$A:$ZZ,,MATCH("2. TOTAL CONTENTIEUX COMMERCIAL",'ETPT Format DDG'!2:2,0)),
INDEX( 'ETPT Format DDG'!$A:$ZZ,,MATCH("Fonction recodée",'ETPT Format DDG'!2:2,0)),"Magistrat SIEGE"))+
SUM(SUMIFS(
INDEX( 'ETPT Format DDG'!$A:$ZZ,,MATCH("3. TOTAL CONTENTIEUX DE LA FAMILLE",'ETPT Format DDG'!2:2,0)),
INDEX( 'ETPT Format DDG'!$A:$ZZ,,MATCH("Fonction recodée",'ETPT Format DDG'!2:2,0)),"Magistrat SIEGE"))+
SUM(SUMIFS(
INDEX( 'ETPT Format DDG'!$A:$ZZ,,MATCH("4. TOTAL CONTENTIEUX DE LA PROTECTION",'ETPT Format DDG'!2:2,0)),
INDEX( 'ETPT Format DDG'!$A:$ZZ,,MATCH("Fonction recodée",'ETPT Format DDG'!2:2,0)),"Magistrat SIEGE"))+
SUM(SUMIFS(
INDEX( 'ETPT Format DDG'!$A:$ZZ,,MATCH("5. TOTAL CONTENTIEUX CIVIL NON SPÉCIALISÉ",'ETPT Format DDG'!2:2,0)),
INDEX( 'ETPT Format DDG'!$A:$ZZ,,MATCH("Fonction recodée",'ETPT Format DDG'!2:2,0)),"Magistrat SIEGE"))+
SUM(SUMIFS(
INDEX( 'ETPT Format DDG'!$A:$ZZ,,MATCH("12. TOTAL ATTRIBUTIONS DU PP",'ETPT Format DDG'!2:2,0)),
INDEX( 'ETPT Format DDG'!$A:$ZZ,,MATCH("Fonction recodée",'ETPT Format DDG'!2:2,0)),"Magistrat SIEGE"))-
SUM(SUMIFS(
INDEX( 'ETPT Format DDG'!$A:$ZZ,,MATCH("12.5. EXTRADITIONS ET MAE",'ETPT Format DDG'!2:2,0)),
INDEX( 'ETPT Format DDG'!$A:$ZZ,,MATCH("Fonction recodée",'ETPT Format DDG'!2:2,0)),"Magistrat SIEGE"))-
SUM(SUMIFS(
INDEX( 'ETPT Format DDG'!$A:$ZZ,,MATCH("12.6. SAISIES ET CONFISCATIONS DES AVOIRS CRIMINELS",'ETPT Format DDG'!2:2,0)),
INDEX( 'ETPT Format DDG'!$A:$ZZ,,MATCH("Fonction recodée",'ETPT Format DDG'!2:2,0)),"Magistrat SIEGE"))-
SUM(SUMIFS(
INDEX( 'ETPT Format DDG'!$A:$ZZ,,MATCH("12.9. AUTRES APPELS JLD",'ETPT Format DDG'!2:2,0)),
INDEX( 'ETPT Format DDG'!$A:$ZZ,,MATCH("Fonction recodée",'ETPT Format DDG'!2:2,0)),"Magistrat SIEGE"))+
SUM(SUMIFS(
INDEX( 'ETPT Format DDG'!$A:$ZZ,,MATCH("7.1. ACTIVITÉ CIVILE",'ETPT Format DDG'!2:2,0)),
INDEX( 'ETPT Format DDG'!$A:$ZZ,,MATCH("Fonction recodée",'ETPT Format DDG'!2:2,0)),"Magistrat SIEGE"))</f>
        <v>#N/A</v>
      </c>
      <c r="U3" s="137">
        <f>_xlfn.AGGREGATE(9,6,P3:T3)</f>
        <v>0</v>
      </c>
      <c r="V3" s="136"/>
      <c r="W3" s="136"/>
      <c r="X3" s="136"/>
      <c r="Y3" s="136"/>
      <c r="Z3" s="136"/>
      <c r="AA3" s="137">
        <f>_xlfn.AGGREGATE(9,6,V3:Z3)</f>
        <v>0</v>
      </c>
    </row>
    <row r="4" spans="1:58">
      <c r="A4" s="42"/>
      <c r="B4" s="41"/>
      <c r="C4" s="41"/>
      <c r="D4" s="38" t="str">
        <f>IF(ISBLANK($D$3),"",$D$3)</f>
        <v>=ETPT_CA_JUR_DDG!$D$5</v>
      </c>
      <c r="E4" s="96" t="s">
        <v>57</v>
      </c>
      <c r="F4" s="96" t="s">
        <v>56</v>
      </c>
      <c r="G4" s="136" t="e">
        <f>SUM(SUMIFS(
INDEX( 'ETPT Format DDG'!$A:$ZZ,,MATCH("12.5. EXTRADITIONS ET MAE",'ETPT Format DDG'!2:2,0)),
INDEX( 'ETPT Format DDG'!$A:$ZZ,,MATCH("Fonction recodée",'ETPT Format DDG'!2:2,0)),"Fonctionnaire CTECH"))+
SUM(SUMIFS(
INDEX( 'ETPT Format DDG'!$A:$ZZ,,MATCH("12.6. SAISIES ET CONFISCATIONS DES AVOIRS CRIMINELS",'ETPT Format DDG'!2:2,0)),
INDEX( 'ETPT Format DDG'!$A:$ZZ,,MATCH("Fonction recodée",'ETPT Format DDG'!2:2,0)),"Fonctionnaire CTECH"))+
SUM(SUMIFS(
INDEX( 'ETPT Format DDG'!$A:$ZZ,,MATCH("12.9. AUTRES APPELS JLD",'ETPT Format DDG'!2:2,0)),
INDEX( 'ETPT Format DDG'!$A:$ZZ,,MATCH("Fonction recodée",'ETPT Format DDG'!2:2,0)),"Fonctionnaire CTECH"))+
SUM(SUMIFS(
INDEX( 'ETPT Format DDG'!$A:$ZZ,,MATCH("7.2. ACTIVITÉ PÉNALE",'ETPT Format DDG'!2:2,0)),
INDEX( 'ETPT Format DDG'!$A:$ZZ,,MATCH("Fonction recodée",'ETPT Format DDG'!2:2,0)),"Fonctionnaire CTECH"))+
SUM(SUMIFS(
INDEX( 'ETPT Format DDG'!$A:$ZZ,,MATCH("8. TOTAL CORRECTIONNEL",'ETPT Format DDG'!2:2,0)),
INDEX( 'ETPT Format DDG'!$A:$ZZ,,MATCH("Fonction recodée",'ETPT Format DDG'!2:2,0)),"Fonctionnaire CTECH"))+
SUM(SUMIFS(
INDEX( 'ETPT Format DDG'!$A:$ZZ,,MATCH("9. TOTAL INSTRUCTION ET ENTRAIDE",'ETPT Format DDG'!2:2,0)),
INDEX( 'ETPT Format DDG'!$A:$ZZ,,MATCH("Fonction recodée",'ETPT Format DDG'!2:2,0)),"Fonctionnaire CTECH"))+
SUM(SUMIFS(
INDEX( 'ETPT Format DDG'!$A:$ZZ,,MATCH("10. TOTAL APPLICATION DES PEINES",'ETPT Format DDG'!2:2,0)),
INDEX( 'ETPT Format DDG'!$A:$ZZ,,MATCH("Fonction recodée",'ETPT Format DDG'!2:2,0)),"Fonctionnaire CTECH"))+
SUM(SUMIFS(
INDEX( 'ETPT Format DDG'!$A:$ZZ,,MATCH("11. TOTAL CONTENTIEUX CRIMINEL",'ETPT Format DDG'!2:2,0)),
INDEX( 'ETPT Format DDG'!$A:$ZZ,,MATCH("Fonction recodée",'ETPT Format DDG'!2:2,0)),"Fonctionnaire CTECH"))+
SUM(SUMIFS(
INDEX( 'ETPT Format DDG'!$A:$ZZ,,MATCH("13.10. AUTRES FONCTIONNAIRES / JA AFFECTÉS AU PARQUET GÉNÉRAL",'ETPT Format DDG'!2:2,0)),
INDEX( 'ETPT Format DDG'!$A:$ZZ,,MATCH("Fonction recodée",'ETPT Format DDG'!2:2,0)),"Fonctionnaire CTECH"))</f>
        <v>#N/A</v>
      </c>
      <c r="H4" s="137">
        <f t="shared" ref="H4:H13" si="0">_xlfn.AGGREGATE(9,6,G4)</f>
        <v>0</v>
      </c>
      <c r="I4" s="143"/>
      <c r="J4" s="136" t="e">
        <f>SUM(SUMIFS(
INDEX( 'ETPT Format DDG'!$A:$ZZ,,MATCH("11.1. ASSISES HORS JIRS",'ETPT Format DDG'!2:2,0)),
INDEX( 'ETPT Format DDG'!$A:$ZZ,,MATCH("Fonction recodée",'ETPT Format DDG'!2:2,0)),"Fonctionnaire A-B-CBUR"))+
SUM(SUMIFS(
INDEX( 'ETPT Format DDG'!$A:$ZZ,,MATCH("11.2 ASSISES JIRS",'ETPT Format DDG'!2:2,0)),
INDEX( 'ETPT Format DDG'!$A:$ZZ,,MATCH("Fonction recodée",'ETPT Format DDG'!2:2,0)),"Fonctionnaire A-B-CBUR"))</f>
        <v>#N/A</v>
      </c>
      <c r="K4" s="136" t="e">
        <f>SUM(SUMIFS(
INDEX( 'ETPT Format DDG'!$A:$ZZ,,MATCH("11.3. COUR CRIMINELLE DÉPARTEMENTALE",'ETPT Format DDG'!2:2,0)),
INDEX( 'ETPT Format DDG'!$A:$ZZ,,MATCH("Fonction recodée",'ETPT Format DDG'!2:2,0)),"Fonctionnaire A-B-CBUR"))</f>
        <v>#N/A</v>
      </c>
      <c r="L4" s="136" t="e">
        <f>SUM(SUMIFS(
INDEX( 'ETPT Format DDG'!$A:$ZZ,,MATCH("8.4. CONTENTIEUX JIRS CRIM-ORG",'ETPT Format DDG'!2:2,0)),
INDEX( 'ETPT Format DDG'!$A:$ZZ,,MATCH("Fonction recodée",'ETPT Format DDG'!2:2,0)),"Fonctionnaire A-B-CBUR"))+
SUM(SUMIFS(
INDEX( 'ETPT Format DDG'!$A:$ZZ,,MATCH("8.7. CONTENTIEUX JIRS ÉCO-FI",'ETPT Format DDG'!2:2,0)),
INDEX( 'ETPT Format DDG'!$A:$ZZ,,MATCH("Fonction recodée",'ETPT Format DDG'!2:2,0)),"Fonctionnaire A-B-CBUR"))+
SUM(SUMIFS(
INDEX( 'ETPT Format DDG'!$A:$ZZ,,MATCH("9.3. CONTENTIEUX DE LA DÉTENTION JIRS",'ETPT Format DDG'!2:2,0)),
INDEX( 'ETPT Format DDG'!$A:$ZZ,,MATCH("Fonction recodée",'ETPT Format DDG'!2:2,0)),"Fonctionnaire A-B-CBUR"))+
SUM(SUMIFS(
INDEX( 'ETPT Format DDG'!$A:$ZZ,,MATCH("9.5. CONTENTIEUX DU CONTRÔLE JUDICIAIRE JIRS",'ETPT Format DDG'!2:2,0)),
INDEX( 'ETPT Format DDG'!$A:$ZZ,,MATCH("Fonction recodée",'ETPT Format DDG'!2:2,0)),"Fonctionnaire A-B-CBUR"))+
SUM(SUMIFS(
INDEX( 'ETPT Format DDG'!$A:$ZZ,,MATCH("9.7. CONTENTIEUX DE FOND JIRS",'ETPT Format DDG'!2:2,0)),
INDEX( 'ETPT Format DDG'!$A:$ZZ,,MATCH("Fonction recodée",'ETPT Format DDG'!2:2,0)),"Fonctionnaire A-B-CBUR"))</f>
        <v>#N/A</v>
      </c>
      <c r="M4" s="136"/>
      <c r="N4" s="143" t="e">
        <f>SUM(SUMIFS(
INDEX( 'ETPT Format DDG'!$A:$ZZ,,MATCH("12.5. EXTRADITIONS ET MAE",'ETPT Format DDG'!2:2,0)),
INDEX( 'ETPT Format DDG'!$A:$ZZ,,MATCH("Fonction recodée",'ETPT Format DDG'!2:2,0)),"Fonctionnaire A-B-CBUR"))+
SUM(SUMIFS(
INDEX( 'ETPT Format DDG'!$A:$ZZ,,MATCH("12.6. SAISIES ET CONFISCATIONS DES AVOIRS CRIMINELS",'ETPT Format DDG'!2:2,0)),
INDEX( 'ETPT Format DDG'!$A:$ZZ,,MATCH("Fonction recodée",'ETPT Format DDG'!2:2,0)),"Fonctionnaire A-B-CBUR"))+
SUM(SUMIFS(
INDEX( 'ETPT Format DDG'!$A:$ZZ,,MATCH("12.9. AUTRES APPELS JLD",'ETPT Format DDG'!2:2,0)),
INDEX( 'ETPT Format DDG'!$A:$ZZ,,MATCH("Fonction recodée",'ETPT Format DDG'!2:2,0)),"Fonctionnaire A-B-CBUR"))+
SUM(SUMIFS(
INDEX( 'ETPT Format DDG'!$A:$ZZ,,MATCH("7.2. ACTIVITÉ PÉNALE",'ETPT Format DDG'!2:2,0)),
INDEX( 'ETPT Format DDG'!$A:$ZZ,,MATCH("Fonction recodée",'ETPT Format DDG'!2:2,0)),"Fonctionnaire A-B-CBUR"))+
SUM(SUMIFS(
INDEX( 'ETPT Format DDG'!$A:$ZZ,,MATCH("8. TOTAL CORRECTIONNEL",'ETPT Format DDG'!2:2,0)),
INDEX( 'ETPT Format DDG'!$A:$ZZ,,MATCH("Fonction recodée",'ETPT Format DDG'!2:2,0)),"Fonctionnaire A-B-CBUR"))+
SUM(SUMIFS(
INDEX( 'ETPT Format DDG'!$A:$ZZ,,MATCH("9. TOTAL INSTRUCTION ET ENTRAIDE",'ETPT Format DDG'!2:2,0)),
INDEX( 'ETPT Format DDG'!$A:$ZZ,,MATCH("Fonction recodée",'ETPT Format DDG'!2:2,0)),"Fonctionnaire A-B-CBUR"))+
SUM(SUMIFS(
INDEX( 'ETPT Format DDG'!$A:$ZZ,,MATCH("10. TOTAL APPLICATION DES PEINES",'ETPT Format DDG'!2:2,0)),
INDEX( 'ETPT Format DDG'!$A:$ZZ,,MATCH("Fonction recodée",'ETPT Format DDG'!2:2,0)),"Fonctionnaire A-B-CBUR"))+
SUM(SUMIFS(
INDEX( 'ETPT Format DDG'!$A:$ZZ,,MATCH("11. TOTAL CONTENTIEUX CRIMINEL",'ETPT Format DDG'!2:2,0)),
INDEX( 'ETPT Format DDG'!$A:$ZZ,,MATCH("Fonction recodée",'ETPT Format DDG'!2:2,0)),"Fonctionnaire A-B-CBUR"))+
SUM(SUMIFS(
INDEX( 'ETPT Format DDG'!$A:$ZZ,,MATCH("13.10. AUTRES FONCTIONNAIRES / JA AFFECTÉS AU PARQUET GÉNÉRAL",'ETPT Format DDG'!2:2,0)),
INDEX( 'ETPT Format DDG'!$A:$ZZ,,MATCH("Fonction recodée",'ETPT Format DDG'!2:2,0)),"Fonctionnaire A-B-CBUR"))-
SUM(J4:L4)</f>
        <v>#N/A</v>
      </c>
      <c r="O4" s="137">
        <f t="shared" ref="O4:O14" si="1">_xlfn.AGGREGATE(9,6,I4:N4)</f>
        <v>0</v>
      </c>
      <c r="P4" s="136" t="e">
        <f>SUM(SUMIFS(
INDEX( 'ETPT Format DDG'!$A:$ZZ,,MATCH("11.1. ASSISES HORS JIRS",'ETPT Format DDG'!2:2,0)),
INDEX( 'ETPT Format DDG'!$A:$ZZ,,MATCH("Fonction recodée",'ETPT Format DDG'!2:2,0)),"Magistrat SIEGE"))+
SUM(SUMIFS(
INDEX( 'ETPT Format DDG'!$A:$ZZ,,MATCH("11.2 ASSISES JIRS",'ETPT Format DDG'!2:2,0)),
INDEX( 'ETPT Format DDG'!$A:$ZZ,,MATCH("Fonction recodée",'ETPT Format DDG'!2:2,0)),"Magistrat SIEGE"))</f>
        <v>#N/A</v>
      </c>
      <c r="Q4" s="136" t="e">
        <f>SUM(SUMIFS(
INDEX( 'ETPT Format DDG'!$A:$ZZ,,MATCH("11.3. COUR CRIMINELLE DÉPARTEMENTALE",'ETPT Format DDG'!2:2,0)),
INDEX( 'ETPT Format DDG'!$A:$ZZ,,MATCH("Fonction recodée",'ETPT Format DDG'!2:2,0)),"Magistrat SIEGE"))</f>
        <v>#N/A</v>
      </c>
      <c r="R4" s="136" t="e">
        <f>SUM(SUMIFS(
INDEX( 'ETPT Format DDG'!$A:$ZZ,,MATCH("8.4. CONTENTIEUX JIRS CRIM-ORG",'ETPT Format DDG'!2:2,0)),
INDEX( 'ETPT Format DDG'!$A:$ZZ,,MATCH("Fonction recodée",'ETPT Format DDG'!2:2,0)),"Magistrat SIEGE"))+
SUM(SUMIFS(
INDEX( 'ETPT Format DDG'!$A:$ZZ,,MATCH("8.7. CONTENTIEUX JIRS ÉCO-FI",'ETPT Format DDG'!2:2,0)),
INDEX( 'ETPT Format DDG'!$A:$ZZ,,MATCH("Fonction recodée",'ETPT Format DDG'!2:2,0)),"Magistrat SIEGE"))+
SUM(SUMIFS(
INDEX( 'ETPT Format DDG'!$A:$ZZ,,MATCH("9.3. CONTENTIEUX DE LA DÉTENTION JIRS",'ETPT Format DDG'!2:2,0)),
INDEX( 'ETPT Format DDG'!$A:$ZZ,,MATCH("Fonction recodée",'ETPT Format DDG'!2:2,0)),"Magistrat SIEGE"))+
SUM(SUMIFS(
INDEX( 'ETPT Format DDG'!$A:$ZZ,,MATCH("9.5. CONTENTIEUX DU CONTRÔLE JUDICIAIRE JIRS",'ETPT Format DDG'!2:2,0)),
INDEX( 'ETPT Format DDG'!$A:$ZZ,,MATCH("Fonction recodée",'ETPT Format DDG'!2:2,0)),"Magistrat SIEGE"))+
SUM(SUMIFS(
INDEX( 'ETPT Format DDG'!$A:$ZZ,,MATCH("9.7. CONTENTIEUX DE FOND JIRS",'ETPT Format DDG'!2:2,0)),
INDEX( 'ETPT Format DDG'!$A:$ZZ,,MATCH("Fonction recodée",'ETPT Format DDG'!2:2,0)),"Magistrat SIEGE"))</f>
        <v>#N/A</v>
      </c>
      <c r="S4" s="136"/>
      <c r="T4" s="143" t="e">
        <f>SUM(SUMIFS(
INDEX( 'ETPT Format DDG'!$A:$ZZ,,MATCH("12.5. EXTRADITIONS ET MAE",'ETPT Format DDG'!2:2,0)),
INDEX( 'ETPT Format DDG'!$A:$ZZ,,MATCH("Fonction recodée",'ETPT Format DDG'!2:2,0)),"Magistrat SIEGE"))+
SUM(SUMIFS(
INDEX( 'ETPT Format DDG'!$A:$ZZ,,MATCH("12.6. SAISIES ET CONFISCATIONS DES AVOIRS CRIMINELS",'ETPT Format DDG'!2:2,0)),
INDEX( 'ETPT Format DDG'!$A:$ZZ,,MATCH("Fonction recodée",'ETPT Format DDG'!2:2,0)),"Magistrat SIEGE"))+
SUM(SUMIFS(
INDEX( 'ETPT Format DDG'!$A:$ZZ,,MATCH("12.9. AUTRES APPELS JLD",'ETPT Format DDG'!2:2,0)),
INDEX( 'ETPT Format DDG'!$A:$ZZ,,MATCH("Fonction recodée",'ETPT Format DDG'!2:2,0)),"Magistrat SIEGE"))+
SUM(SUMIFS(
INDEX( 'ETPT Format DDG'!$A:$ZZ,,MATCH("7.2. ACTIVITÉ PÉNALE",'ETPT Format DDG'!2:2,0)),
INDEX( 'ETPT Format DDG'!$A:$ZZ,,MATCH("Fonction recodée",'ETPT Format DDG'!2:2,0)),"Magistrat SIEGE"))+
SUM(SUMIFS(
INDEX( 'ETPT Format DDG'!$A:$ZZ,,MATCH("8. TOTAL CORRECTIONNEL",'ETPT Format DDG'!2:2,0)),
INDEX( 'ETPT Format DDG'!$A:$ZZ,,MATCH("Fonction recodée",'ETPT Format DDG'!2:2,0)),"Magistrat SIEGE"))+
SUM(SUMIFS(
INDEX( 'ETPT Format DDG'!$A:$ZZ,,MATCH("9. TOTAL INSTRUCTION ET ENTRAIDE",'ETPT Format DDG'!2:2,0)),
INDEX( 'ETPT Format DDG'!$A:$ZZ,,MATCH("Fonction recodée",'ETPT Format DDG'!2:2,0)),"Magistrat SIEGE"))+
SUM(SUMIFS(
INDEX( 'ETPT Format DDG'!$A:$ZZ,,MATCH("10. TOTAL APPLICATION DES PEINES",'ETPT Format DDG'!2:2,0)),
INDEX( 'ETPT Format DDG'!$A:$ZZ,,MATCH("Fonction recodée",'ETPT Format DDG'!2:2,0)),"Magistrat SIEGE"))+
SUM(SUMIFS(
INDEX( 'ETPT Format DDG'!$A:$ZZ,,MATCH("11. TOTAL CONTENTIEUX CRIMINEL",'ETPT Format DDG'!2:2,0)),
INDEX( 'ETPT Format DDG'!$A:$ZZ,,MATCH("Fonction recodée",'ETPT Format DDG'!2:2,0)),"Magistrat SIEGE"))-
SUM(P4:R4)</f>
        <v>#N/A</v>
      </c>
      <c r="U4" s="137">
        <f t="shared" ref="U4:U14" si="2">_xlfn.AGGREGATE(9,6,P4:T4)</f>
        <v>0</v>
      </c>
      <c r="V4" s="136"/>
      <c r="W4" s="136"/>
      <c r="X4" s="136"/>
      <c r="Y4" s="136"/>
      <c r="Z4" s="136"/>
      <c r="AA4" s="137">
        <f t="shared" ref="AA4:AA13" si="3">_xlfn.AGGREGATE(9,6,V4:Z4)</f>
        <v>0</v>
      </c>
    </row>
    <row r="5" spans="1:58">
      <c r="A5" s="42"/>
      <c r="B5" s="41"/>
      <c r="C5" s="41"/>
      <c r="D5" s="38" t="str">
        <f t="shared" ref="D5:D13" si="4">IF(ISBLANK($D$3),"",$D$3)</f>
        <v>=ETPT_CA_JUR_DDG!$D$5</v>
      </c>
      <c r="E5" s="96" t="s">
        <v>55</v>
      </c>
      <c r="F5" s="96" t="s">
        <v>54</v>
      </c>
      <c r="G5" s="136"/>
      <c r="H5" s="137">
        <f t="shared" si="0"/>
        <v>0</v>
      </c>
      <c r="I5" s="136"/>
      <c r="J5" s="136"/>
      <c r="K5" s="136"/>
      <c r="L5" s="136"/>
      <c r="M5" s="136"/>
      <c r="N5" s="136"/>
      <c r="O5" s="137">
        <f t="shared" si="1"/>
        <v>0</v>
      </c>
      <c r="P5" s="136"/>
      <c r="Q5" s="136"/>
      <c r="R5" s="136"/>
      <c r="S5" s="136"/>
      <c r="T5" s="136" t="e">
        <f>SUM(SUMIFS(
INDEX( 'ETPT Format DDG'!$A:$ZZ,,MATCH("13.4 CSM",'ETPT Format DDG'!2:2,0)),
INDEX( 'ETPT Format DDG'!$A:$ZZ,,MATCH("Fonction recodée",'ETPT Format DDG'!2:2,0)),"Magistrat SIEGE"))</f>
        <v>#N/A</v>
      </c>
      <c r="U5" s="137">
        <f t="shared" si="2"/>
        <v>0</v>
      </c>
      <c r="V5" s="136"/>
      <c r="W5" s="136"/>
      <c r="X5" s="136"/>
      <c r="Y5" s="136"/>
      <c r="Z5" s="136"/>
      <c r="AA5" s="137">
        <f t="shared" si="3"/>
        <v>0</v>
      </c>
    </row>
    <row r="6" spans="1:58">
      <c r="A6" s="42"/>
      <c r="B6" s="41"/>
      <c r="C6" s="41"/>
      <c r="D6" s="38" t="str">
        <f t="shared" si="4"/>
        <v>=ETPT_CA_JUR_DDG!$D$5</v>
      </c>
      <c r="E6" s="96" t="s">
        <v>53</v>
      </c>
      <c r="F6" s="96" t="s">
        <v>52</v>
      </c>
      <c r="G6" s="136" t="e">
        <f>SUM(SUMIFS(
INDEX( 'ETPT Format DDG'!$A:$ZZ,,MATCH("13.8. ACCUEIL DU JUSTICIABLE",'ETPT Format DDG'!2:2,0)),
INDEX( 'ETPT Format DDG'!$A:$ZZ,,MATCH("Fonction recodée",'ETPT Format DDG'!2:2,0)),"Fonctionnaire CTECH"))</f>
        <v>#N/A</v>
      </c>
      <c r="H6" s="137">
        <f t="shared" si="0"/>
        <v>0</v>
      </c>
      <c r="I6" s="136"/>
      <c r="J6" s="136"/>
      <c r="K6" s="136"/>
      <c r="L6" s="136"/>
      <c r="M6" s="136"/>
      <c r="N6" s="136" t="e">
        <f>SUM(SUMIFS(
INDEX( 'ETPT Format DDG'!$A:$ZZ,,MATCH("13.8. ACCUEIL DU JUSTICIABLE",'ETPT Format DDG'!2:2,0)),
INDEX( 'ETPT Format DDG'!$A:$ZZ,,MATCH("Fonction recodée",'ETPT Format DDG'!2:2,0)),"Fonctionnaire A-B-CBUR"))</f>
        <v>#N/A</v>
      </c>
      <c r="O6" s="137">
        <f t="shared" si="1"/>
        <v>0</v>
      </c>
      <c r="P6" s="136"/>
      <c r="Q6" s="136"/>
      <c r="R6" s="136"/>
      <c r="S6" s="136"/>
      <c r="T6" s="143" t="e">
        <f>SUM(SUMIFS(
INDEX( 'ETPT Format DDG'!$A:$ZZ,,MATCH("2. TOTAL CONTENTIEUX COMMERCIAL",'ETPT Format DDG'!2:2,0)),
INDEX( 'ETPT Format DDG'!$A:$ZZ,,MATCH("Fonction recodée",'ETPT Format DDG'!2:2,0)),"Magistrat SIEGE"))+
SUM(SUMIFS(
INDEX( 'ETPT Format DDG'!$A:$ZZ,,MATCH("3. TOTAL CONTENTIEUX DE LA FAMILLE",'ETPT Format DDG'!2:2,0)),
INDEX( 'ETPT Format DDG'!$A:$ZZ,,MATCH("Fonction recodée",'ETPT Format DDG'!2:2,0)),"Magistrat SIEGE"))+
SUM(SUMIFS(
INDEX( 'ETPT Format DDG'!$A:$ZZ,,MATCH("4. TOTAL CONTENTIEUX DE LA PROTECTION",'ETPT Format DDG'!2:2,0)),
INDEX( 'ETPT Format DDG'!$A:$ZZ,,MATCH("Fonction recodée",'ETPT Format DDG'!2:2,0)),"Magistrat SIEGE"))+
SUM(SUMIFS(
INDEX( 'ETPT Format DDG'!$A:$ZZ,,MATCH("5. TOTAL CONTENTIEUX CIVIL NON SPÉCIALISÉ",'ETPT Format DDG'!2:2,0)),
INDEX( 'ETPT Format DDG'!$A:$ZZ,,MATCH("Fonction recodée",'ETPT Format DDG'!2:2,0)),"Magistrat SIEGE"))+
SUM(SUMIFS(
INDEX( 'ETPT Format DDG'!$A:$ZZ,,MATCH("12. TOTAL ATTRIBUTIONS DU PP",'ETPT Format DDG'!2:2,0)),
INDEX( 'ETPT Format DDG'!$A:$ZZ,,MATCH("Fonction recodée",'ETPT Format DDG'!2:2,0)),"Magistrat SIEGE"))-
SUM(SUMIFS(
INDEX( 'ETPT Format DDG'!$A:$ZZ,,MATCH("12.5. EXTRADITIONS ET MAE",'ETPT Format DDG'!2:2,0)),
INDEX( 'ETPT Format DDG'!$A:$ZZ,,MATCH("Fonction recodée",'ETPT Format DDG'!2:2,0)),"Magistrat SIEGE"))-
SUM(SUMIFS(
INDEX( 'ETPT Format DDG'!$A:$ZZ,,MATCH("12.6. SAISIES ET CONFISCATIONS DES AVOIRS CRIMINELS",'ETPT Format DDG'!2:2,0)),
INDEX( 'ETPT Format DDG'!$A:$ZZ,,MATCH("Fonction recodée",'ETPT Format DDG'!2:2,0)),"Magistrat SIEGE"))-
SUM(SUMIFS(
INDEX( 'ETPT Format DDG'!$A:$ZZ,,MATCH("12.9. AUTRES APPELS JLD",'ETPT Format DDG'!2:2,0)),
INDEX( 'ETPT Format DDG'!$A:$ZZ,,MATCH("Fonction recodée",'ETPT Format DDG'!2:2,0)),"Magistrat SIEGE"))+
SUM(SUMIFS(
INDEX( 'ETPT Format DDG'!$A:$ZZ,,MATCH("7.1. ACTIVITÉ CIVILE",'ETPT Format DDG'!2:2,0)),
INDEX( 'ETPT Format DDG'!$A:$ZZ,,MATCH("Fonction recodée",'ETPT Format DDG'!2:2,0)),"Magistrat SIEGE"))</f>
        <v>#N/A</v>
      </c>
      <c r="U6" s="137">
        <f t="shared" si="2"/>
        <v>0</v>
      </c>
      <c r="V6" s="136"/>
      <c r="W6" s="136"/>
      <c r="X6" s="136"/>
      <c r="Y6" s="136"/>
      <c r="Z6" s="136"/>
      <c r="AA6" s="137">
        <f t="shared" si="3"/>
        <v>0</v>
      </c>
    </row>
    <row r="7" spans="1:58">
      <c r="A7" s="42"/>
      <c r="B7" s="41"/>
      <c r="C7" s="41"/>
      <c r="D7" s="38" t="str">
        <f t="shared" si="4"/>
        <v>=ETPT_CA_JUR_DDG!$D$5</v>
      </c>
      <c r="E7" s="96" t="s">
        <v>51</v>
      </c>
      <c r="F7" s="96" t="s">
        <v>50</v>
      </c>
      <c r="G7" s="136" t="e">
        <f>SUM(SUMIFS(
INDEX( 'ETPT Format DDG'!$A:$ZZ,,MATCH("13.11. ACTIVITÉS EXTÉRIEURES ET PARTENARIATS",'ETPT Format DDG'!2:2,0)),
INDEX( 'ETPT Format DDG'!$A:$ZZ,,MATCH("Fonction recodée",'ETPT Format DDG'!2:2,0)),"Fonctionnaire CTECH"))+
SUM(SUMIFS(
INDEX( 'ETPT Format DDG'!$A:$ZZ,,MATCH("13.13. COMMUNICATION",'ETPT Format DDG'!2:2,0)),
INDEX( 'ETPT Format DDG'!$A:$ZZ,,MATCH("Fonction recodée",'ETPT Format DDG'!2:2,0)),"Fonctionnaire CTECH"))+
SUM(SUMIFS(
INDEX( 'ETPT Format DDG'!$A:$ZZ,,MATCH("13.12. ÉQUIPEMENT",'ETPT Format DDG'!2:2,0)),
INDEX( 'ETPT Format DDG'!$A:$ZZ,,MATCH("Fonction recodée",'ETPT Format DDG'!2:2,0)),"Fonctionnaire CTECH"))+
SUM(SUMIFS(
INDEX( 'ETPT Format DDG'!$A:$ZZ,,MATCH("13.5. EXPERTISES (SUIVI ET LISTES)",'ETPT Format DDG'!2:2,0)),
INDEX( 'ETPT Format DDG'!$A:$ZZ,,MATCH("Fonction recodée",'ETPT Format DDG'!2:2,0)),"Fonctionnaire CTECH"))+
SUM(SUMIFS(
INDEX( 'ETPT Format DDG'!$A:$ZZ,,MATCH("13.2. FORMATIONS SUIVIES",'ETPT Format DDG'!2:2,0)),
INDEX( 'ETPT Format DDG'!$A:$ZZ,,MATCH("Fonction recodée",'ETPT Format DDG'!2:2,0)),"Fonctionnaire CTECH"))+
SUM(SUMIFS(
INDEX( 'ETPT Format DDG'!$A:$ZZ,,MATCH("13.6. MÉDIATION / CONCILIATION (SUIVI ET LISTES)",'ETPT Format DDG'!2:2,0)),
INDEX( 'ETPT Format DDG'!$A:$ZZ,,MATCH("Fonction recodée",'ETPT Format DDG'!2:2,0)),"Fonctionnaire CTECH"))+
SUM(SUMIFS(
INDEX( 'ETPT Format DDG'!$A:$ZZ,,MATCH("13.14. POLITIQUE ASSOCIATIVE ET AIDE AUX VICTIMES",'ETPT Format DDG'!2:2,0)),
INDEX( 'ETPT Format DDG'!$A:$ZZ,,MATCH("Fonction recodée",'ETPT Format DDG'!2:2,0)),"Fonctionnaire CTECH"))+
SUM(SUMIFS(
INDEX( 'ETPT Format DDG'!$A:$ZZ,,MATCH("13.1. SOUTIEN (AUTRES)",'ETPT Format DDG'!2:2,0)),
INDEX( 'ETPT Format DDG'!$A:$ZZ,,MATCH("Fonction recodée",'ETPT Format DDG'!2:2,0)),"Fonctionnaire CTECH"))+
SUM(SUMIFS(
INDEX( 'ETPT Format DDG'!$A:$ZZ,,MATCH("13.15. AUTRES ACTIVITÉS NON JURIDICTIONNELLES",'ETPT Format DDG'!2:2,0)),
INDEX( 'ETPT Format DDG'!$A:$ZZ,,MATCH("Fonction recodée",'ETPT Format DDG'!2:2,0)),"Fonctionnaire CTECH"))</f>
        <v>#N/A</v>
      </c>
      <c r="H7" s="137">
        <f t="shared" si="0"/>
        <v>0</v>
      </c>
      <c r="I7" s="143"/>
      <c r="J7" s="136"/>
      <c r="K7" s="136"/>
      <c r="L7" s="136"/>
      <c r="M7" s="136"/>
      <c r="N7" s="136" t="e">
        <f>SUM(SUMIFS(
INDEX( 'ETPT Format DDG'!$A:$ZZ,,MATCH("13.11. ACTIVITÉS EXTÉRIEURES ET PARTENARIATS",'ETPT Format DDG'!2:2,0)),
INDEX( 'ETPT Format DDG'!$A:$ZZ,,MATCH("Fonction recodée",'ETPT Format DDG'!2:2,0)),"Fonctionnaire A-B-CBUR"))+
SUM(SUMIFS(
INDEX( 'ETPT Format DDG'!$A:$ZZ,,MATCH("13.13. COMMUNICATION",'ETPT Format DDG'!2:2,0)),
INDEX( 'ETPT Format DDG'!$A:$ZZ,,MATCH("Fonction recodée",'ETPT Format DDG'!2:2,0)),"Fonctionnaire A-B-CBUR"))+
SUM(SUMIFS(
INDEX( 'ETPT Format DDG'!$A:$ZZ,,MATCH("13.12. ÉQUIPEMENT",'ETPT Format DDG'!2:2,0)),
INDEX( 'ETPT Format DDG'!$A:$ZZ,,MATCH("Fonction recodée",'ETPT Format DDG'!2:2,0)),"Fonctionnaire A-B-CBUR"))+
SUM(SUMIFS(
INDEX( 'ETPT Format DDG'!$A:$ZZ,,MATCH("13.5. EXPERTISES (SUIVI ET LISTES)",'ETPT Format DDG'!2:2,0)),
INDEX( 'ETPT Format DDG'!$A:$ZZ,,MATCH("Fonction recodée",'ETPT Format DDG'!2:2,0)),"Fonctionnaire A-B-CBUR"))+
SUM(SUMIFS(
INDEX( 'ETPT Format DDG'!$A:$ZZ,,MATCH("13.2. FORMATIONS SUIVIES",'ETPT Format DDG'!2:2,0)),
INDEX( 'ETPT Format DDG'!$A:$ZZ,,MATCH("Fonction recodée",'ETPT Format DDG'!2:2,0)),"Fonctionnaire A-B-CBUR"))+
SUM(SUMIFS(
INDEX( 'ETPT Format DDG'!$A:$ZZ,,MATCH("13.6. MÉDIATION / CONCILIATION (SUIVI ET LISTES)",'ETPT Format DDG'!2:2,0)),
INDEX( 'ETPT Format DDG'!$A:$ZZ,,MATCH("Fonction recodée",'ETPT Format DDG'!2:2,0)),"Fonctionnaire A-B-CBUR"))+
SUM(SUMIFS(
INDEX( 'ETPT Format DDG'!$A:$ZZ,,MATCH("13.14. POLITIQUE ASSOCIATIVE ET AIDE AUX VICTIMES",'ETPT Format DDG'!2:2,0)),
INDEX( 'ETPT Format DDG'!$A:$ZZ,,MATCH("Fonction recodée",'ETPT Format DDG'!2:2,0)),"Fonctionnaire A-B-CBUR"))+
SUM(SUMIFS(
INDEX( 'ETPT Format DDG'!$A:$ZZ,,MATCH("13.1. SOUTIEN (AUTRES)",'ETPT Format DDG'!2:2,0)),
INDEX( 'ETPT Format DDG'!$A:$ZZ,,MATCH("Fonction recodée",'ETPT Format DDG'!2:2,0)),"Fonctionnaire A-B-CBUR"))+
SUM(SUMIFS(
INDEX( 'ETPT Format DDG'!$A:$ZZ,,MATCH("13.15. AUTRES ACTIVITÉS NON JURIDICTIONNELLES",'ETPT Format DDG'!2:2,0)),
INDEX( 'ETPT Format DDG'!$A:$ZZ,,MATCH("Fonction recodée",'ETPT Format DDG'!2:2,0)),"Fonctionnaire A-B-CBUR"))</f>
        <v>#N/A</v>
      </c>
      <c r="O7" s="137">
        <f t="shared" si="1"/>
        <v>0</v>
      </c>
      <c r="P7" s="136"/>
      <c r="Q7" s="136"/>
      <c r="R7" s="136"/>
      <c r="S7" s="136"/>
      <c r="T7" s="136" t="e">
        <f>SUM(SUMIFS(
INDEX( 'ETPT Format DDG'!$A:$ZZ,,MATCH("13.11. ACTIVITÉS EXTÉRIEURES ET PARTENARIATS",'ETPT Format DDG'!2:2,0)),
INDEX( 'ETPT Format DDG'!$A:$ZZ,,MATCH("Fonction recodée",'ETPT Format DDG'!2:2,0)),"Magistrat SIEGE"))+
SUM(SUMIFS(
INDEX( 'ETPT Format DDG'!$A:$ZZ,,MATCH("13.13. COMMUNICATION",'ETPT Format DDG'!2:2,0)),
INDEX( 'ETPT Format DDG'!$A:$ZZ,,MATCH("Fonction recodée",'ETPT Format DDG'!2:2,0)),"Magistrat SIEGE"))+
SUM(SUMIFS(
INDEX( 'ETPT Format DDG'!$A:$ZZ,,MATCH("13.12. ÉQUIPEMENT",'ETPT Format DDG'!2:2,0)),
INDEX( 'ETPT Format DDG'!$A:$ZZ,,MATCH("Fonction recodée",'ETPT Format DDG'!2:2,0)),"Magistrat SIEGE"))+
SUM(SUMIFS(
INDEX( 'ETPT Format DDG'!$A:$ZZ,,MATCH("13.5. EXPERTISES (SUIVI ET LISTES)",'ETPT Format DDG'!2:2,0)),
INDEX( 'ETPT Format DDG'!$A:$ZZ,,MATCH("Fonction recodée",'ETPT Format DDG'!2:2,0)),"Magistrat SIEGE"))+
SUM(SUMIFS(
INDEX( 'ETPT Format DDG'!$A:$ZZ,,MATCH("13.2. FORMATIONS SUIVIES",'ETPT Format DDG'!2:2,0)),
INDEX( 'ETPT Format DDG'!$A:$ZZ,,MATCH("Fonction recodée",'ETPT Format DDG'!2:2,0)),"Magistrat SIEGE"))+
SUM(SUMIFS(
INDEX( 'ETPT Format DDG'!$A:$ZZ,,MATCH("13.6. MÉDIATION / CONCILIATION (SUIVI ET LISTES)",'ETPT Format DDG'!2:2,0)),
INDEX( 'ETPT Format DDG'!$A:$ZZ,,MATCH("Fonction recodée",'ETPT Format DDG'!2:2,0)),"Magistrat SIEGE"))+
SUM(SUMIFS(
INDEX( 'ETPT Format DDG'!$A:$ZZ,,MATCH("13.14. POLITIQUE ASSOCIATIVE ET AIDE AUX VICTIMES",'ETPT Format DDG'!2:2,0)),
INDEX( 'ETPT Format DDG'!$A:$ZZ,,MATCH("Fonction recodée",'ETPT Format DDG'!2:2,0)),"Magistrat SIEGE"))+
SUM(SUMIFS(
INDEX( 'ETPT Format DDG'!$A:$ZZ,,MATCH("13.1. SOUTIEN (AUTRES)",'ETPT Format DDG'!2:2,0)),
INDEX( 'ETPT Format DDG'!$A:$ZZ,,MATCH("Fonction recodée",'ETPT Format DDG'!2:2,0)),"Magistrat SIEGE"))+
SUM(SUMIFS(
INDEX( 'ETPT Format DDG'!$A:$ZZ,,MATCH("13.15. AUTRES ACTIVITÉS NON JURIDICTIONNELLES",'ETPT Format DDG'!2:2,0)),
INDEX( 'ETPT Format DDG'!$A:$ZZ,,MATCH("Fonction recodée",'ETPT Format DDG'!2:2,0)),"Magistrat SIEGE"))</f>
        <v>#N/A</v>
      </c>
      <c r="U7" s="137">
        <f t="shared" si="2"/>
        <v>0</v>
      </c>
      <c r="V7" s="136"/>
      <c r="W7" s="136"/>
      <c r="X7" s="136"/>
      <c r="Y7" s="136"/>
      <c r="Z7" s="136"/>
      <c r="AA7" s="137">
        <f t="shared" si="3"/>
        <v>0</v>
      </c>
    </row>
    <row r="8" spans="1:58">
      <c r="A8" s="42"/>
      <c r="B8" s="41"/>
      <c r="C8" s="41"/>
      <c r="D8" s="38" t="str">
        <f t="shared" si="4"/>
        <v>=ETPT_CA_JUR_DDG!$D$5</v>
      </c>
      <c r="E8" s="96" t="s">
        <v>49</v>
      </c>
      <c r="F8" s="96" t="s">
        <v>48</v>
      </c>
      <c r="G8" s="136" t="e">
        <f>SUM(SUMIFS(
INDEX( 'ETPT Format DDG'!$A:$ZZ,,MATCH("13.3. FORMATIONS DISPENSÉES",'ETPT Format DDG'!2:2,0)),
INDEX( 'ETPT Format DDG'!$A:$ZZ,,MATCH("Fonction recodée",'ETPT Format DDG'!2:2,0)),"Fonctionnaire CTECH"))</f>
        <v>#N/A</v>
      </c>
      <c r="H8" s="137">
        <f t="shared" si="0"/>
        <v>0</v>
      </c>
      <c r="I8" s="136"/>
      <c r="J8" s="136"/>
      <c r="K8" s="136"/>
      <c r="L8" s="136"/>
      <c r="M8" s="136"/>
      <c r="N8" s="136" t="e">
        <f>SUM(SUMIFS(
INDEX( 'ETPT Format DDG'!$A:$ZZ,,MATCH("13.3. FORMATIONS DISPENSÉES",'ETPT Format DDG'!2:2,0)),
INDEX( 'ETPT Format DDG'!$A:$ZZ,,MATCH("Fonction recodée",'ETPT Format DDG'!2:2,0)),"Fonctionnaire A-B-CBUR"))</f>
        <v>#N/A</v>
      </c>
      <c r="O8" s="137">
        <f t="shared" si="1"/>
        <v>0</v>
      </c>
      <c r="P8" s="136"/>
      <c r="Q8" s="136"/>
      <c r="R8" s="136"/>
      <c r="S8" s="136"/>
      <c r="T8" s="136" t="e">
        <f>SUM(SUMIFS(
INDEX( 'ETPT Format DDG'!$A:$ZZ,,MATCH("13.3. FORMATIONS DISPENSÉES",'ETPT Format DDG'!2:2,0)),
INDEX( 'ETPT Format DDG'!$A:$ZZ,,MATCH("Fonction recodée",'ETPT Format DDG'!2:2,0)),"Magistrat SIEGE"))</f>
        <v>#N/A</v>
      </c>
      <c r="U8" s="137">
        <f t="shared" si="2"/>
        <v>0</v>
      </c>
      <c r="V8" s="136"/>
      <c r="W8" s="136"/>
      <c r="X8" s="136"/>
      <c r="Y8" s="136"/>
      <c r="Z8" s="136"/>
      <c r="AA8" s="137">
        <f t="shared" si="3"/>
        <v>0</v>
      </c>
    </row>
    <row r="9" spans="1:58">
      <c r="A9" s="42"/>
      <c r="B9" s="41"/>
      <c r="C9" s="41"/>
      <c r="D9" s="38" t="str">
        <f t="shared" si="4"/>
        <v>=ETPT_CA_JUR_DDG!$D$5</v>
      </c>
      <c r="E9" s="96" t="s">
        <v>47</v>
      </c>
      <c r="F9" s="96" t="s">
        <v>46</v>
      </c>
      <c r="G9" s="136" t="e">
        <f>SUM(SUMIFS(
INDEX( 'ETPT Format DDG'!$A:$ZZ,,MATCH("13.7. ACCÈS AU DROIT ET À LA JUSTICE",'ETPT Format DDG'!2:2,0)),
INDEX( 'ETPT Format DDG'!$A:$ZZ,,MATCH("Fonction recodée",'ETPT Format DDG'!2:2,0)),"Fonctionnaire CTECH"))</f>
        <v>#N/A</v>
      </c>
      <c r="H9" s="137">
        <f t="shared" si="0"/>
        <v>0</v>
      </c>
      <c r="I9" s="136"/>
      <c r="J9" s="136"/>
      <c r="K9" s="136"/>
      <c r="L9" s="136"/>
      <c r="M9" s="136"/>
      <c r="N9" s="136" t="e">
        <f>SUM(SUMIFS(
INDEX( 'ETPT Format DDG'!$A:$ZZ,,MATCH("13.7. ACCÈS AU DROIT ET À LA JUSTICE",'ETPT Format DDG'!2:2,0)),
INDEX( 'ETPT Format DDG'!$A:$ZZ,,MATCH("Fonction recodée",'ETPT Format DDG'!2:2,0)),"Fonctionnaire A-B-CBUR"))</f>
        <v>#N/A</v>
      </c>
      <c r="O9" s="137">
        <f t="shared" si="1"/>
        <v>0</v>
      </c>
      <c r="P9" s="136"/>
      <c r="Q9" s="136"/>
      <c r="R9" s="136"/>
      <c r="S9" s="136"/>
      <c r="T9" s="136" t="e">
        <f>SUM(SUMIFS(
INDEX( 'ETPT Format DDG'!$A:$ZZ,,MATCH("13.7. ACCÈS AU DROIT ET À LA JUSTICE",'ETPT Format DDG'!2:2,0)),
INDEX( 'ETPT Format DDG'!$A:$ZZ,,MATCH("Fonction recodée",'ETPT Format DDG'!2:2,0)),"Magistrat SIEGE"))</f>
        <v>#N/A</v>
      </c>
      <c r="U9" s="137">
        <f t="shared" si="2"/>
        <v>0</v>
      </c>
      <c r="V9" s="136"/>
      <c r="W9" s="136"/>
      <c r="X9" s="136"/>
      <c r="Y9" s="136"/>
      <c r="Z9" s="136"/>
      <c r="AA9" s="137">
        <f t="shared" si="3"/>
        <v>0</v>
      </c>
    </row>
    <row r="10" spans="1:58">
      <c r="A10" s="42"/>
      <c r="B10" s="41"/>
      <c r="C10" s="41"/>
      <c r="D10" s="38" t="str">
        <f t="shared" si="4"/>
        <v>=ETPT_CA_JUR_DDG!$D$5</v>
      </c>
      <c r="E10" s="96" t="s">
        <v>45</v>
      </c>
      <c r="F10" s="96" t="s">
        <v>44</v>
      </c>
      <c r="G10" s="136" t="e">
        <f>SUM(SUMIFS(
INDEX( 'ETPT Format DDG'!$A:$ZZ,,MATCH("14. TOTAL des INDISPONIBILITÉS relevant de l'action 99",'ETPT Format DDG'!2:2,0)),
INDEX( 'ETPT Format DDG'!$A:$ZZ,,MATCH("Fonction recodée",'ETPT Format DDG'!2:2,0)),"Fonctionnaire CTECH"))-
SUM(SUMIFS(
INDEX( 'ETPT Format DDG'!$A:$ZZ,,MATCH("14.9. MISE À DISPOSITION",'ETPT Format DDG'!2:2,0)),
INDEX( 'ETPT Format DDG'!$A:$ZZ,,MATCH("Fonction recodée",'ETPT Format DDG'!2:2,0)),"Fonctionnaire CTECH"))</f>
        <v>#N/A</v>
      </c>
      <c r="H10" s="137">
        <f t="shared" si="0"/>
        <v>0</v>
      </c>
      <c r="I10" s="136"/>
      <c r="J10" s="136"/>
      <c r="K10" s="136"/>
      <c r="L10" s="136"/>
      <c r="M10" s="136"/>
      <c r="N10" s="136" t="e">
        <f>SUM(SUMIFS(
INDEX( 'ETPT Format DDG'!$A:$ZZ,,MATCH("14. TOTAL des INDISPONIBILITÉS relevant de l'action 99",'ETPT Format DDG'!2:2,0)),
INDEX( 'ETPT Format DDG'!$A:$ZZ,,MATCH("Fonction recodée",'ETPT Format DDG'!2:2,0)),"Fonctionnaire A-B-CBUR"))-
SUM(SUMIFS(
INDEX( 'ETPT Format DDG'!$A:$ZZ,,MATCH("14.9. MISE À DISPOSITION",'ETPT Format DDG'!2:2,0)),
INDEX( 'ETPT Format DDG'!$A:$ZZ,,MATCH("Fonction recodée",'ETPT Format DDG'!2:2,0)),"Fonctionnaire A-B-CBUR"))</f>
        <v>#N/A</v>
      </c>
      <c r="O10" s="137">
        <f t="shared" si="1"/>
        <v>0</v>
      </c>
      <c r="P10" s="136"/>
      <c r="Q10" s="136"/>
      <c r="R10" s="136"/>
      <c r="S10" s="136"/>
      <c r="T10" s="136" t="e">
        <f>SUM(SUMIFS(
INDEX( 'ETPT Format DDG'!$A:$ZZ,,MATCH("14. TOTAL des INDISPONIBILITÉS relevant de l'action 99",'ETPT Format DDG'!2:2,0)),
INDEX( 'ETPT Format DDG'!$A:$ZZ,,MATCH("Fonction recodée",'ETPT Format DDG'!2:2,0)),"Magistrat SIEGE"))-
SUM(SUMIFS(
INDEX( 'ETPT Format DDG'!$A:$ZZ,,MATCH("14.9. MISE À DISPOSITION",'ETPT Format DDG'!2:2,0)),
INDEX( 'ETPT Format DDG'!$A:$ZZ,,MATCH("Fonction recodée",'ETPT Format DDG'!2:2,0)),"Magistrat SIEGE"))</f>
        <v>#N/A</v>
      </c>
      <c r="U10" s="137">
        <f t="shared" si="2"/>
        <v>0</v>
      </c>
      <c r="V10" s="136"/>
      <c r="W10" s="136"/>
      <c r="X10" s="136"/>
      <c r="Y10" s="136"/>
      <c r="Z10" s="136"/>
      <c r="AA10" s="137">
        <f t="shared" si="3"/>
        <v>0</v>
      </c>
    </row>
    <row r="11" spans="1:58">
      <c r="A11" s="42"/>
      <c r="B11" s="41"/>
      <c r="C11" s="41"/>
      <c r="D11" s="38" t="str">
        <f>IF(ISBLANK($D$3),"",$D$3)</f>
        <v>=ETPT_CA_JUR_DDG!$D$5</v>
      </c>
      <c r="E11" s="96" t="s">
        <v>43</v>
      </c>
      <c r="F11" s="96" t="s">
        <v>42</v>
      </c>
      <c r="G11" s="136" t="e">
        <f>SUM(SUMIFS(
INDEX( 'ETPT Format DDG'!$A:$ZZ,,MATCH("14.9. MISE À DISPOSITION",'ETPT Format DDG'!2:2,0)),
INDEX( 'ETPT Format DDG'!$A:$ZZ,,MATCH("Fonction recodée",'ETPT Format DDG'!2:2,0)),"Fonctionnaire CTECH"))</f>
        <v>#N/A</v>
      </c>
      <c r="H11" s="137">
        <f t="shared" si="0"/>
        <v>0</v>
      </c>
      <c r="I11" s="136"/>
      <c r="J11" s="136"/>
      <c r="K11" s="136"/>
      <c r="L11" s="136"/>
      <c r="M11" s="136"/>
      <c r="N11" s="136" t="e">
        <f>SUM(SUMIFS(
INDEX( 'ETPT Format DDG'!$A:$ZZ,,MATCH("14.9. MISE À DISPOSITION",'ETPT Format DDG'!2:2,0)),
INDEX( 'ETPT Format DDG'!$A:$ZZ,,MATCH("Fonction recodée",'ETPT Format DDG'!2:2,0)),"Fonctionnaire A-B-CBUR"))</f>
        <v>#N/A</v>
      </c>
      <c r="O11" s="137">
        <f t="shared" si="1"/>
        <v>0</v>
      </c>
      <c r="P11" s="136"/>
      <c r="Q11" s="136"/>
      <c r="R11" s="136"/>
      <c r="S11" s="136"/>
      <c r="T11" s="136" t="e">
        <f>SUM(SUMIFS(
INDEX( 'ETPT Format DDG'!$A:$ZZ,,MATCH("14.9. MISE À DISPOSITION",'ETPT Format DDG'!2:2,0)),
INDEX( 'ETPT Format DDG'!$A:$ZZ,,MATCH("Fonction recodée",'ETPT Format DDG'!2:2,0)),"Magistrat SIEGE"))</f>
        <v>#N/A</v>
      </c>
      <c r="U11" s="137">
        <f t="shared" si="2"/>
        <v>0</v>
      </c>
      <c r="V11" s="136"/>
      <c r="W11" s="136"/>
      <c r="X11" s="136"/>
      <c r="Y11" s="136"/>
      <c r="Z11" s="136"/>
      <c r="AA11" s="137">
        <f t="shared" si="3"/>
        <v>0</v>
      </c>
    </row>
    <row r="12" spans="1:58">
      <c r="A12" s="40"/>
      <c r="B12" s="39"/>
      <c r="C12" s="39"/>
      <c r="D12" s="38" t="str">
        <f>IF(ISBLANK($D$3),"",$D$3)</f>
        <v>=ETPT_CA_JUR_DDG!$D$5</v>
      </c>
      <c r="E12" s="96" t="s">
        <v>41</v>
      </c>
      <c r="F12" s="96" t="s">
        <v>40</v>
      </c>
      <c r="G12" s="136" t="e">
        <f>SUM(SUMIFS(
INDEX('ETPT A-JUST'!$A:$ZZ,,MATCH("Temps ventilés sur la période (absentéisme et action 99 déduits)",'ETPT A-JUST'!2:2,0)),
INDEX('ETPT A-JUST'!$A:$ZZ,,MATCH("Fonction recodée",'ETPT A-JUST'!2:2,0)),"Fonctionnaire CTECH placé ADD"))</f>
        <v>#N/A</v>
      </c>
      <c r="H12" s="137">
        <f t="shared" si="0"/>
        <v>0</v>
      </c>
      <c r="I12" s="136" t="e">
        <f>SUM(SUMIFS(
INDEX('ETPT A-JUST'!$A:$ZZ,,MATCH("13.9. FONCTIONNAIRES / JA AFFECTÉS AUX ACTIVITÉS CIVILES ET COMMERCIALES DU PARQUET GÉNÉRAL",'ETPT A-JUST'!2:2,0)),
INDEX('ETPT A-JUST'!$A:$ZZ,,MATCH("Fonction recodée",'ETPT A-JUST'!2:2,0)),"Fonctionnaire A-B-CBUR placé ADD"))</f>
        <v>#N/A</v>
      </c>
      <c r="J12" s="136" t="e">
        <f>SUM(SUMIFS(
INDEX('ETPT A-JUST'!$A:$ZZ,,MATCH("11.1. ASSISES HORS JIRS",'ETPT A-JUST'!2:2,0)),
INDEX('ETPT A-JUST'!$A:$ZZ,,MATCH("Fonction recodée",'ETPT A-JUST'!2:2,0)),"Fonctionnaire A-B-CBUR placé ADD"))+
SUM(SUMIFS(
INDEX('ETPT A-JUST'!$A:$ZZ,,MATCH("11.2 ASSISES JIRS",'ETPT A-JUST'!2:2,0)),
INDEX('ETPT A-JUST'!$A:$ZZ,,MATCH("Fonction recodée",'ETPT A-JUST'!2:2,0)),"Fonctionnaire A-B-CBUR placé ADD"))</f>
        <v>#N/A</v>
      </c>
      <c r="K12" s="136" t="e">
        <f>SUM(SUMIFS(
INDEX('ETPT A-JUST'!$A:$ZZ,,MATCH("11.3. COUR CRIMINELLE DÉPARTEMENTALE",'ETPT A-JUST'!2:2,0)),
INDEX('ETPT A-JUST'!$A:$ZZ,,MATCH("Fonction recodée",'ETPT A-JUST'!2:2,0)),"Fonctionnaire A-B-CBUR placé ADD"))</f>
        <v>#N/A</v>
      </c>
      <c r="L12" s="136" t="e">
        <f>SUM(SUMIFS(
INDEX( 'ETPT A-JUST'!$A:$ZZ,,MATCH("8.4. CONTENTIEUX JIRS CRIM-ORG",'ETPT A-JUST'!2:2,0)),
INDEX( 'ETPT A-JUST'!$A:$ZZ,,MATCH("Fonction recodée",'ETPT A-JUST'!2:2,0)),"Fonctionnaire A-B-CBUR placé ADD"))+
SUM(SUMIFS(
INDEX( 'ETPT A-JUST'!$A:$ZZ,,MATCH("8.7. CONTENTIEUX JIRS ÉCO-FI",'ETPT A-JUST'!2:2,0)),
INDEX( 'ETPT A-JUST'!$A:$ZZ,,MATCH("Fonction recodée",'ETPT A-JUST'!2:2,0)),"Fonctionnaire A-B-CBUR placé ADD"))+
SUM(SUMIFS(
INDEX( 'ETPT A-JUST'!$A:$ZZ,,MATCH("9.3. CONTENTIEUX DE LA DÉTENTION JIRS",'ETPT A-JUST'!2:2,0)),
INDEX( 'ETPT A-JUST'!$A:$ZZ,,MATCH("Fonction recodée",'ETPT A-JUST'!2:2,0)),"Fonctionnaire A-B-CBUR placé ADD"))+
SUM(SUMIFS(
INDEX( 'ETPT A-JUST'!$A:$ZZ,,MATCH("9.5. CONTENTIEUX DU CONTRÔLE JUDICIAIRE JIRS",'ETPT A-JUST'!2:2,0)),
INDEX( 'ETPT A-JUST'!$A:$ZZ,,MATCH("Fonction recodée",'ETPT A-JUST'!2:2,0)),"Fonctionnaire A-B-CBUR placé ADD"))+
SUM(SUMIFS(
INDEX( 'ETPT A-JUST'!$A:$ZZ,,MATCH("9.7. CONTENTIEUX DE FOND JIRS",'ETPT A-JUST'!2:2,0)),
INDEX( 'ETPT A-JUST'!$A:$ZZ,,MATCH("Fonction recodée",'ETPT A-JUST'!2:2,0)),"Fonctionnaire A-B-CBUR placé ADD"))</f>
        <v>#N/A</v>
      </c>
      <c r="M12" s="136" t="e">
        <f>SUM(SUMIFS(
INDEX( 'ETPT A-JUST'!$A:$ZZ,,MATCH("1. TOTAL CONTENTIEUX SOCIAL",'ETPT A-JUST'!2:2,0)),
INDEX( 'ETPT A-JUST'!$A:$ZZ,,MATCH("Fonction recodée",'ETPT A-JUST'!2:2,0)),"Fonctionnaire A-B-CBUR placé ADD"))</f>
        <v>#N/A</v>
      </c>
      <c r="N12" s="136" t="e">
        <f>SUM(SUMIFS(
INDEX('ETPT A-JUST'!$A:$ZZ,,MATCH("Temps ventilés sur la période (absentéisme et action 99 déduits)",'ETPT A-JUST'!2:2,0)),
INDEX('ETPT A-JUST'!$A:$ZZ,,MATCH("Fonction recodée",'ETPT A-JUST'!2:2,0)),"Fonctionnaire A-B-CBUR placé ADD"))-
SUM(I12:M12)</f>
        <v>#N/A</v>
      </c>
      <c r="O12" s="137">
        <f t="shared" si="1"/>
        <v>0</v>
      </c>
      <c r="P12" s="136" t="e">
        <f>SUM(SUMIFS(
INDEX('ETPT A-JUST'!$A:$ZZ,,MATCH("11.1. ASSISES HORS JIRS",'ETPT A-JUST'!2:2,0)),
INDEX('ETPT A-JUST'!$A:$ZZ,,MATCH("Fonction recodée",'ETPT A-JUST'!2:2,0)),"Magistrat placé ADD"))+
SUM(SUMIFS(
INDEX('ETPT A-JUST'!$A:$ZZ,,MATCH("11.2 ASSISES JIRS",'ETPT A-JUST'!2:2,0)),
INDEX('ETPT A-JUST'!$A:$ZZ,,MATCH("Fonction recodée",'ETPT A-JUST'!2:2,0)),"Magistrat placé ADD"))</f>
        <v>#N/A</v>
      </c>
      <c r="Q12" s="136" t="e">
        <f>SUM(SUMIFS(
INDEX('ETPT A-JUST'!$A:$ZZ,,MATCH("11.3. COUR CRIMINELLE DÉPARTEMENTALE",'ETPT A-JUST'!2:2,0)),
INDEX('ETPT A-JUST'!$A:$ZZ,,MATCH("Fonction recodée",'ETPT A-JUST'!2:2,0)),"Magistrat placé ADD"))</f>
        <v>#N/A</v>
      </c>
      <c r="R12" s="136" t="e">
        <f>SUM(SUMIFS(
INDEX( 'ETPT A-JUST'!$A:$ZZ,,MATCH("8.4. CONTENTIEUX JIRS CRIM-ORG",'ETPT A-JUST'!2:2,0)),
INDEX( 'ETPT A-JUST'!$A:$ZZ,,MATCH("Fonction recodée",'ETPT A-JUST'!2:2,0)),"Magistrat placé ADD"))+
SUM(SUMIFS(
INDEX( 'ETPT A-JUST'!$A:$ZZ,,MATCH("8.7. CONTENTIEUX JIRS ÉCO-FI",'ETPT A-JUST'!2:2,0)),
INDEX( 'ETPT A-JUST'!$A:$ZZ,,MATCH("Fonction recodée",'ETPT A-JUST'!2:2,0)),"Magistrat placé ADD"))+
SUM(SUMIFS(
INDEX( 'ETPT A-JUST'!$A:$ZZ,,MATCH("9.3. CONTENTIEUX DE LA DÉTENTION JIRS",'ETPT A-JUST'!2:2,0)),
INDEX( 'ETPT A-JUST'!$A:$ZZ,,MATCH("Fonction recodée",'ETPT A-JUST'!2:2,0)),"Magistrat placé ADD"))+
SUM(SUMIFS(
INDEX( 'ETPT A-JUST'!$A:$ZZ,,MATCH("9.5. CONTENTIEUX DU CONTRÔLE JUDICIAIRE JIRS",'ETPT A-JUST'!2:2,0)),
INDEX( 'ETPT A-JUST'!$A:$ZZ,,MATCH("Fonction recodée",'ETPT A-JUST'!2:2,0)),"Magistrat placé ADD"))+
SUM(SUMIFS(
INDEX( 'ETPT A-JUST'!$A:$ZZ,,MATCH("9.7. CONTENTIEUX DE FOND JIRS",'ETPT A-JUST'!2:2,0)),
INDEX( 'ETPT A-JUST'!$A:$ZZ,,MATCH("Fonction recodée",'ETPT A-JUST'!2:2,0)),"Magistrat placé ADD"))</f>
        <v>#N/A</v>
      </c>
      <c r="S12" s="136" t="e">
        <f>SUM(SUMIFS(
INDEX( 'ETPT A-JUST'!$A:$ZZ,,MATCH("1. TOTAL CONTENTIEUX SOCIAL",'ETPT A-JUST'!2:2,0)),
INDEX( 'ETPT A-JUST'!$A:$ZZ,,MATCH("Fonction recodée",'ETPT A-JUST'!2:2,0)),"Magistrat placé ADD"))</f>
        <v>#N/A</v>
      </c>
      <c r="T12" s="136" t="e">
        <f>SUM(SUMIFS(
INDEX('ETPT A-JUST'!$A:$ZZ,,MATCH("Temps ventilés sur la période (absentéisme et action 99 déduits)",'ETPT A-JUST'!2:2,0)),
INDEX('ETPT A-JUST'!$A:$ZZ,,MATCH("Fonction recodée",'ETPT A-JUST'!2:2,0)),"Magistrat placé ADD"))-
SUM(P12:S12)</f>
        <v>#N/A</v>
      </c>
      <c r="U12" s="137">
        <f t="shared" si="2"/>
        <v>0</v>
      </c>
      <c r="V12" s="136"/>
      <c r="W12" s="136"/>
      <c r="X12" s="136"/>
      <c r="Y12" s="136"/>
      <c r="Z12" s="136"/>
      <c r="AA12" s="137">
        <f t="shared" si="3"/>
        <v>0</v>
      </c>
    </row>
    <row r="13" spans="1:58">
      <c r="D13" s="38" t="str">
        <f t="shared" si="4"/>
        <v>=ETPT_CA_JUR_DDG!$D$5</v>
      </c>
      <c r="E13" s="96" t="s">
        <v>114</v>
      </c>
      <c r="F13" s="96" t="s">
        <v>115</v>
      </c>
      <c r="G13" s="136"/>
      <c r="H13" s="137">
        <f t="shared" si="0"/>
        <v>0</v>
      </c>
      <c r="I13" s="136"/>
      <c r="J13" s="136"/>
      <c r="K13" s="136"/>
      <c r="L13" s="136"/>
      <c r="M13" s="136"/>
      <c r="N13" s="136"/>
      <c r="O13" s="137">
        <f t="shared" si="1"/>
        <v>0</v>
      </c>
      <c r="P13" s="136"/>
      <c r="Q13" s="136"/>
      <c r="R13" s="136"/>
      <c r="S13" s="136"/>
      <c r="T13" s="136" t="e" cm="1">
        <f t="array" ref="T13">SUM(SUMIFS(
INDEX( 'ETPT A-JUST'!$A:$ZZ,,MATCH("14. TOTAL INDISPONIBILITÉ",'ETPT A-JUST'!2:2,0)),
INDEX( 'ETPT A-JUST'!$A:$ZZ,,MATCH("Fonction recodée",'ETPT A-JUST'!2:2,0)),{"Magistrat placé ADD";"Magistrat placé SUB"}))</f>
        <v>#N/A</v>
      </c>
      <c r="U13" s="137">
        <f t="shared" si="2"/>
        <v>0</v>
      </c>
      <c r="V13" s="136"/>
      <c r="W13" s="136"/>
      <c r="X13" s="136"/>
      <c r="Y13" s="136"/>
      <c r="Z13" s="136"/>
      <c r="AA13" s="137">
        <f t="shared" si="3"/>
        <v>0</v>
      </c>
    </row>
    <row r="14" spans="1:58">
      <c r="D14" s="39"/>
      <c r="E14" s="96" t="s">
        <v>39</v>
      </c>
      <c r="F14" s="96" t="s">
        <v>38</v>
      </c>
      <c r="G14" s="136" t="e">
        <f>SUM(SUMIFS(
INDEX('ETPT A-JUST'!$A:$ZZ,,MATCH("Temps ventilés sur la période (absentéisme et action 99 déduits)",'ETPT A-JUST'!2:2,0)),
INDEX('ETPT A-JUST'!$A:$ZZ,,MATCH("Fonction recodée",'ETPT A-JUST'!2:2,0)),"Fonctionnaire CTECH placé SUB"))</f>
        <v>#N/A</v>
      </c>
      <c r="H14" s="137">
        <f>_xlfn.AGGREGATE(9,6,G14)</f>
        <v>0</v>
      </c>
      <c r="I14" s="136" t="e">
        <f>SUM(SUMIFS(
INDEX('ETPT A-JUST'!$A:$ZZ,,MATCH("13.9. FONCTIONNAIRES / JA AFFECTÉS AUX ACTIVITÉS CIVILES ET COMMERCIALES DU PARQUET GÉNÉRAL",'ETPT A-JUST'!2:2,0)),
INDEX('ETPT A-JUST'!$A:$ZZ,,MATCH("Fonction recodée",'ETPT A-JUST'!2:2,0)),"Fonctionnaire A-B-CBUR placé SUB"))</f>
        <v>#N/A</v>
      </c>
      <c r="J14" s="136" t="e">
        <f>SUM(SUMIFS(
INDEX('ETPT A-JUST'!$A:$ZZ,,MATCH("11.1. ASSISES HORS JIRS",'ETPT A-JUST'!2:2,0)),
INDEX('ETPT A-JUST'!$A:$ZZ,,MATCH("Fonction recodée",'ETPT A-JUST'!2:2,0)),"Fonctionnaire A-B-CBUR placé SUB"))+
SUM(SUMIFS(
INDEX('ETPT A-JUST'!$A:$ZZ,,MATCH("11.2 ASSISES JIRS",'ETPT A-JUST'!2:2,0)),
INDEX('ETPT A-JUST'!$A:$ZZ,,MATCH("Fonction recodée",'ETPT A-JUST'!2:2,0)),"Fonctionnaire A-B-CBUR placé SUB"))</f>
        <v>#N/A</v>
      </c>
      <c r="K14" s="136" t="e">
        <f>SUM(SUMIFS(
INDEX('ETPT A-JUST'!$A:$ZZ,,MATCH("11.3. COUR CRIMINELLE DÉPARTEMENTALE",'ETPT A-JUST'!2:2,0)),
INDEX('ETPT A-JUST'!$A:$ZZ,,MATCH("Fonction recodée",'ETPT A-JUST'!2:2,0)),"Fonctionnaire A-B-CBUR placé SUB"))</f>
        <v>#N/A</v>
      </c>
      <c r="L14" s="136" t="e">
        <f>SUM(SUMIFS(
INDEX( 'ETPT A-JUST'!$A:$ZZ,,MATCH("8.4. CONTENTIEUX JIRS CRIM-ORG",'ETPT A-JUST'!2:2,0)),
INDEX( 'ETPT A-JUST'!$A:$ZZ,,MATCH("Fonction recodée",'ETPT A-JUST'!2:2,0)),"Fonctionnaire A-B-CBUR placé SUB"))+
SUM(SUMIFS(
INDEX( 'ETPT A-JUST'!$A:$ZZ,,MATCH("8.7. CONTENTIEUX JIRS ÉCO-FI",'ETPT A-JUST'!2:2,0)),
INDEX( 'ETPT A-JUST'!$A:$ZZ,,MATCH("Fonction recodée",'ETPT A-JUST'!2:2,0)),"Fonctionnaire A-B-CBUR placé SUB"))+
SUM(SUMIFS(
INDEX( 'ETPT A-JUST'!$A:$ZZ,,MATCH("9.3. CONTENTIEUX DE LA DÉTENTION JIRS",'ETPT A-JUST'!2:2,0)),
INDEX( 'ETPT A-JUST'!$A:$ZZ,,MATCH("Fonction recodée",'ETPT A-JUST'!2:2,0)),"Fonctionnaire A-B-CBUR placé SUB"))+
SUM(SUMIFS(
INDEX( 'ETPT A-JUST'!$A:$ZZ,,MATCH("9.5. CONTENTIEUX DU CONTRÔLE JUDICIAIRE JIRS",'ETPT A-JUST'!2:2,0)),
INDEX( 'ETPT A-JUST'!$A:$ZZ,,MATCH("Fonction recodée",'ETPT A-JUST'!2:2,0)),"Fonctionnaire A-B-CBUR placé SUB"))+
SUM(SUMIFS(
INDEX( 'ETPT A-JUST'!$A:$ZZ,,MATCH("9.7. CONTENTIEUX DE FOND JIRS",'ETPT A-JUST'!2:2,0)),
INDEX( 'ETPT A-JUST'!$A:$ZZ,,MATCH("Fonction recodée",'ETPT A-JUST'!2:2,0)),"Fonctionnaire A-B-CBUR placé SUB"))</f>
        <v>#N/A</v>
      </c>
      <c r="M14" s="136" t="e">
        <f>SUM(SUMIFS(
INDEX( 'ETPT A-JUST'!$A:$ZZ,,MATCH("1. TOTAL CONTENTIEUX SOCIAL",'ETPT A-JUST'!2:2,0)),
INDEX( 'ETPT A-JUST'!$A:$ZZ,,MATCH("Fonction recodée",'ETPT A-JUST'!2:2,0)),"Fonctionnaire A-B-CBUR placé SUB"))</f>
        <v>#N/A</v>
      </c>
      <c r="N14" s="136" t="e">
        <f>SUM(SUMIFS(
INDEX('ETPT A-JUST'!$A:$ZZ,,MATCH("Temps ventilés sur la période (absentéisme et action 99 déduits)",'ETPT A-JUST'!2:2,0)),
INDEX('ETPT A-JUST'!$A:$ZZ,,MATCH("Fonction recodée",'ETPT A-JUST'!2:2,0)),"Fonctionnaire A-B-CBUR placé SUB"))-
SUM(I14:M14)</f>
        <v>#N/A</v>
      </c>
      <c r="O14" s="137">
        <f t="shared" si="1"/>
        <v>0</v>
      </c>
      <c r="P14" s="136" t="e">
        <f>SUM(SUMIFS(
INDEX('ETPT A-JUST'!$A:$ZZ,,MATCH("11.1. ASSISES HORS JIRS",'ETPT A-JUST'!2:2,0)),
INDEX('ETPT A-JUST'!$A:$ZZ,,MATCH("Fonction recodée",'ETPT A-JUST'!2:2,0)),"Magistrat placé SUB"))+
SUM(SUMIFS(
INDEX('ETPT A-JUST'!$A:$ZZ,,MATCH("11.2 ASSISES JIRS",'ETPT A-JUST'!2:2,0)),
INDEX('ETPT A-JUST'!$A:$ZZ,,MATCH("Fonction recodée",'ETPT A-JUST'!2:2,0)),"Magistrat placé SUB"))</f>
        <v>#N/A</v>
      </c>
      <c r="Q14" s="136" t="e">
        <f>SUM(SUMIFS(
INDEX('ETPT A-JUST'!$A:$ZZ,,MATCH("11.3. COUR CRIMINELLE DÉPARTEMENTALE",'ETPT A-JUST'!2:2,0)),
INDEX('ETPT A-JUST'!$A:$ZZ,,MATCH("Fonction recodée",'ETPT A-JUST'!2:2,0)),"Magistrat placé SUB"))</f>
        <v>#N/A</v>
      </c>
      <c r="R14" s="136" t="e">
        <f>SUM(SUMIFS(
INDEX( 'ETPT A-JUST'!$A:$ZZ,,MATCH("8.4. CONTENTIEUX JIRS CRIM-ORG",'ETPT A-JUST'!2:2,0)),
INDEX( 'ETPT A-JUST'!$A:$ZZ,,MATCH("Fonction recodée",'ETPT A-JUST'!2:2,0)),"Magistrat placé SUB"))+
SUM(SUMIFS(
INDEX( 'ETPT A-JUST'!$A:$ZZ,,MATCH("8.7. CONTENTIEUX JIRS ÉCO-FI",'ETPT A-JUST'!2:2,0)),
INDEX( 'ETPT A-JUST'!$A:$ZZ,,MATCH("Fonction recodée",'ETPT A-JUST'!2:2,0)),"Magistrat placé SUB"))+
SUM(SUMIFS(
INDEX( 'ETPT A-JUST'!$A:$ZZ,,MATCH("9.3. CONTENTIEUX DE LA DÉTENTION JIRS",'ETPT A-JUST'!2:2,0)),
INDEX( 'ETPT A-JUST'!$A:$ZZ,,MATCH("Fonction recodée",'ETPT A-JUST'!2:2,0)),"Magistrat placé SUB"))+
SUM(SUMIFS(
INDEX( 'ETPT A-JUST'!$A:$ZZ,,MATCH("9.5. CONTENTIEUX DU CONTRÔLE JUDICIAIRE JIRS",'ETPT A-JUST'!2:2,0)),
INDEX( 'ETPT A-JUST'!$A:$ZZ,,MATCH("Fonction recodée",'ETPT A-JUST'!2:2,0)),"Magistrat placé SUB"))+
SUM(SUMIFS(
INDEX( 'ETPT A-JUST'!$A:$ZZ,,MATCH("9.7. CONTENTIEUX DE FOND JIRS",'ETPT A-JUST'!2:2,0)),
INDEX( 'ETPT A-JUST'!$A:$ZZ,,MATCH("Fonction recodée",'ETPT A-JUST'!2:2,0)),"Magistrat placé SUB"))</f>
        <v>#N/A</v>
      </c>
      <c r="S14" s="136" t="e">
        <f>SUM(SUMIFS(
INDEX( 'ETPT A-JUST'!$A:$ZZ,,MATCH("1. TOTAL CONTENTIEUX SOCIAL",'ETPT A-JUST'!2:2,0)),
INDEX( 'ETPT A-JUST'!$A:$ZZ,,MATCH("Fonction recodée",'ETPT A-JUST'!2:2,0)),"Magistrat placé SUB"))</f>
        <v>#N/A</v>
      </c>
      <c r="T14" s="136" t="e">
        <f>SUM(SUMIFS(
INDEX('ETPT A-JUST'!$A:$ZZ,,MATCH("Temps ventilés sur la période (absentéisme et action 99 déduits)",'ETPT A-JUST'!2:2,0)),
INDEX('ETPT A-JUST'!$A:$ZZ,,MATCH("Fonction recodée",'ETPT A-JUST'!2:2,0)),"Magistrat placé SUB"))-
SUM(P14:S14)</f>
        <v>#N/A</v>
      </c>
      <c r="U14" s="137">
        <f t="shared" si="2"/>
        <v>0</v>
      </c>
      <c r="V14" s="136"/>
      <c r="W14" s="136"/>
      <c r="X14" s="136"/>
      <c r="Y14" s="136"/>
      <c r="Z14" s="136"/>
      <c r="AA14" s="137">
        <f>_xlfn.AGGREGATE(9,6,V14:Z14)</f>
        <v>0</v>
      </c>
    </row>
    <row r="15" spans="1:58">
      <c r="D15" s="39"/>
      <c r="E15" s="97"/>
      <c r="F15" s="98" t="s">
        <v>37</v>
      </c>
      <c r="G15" s="137">
        <f>_xlfn.AGGREGATE(9,6,G3:G14)</f>
        <v>0</v>
      </c>
      <c r="H15" s="137">
        <f>_xlfn.AGGREGATE(9,6,H3:H14)</f>
        <v>0</v>
      </c>
      <c r="I15" s="137">
        <f t="shared" ref="I15:Z15" si="5">_xlfn.AGGREGATE(9,6,I3:I14)</f>
        <v>0</v>
      </c>
      <c r="J15" s="137">
        <f t="shared" si="5"/>
        <v>0</v>
      </c>
      <c r="K15" s="137">
        <f t="shared" si="5"/>
        <v>0</v>
      </c>
      <c r="L15" s="137">
        <f t="shared" si="5"/>
        <v>0</v>
      </c>
      <c r="M15" s="137">
        <f t="shared" si="5"/>
        <v>0</v>
      </c>
      <c r="N15" s="137">
        <f t="shared" si="5"/>
        <v>0</v>
      </c>
      <c r="O15" s="137">
        <f t="shared" si="5"/>
        <v>0</v>
      </c>
      <c r="P15" s="137">
        <f t="shared" si="5"/>
        <v>0</v>
      </c>
      <c r="Q15" s="137">
        <f t="shared" si="5"/>
        <v>0</v>
      </c>
      <c r="R15" s="137">
        <f t="shared" si="5"/>
        <v>0</v>
      </c>
      <c r="S15" s="137">
        <f t="shared" si="5"/>
        <v>0</v>
      </c>
      <c r="T15" s="137">
        <f t="shared" si="5"/>
        <v>0</v>
      </c>
      <c r="U15" s="137">
        <f t="shared" si="5"/>
        <v>0</v>
      </c>
      <c r="V15" s="137">
        <f t="shared" si="5"/>
        <v>0</v>
      </c>
      <c r="W15" s="137">
        <f t="shared" si="5"/>
        <v>0</v>
      </c>
      <c r="X15" s="137">
        <f t="shared" si="5"/>
        <v>0</v>
      </c>
      <c r="Y15" s="137">
        <f t="shared" si="5"/>
        <v>0</v>
      </c>
      <c r="Z15" s="137">
        <f t="shared" si="5"/>
        <v>0</v>
      </c>
      <c r="AA15" s="137">
        <f>_xlfn.AGGREGATE(9,6,AA3:AA14)</f>
        <v>0</v>
      </c>
    </row>
    <row r="17" spans="1:14" customFormat="1" ht="102.5" customHeight="1">
      <c r="A17" s="4"/>
      <c r="F17" s="166" t="s">
        <v>118</v>
      </c>
      <c r="G17" s="73" t="e" cm="1">
        <f t="array" ref="G17">SUM(SUMIFS(
INDEX( 'ETPT A-JUST'!$A:$ZZ,,MATCH("14. TOTAL INDISPONIBILITÉ",'ETPT A-JUST'!2:2,0)),
INDEX( 'ETPT A-JUST'!$A:$ZZ,,MATCH("Fonction recodée",'ETPT A-JUST'!2:2,0)),{"Fonctionnaire CTECH placé ADD";"Fonctionnaire CTECH placé SUB"}))</f>
        <v>#N/A</v>
      </c>
      <c r="I17" s="189" t="s">
        <v>119</v>
      </c>
      <c r="J17" s="189"/>
      <c r="K17" s="189"/>
      <c r="L17" s="189"/>
      <c r="M17" s="190"/>
      <c r="N17" s="73" t="e" cm="1">
        <f t="array" ref="N17">SUM(SUMIFS(
INDEX( 'ETPT A-JUST'!$A:$ZZ,,MATCH("14. TOTAL INDISPONIBILITÉ",'ETPT A-JUST'!2:2,0)),
INDEX( 'ETPT A-JUST'!$A:$ZZ,,MATCH("Fonction recodée",'ETPT A-JUST'!2:2,0)),{"Fonctionnaire A-B-CBUR placé ADD";"Fonctionnaire A-B-CBUR placé SUB"}))</f>
        <v>#N/A</v>
      </c>
    </row>
  </sheetData>
  <mergeCells count="1">
    <mergeCell ref="I17:M1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AA17"/>
  <sheetViews>
    <sheetView topLeftCell="D1" zoomScaleNormal="100" workbookViewId="0">
      <selection activeCell="T25" sqref="T25"/>
    </sheetView>
  </sheetViews>
  <sheetFormatPr baseColWidth="10" defaultColWidth="11" defaultRowHeight="16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50" style="37" customWidth="1"/>
    <col min="7" max="27" width="14" style="37" customWidth="1"/>
    <col min="28" max="34" width="9.33203125" style="37" customWidth="1"/>
    <col min="35" max="35" width="8.5" style="37" bestFit="1" customWidth="1"/>
    <col min="36" max="36" width="7.33203125" style="37" bestFit="1" customWidth="1"/>
    <col min="37" max="37" width="14" style="37" customWidth="1"/>
    <col min="38" max="58" width="9.33203125" style="37" customWidth="1"/>
    <col min="59" max="59" width="4" style="37" customWidth="1"/>
    <col min="60" max="16384" width="11" style="37"/>
  </cols>
  <sheetData>
    <row r="1" spans="1:27" ht="87" customHeight="1">
      <c r="A1" s="3" t="s">
        <v>120</v>
      </c>
      <c r="B1" s="5"/>
      <c r="C1" s="5"/>
      <c r="D1" s="3" t="s">
        <v>120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36">
      <c r="A2" s="44"/>
      <c r="B2" s="43" t="s">
        <v>75</v>
      </c>
      <c r="C2" s="43" t="s">
        <v>74</v>
      </c>
      <c r="D2" s="43" t="s">
        <v>32</v>
      </c>
      <c r="E2" s="95" t="s">
        <v>73</v>
      </c>
      <c r="F2" s="95" t="s">
        <v>72</v>
      </c>
      <c r="G2" s="99" t="s">
        <v>71</v>
      </c>
      <c r="H2" s="100" t="s">
        <v>81</v>
      </c>
      <c r="I2" s="99" t="s">
        <v>70</v>
      </c>
      <c r="J2" s="99" t="s">
        <v>277</v>
      </c>
      <c r="K2" s="99" t="s">
        <v>68</v>
      </c>
      <c r="L2" s="99" t="s">
        <v>278</v>
      </c>
      <c r="M2" s="99" t="s">
        <v>110</v>
      </c>
      <c r="N2" s="99" t="s">
        <v>67</v>
      </c>
      <c r="O2" s="100" t="s">
        <v>80</v>
      </c>
      <c r="P2" s="99" t="s">
        <v>279</v>
      </c>
      <c r="Q2" s="99" t="s">
        <v>65</v>
      </c>
      <c r="R2" s="99" t="s">
        <v>280</v>
      </c>
      <c r="S2" s="99" t="s">
        <v>112</v>
      </c>
      <c r="T2" s="99" t="s">
        <v>64</v>
      </c>
      <c r="U2" s="100" t="s">
        <v>79</v>
      </c>
      <c r="V2" s="99" t="s">
        <v>63</v>
      </c>
      <c r="W2" s="99" t="s">
        <v>288</v>
      </c>
      <c r="X2" s="99" t="s">
        <v>289</v>
      </c>
      <c r="Y2" s="99" t="s">
        <v>61</v>
      </c>
      <c r="Z2" s="99" t="s">
        <v>60</v>
      </c>
      <c r="AA2" s="100" t="s">
        <v>78</v>
      </c>
    </row>
    <row r="3" spans="1:27">
      <c r="A3" s="42"/>
      <c r="B3" s="41"/>
      <c r="C3" s="41"/>
      <c r="D3" s="150" t="s">
        <v>269</v>
      </c>
      <c r="E3" s="96" t="s">
        <v>59</v>
      </c>
      <c r="F3" s="96" t="s">
        <v>58</v>
      </c>
      <c r="G3" s="136" t="str">
        <f>IF(ISBLANK($D$3),"",IF(ISERROR(ETPT_CA_JUR!G3),"",IF(ETPT_CA_JUR!G3=0,"",ETPT_CA_JUR!G3)))</f>
        <v/>
      </c>
      <c r="H3" s="137">
        <f>ETPT_CA_JUR!H3</f>
        <v>0</v>
      </c>
      <c r="I3" s="136" t="str">
        <f>IF(ISBLANK($D$3),"",IF(ISERROR(ETPT_CA_JUR!I3),"",IF(ETPT_CA_JUR!I3=0,"",ETPT_CA_JUR!I3)))</f>
        <v/>
      </c>
      <c r="J3" s="136" t="str">
        <f>IF(ISBLANK($D$3),"",IF(ISERROR(ETPT_CA_JUR!J3),"",IF(ETPT_CA_JUR!J3=0,"",ETPT_CA_JUR!J3)))</f>
        <v/>
      </c>
      <c r="K3" s="136" t="str">
        <f>IF(ISBLANK($D$3),"",IF(ISERROR(ETPT_CA_JUR!K3),"",IF(ETPT_CA_JUR!K3=0,"",ETPT_CA_JUR!K3)))</f>
        <v/>
      </c>
      <c r="L3" s="136" t="str">
        <f>IF(ISBLANK($D$3),"",IF(ISERROR(ETPT_CA_JUR!L3),"",IF(ETPT_CA_JUR!L3=0,"",ETPT_CA_JUR!L3)))</f>
        <v/>
      </c>
      <c r="M3" s="136" t="str">
        <f>IF(ISBLANK($D$3),"",IF(ISERROR(ETPT_CA_JUR!M3),"",IF(ETPT_CA_JUR!M3=0,"",ETPT_CA_JUR!M3)))</f>
        <v/>
      </c>
      <c r="N3" s="136" t="str">
        <f>IF(ISBLANK($D$3),"",IF(ISERROR(ETPT_CA_JUR!N3),"",IF(ETPT_CA_JUR!N3=0,"",ETPT_CA_JUR!N3)))</f>
        <v/>
      </c>
      <c r="O3" s="137">
        <f>ETPT_CA_JUR!O3</f>
        <v>0</v>
      </c>
      <c r="P3" s="136" t="str">
        <f>IF(ISBLANK($D$3),"",IF(ISERROR(ETPT_CA_JUR!P3),"",IF(ETPT_CA_JUR!P3=0,"",ETPT_CA_JUR!P3)))</f>
        <v/>
      </c>
      <c r="Q3" s="136" t="str">
        <f>IF(ISBLANK($D$3),"",IF(ISERROR(ETPT_CA_JUR!Q3),"",IF(ETPT_CA_JUR!Q3=0,"",ETPT_CA_JUR!Q3)))</f>
        <v/>
      </c>
      <c r="R3" s="136" t="str">
        <f>IF(ISBLANK($D$3),"",IF(ISERROR(ETPT_CA_JUR!R3),"",IF(ETPT_CA_JUR!R3=0,"",ETPT_CA_JUR!R3)))</f>
        <v/>
      </c>
      <c r="S3" s="136" t="str">
        <f>IF(ISBLANK($D$3),"",IF(ISERROR(ETPT_CA_JUR!S3),"",IF(ETPT_CA_JUR!S3=0,"",ETPT_CA_JUR!S3)))</f>
        <v/>
      </c>
      <c r="T3" s="136" t="str">
        <f>IF(ISBLANK($D$3),"",IF(ISERROR(ETPT_CA_JUR!T3),"",IF(ETPT_CA_JUR!T3=0,"",ETPT_CA_JUR!T3)))</f>
        <v/>
      </c>
      <c r="U3" s="137">
        <f>ETPT_CA_JUR!U3</f>
        <v>0</v>
      </c>
      <c r="V3" s="136" t="str">
        <f>IF(ISBLANK($D$3),"",IF(ISERROR(ETPT_CA_JUR!V3),"",IF(ETPT_CA_JUR!V3=0,"",ETPT_CA_JUR!V3)))</f>
        <v/>
      </c>
      <c r="W3" s="136" t="str">
        <f>IF(ISBLANK($D$3),"",IF(ISERROR(ETPT_CA_JUR!W3),"",IF(ETPT_CA_JUR!W3=0,"",ETPT_CA_JUR!W3)))</f>
        <v/>
      </c>
      <c r="X3" s="136" t="str">
        <f>IF(ISBLANK($D$3),"",IF(ISERROR(ETPT_CA_JUR!X3),"",IF(ETPT_CA_JUR!X3=0,"",ETPT_CA_JUR!X3)))</f>
        <v/>
      </c>
      <c r="Y3" s="136" t="str">
        <f>IF(ISBLANK($D$3),"",IF(ISERROR(ETPT_CA_JUR!Y3),"",IF(ETPT_CA_JUR!Y3=0,"",ETPT_CA_JUR!Y3)))</f>
        <v/>
      </c>
      <c r="Z3" s="136" t="str">
        <f>IF(ISBLANK($D$3),"",IF(ISERROR(ETPT_CA_JUR!Z3),"",IF(ETPT_CA_JUR!Z3=0,"",ETPT_CA_JUR!Z3)))</f>
        <v/>
      </c>
      <c r="AA3" s="137">
        <f>ETPT_CA_JUR!AA3</f>
        <v>0</v>
      </c>
    </row>
    <row r="4" spans="1:27">
      <c r="A4" s="42"/>
      <c r="B4" s="41"/>
      <c r="C4" s="41"/>
      <c r="D4" s="38" t="str">
        <f>IF(ISBLANK($D$3),"",$D$3)</f>
        <v>A</v>
      </c>
      <c r="E4" s="96" t="s">
        <v>57</v>
      </c>
      <c r="F4" s="96" t="s">
        <v>56</v>
      </c>
      <c r="G4" s="136" t="str">
        <f>IF(ISBLANK($D$3),"",IF(ISERROR(ETPT_CA_JUR!G4),"",IF(ETPT_CA_JUR!G4=0,"",ETPT_CA_JUR!G4)))</f>
        <v/>
      </c>
      <c r="H4" s="137">
        <f>ETPT_CA_JUR!H4</f>
        <v>0</v>
      </c>
      <c r="I4" s="136" t="str">
        <f>IF(ISBLANK($D$3),"",IF(ISERROR(ETPT_CA_JUR!I4),"",IF(ETPT_CA_JUR!I4=0,"",ETPT_CA_JUR!I4)))</f>
        <v/>
      </c>
      <c r="J4" s="136" t="str">
        <f>IF(ISBLANK($D$3),"",IF(ISERROR(ETPT_CA_JUR!J4),"",IF(ETPT_CA_JUR!J4=0,"",ETPT_CA_JUR!J4)))</f>
        <v/>
      </c>
      <c r="K4" s="136" t="str">
        <f>IF(ISBLANK($D$3),"",IF(ISERROR(ETPT_CA_JUR!K4),"",IF(ETPT_CA_JUR!K4=0,"",ETPT_CA_JUR!K4)))</f>
        <v/>
      </c>
      <c r="L4" s="136" t="str">
        <f>IF(ISBLANK($D$3),"",IF(ISERROR(ETPT_CA_JUR!L4),"",IF(ETPT_CA_JUR!L4=0,"",ETPT_CA_JUR!L4)))</f>
        <v/>
      </c>
      <c r="M4" s="136" t="str">
        <f>IF(ISBLANK($D$3),"",IF(ISERROR(ETPT_CA_JUR!M4),"",IF(ETPT_CA_JUR!M4=0,"",ETPT_CA_JUR!M4)))</f>
        <v/>
      </c>
      <c r="N4" s="136" t="str">
        <f>IF(ISBLANK($D$3),"",IF(ISERROR(ETPT_CA_JUR!N4),"",IF(ETPT_CA_JUR!N4=0,"",ETPT_CA_JUR!N4)))</f>
        <v/>
      </c>
      <c r="O4" s="137">
        <f>ETPT_CA_JUR!O4</f>
        <v>0</v>
      </c>
      <c r="P4" s="136" t="str">
        <f>IF(ISBLANK($D$3),"",IF(ISERROR(ETPT_CA_JUR!P4),"",IF(ETPT_CA_JUR!P4=0,"",ETPT_CA_JUR!P4)))</f>
        <v/>
      </c>
      <c r="Q4" s="136" t="str">
        <f>IF(ISBLANK($D$3),"",IF(ISERROR(ETPT_CA_JUR!Q4),"",IF(ETPT_CA_JUR!Q4=0,"",ETPT_CA_JUR!Q4)))</f>
        <v/>
      </c>
      <c r="R4" s="136" t="str">
        <f>IF(ISBLANK($D$3),"",IF(ISERROR(ETPT_CA_JUR!R4),"",IF(ETPT_CA_JUR!R4=0,"",ETPT_CA_JUR!R4)))</f>
        <v/>
      </c>
      <c r="S4" s="136" t="str">
        <f>IF(ISBLANK($D$3),"",IF(ISERROR(ETPT_CA_JUR!S4),"",IF(ETPT_CA_JUR!S4=0,"",ETPT_CA_JUR!S4)))</f>
        <v/>
      </c>
      <c r="T4" s="136" t="str">
        <f>IF(ISBLANK($D$3),"",IF(ISERROR(ETPT_CA_JUR!T4),"",IF(ETPT_CA_JUR!T4=0,"",ETPT_CA_JUR!T4)))</f>
        <v/>
      </c>
      <c r="U4" s="137">
        <f>ETPT_CA_JUR!U4</f>
        <v>0</v>
      </c>
      <c r="V4" s="136" t="str">
        <f>IF(ISBLANK($D$3),"",IF(ISERROR(ETPT_CA_JUR!V4),"",IF(ETPT_CA_JUR!V4=0,"",ETPT_CA_JUR!V4)))</f>
        <v/>
      </c>
      <c r="W4" s="136" t="str">
        <f>IF(ISBLANK($D$3),"",IF(ISERROR(ETPT_CA_JUR!W4),"",IF(ETPT_CA_JUR!W4=0,"",ETPT_CA_JUR!W4)))</f>
        <v/>
      </c>
      <c r="X4" s="136" t="str">
        <f>IF(ISBLANK($D$3),"",IF(ISERROR(ETPT_CA_JUR!X4),"",IF(ETPT_CA_JUR!X4=0,"",ETPT_CA_JUR!X4)))</f>
        <v/>
      </c>
      <c r="Y4" s="136" t="str">
        <f>IF(ISBLANK($D$3),"",IF(ISERROR(ETPT_CA_JUR!Y4),"",IF(ETPT_CA_JUR!Y4=0,"",ETPT_CA_JUR!Y4)))</f>
        <v/>
      </c>
      <c r="Z4" s="136" t="str">
        <f>IF(ISBLANK($D$3),"",IF(ISERROR(ETPT_CA_JUR!Z4),"",IF(ETPT_CA_JUR!Z4=0,"",ETPT_CA_JUR!Z4)))</f>
        <v/>
      </c>
      <c r="AA4" s="137">
        <f>ETPT_CA_JUR!AA4</f>
        <v>0</v>
      </c>
    </row>
    <row r="5" spans="1:27">
      <c r="A5" s="42"/>
      <c r="B5" s="41"/>
      <c r="C5" s="41"/>
      <c r="D5" s="38" t="str">
        <f t="shared" ref="D5:D13" si="0">IF(ISBLANK($D$3),"",$D$3)</f>
        <v>A</v>
      </c>
      <c r="E5" s="96" t="s">
        <v>55</v>
      </c>
      <c r="F5" s="96" t="s">
        <v>54</v>
      </c>
      <c r="G5" s="136" t="str">
        <f>IF(ISBLANK($D$3),"",IF(ISERROR(ETPT_CA_JUR!G5),"",IF(ETPT_CA_JUR!G5=0,"",ETPT_CA_JUR!G5)))</f>
        <v/>
      </c>
      <c r="H5" s="137">
        <f>ETPT_CA_JUR!H5</f>
        <v>0</v>
      </c>
      <c r="I5" s="136" t="str">
        <f>IF(ISBLANK($D$3),"",IF(ISERROR(ETPT_CA_JUR!I5),"",IF(ETPT_CA_JUR!I5=0,"",ETPT_CA_JUR!I5)))</f>
        <v/>
      </c>
      <c r="J5" s="136" t="str">
        <f>IF(ISBLANK($D$3),"",IF(ISERROR(ETPT_CA_JUR!J5),"",IF(ETPT_CA_JUR!J5=0,"",ETPT_CA_JUR!J5)))</f>
        <v/>
      </c>
      <c r="K5" s="136" t="str">
        <f>IF(ISBLANK($D$3),"",IF(ISERROR(ETPT_CA_JUR!K5),"",IF(ETPT_CA_JUR!K5=0,"",ETPT_CA_JUR!K5)))</f>
        <v/>
      </c>
      <c r="L5" s="136" t="str">
        <f>IF(ISBLANK($D$3),"",IF(ISERROR(ETPT_CA_JUR!L5),"",IF(ETPT_CA_JUR!L5=0,"",ETPT_CA_JUR!L5)))</f>
        <v/>
      </c>
      <c r="M5" s="136" t="str">
        <f>IF(ISBLANK($D$3),"",IF(ISERROR(ETPT_CA_JUR!M5),"",IF(ETPT_CA_JUR!M5=0,"",ETPT_CA_JUR!M5)))</f>
        <v/>
      </c>
      <c r="N5" s="136" t="str">
        <f>IF(ISBLANK($D$3),"",IF(ISERROR(ETPT_CA_JUR!N5),"",IF(ETPT_CA_JUR!N5=0,"",ETPT_CA_JUR!N5)))</f>
        <v/>
      </c>
      <c r="O5" s="137">
        <f>ETPT_CA_JUR!O5</f>
        <v>0</v>
      </c>
      <c r="P5" s="136" t="str">
        <f>IF(ISBLANK($D$3),"",IF(ISERROR(ETPT_CA_JUR!P5),"",IF(ETPT_CA_JUR!P5=0,"",ETPT_CA_JUR!P5)))</f>
        <v/>
      </c>
      <c r="Q5" s="136" t="str">
        <f>IF(ISBLANK($D$3),"",IF(ISERROR(ETPT_CA_JUR!Q5),"",IF(ETPT_CA_JUR!Q5=0,"",ETPT_CA_JUR!Q5)))</f>
        <v/>
      </c>
      <c r="R5" s="136" t="str">
        <f>IF(ISBLANK($D$3),"",IF(ISERROR(ETPT_CA_JUR!R5),"",IF(ETPT_CA_JUR!R5=0,"",ETPT_CA_JUR!R5)))</f>
        <v/>
      </c>
      <c r="S5" s="136" t="str">
        <f>IF(ISBLANK($D$3),"",IF(ISERROR(ETPT_CA_JUR!S5),"",IF(ETPT_CA_JUR!S5=0,"",ETPT_CA_JUR!S5)))</f>
        <v/>
      </c>
      <c r="T5" s="136" t="str">
        <f>IF(ISBLANK($D$3),"",IF(ISERROR(ETPT_CA_JUR!T5),"",IF(ETPT_CA_JUR!T5=0,"",ETPT_CA_JUR!T5)))</f>
        <v/>
      </c>
      <c r="U5" s="137">
        <f>ETPT_CA_JUR!U5</f>
        <v>0</v>
      </c>
      <c r="V5" s="136" t="str">
        <f>IF(ISBLANK($D$3),"",IF(ISERROR(ETPT_CA_JUR!V5),"",IF(ETPT_CA_JUR!V5=0,"",ETPT_CA_JUR!V5)))</f>
        <v/>
      </c>
      <c r="W5" s="136" t="str">
        <f>IF(ISBLANK($D$3),"",IF(ISERROR(ETPT_CA_JUR!W5),"",IF(ETPT_CA_JUR!W5=0,"",ETPT_CA_JUR!W5)))</f>
        <v/>
      </c>
      <c r="X5" s="136" t="str">
        <f>IF(ISBLANK($D$3),"",IF(ISERROR(ETPT_CA_JUR!X5),"",IF(ETPT_CA_JUR!X5=0,"",ETPT_CA_JUR!X5)))</f>
        <v/>
      </c>
      <c r="Y5" s="136" t="str">
        <f>IF(ISBLANK($D$3),"",IF(ISERROR(ETPT_CA_JUR!Y5),"",IF(ETPT_CA_JUR!Y5=0,"",ETPT_CA_JUR!Y5)))</f>
        <v/>
      </c>
      <c r="Z5" s="136" t="str">
        <f>IF(ISBLANK($D$3),"",IF(ISERROR(ETPT_CA_JUR!Z5),"",IF(ETPT_CA_JUR!Z5=0,"",ETPT_CA_JUR!Z5)))</f>
        <v/>
      </c>
      <c r="AA5" s="137">
        <f>ETPT_CA_JUR!AA5</f>
        <v>0</v>
      </c>
    </row>
    <row r="6" spans="1:27">
      <c r="A6" s="42"/>
      <c r="B6" s="41"/>
      <c r="C6" s="41"/>
      <c r="D6" s="38" t="str">
        <f t="shared" si="0"/>
        <v>A</v>
      </c>
      <c r="E6" s="96" t="s">
        <v>53</v>
      </c>
      <c r="F6" s="96" t="s">
        <v>52</v>
      </c>
      <c r="G6" s="136" t="str">
        <f>IF(ISBLANK($D$3),"",IF(ISERROR(ETPT_CA_JUR!G6),"",IF(ETPT_CA_JUR!G6=0,"",ETPT_CA_JUR!G6)))</f>
        <v/>
      </c>
      <c r="H6" s="137">
        <f>ETPT_CA_JUR!H6</f>
        <v>0</v>
      </c>
      <c r="I6" s="136" t="str">
        <f>IF(ISBLANK($D$3),"",IF(ISERROR(ETPT_CA_JUR!I6),"",IF(ETPT_CA_JUR!I6=0,"",ETPT_CA_JUR!I6)))</f>
        <v/>
      </c>
      <c r="J6" s="136" t="str">
        <f>IF(ISBLANK($D$3),"",IF(ISERROR(ETPT_CA_JUR!J6),"",IF(ETPT_CA_JUR!J6=0,"",ETPT_CA_JUR!J6)))</f>
        <v/>
      </c>
      <c r="K6" s="136" t="str">
        <f>IF(ISBLANK($D$3),"",IF(ISERROR(ETPT_CA_JUR!K6),"",IF(ETPT_CA_JUR!K6=0,"",ETPT_CA_JUR!K6)))</f>
        <v/>
      </c>
      <c r="L6" s="136" t="str">
        <f>IF(ISBLANK($D$3),"",IF(ISERROR(ETPT_CA_JUR!L6),"",IF(ETPT_CA_JUR!L6=0,"",ETPT_CA_JUR!L6)))</f>
        <v/>
      </c>
      <c r="M6" s="136" t="str">
        <f>IF(ISBLANK($D$3),"",IF(ISERROR(ETPT_CA_JUR!M6),"",IF(ETPT_CA_JUR!M6=0,"",ETPT_CA_JUR!M6)))</f>
        <v/>
      </c>
      <c r="N6" s="136" t="str">
        <f>IF(ISBLANK($D$3),"",IF(ISERROR(ETPT_CA_JUR!N6),"",IF(ETPT_CA_JUR!N6=0,"",ETPT_CA_JUR!N6)))</f>
        <v/>
      </c>
      <c r="O6" s="137">
        <f>ETPT_CA_JUR!O6</f>
        <v>0</v>
      </c>
      <c r="P6" s="136" t="str">
        <f>IF(ISBLANK($D$3),"",IF(ISERROR(ETPT_CA_JUR!P6),"",IF(ETPT_CA_JUR!P6=0,"",ETPT_CA_JUR!P6)))</f>
        <v/>
      </c>
      <c r="Q6" s="136" t="str">
        <f>IF(ISBLANK($D$3),"",IF(ISERROR(ETPT_CA_JUR!Q6),"",IF(ETPT_CA_JUR!Q6=0,"",ETPT_CA_JUR!Q6)))</f>
        <v/>
      </c>
      <c r="R6" s="136" t="str">
        <f>IF(ISBLANK($D$3),"",IF(ISERROR(ETPT_CA_JUR!R6),"",IF(ETPT_CA_JUR!R6=0,"",ETPT_CA_JUR!R6)))</f>
        <v/>
      </c>
      <c r="S6" s="136" t="str">
        <f>IF(ISBLANK($D$3),"",IF(ISERROR(ETPT_CA_JUR!S6),"",IF(ETPT_CA_JUR!S6=0,"",ETPT_CA_JUR!S6)))</f>
        <v/>
      </c>
      <c r="T6" s="136" t="str">
        <f>IF(ISBLANK($D$3),"",IF(ISERROR(ETPT_CA_JUR!T6),"",IF(ETPT_CA_JUR!T6=0,"",ETPT_CA_JUR!T6)))</f>
        <v/>
      </c>
      <c r="U6" s="137">
        <f>ETPT_CA_JUR!U6</f>
        <v>0</v>
      </c>
      <c r="V6" s="136" t="str">
        <f>IF(ISBLANK($D$3),"",IF(ISERROR(ETPT_CA_JUR!V6),"",IF(ETPT_CA_JUR!V6=0,"",ETPT_CA_JUR!V6)))</f>
        <v/>
      </c>
      <c r="W6" s="136" t="str">
        <f>IF(ISBLANK($D$3),"",IF(ISERROR(ETPT_CA_JUR!W6),"",IF(ETPT_CA_JUR!W6=0,"",ETPT_CA_JUR!W6)))</f>
        <v/>
      </c>
      <c r="X6" s="136" t="str">
        <f>IF(ISBLANK($D$3),"",IF(ISERROR(ETPT_CA_JUR!X6),"",IF(ETPT_CA_JUR!X6=0,"",ETPT_CA_JUR!X6)))</f>
        <v/>
      </c>
      <c r="Y6" s="136" t="str">
        <f>IF(ISBLANK($D$3),"",IF(ISERROR(ETPT_CA_JUR!Y6),"",IF(ETPT_CA_JUR!Y6=0,"",ETPT_CA_JUR!Y6)))</f>
        <v/>
      </c>
      <c r="Z6" s="136" t="str">
        <f>IF(ISBLANK($D$3),"",IF(ISERROR(ETPT_CA_JUR!Z6),"",IF(ETPT_CA_JUR!Z6=0,"",ETPT_CA_JUR!Z6)))</f>
        <v/>
      </c>
      <c r="AA6" s="137">
        <f>ETPT_CA_JUR!AA6</f>
        <v>0</v>
      </c>
    </row>
    <row r="7" spans="1:27">
      <c r="A7" s="42"/>
      <c r="B7" s="41"/>
      <c r="C7" s="41"/>
      <c r="D7" s="38" t="str">
        <f t="shared" si="0"/>
        <v>A</v>
      </c>
      <c r="E7" s="96" t="s">
        <v>51</v>
      </c>
      <c r="F7" s="96" t="s">
        <v>50</v>
      </c>
      <c r="G7" s="136" t="str">
        <f>IF(ISBLANK($D$3),"",IF(ISERROR(ETPT_CA_JUR!G7),"",IF(ETPT_CA_JUR!G7=0,"",ETPT_CA_JUR!G7)))</f>
        <v/>
      </c>
      <c r="H7" s="137">
        <f>ETPT_CA_JUR!H7</f>
        <v>0</v>
      </c>
      <c r="I7" s="136" t="str">
        <f>IF(ISBLANK($D$3),"",IF(ISERROR(ETPT_CA_JUR!I7),"",IF(ETPT_CA_JUR!I7=0,"",ETPT_CA_JUR!I7)))</f>
        <v/>
      </c>
      <c r="J7" s="136" t="str">
        <f>IF(ISBLANK($D$3),"",IF(ISERROR(ETPT_CA_JUR!J7),"",IF(ETPT_CA_JUR!J7=0,"",ETPT_CA_JUR!J7)))</f>
        <v/>
      </c>
      <c r="K7" s="136" t="str">
        <f>IF(ISBLANK($D$3),"",IF(ISERROR(ETPT_CA_JUR!K7),"",IF(ETPT_CA_JUR!K7=0,"",ETPT_CA_JUR!K7)))</f>
        <v/>
      </c>
      <c r="L7" s="136" t="str">
        <f>IF(ISBLANK($D$3),"",IF(ISERROR(ETPT_CA_JUR!L7),"",IF(ETPT_CA_JUR!L7=0,"",ETPT_CA_JUR!L7)))</f>
        <v/>
      </c>
      <c r="M7" s="136" t="str">
        <f>IF(ISBLANK($D$3),"",IF(ISERROR(ETPT_CA_JUR!M7),"",IF(ETPT_CA_JUR!M7=0,"",ETPT_CA_JUR!M7)))</f>
        <v/>
      </c>
      <c r="N7" s="136" t="str">
        <f>IF(ISBLANK($D$3),"",IF(ISERROR(ETPT_CA_JUR!N7),"",IF(ETPT_CA_JUR!N7=0,"",ETPT_CA_JUR!N7)))</f>
        <v/>
      </c>
      <c r="O7" s="137">
        <f>ETPT_CA_JUR!O7</f>
        <v>0</v>
      </c>
      <c r="P7" s="136" t="str">
        <f>IF(ISBLANK($D$3),"",IF(ISERROR(ETPT_CA_JUR!P7),"",IF(ETPT_CA_JUR!P7=0,"",ETPT_CA_JUR!P7)))</f>
        <v/>
      </c>
      <c r="Q7" s="136" t="str">
        <f>IF(ISBLANK($D$3),"",IF(ISERROR(ETPT_CA_JUR!Q7),"",IF(ETPT_CA_JUR!Q7=0,"",ETPT_CA_JUR!Q7)))</f>
        <v/>
      </c>
      <c r="R7" s="136" t="str">
        <f>IF(ISBLANK($D$3),"",IF(ISERROR(ETPT_CA_JUR!R7),"",IF(ETPT_CA_JUR!R7=0,"",ETPT_CA_JUR!R7)))</f>
        <v/>
      </c>
      <c r="S7" s="136" t="str">
        <f>IF(ISBLANK($D$3),"",IF(ISERROR(ETPT_CA_JUR!S7),"",IF(ETPT_CA_JUR!S7=0,"",ETPT_CA_JUR!S7)))</f>
        <v/>
      </c>
      <c r="T7" s="136" t="str">
        <f>IF(ISBLANK($D$3),"",IF(ISERROR(ETPT_CA_JUR!T7),"",IF(ETPT_CA_JUR!T7=0,"",ETPT_CA_JUR!T7)))</f>
        <v/>
      </c>
      <c r="U7" s="137">
        <f>ETPT_CA_JUR!U7</f>
        <v>0</v>
      </c>
      <c r="V7" s="136" t="str">
        <f>IF(ISBLANK($D$3),"",IF(ISERROR(ETPT_CA_JUR!V7),"",IF(ETPT_CA_JUR!V7=0,"",ETPT_CA_JUR!V7)))</f>
        <v/>
      </c>
      <c r="W7" s="136" t="str">
        <f>IF(ISBLANK($D$3),"",IF(ISERROR(ETPT_CA_JUR!W7),"",IF(ETPT_CA_JUR!W7=0,"",ETPT_CA_JUR!W7)))</f>
        <v/>
      </c>
      <c r="X7" s="136" t="str">
        <f>IF(ISBLANK($D$3),"",IF(ISERROR(ETPT_CA_JUR!X7),"",IF(ETPT_CA_JUR!X7=0,"",ETPT_CA_JUR!X7)))</f>
        <v/>
      </c>
      <c r="Y7" s="136" t="str">
        <f>IF(ISBLANK($D$3),"",IF(ISERROR(ETPT_CA_JUR!Y7),"",IF(ETPT_CA_JUR!Y7=0,"",ETPT_CA_JUR!Y7)))</f>
        <v/>
      </c>
      <c r="Z7" s="136" t="str">
        <f>IF(ISBLANK($D$3),"",IF(ISERROR(ETPT_CA_JUR!Z7),"",IF(ETPT_CA_JUR!Z7=0,"",ETPT_CA_JUR!Z7)))</f>
        <v/>
      </c>
      <c r="AA7" s="137">
        <f>ETPT_CA_JUR!AA7</f>
        <v>0</v>
      </c>
    </row>
    <row r="8" spans="1:27">
      <c r="A8" s="42"/>
      <c r="B8" s="41"/>
      <c r="C8" s="41"/>
      <c r="D8" s="38" t="str">
        <f t="shared" si="0"/>
        <v>A</v>
      </c>
      <c r="E8" s="96" t="s">
        <v>49</v>
      </c>
      <c r="F8" s="96" t="s">
        <v>48</v>
      </c>
      <c r="G8" s="136" t="str">
        <f>IF(ISBLANK($D$3),"",IF(ISERROR(ETPT_CA_JUR!G8),"",IF(ETPT_CA_JUR!G8=0,"",ETPT_CA_JUR!G8)))</f>
        <v/>
      </c>
      <c r="H8" s="137">
        <f>ETPT_CA_JUR!H8</f>
        <v>0</v>
      </c>
      <c r="I8" s="136" t="str">
        <f>IF(ISBLANK($D$3),"",IF(ISERROR(ETPT_CA_JUR!I8),"",IF(ETPT_CA_JUR!I8=0,"",ETPT_CA_JUR!I8)))</f>
        <v/>
      </c>
      <c r="J8" s="136" t="str">
        <f>IF(ISBLANK($D$3),"",IF(ISERROR(ETPT_CA_JUR!J8),"",IF(ETPT_CA_JUR!J8=0,"",ETPT_CA_JUR!J8)))</f>
        <v/>
      </c>
      <c r="K8" s="136" t="str">
        <f>IF(ISBLANK($D$3),"",IF(ISERROR(ETPT_CA_JUR!K8),"",IF(ETPT_CA_JUR!K8=0,"",ETPT_CA_JUR!K8)))</f>
        <v/>
      </c>
      <c r="L8" s="136" t="str">
        <f>IF(ISBLANK($D$3),"",IF(ISERROR(ETPT_CA_JUR!L8),"",IF(ETPT_CA_JUR!L8=0,"",ETPT_CA_JUR!L8)))</f>
        <v/>
      </c>
      <c r="M8" s="136" t="str">
        <f>IF(ISBLANK($D$3),"",IF(ISERROR(ETPT_CA_JUR!M8),"",IF(ETPT_CA_JUR!M8=0,"",ETPT_CA_JUR!M8)))</f>
        <v/>
      </c>
      <c r="N8" s="136" t="str">
        <f>IF(ISBLANK($D$3),"",IF(ISERROR(ETPT_CA_JUR!N8),"",IF(ETPT_CA_JUR!N8=0,"",ETPT_CA_JUR!N8)))</f>
        <v/>
      </c>
      <c r="O8" s="137">
        <f>ETPT_CA_JUR!O8</f>
        <v>0</v>
      </c>
      <c r="P8" s="136" t="str">
        <f>IF(ISBLANK($D$3),"",IF(ISERROR(ETPT_CA_JUR!P8),"",IF(ETPT_CA_JUR!P8=0,"",ETPT_CA_JUR!P8)))</f>
        <v/>
      </c>
      <c r="Q8" s="136" t="str">
        <f>IF(ISBLANK($D$3),"",IF(ISERROR(ETPT_CA_JUR!Q8),"",IF(ETPT_CA_JUR!Q8=0,"",ETPT_CA_JUR!Q8)))</f>
        <v/>
      </c>
      <c r="R8" s="136" t="str">
        <f>IF(ISBLANK($D$3),"",IF(ISERROR(ETPT_CA_JUR!R8),"",IF(ETPT_CA_JUR!R8=0,"",ETPT_CA_JUR!R8)))</f>
        <v/>
      </c>
      <c r="S8" s="136" t="str">
        <f>IF(ISBLANK($D$3),"",IF(ISERROR(ETPT_CA_JUR!S8),"",IF(ETPT_CA_JUR!S8=0,"",ETPT_CA_JUR!S8)))</f>
        <v/>
      </c>
      <c r="T8" s="136" t="str">
        <f>IF(ISBLANK($D$3),"",IF(ISERROR(ETPT_CA_JUR!T8),"",IF(ETPT_CA_JUR!T8=0,"",ETPT_CA_JUR!T8)))</f>
        <v/>
      </c>
      <c r="U8" s="137">
        <f>ETPT_CA_JUR!U8</f>
        <v>0</v>
      </c>
      <c r="V8" s="136" t="str">
        <f>IF(ISBLANK($D$3),"",IF(ISERROR(ETPT_CA_JUR!V8),"",IF(ETPT_CA_JUR!V8=0,"",ETPT_CA_JUR!V8)))</f>
        <v/>
      </c>
      <c r="W8" s="136" t="str">
        <f>IF(ISBLANK($D$3),"",IF(ISERROR(ETPT_CA_JUR!W8),"",IF(ETPT_CA_JUR!W8=0,"",ETPT_CA_JUR!W8)))</f>
        <v/>
      </c>
      <c r="X8" s="136" t="str">
        <f>IF(ISBLANK($D$3),"",IF(ISERROR(ETPT_CA_JUR!X8),"",IF(ETPT_CA_JUR!X8=0,"",ETPT_CA_JUR!X8)))</f>
        <v/>
      </c>
      <c r="Y8" s="136" t="str">
        <f>IF(ISBLANK($D$3),"",IF(ISERROR(ETPT_CA_JUR!Y8),"",IF(ETPT_CA_JUR!Y8=0,"",ETPT_CA_JUR!Y8)))</f>
        <v/>
      </c>
      <c r="Z8" s="136" t="str">
        <f>IF(ISBLANK($D$3),"",IF(ISERROR(ETPT_CA_JUR!Z8),"",IF(ETPT_CA_JUR!Z8=0,"",ETPT_CA_JUR!Z8)))</f>
        <v/>
      </c>
      <c r="AA8" s="137">
        <f>ETPT_CA_JUR!AA8</f>
        <v>0</v>
      </c>
    </row>
    <row r="9" spans="1:27">
      <c r="A9" s="42"/>
      <c r="B9" s="41"/>
      <c r="C9" s="41"/>
      <c r="D9" s="38" t="str">
        <f t="shared" si="0"/>
        <v>A</v>
      </c>
      <c r="E9" s="96" t="s">
        <v>47</v>
      </c>
      <c r="F9" s="96" t="s">
        <v>46</v>
      </c>
      <c r="G9" s="136" t="str">
        <f>IF(ISBLANK($D$3),"",IF(ISERROR(ETPT_CA_JUR!G9),"",IF(ETPT_CA_JUR!G9=0,"",ETPT_CA_JUR!G9)))</f>
        <v/>
      </c>
      <c r="H9" s="137">
        <f>ETPT_CA_JUR!H9</f>
        <v>0</v>
      </c>
      <c r="I9" s="136" t="str">
        <f>IF(ISBLANK($D$3),"",IF(ISERROR(ETPT_CA_JUR!I9),"",IF(ETPT_CA_JUR!I9=0,"",ETPT_CA_JUR!I9)))</f>
        <v/>
      </c>
      <c r="J9" s="136" t="str">
        <f>IF(ISBLANK($D$3),"",IF(ISERROR(ETPT_CA_JUR!J9),"",IF(ETPT_CA_JUR!J9=0,"",ETPT_CA_JUR!J9)))</f>
        <v/>
      </c>
      <c r="K9" s="136" t="str">
        <f>IF(ISBLANK($D$3),"",IF(ISERROR(ETPT_CA_JUR!K9),"",IF(ETPT_CA_JUR!K9=0,"",ETPT_CA_JUR!K9)))</f>
        <v/>
      </c>
      <c r="L9" s="136" t="str">
        <f>IF(ISBLANK($D$3),"",IF(ISERROR(ETPT_CA_JUR!L9),"",IF(ETPT_CA_JUR!L9=0,"",ETPT_CA_JUR!L9)))</f>
        <v/>
      </c>
      <c r="M9" s="136" t="str">
        <f>IF(ISBLANK($D$3),"",IF(ISERROR(ETPT_CA_JUR!M9),"",IF(ETPT_CA_JUR!M9=0,"",ETPT_CA_JUR!M9)))</f>
        <v/>
      </c>
      <c r="N9" s="136" t="str">
        <f>IF(ISBLANK($D$3),"",IF(ISERROR(ETPT_CA_JUR!N9),"",IF(ETPT_CA_JUR!N9=0,"",ETPT_CA_JUR!N9)))</f>
        <v/>
      </c>
      <c r="O9" s="137">
        <f>ETPT_CA_JUR!O9</f>
        <v>0</v>
      </c>
      <c r="P9" s="136" t="str">
        <f>IF(ISBLANK($D$3),"",IF(ISERROR(ETPT_CA_JUR!P9),"",IF(ETPT_CA_JUR!P9=0,"",ETPT_CA_JUR!P9)))</f>
        <v/>
      </c>
      <c r="Q9" s="136" t="str">
        <f>IF(ISBLANK($D$3),"",IF(ISERROR(ETPT_CA_JUR!Q9),"",IF(ETPT_CA_JUR!Q9=0,"",ETPT_CA_JUR!Q9)))</f>
        <v/>
      </c>
      <c r="R9" s="136" t="str">
        <f>IF(ISBLANK($D$3),"",IF(ISERROR(ETPT_CA_JUR!R9),"",IF(ETPT_CA_JUR!R9=0,"",ETPT_CA_JUR!R9)))</f>
        <v/>
      </c>
      <c r="S9" s="136" t="str">
        <f>IF(ISBLANK($D$3),"",IF(ISERROR(ETPT_CA_JUR!S9),"",IF(ETPT_CA_JUR!S9=0,"",ETPT_CA_JUR!S9)))</f>
        <v/>
      </c>
      <c r="T9" s="136" t="str">
        <f>IF(ISBLANK($D$3),"",IF(ISERROR(ETPT_CA_JUR!T9),"",IF(ETPT_CA_JUR!T9=0,"",ETPT_CA_JUR!T9)))</f>
        <v/>
      </c>
      <c r="U9" s="137">
        <f>ETPT_CA_JUR!U9</f>
        <v>0</v>
      </c>
      <c r="V9" s="136" t="str">
        <f>IF(ISBLANK($D$3),"",IF(ISERROR(ETPT_CA_JUR!V9),"",IF(ETPT_CA_JUR!V9=0,"",ETPT_CA_JUR!V9)))</f>
        <v/>
      </c>
      <c r="W9" s="136" t="str">
        <f>IF(ISBLANK($D$3),"",IF(ISERROR(ETPT_CA_JUR!W9),"",IF(ETPT_CA_JUR!W9=0,"",ETPT_CA_JUR!W9)))</f>
        <v/>
      </c>
      <c r="X9" s="136" t="str">
        <f>IF(ISBLANK($D$3),"",IF(ISERROR(ETPT_CA_JUR!X9),"",IF(ETPT_CA_JUR!X9=0,"",ETPT_CA_JUR!X9)))</f>
        <v/>
      </c>
      <c r="Y9" s="136" t="str">
        <f>IF(ISBLANK($D$3),"",IF(ISERROR(ETPT_CA_JUR!Y9),"",IF(ETPT_CA_JUR!Y9=0,"",ETPT_CA_JUR!Y9)))</f>
        <v/>
      </c>
      <c r="Z9" s="136" t="str">
        <f>IF(ISBLANK($D$3),"",IF(ISERROR(ETPT_CA_JUR!Z9),"",IF(ETPT_CA_JUR!Z9=0,"",ETPT_CA_JUR!Z9)))</f>
        <v/>
      </c>
      <c r="AA9" s="137">
        <f>ETPT_CA_JUR!AA9</f>
        <v>0</v>
      </c>
    </row>
    <row r="10" spans="1:27">
      <c r="A10" s="42"/>
      <c r="B10" s="41"/>
      <c r="C10" s="41"/>
      <c r="D10" s="38" t="str">
        <f t="shared" si="0"/>
        <v>A</v>
      </c>
      <c r="E10" s="96" t="s">
        <v>45</v>
      </c>
      <c r="F10" s="96" t="s">
        <v>44</v>
      </c>
      <c r="G10" s="136" t="str">
        <f>IF(ISBLANK($D$3),"",IF(ISERROR(ETPT_CA_JUR!G10),"",IF(ETPT_CA_JUR!G10=0,"",ETPT_CA_JUR!G10)))</f>
        <v/>
      </c>
      <c r="H10" s="137">
        <f>ETPT_CA_JUR!H10</f>
        <v>0</v>
      </c>
      <c r="I10" s="136" t="str">
        <f>IF(ISBLANK($D$3),"",IF(ISERROR(ETPT_CA_JUR!I10),"",IF(ETPT_CA_JUR!I10=0,"",ETPT_CA_JUR!I10)))</f>
        <v/>
      </c>
      <c r="J10" s="136" t="str">
        <f>IF(ISBLANK($D$3),"",IF(ISERROR(ETPT_CA_JUR!J10),"",IF(ETPT_CA_JUR!J10=0,"",ETPT_CA_JUR!J10)))</f>
        <v/>
      </c>
      <c r="K10" s="136" t="str">
        <f>IF(ISBLANK($D$3),"",IF(ISERROR(ETPT_CA_JUR!K10),"",IF(ETPT_CA_JUR!K10=0,"",ETPT_CA_JUR!K10)))</f>
        <v/>
      </c>
      <c r="L10" s="136" t="str">
        <f>IF(ISBLANK($D$3),"",IF(ISERROR(ETPT_CA_JUR!L10),"",IF(ETPT_CA_JUR!L10=0,"",ETPT_CA_JUR!L10)))</f>
        <v/>
      </c>
      <c r="M10" s="136" t="str">
        <f>IF(ISBLANK($D$3),"",IF(ISERROR(ETPT_CA_JUR!M10),"",IF(ETPT_CA_JUR!M10=0,"",ETPT_CA_JUR!M10)))</f>
        <v/>
      </c>
      <c r="N10" s="136" t="str">
        <f>IF(ISBLANK($D$3),"",IF(ISERROR(ETPT_CA_JUR!N10),"",IF(ETPT_CA_JUR!N10=0,"",ETPT_CA_JUR!N10)))</f>
        <v/>
      </c>
      <c r="O10" s="137">
        <f>ETPT_CA_JUR!O10</f>
        <v>0</v>
      </c>
      <c r="P10" s="136" t="str">
        <f>IF(ISBLANK($D$3),"",IF(ISERROR(ETPT_CA_JUR!P10),"",IF(ETPT_CA_JUR!P10=0,"",ETPT_CA_JUR!P10)))</f>
        <v/>
      </c>
      <c r="Q10" s="136" t="str">
        <f>IF(ISBLANK($D$3),"",IF(ISERROR(ETPT_CA_JUR!Q10),"",IF(ETPT_CA_JUR!Q10=0,"",ETPT_CA_JUR!Q10)))</f>
        <v/>
      </c>
      <c r="R10" s="136" t="str">
        <f>IF(ISBLANK($D$3),"",IF(ISERROR(ETPT_CA_JUR!R10),"",IF(ETPT_CA_JUR!R10=0,"",ETPT_CA_JUR!R10)))</f>
        <v/>
      </c>
      <c r="S10" s="136" t="str">
        <f>IF(ISBLANK($D$3),"",IF(ISERROR(ETPT_CA_JUR!S10),"",IF(ETPT_CA_JUR!S10=0,"",ETPT_CA_JUR!S10)))</f>
        <v/>
      </c>
      <c r="T10" s="136" t="str">
        <f>IF(ISBLANK($D$3),"",IF(ISERROR(ETPT_CA_JUR!T10),"",IF(ETPT_CA_JUR!T10=0,"",ETPT_CA_JUR!T10)))</f>
        <v/>
      </c>
      <c r="U10" s="137">
        <f>ETPT_CA_JUR!U10</f>
        <v>0</v>
      </c>
      <c r="V10" s="136" t="str">
        <f>IF(ISBLANK($D$3),"",IF(ISERROR(ETPT_CA_JUR!V10),"",IF(ETPT_CA_JUR!V10=0,"",ETPT_CA_JUR!V10)))</f>
        <v/>
      </c>
      <c r="W10" s="136" t="str">
        <f>IF(ISBLANK($D$3),"",IF(ISERROR(ETPT_CA_JUR!W10),"",IF(ETPT_CA_JUR!W10=0,"",ETPT_CA_JUR!W10)))</f>
        <v/>
      </c>
      <c r="X10" s="136" t="str">
        <f>IF(ISBLANK($D$3),"",IF(ISERROR(ETPT_CA_JUR!X10),"",IF(ETPT_CA_JUR!X10=0,"",ETPT_CA_JUR!X10)))</f>
        <v/>
      </c>
      <c r="Y10" s="136" t="str">
        <f>IF(ISBLANK($D$3),"",IF(ISERROR(ETPT_CA_JUR!Y10),"",IF(ETPT_CA_JUR!Y10=0,"",ETPT_CA_JUR!Y10)))</f>
        <v/>
      </c>
      <c r="Z10" s="136" t="str">
        <f>IF(ISBLANK($D$3),"",IF(ISERROR(ETPT_CA_JUR!Z10),"",IF(ETPT_CA_JUR!Z10=0,"",ETPT_CA_JUR!Z10)))</f>
        <v/>
      </c>
      <c r="AA10" s="137">
        <f>ETPT_CA_JUR!AA10</f>
        <v>0</v>
      </c>
    </row>
    <row r="11" spans="1:27">
      <c r="A11" s="42"/>
      <c r="B11" s="41"/>
      <c r="C11" s="41"/>
      <c r="D11" s="38" t="str">
        <f t="shared" si="0"/>
        <v>A</v>
      </c>
      <c r="E11" s="96" t="s">
        <v>43</v>
      </c>
      <c r="F11" s="96" t="s">
        <v>42</v>
      </c>
      <c r="G11" s="136" t="str">
        <f>IF(ISBLANK($D$3),"",IF(ISERROR(ETPT_CA_JUR!G11),"",IF(ETPT_CA_JUR!G11=0,"",ETPT_CA_JUR!G11)))</f>
        <v/>
      </c>
      <c r="H11" s="137">
        <f>ETPT_CA_JUR!H11</f>
        <v>0</v>
      </c>
      <c r="I11" s="136" t="str">
        <f>IF(ISBLANK($D$3),"",IF(ISERROR(ETPT_CA_JUR!I11),"",IF(ETPT_CA_JUR!I11=0,"",ETPT_CA_JUR!I11)))</f>
        <v/>
      </c>
      <c r="J11" s="136" t="str">
        <f>IF(ISBLANK($D$3),"",IF(ISERROR(ETPT_CA_JUR!J11),"",IF(ETPT_CA_JUR!J11=0,"",ETPT_CA_JUR!J11)))</f>
        <v/>
      </c>
      <c r="K11" s="136" t="str">
        <f>IF(ISBLANK($D$3),"",IF(ISERROR(ETPT_CA_JUR!K11),"",IF(ETPT_CA_JUR!K11=0,"",ETPT_CA_JUR!K11)))</f>
        <v/>
      </c>
      <c r="L11" s="136" t="str">
        <f>IF(ISBLANK($D$3),"",IF(ISERROR(ETPT_CA_JUR!L11),"",IF(ETPT_CA_JUR!L11=0,"",ETPT_CA_JUR!L11)))</f>
        <v/>
      </c>
      <c r="M11" s="136" t="str">
        <f>IF(ISBLANK($D$3),"",IF(ISERROR(ETPT_CA_JUR!M11),"",IF(ETPT_CA_JUR!M11=0,"",ETPT_CA_JUR!M11)))</f>
        <v/>
      </c>
      <c r="N11" s="136" t="str">
        <f>IF(ISBLANK($D$3),"",IF(ISERROR(ETPT_CA_JUR!N11),"",IF(ETPT_CA_JUR!N11=0,"",ETPT_CA_JUR!N11)))</f>
        <v/>
      </c>
      <c r="O11" s="137">
        <f>ETPT_CA_JUR!O11</f>
        <v>0</v>
      </c>
      <c r="P11" s="136" t="str">
        <f>IF(ISBLANK($D$3),"",IF(ISERROR(ETPT_CA_JUR!P11),"",IF(ETPT_CA_JUR!P11=0,"",ETPT_CA_JUR!P11)))</f>
        <v/>
      </c>
      <c r="Q11" s="136" t="str">
        <f>IF(ISBLANK($D$3),"",IF(ISERROR(ETPT_CA_JUR!Q11),"",IF(ETPT_CA_JUR!Q11=0,"",ETPT_CA_JUR!Q11)))</f>
        <v/>
      </c>
      <c r="R11" s="136" t="str">
        <f>IF(ISBLANK($D$3),"",IF(ISERROR(ETPT_CA_JUR!R11),"",IF(ETPT_CA_JUR!R11=0,"",ETPT_CA_JUR!R11)))</f>
        <v/>
      </c>
      <c r="S11" s="136" t="str">
        <f>IF(ISBLANK($D$3),"",IF(ISERROR(ETPT_CA_JUR!S11),"",IF(ETPT_CA_JUR!S11=0,"",ETPT_CA_JUR!S11)))</f>
        <v/>
      </c>
      <c r="T11" s="136" t="str">
        <f>IF(ISBLANK($D$3),"",IF(ISERROR(ETPT_CA_JUR!T11),"",IF(ETPT_CA_JUR!T11=0,"",ETPT_CA_JUR!T11)))</f>
        <v/>
      </c>
      <c r="U11" s="137">
        <f>ETPT_CA_JUR!U11</f>
        <v>0</v>
      </c>
      <c r="V11" s="136" t="str">
        <f>IF(ISBLANK($D$3),"",IF(ISERROR(ETPT_CA_JUR!V11),"",IF(ETPT_CA_JUR!V11=0,"",ETPT_CA_JUR!V11)))</f>
        <v/>
      </c>
      <c r="W11" s="136" t="str">
        <f>IF(ISBLANK($D$3),"",IF(ISERROR(ETPT_CA_JUR!W11),"",IF(ETPT_CA_JUR!W11=0,"",ETPT_CA_JUR!W11)))</f>
        <v/>
      </c>
      <c r="X11" s="136" t="str">
        <f>IF(ISBLANK($D$3),"",IF(ISERROR(ETPT_CA_JUR!X11),"",IF(ETPT_CA_JUR!X11=0,"",ETPT_CA_JUR!X11)))</f>
        <v/>
      </c>
      <c r="Y11" s="136" t="str">
        <f>IF(ISBLANK($D$3),"",IF(ISERROR(ETPT_CA_JUR!Y11),"",IF(ETPT_CA_JUR!Y11=0,"",ETPT_CA_JUR!Y11)))</f>
        <v/>
      </c>
      <c r="Z11" s="136" t="str">
        <f>IF(ISBLANK($D$3),"",IF(ISERROR(ETPT_CA_JUR!Z11),"",IF(ETPT_CA_JUR!Z11=0,"",ETPT_CA_JUR!Z11)))</f>
        <v/>
      </c>
      <c r="AA11" s="137">
        <f>ETPT_CA_JUR!AA11</f>
        <v>0</v>
      </c>
    </row>
    <row r="12" spans="1:27">
      <c r="A12" s="40"/>
      <c r="B12" s="39"/>
      <c r="C12" s="39"/>
      <c r="D12" s="38" t="str">
        <f t="shared" si="0"/>
        <v>A</v>
      </c>
      <c r="E12" s="96" t="s">
        <v>41</v>
      </c>
      <c r="F12" s="96" t="s">
        <v>40</v>
      </c>
      <c r="G12" s="136" t="str">
        <f>IF(ISBLANK($D$3),"",IF(ISERROR(ETPT_CA_JUR!G12),"",IF(ETPT_CA_JUR!G12=0,"",ETPT_CA_JUR!G12)))</f>
        <v/>
      </c>
      <c r="H12" s="137">
        <f>ETPT_CA_JUR!H12</f>
        <v>0</v>
      </c>
      <c r="I12" s="136" t="str">
        <f>IF(ISBLANK($D$3),"",IF(ISERROR(ETPT_CA_JUR!I12),"",IF(ETPT_CA_JUR!I12=0,"",ETPT_CA_JUR!I12)))</f>
        <v/>
      </c>
      <c r="J12" s="136" t="str">
        <f>IF(ISBLANK($D$3),"",IF(ISERROR(ETPT_CA_JUR!J12),"",IF(ETPT_CA_JUR!J12=0,"",ETPT_CA_JUR!J12)))</f>
        <v/>
      </c>
      <c r="K12" s="136" t="str">
        <f>IF(ISBLANK($D$3),"",IF(ISERROR(ETPT_CA_JUR!K12),"",IF(ETPT_CA_JUR!K12=0,"",ETPT_CA_JUR!K12)))</f>
        <v/>
      </c>
      <c r="L12" s="136" t="str">
        <f>IF(ISBLANK($D$3),"",IF(ISERROR(ETPT_CA_JUR!L12),"",IF(ETPT_CA_JUR!L12=0,"",ETPT_CA_JUR!L12)))</f>
        <v/>
      </c>
      <c r="M12" s="136" t="str">
        <f>IF(ISBLANK($D$3),"",IF(ISERROR(ETPT_CA_JUR!M12),"",IF(ETPT_CA_JUR!M12=0,"",ETPT_CA_JUR!M12)))</f>
        <v/>
      </c>
      <c r="N12" s="136" t="str">
        <f>IF(ISBLANK($D$3),"",IF(ISERROR(ETPT_CA_JUR!N12),"",IF(ETPT_CA_JUR!N12=0,"",ETPT_CA_JUR!N12)))</f>
        <v/>
      </c>
      <c r="O12" s="137">
        <f>ETPT_CA_JUR!O12</f>
        <v>0</v>
      </c>
      <c r="P12" s="136" t="str">
        <f>IF(ISBLANK($D$3),"",IF(ISERROR(ETPT_CA_JUR!P12),"",IF(ETPT_CA_JUR!P12=0,"",ETPT_CA_JUR!P12)))</f>
        <v/>
      </c>
      <c r="Q12" s="136" t="str">
        <f>IF(ISBLANK($D$3),"",IF(ISERROR(ETPT_CA_JUR!Q12),"",IF(ETPT_CA_JUR!Q12=0,"",ETPT_CA_JUR!Q12)))</f>
        <v/>
      </c>
      <c r="R12" s="136" t="str">
        <f>IF(ISBLANK($D$3),"",IF(ISERROR(ETPT_CA_JUR!R12),"",IF(ETPT_CA_JUR!R12=0,"",ETPT_CA_JUR!R12)))</f>
        <v/>
      </c>
      <c r="S12" s="136" t="str">
        <f>IF(ISBLANK($D$3),"",IF(ISERROR(ETPT_CA_JUR!S12),"",IF(ETPT_CA_JUR!S12=0,"",ETPT_CA_JUR!S12)))</f>
        <v/>
      </c>
      <c r="T12" s="136" t="str">
        <f>IF(ISBLANK($D$3),"",IF(ISERROR(ETPT_CA_JUR!T12),"",IF(ETPT_CA_JUR!T12=0,"",ETPT_CA_JUR!T12)))</f>
        <v/>
      </c>
      <c r="U12" s="137">
        <f>ETPT_CA_JUR!U12</f>
        <v>0</v>
      </c>
      <c r="V12" s="136" t="str">
        <f>IF(ISBLANK($D$3),"",IF(ISERROR(ETPT_CA_JUR!V12),"",IF(ETPT_CA_JUR!V12=0,"",ETPT_CA_JUR!V12)))</f>
        <v/>
      </c>
      <c r="W12" s="136" t="str">
        <f>IF(ISBLANK($D$3),"",IF(ISERROR(ETPT_CA_JUR!W12),"",IF(ETPT_CA_JUR!W12=0,"",ETPT_CA_JUR!W12)))</f>
        <v/>
      </c>
      <c r="X12" s="136" t="str">
        <f>IF(ISBLANK($D$3),"",IF(ISERROR(ETPT_CA_JUR!X12),"",IF(ETPT_CA_JUR!X12=0,"",ETPT_CA_JUR!X12)))</f>
        <v/>
      </c>
      <c r="Y12" s="136" t="str">
        <f>IF(ISBLANK($D$3),"",IF(ISERROR(ETPT_CA_JUR!Y12),"",IF(ETPT_CA_JUR!Y12=0,"",ETPT_CA_JUR!Y12)))</f>
        <v/>
      </c>
      <c r="Z12" s="136" t="str">
        <f>IF(ISBLANK($D$3),"",IF(ISERROR(ETPT_CA_JUR!Z12),"",IF(ETPT_CA_JUR!Z12=0,"",ETPT_CA_JUR!Z12)))</f>
        <v/>
      </c>
      <c r="AA12" s="137">
        <f>ETPT_CA_JUR!AA12</f>
        <v>0</v>
      </c>
    </row>
    <row r="13" spans="1:27">
      <c r="D13" s="38" t="str">
        <f t="shared" si="0"/>
        <v>A</v>
      </c>
      <c r="E13" s="96" t="s">
        <v>114</v>
      </c>
      <c r="F13" s="96" t="s">
        <v>115</v>
      </c>
      <c r="G13" s="136" t="str">
        <f>IF(ISBLANK($D$3),"",IF(ISERROR(ETPT_CA_JUR!G13),"",IF(ETPT_CA_JUR!G13=0,"",ETPT_CA_JUR!G13)))</f>
        <v/>
      </c>
      <c r="H13" s="137">
        <f>ETPT_CA_JUR!H13</f>
        <v>0</v>
      </c>
      <c r="I13" s="136" t="str">
        <f>IF(ISBLANK($D$3),"",IF(ISERROR(ETPT_CA_JUR!I13),"",IF(ETPT_CA_JUR!I13=0,"",ETPT_CA_JUR!I13)))</f>
        <v/>
      </c>
      <c r="J13" s="136" t="str">
        <f>IF(ISBLANK($D$3),"",IF(ISERROR(ETPT_CA_JUR!J13),"",IF(ETPT_CA_JUR!J13=0,"",ETPT_CA_JUR!J13)))</f>
        <v/>
      </c>
      <c r="K13" s="136" t="str">
        <f>IF(ISBLANK($D$3),"",IF(ISERROR(ETPT_CA_JUR!K13),"",IF(ETPT_CA_JUR!K13=0,"",ETPT_CA_JUR!K13)))</f>
        <v/>
      </c>
      <c r="L13" s="136" t="str">
        <f>IF(ISBLANK($D$3),"",IF(ISERROR(ETPT_CA_JUR!L13),"",IF(ETPT_CA_JUR!L13=0,"",ETPT_CA_JUR!L13)))</f>
        <v/>
      </c>
      <c r="M13" s="136" t="str">
        <f>IF(ISBLANK($D$3),"",IF(ISERROR(ETPT_CA_JUR!M13),"",IF(ETPT_CA_JUR!M13=0,"",ETPT_CA_JUR!M13)))</f>
        <v/>
      </c>
      <c r="N13" s="136" t="str">
        <f>IF(ISBLANK($D$3),"",IF(ISERROR(ETPT_CA_JUR!N13),"",IF(ETPT_CA_JUR!N13=0,"",ETPT_CA_JUR!N13)))</f>
        <v/>
      </c>
      <c r="O13" s="137">
        <f>ETPT_CA_JUR!O13</f>
        <v>0</v>
      </c>
      <c r="P13" s="136" t="str">
        <f>IF(ISBLANK($D$3),"",IF(ISERROR(ETPT_CA_JUR!P13),"",IF(ETPT_CA_JUR!P13=0,"",ETPT_CA_JUR!P13)))</f>
        <v/>
      </c>
      <c r="Q13" s="136" t="str">
        <f>IF(ISBLANK($D$3),"",IF(ISERROR(ETPT_CA_JUR!Q13),"",IF(ETPT_CA_JUR!Q13=0,"",ETPT_CA_JUR!Q13)))</f>
        <v/>
      </c>
      <c r="R13" s="136" t="str">
        <f>IF(ISBLANK($D$3),"",IF(ISERROR(ETPT_CA_JUR!R13),"",IF(ETPT_CA_JUR!R13=0,"",ETPT_CA_JUR!R13)))</f>
        <v/>
      </c>
      <c r="S13" s="136" t="str">
        <f>IF(ISBLANK($D$3),"",IF(ISERROR(ETPT_CA_JUR!S13),"",IF(ETPT_CA_JUR!S13=0,"",ETPT_CA_JUR!S13)))</f>
        <v/>
      </c>
      <c r="T13" s="136" t="str">
        <f>IF(ISBLANK($D$3),"",IF(ISERROR(ETPT_CA_JUR!T13),"",IF(ETPT_CA_JUR!T13=0,"",ETPT_CA_JUR!T13)))</f>
        <v/>
      </c>
      <c r="U13" s="137">
        <f>ETPT_CA_JUR!U13</f>
        <v>0</v>
      </c>
      <c r="V13" s="136" t="str">
        <f>IF(ISBLANK($D$3),"",IF(ISERROR(ETPT_CA_JUR!V13),"",IF(ETPT_CA_JUR!V13=0,"",ETPT_CA_JUR!V13)))</f>
        <v/>
      </c>
      <c r="W13" s="136" t="str">
        <f>IF(ISBLANK($D$3),"",IF(ISERROR(ETPT_CA_JUR!W13),"",IF(ETPT_CA_JUR!W13=0,"",ETPT_CA_JUR!W13)))</f>
        <v/>
      </c>
      <c r="X13" s="136" t="str">
        <f>IF(ISBLANK($D$3),"",IF(ISERROR(ETPT_CA_JUR!X13),"",IF(ETPT_CA_JUR!X13=0,"",ETPT_CA_JUR!X13)))</f>
        <v/>
      </c>
      <c r="Y13" s="136" t="str">
        <f>IF(ISBLANK($D$3),"",IF(ISERROR(ETPT_CA_JUR!Y13),"",IF(ETPT_CA_JUR!Y13=0,"",ETPT_CA_JUR!Y13)))</f>
        <v/>
      </c>
      <c r="Z13" s="136" t="str">
        <f>IF(ISBLANK($D$3),"",IF(ISERROR(ETPT_CA_JUR!Z13),"",IF(ETPT_CA_JUR!Z13=0,"",ETPT_CA_JUR!Z13)))</f>
        <v/>
      </c>
      <c r="AA13" s="137">
        <f>ETPT_CA_JUR!AA13</f>
        <v>0</v>
      </c>
    </row>
    <row r="14" spans="1:27">
      <c r="D14" s="38" t="str">
        <f>IF(ISBLANK($D$3),"",$D$3)</f>
        <v>A</v>
      </c>
      <c r="E14" s="96" t="s">
        <v>39</v>
      </c>
      <c r="F14" s="96" t="s">
        <v>38</v>
      </c>
      <c r="G14" s="136" t="str">
        <f>IF(ISBLANK($D$3),"",IF(ISERROR(ETPT_CA_JUR!G14),"",IF(ETPT_CA_JUR!G14=0,"",ETPT_CA_JUR!G14)))</f>
        <v/>
      </c>
      <c r="H14" s="137">
        <f>ETPT_CA_JUR!H14</f>
        <v>0</v>
      </c>
      <c r="I14" s="136" t="str">
        <f>IF(ISBLANK($D$3),"",IF(ISERROR(ETPT_CA_JUR!I14),"",IF(ETPT_CA_JUR!I14=0,"",ETPT_CA_JUR!I14)))</f>
        <v/>
      </c>
      <c r="J14" s="136" t="str">
        <f>IF(ISBLANK($D$3),"",IF(ISERROR(ETPT_CA_JUR!J14),"",IF(ETPT_CA_JUR!J14=0,"",ETPT_CA_JUR!J14)))</f>
        <v/>
      </c>
      <c r="K14" s="136" t="str">
        <f>IF(ISBLANK($D$3),"",IF(ISERROR(ETPT_CA_JUR!K14),"",IF(ETPT_CA_JUR!K14=0,"",ETPT_CA_JUR!K14)))</f>
        <v/>
      </c>
      <c r="L14" s="136" t="str">
        <f>IF(ISBLANK($D$3),"",IF(ISERROR(ETPT_CA_JUR!L14),"",IF(ETPT_CA_JUR!L14=0,"",ETPT_CA_JUR!L14)))</f>
        <v/>
      </c>
      <c r="M14" s="136" t="str">
        <f>IF(ISBLANK($D$3),"",IF(ISERROR(ETPT_CA_JUR!M14),"",IF(ETPT_CA_JUR!M14=0,"",ETPT_CA_JUR!M14)))</f>
        <v/>
      </c>
      <c r="N14" s="136" t="str">
        <f>IF(ISBLANK($D$3),"",IF(ISERROR(ETPT_CA_JUR!N14),"",IF(ETPT_CA_JUR!N14=0,"",ETPT_CA_JUR!N14)))</f>
        <v/>
      </c>
      <c r="O14" s="137">
        <f>ETPT_CA_JUR!O14</f>
        <v>0</v>
      </c>
      <c r="P14" s="136" t="str">
        <f>IF(ISBLANK($D$3),"",IF(ISERROR(ETPT_CA_JUR!P14),"",IF(ETPT_CA_JUR!P14=0,"",ETPT_CA_JUR!P14)))</f>
        <v/>
      </c>
      <c r="Q14" s="136" t="str">
        <f>IF(ISBLANK($D$3),"",IF(ISERROR(ETPT_CA_JUR!Q14),"",IF(ETPT_CA_JUR!Q14=0,"",ETPT_CA_JUR!Q14)))</f>
        <v/>
      </c>
      <c r="R14" s="136" t="str">
        <f>IF(ISBLANK($D$3),"",IF(ISERROR(ETPT_CA_JUR!R14),"",IF(ETPT_CA_JUR!R14=0,"",ETPT_CA_JUR!R14)))</f>
        <v/>
      </c>
      <c r="S14" s="136" t="str">
        <f>IF(ISBLANK($D$3),"",IF(ISERROR(ETPT_CA_JUR!S14),"",IF(ETPT_CA_JUR!S14=0,"",ETPT_CA_JUR!S14)))</f>
        <v/>
      </c>
      <c r="T14" s="136" t="str">
        <f>IF(ISBLANK($D$3),"",IF(ISERROR(ETPT_CA_JUR!T14),"",IF(ETPT_CA_JUR!T14=0,"",ETPT_CA_JUR!T14)))</f>
        <v/>
      </c>
      <c r="U14" s="137">
        <f>ETPT_CA_JUR!U14</f>
        <v>0</v>
      </c>
      <c r="V14" s="136" t="str">
        <f>IF(ISBLANK($D$3),"",IF(ISERROR(ETPT_CA_JUR!V14),"",IF(ETPT_CA_JUR!V14=0,"",ETPT_CA_JUR!V14)))</f>
        <v/>
      </c>
      <c r="W14" s="136" t="str">
        <f>IF(ISBLANK($D$3),"",IF(ISERROR(ETPT_CA_JUR!W14),"",IF(ETPT_CA_JUR!W14=0,"",ETPT_CA_JUR!W14)))</f>
        <v/>
      </c>
      <c r="X14" s="136" t="str">
        <f>IF(ISBLANK($D$3),"",IF(ISERROR(ETPT_CA_JUR!X14),"",IF(ETPT_CA_JUR!X14=0,"",ETPT_CA_JUR!X14)))</f>
        <v/>
      </c>
      <c r="Y14" s="136" t="str">
        <f>IF(ISBLANK($D$3),"",IF(ISERROR(ETPT_CA_JUR!Y14),"",IF(ETPT_CA_JUR!Y14=0,"",ETPT_CA_JUR!Y14)))</f>
        <v/>
      </c>
      <c r="Z14" s="136" t="str">
        <f>IF(ISBLANK($D$3),"",IF(ISERROR(ETPT_CA_JUR!Z14),"",IF(ETPT_CA_JUR!Z14=0,"",ETPT_CA_JUR!Z14)))</f>
        <v/>
      </c>
      <c r="AA14" s="137">
        <f>ETPT_CA_JUR!AA14</f>
        <v>0</v>
      </c>
    </row>
    <row r="15" spans="1:27">
      <c r="D15" s="38"/>
      <c r="E15" s="97"/>
      <c r="F15" s="98" t="s">
        <v>37</v>
      </c>
      <c r="G15" s="137">
        <f>ETPT_CA_JUR!G15</f>
        <v>0</v>
      </c>
      <c r="H15" s="137">
        <f>ETPT_CA_JUR!H15</f>
        <v>0</v>
      </c>
      <c r="I15" s="137">
        <f>ETPT_CA_JUR!I15</f>
        <v>0</v>
      </c>
      <c r="J15" s="137">
        <f>ETPT_CA_JUR!J15</f>
        <v>0</v>
      </c>
      <c r="K15" s="137">
        <f>ETPT_CA_JUR!K15</f>
        <v>0</v>
      </c>
      <c r="L15" s="137">
        <f>ETPT_CA_JUR!L15</f>
        <v>0</v>
      </c>
      <c r="M15" s="137">
        <f>ETPT_CA_JUR!M15</f>
        <v>0</v>
      </c>
      <c r="N15" s="137">
        <f>ETPT_CA_JUR!N15</f>
        <v>0</v>
      </c>
      <c r="O15" s="137">
        <f>ETPT_CA_JUR!O15</f>
        <v>0</v>
      </c>
      <c r="P15" s="137">
        <f>ETPT_CA_JUR!P15</f>
        <v>0</v>
      </c>
      <c r="Q15" s="137">
        <f>ETPT_CA_JUR!Q15</f>
        <v>0</v>
      </c>
      <c r="R15" s="137">
        <f>ETPT_CA_JUR!R15</f>
        <v>0</v>
      </c>
      <c r="S15" s="137">
        <f>ETPT_CA_JUR!S15</f>
        <v>0</v>
      </c>
      <c r="T15" s="137">
        <f>ETPT_CA_JUR!T15</f>
        <v>0</v>
      </c>
      <c r="U15" s="137">
        <f>ETPT_CA_JUR!U15</f>
        <v>0</v>
      </c>
      <c r="V15" s="137">
        <f>ETPT_CA_JUR!V15</f>
        <v>0</v>
      </c>
      <c r="W15" s="137">
        <f>ETPT_CA_JUR!W15</f>
        <v>0</v>
      </c>
      <c r="X15" s="137">
        <f>ETPT_CA_JUR!X15</f>
        <v>0</v>
      </c>
      <c r="Y15" s="137">
        <f>ETPT_CA_JUR!Y15</f>
        <v>0</v>
      </c>
      <c r="Z15" s="137">
        <f>ETPT_CA_JUR!Z15</f>
        <v>0</v>
      </c>
      <c r="AA15" s="137">
        <f>ETPT_CA_JUR!AA15</f>
        <v>0</v>
      </c>
    </row>
    <row r="16" spans="1:27">
      <c r="D16" s="134"/>
      <c r="E16" s="134"/>
      <c r="F16" s="134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</row>
    <row r="17" spans="1:27" ht="24">
      <c r="A17" s="4"/>
      <c r="B17"/>
      <c r="C17"/>
      <c r="D17" s="135"/>
      <c r="E17" s="135"/>
      <c r="F17" s="151" t="s">
        <v>118</v>
      </c>
      <c r="G17" s="140" t="str">
        <f>IF(ISBLANK($D$3),"",IF(ISERROR(ETPT_CA_JUR!G17),"",IF(ETPT_CA_JUR!G17=0,"",ETPT_CA_JUR!G17)))</f>
        <v/>
      </c>
      <c r="H17" s="139"/>
      <c r="I17" s="191" t="s">
        <v>119</v>
      </c>
      <c r="J17" s="192"/>
      <c r="K17" s="192"/>
      <c r="L17" s="192"/>
      <c r="M17" s="193"/>
      <c r="N17" s="140" t="str">
        <f>IF(ISBLANK($D$3),"",IF(ISERROR(ETPT_CA_JUR!N17),"",IF(ETPT_CA_JUR!N17=0,"",ETPT_CA_JUR!N17)))</f>
        <v/>
      </c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</row>
  </sheetData>
  <mergeCells count="1">
    <mergeCell ref="I17:M17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4CC5-4631-9C4D-9EF1-39CD273D3537}">
  <sheetPr>
    <tabColor rgb="FF0070C0"/>
  </sheetPr>
  <dimension ref="A1:N11"/>
  <sheetViews>
    <sheetView topLeftCell="D1" zoomScale="75" workbookViewId="0">
      <selection activeCell="N12" sqref="N12"/>
    </sheetView>
  </sheetViews>
  <sheetFormatPr baseColWidth="10" defaultRowHeight="15"/>
  <cols>
    <col min="3" max="3" width="73.83203125" customWidth="1"/>
    <col min="4" max="13" width="23.6640625" customWidth="1"/>
    <col min="14" max="14" width="15.33203125" customWidth="1"/>
  </cols>
  <sheetData>
    <row r="1" spans="1:14" ht="74" customHeight="1">
      <c r="A1" s="3" t="s">
        <v>120</v>
      </c>
      <c r="B1" s="7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71" customHeight="1">
      <c r="A2" s="108" t="s">
        <v>32</v>
      </c>
      <c r="B2" s="108" t="s">
        <v>146</v>
      </c>
      <c r="C2" s="108" t="s">
        <v>72</v>
      </c>
      <c r="D2" s="99" t="s">
        <v>259</v>
      </c>
      <c r="E2" s="99" t="s">
        <v>260</v>
      </c>
      <c r="F2" s="99" t="s">
        <v>261</v>
      </c>
      <c r="G2" s="99" t="s">
        <v>262</v>
      </c>
      <c r="H2" s="99" t="s">
        <v>263</v>
      </c>
      <c r="I2" s="99" t="s">
        <v>264</v>
      </c>
      <c r="J2" s="99" t="s">
        <v>265</v>
      </c>
      <c r="K2" s="99" t="s">
        <v>266</v>
      </c>
      <c r="L2" s="99" t="s">
        <v>267</v>
      </c>
      <c r="M2" s="99" t="s">
        <v>268</v>
      </c>
      <c r="N2" s="129"/>
    </row>
    <row r="3" spans="1:14">
      <c r="A3" s="118" t="s">
        <v>129</v>
      </c>
      <c r="B3" s="117" t="s">
        <v>59</v>
      </c>
      <c r="C3" s="117" t="s">
        <v>58</v>
      </c>
      <c r="D3" s="113" t="e" cm="1">
        <f t="array" ref="D3">SUM(SUMIFS(
INDEX( 'ETPT Format DDG'!$A:$ZZ,,MATCH("1. TOTAL CONTENTIEUX SOCIAL",'ETPT Format DDG'!2:2,0)),
INDEX( 'ETPT Format DDG'!$A:$ZZ,,MATCH("Fonction recodée",'ETPT Format DDG'!2:2,0)),{"CONT A VIF Parquet";"CONT A VIF Siège";"CONT A JP Parquet";"CONT A JP Siège"}))+
SUM(SUMIFS(
INDEX( 'ETPT Format DDG'!$A:$ZZ,,MATCH("2. TOTAL CONTENTIEUX COMMERCIAL",'ETPT Format DDG'!2:2,0)),
INDEX( 'ETPT Format DDG'!$A:$ZZ,,MATCH("Fonction recodée",'ETPT Format DDG'!2:2,0)),{"CONT A VIF Parquet";"CONT A VIF Siège";"CONT A JP Parquet";"CONT A JP Siège"}))+
SUM(SUMIFS(
INDEX( 'ETPT Format DDG'!$A:$ZZ,,MATCH("3. TOTAL CONTENTIEUX DE LA FAMILLE",'ETPT Format DDG'!2:2,0)),
INDEX( 'ETPT Format DDG'!$A:$ZZ,,MATCH("Fonction recodée",'ETPT Format DDG'!2:2,0)),{"CONT A VIF Parquet";"CONT A VIF Siège";"CONT A JP Parquet";"CONT A JP Siège"}))+
SUM(SUMIFS(
INDEX( 'ETPT Format DDG'!$A:$ZZ,,MATCH("4. TOTAL CONTENTIEUX DE LA PROTECTION",'ETPT Format DDG'!2:2,0)),
INDEX( 'ETPT Format DDG'!$A:$ZZ,,MATCH("Fonction recodée",'ETPT Format DDG'!2:2,0)),{"CONT A VIF Parquet";"CONT A VIF Siège";"CONT A JP Parquet";"CONT A JP Siège"}))+
SUM(SUMIFS(
INDEX( 'ETPT Format DDG'!$A:$ZZ,,MATCH("5. TOTAL CONTENTIEUX CIVIL NON SPÉCIALISÉ",'ETPT Format DDG'!2:2,0)),
INDEX( 'ETPT Format DDG'!$A:$ZZ,,MATCH("Fonction recodée",'ETPT Format DDG'!2:2,0)),{"CONT A VIF Parquet";"CONT A VIF Siège";"CONT A JP Parquet";"CONT A JP Siège"}))+
SUM(SUMIFS(
INDEX( 'ETPT Format DDG'!$A:$ZZ,,MATCH("12. TOTAL ATTRIBUTIONS DU PP",'ETPT Format DDG'!2:2,0)),
INDEX( 'ETPT Format DDG'!$A:$ZZ,,MATCH("Fonction recodée",'ETPT Format DDG'!2:2,0)),{"CONT A VIF Parquet";"CONT A VIF Siège";"CONT A JP Parquet";"CONT A JP Siège"}))-
SUM(SUMIFS(
INDEX( 'ETPT Format DDG'!$A:$ZZ,,MATCH("12.5. EXTRADITIONS ET MAE",'ETPT Format DDG'!2:2,0)),
INDEX( 'ETPT Format DDG'!$A:$ZZ,,MATCH("Fonction recodée",'ETPT Format DDG'!2:2,0)),{"CONT A VIF Parquet";"CONT A VIF Siège";"CONT A JP Parquet";"CONT A JP Siège"}))-
SUM(SUMIFS(
INDEX( 'ETPT Format DDG'!$A:$ZZ,,MATCH("12.6. SAISIES ET CONFISCATIONS DES AVOIRS CRIMINELS",'ETPT Format DDG'!2:2,0)),
INDEX( 'ETPT Format DDG'!$A:$ZZ,,MATCH("Fonction recodée",'ETPT Format DDG'!2:2,0)),{"CONT A VIF Parquet";"CONT A VIF Siège";"CONT A JP Parquet";"CONT A JP Siège"}))-
SUM(SUMIFS(
INDEX( 'ETPT Format DDG'!$A:$ZZ,,MATCH("12.9. AUTRES APPELS JLD",'ETPT Format DDG'!2:2,0)),
INDEX( 'ETPT Format DDG'!$A:$ZZ,,MATCH("Fonction recodée",'ETPT Format DDG'!2:2,0)),{"CONT A VIF Parquet";"CONT A VIF Siège";"CONT A JP Parquet";"CONT A JP Siège"}))+
SUM(SUMIFS(
INDEX( 'ETPT Format DDG'!$A:$ZZ,,MATCH("7.1. ACTIVITÉ CIVILE",'ETPT Format DDG'!2:2,0)),
INDEX( 'ETPT Format DDG'!$A:$ZZ,,MATCH("Fonction recodée",'ETPT Format DDG'!2:2,0)),{"CONT A VIF Parquet";"CONT A VIF Siège";"CONT A JP Parquet";"CONT A JP Siège"}))</f>
        <v>#N/A</v>
      </c>
      <c r="E3" s="113" t="e" cm="1">
        <f t="array" ref="E3">SUM(SUMIFS(
INDEX('ETPT A-JUST'!$A:$ZZ,,MATCH("13.9. FONCTIONNAIRES / JA AFFECTÉS AUX ACTIVITÉS CIVILES ET COMMERCIALES DU PARQUET GÉNÉRAL",'ETPT A-JUST'!2:2,0)),
INDEX( 'ETPT Format DDG'!$A:$ZZ,,MATCH("Fonction recodée",'ETPT Format DDG'!2:2,0)),{"CONT A VIF Parquet";"CONT A VIF Siège";"CONT A JP Parquet";"CONT A JP Siège"}))</f>
        <v>#N/A</v>
      </c>
      <c r="F3" s="112" t="e" cm="1">
        <f t="array" ref="F3">SUM(SUMIFS(
INDEX( 'ETPT Format DDG'!$A:$ZZ,,MATCH("1. TOTAL CONTENTIEUX SOCIAL",'ETPT Format DDG'!2:2,0)),
INDEX( 'ETPT Format DDG'!$A:$ZZ,,MATCH("Fonction recodée",'ETPT Format DDG'!2:2,0)),{"JA/AttJ Parquet";"JA/AttJ Siège autres";"JA/AttJ Social"}))</f>
        <v>#N/A</v>
      </c>
      <c r="G3" s="112" t="e" cm="1">
        <f t="array" ref="G3">SUM(SUMIFS(
INDEX( 'ETPT Format DDG'!$A:$ZZ,,MATCH("2. TOTAL CONTENTIEUX COMMERCIAL",'ETPT Format DDG'!2:2,0)),
INDEX( 'ETPT Format DDG'!$A:$ZZ,,MATCH("Fonction recodée",'ETPT Format DDG'!2:2,0)),{"JA/AttJ Parquet";"JA/AttJ Siège autres";"JA/AttJ Social"}))+
SUM(SUMIFS(
INDEX( 'ETPT Format DDG'!$A:$ZZ,,MATCH("3. TOTAL CONTENTIEUX DE LA FAMILLE",'ETPT Format DDG'!2:2,0)),
INDEX( 'ETPT Format DDG'!$A:$ZZ,,MATCH("Fonction recodée",'ETPT Format DDG'!2:2,0)),{"JA/AttJ Parquet";"JA/AttJ Siège autres";"JA/AttJ Social"}))+
SUM(SUMIFS(
INDEX( 'ETPT Format DDG'!$A:$ZZ,,MATCH("4. TOTAL CONTENTIEUX DE LA PROTECTION",'ETPT Format DDG'!2:2,0)),
INDEX( 'ETPT Format DDG'!$A:$ZZ,,MATCH("Fonction recodée",'ETPT Format DDG'!2:2,0)),{"JA/AttJ Parquet";"JA/AttJ Siège autres";"JA/AttJ Social"}))+
SUM(SUMIFS(
INDEX( 'ETPT Format DDG'!$A:$ZZ,,MATCH("5. TOTAL CONTENTIEUX CIVIL NON SPÉCIALISÉ",'ETPT Format DDG'!2:2,0)),
INDEX( 'ETPT Format DDG'!$A:$ZZ,,MATCH("Fonction recodée",'ETPT Format DDG'!2:2,0)),{"JA/AttJ Parquet";"JA/AttJ Siège autres";"JA/AttJ Social"}))+
SUM(SUMIFS(
INDEX( 'ETPT Format DDG'!$A:$ZZ,,MATCH("12. TOTAL ATTRIBUTIONS DU PP",'ETPT Format DDG'!2:2,0)),
INDEX( 'ETPT Format DDG'!$A:$ZZ,,MATCH("Fonction recodée",'ETPT Format DDG'!2:2,0)),{"JA/AttJ Parquet";"JA/AttJ Siège autres";"JA/AttJ Social"}))-
SUM(SUMIFS(
INDEX( 'ETPT Format DDG'!$A:$ZZ,,MATCH("12.5. EXTRADITIONS ET MAE",'ETPT Format DDG'!2:2,0)),
INDEX( 'ETPT Format DDG'!$A:$ZZ,,MATCH("Fonction recodée",'ETPT Format DDG'!2:2,0)),{"JA/AttJ Parquet";"JA/AttJ Siège autres";"JA/AttJ Social"}))-
SUM(SUMIFS(
INDEX( 'ETPT Format DDG'!$A:$ZZ,,MATCH("12.6. SAISIES ET CONFISCATIONS DES AVOIRS CRIMINELS",'ETPT Format DDG'!2:2,0)),
INDEX( 'ETPT Format DDG'!$A:$ZZ,,MATCH("Fonction recodée",'ETPT Format DDG'!2:2,0)),{"JA/AttJ Parquet";"JA/AttJ Siège autres";"JA/AttJ Social"}))-
SUM(SUMIFS(
INDEX( 'ETPT Format DDG'!$A:$ZZ,,MATCH("12.9. AUTRES APPELS JLD",'ETPT Format DDG'!2:2,0)),
INDEX( 'ETPT Format DDG'!$A:$ZZ,,MATCH("Fonction recodée",'ETPT Format DDG'!2:2,0)),{"JA/AttJ Parquet";"JA/AttJ Siège autres";"JA/AttJ Social"}))+
SUM(SUMIFS(
INDEX( 'ETPT Format DDG'!$A:$ZZ,,MATCH("7.1. ACTIVITÉ CIVILE",'ETPT Format DDG'!2:2,0)),
INDEX( 'ETPT Format DDG'!$A:$ZZ,,MATCH("Fonction recodée",'ETPT Format DDG'!2:2,0)),{"JA/AttJ Parquet";"JA/AttJ Siège autres";"JA/AttJ Social"}))</f>
        <v>#N/A</v>
      </c>
      <c r="H3" s="112" t="e" cm="1">
        <f t="array" ref="H3">SUM(SUMIFS(
INDEX('ETPT A-JUST'!$A:$ZZ,,MATCH("13.9. FONCTIONNAIRES / JA AFFECTÉS AUX ACTIVITÉS CIVILES ET COMMERCIALES DU PARQUET GÉNÉRAL",'ETPT A-JUST'!2:2,0)),
INDEX('ETPT A-JUST'!$A:$ZZ,,MATCH("Fonction recodée",'ETPT A-JUST'!2:2,0)),{"JA/AttJ Parquet";"JA/AttJ Siège autres";"JA/AttJ Social"}))</f>
        <v>#N/A</v>
      </c>
      <c r="N3" s="114">
        <f>_xlfn.AGGREGATE(9,6,D3:M3)</f>
        <v>0</v>
      </c>
    </row>
    <row r="4" spans="1:14">
      <c r="A4" s="118" t="s">
        <v>190</v>
      </c>
      <c r="B4" s="117" t="s">
        <v>57</v>
      </c>
      <c r="C4" s="117" t="s">
        <v>56</v>
      </c>
      <c r="D4" s="113" t="e" cm="1">
        <f t="array" ref="D4">SUM(SUMIFS(
INDEX( 'ETPT Format DDG'!$A:$ZZ,,MATCH("12.5. EXTRADITIONS ET MAE",'ETPT Format DDG'!2:2,0)),
INDEX( 'ETPT Format DDG'!$A:$ZZ,,MATCH("Fonction recodée",'ETPT Format DDG'!2:2,0)),{"CONT A VIF Parquet";"CONT A VIF Siège";"CONT A JP Parquet";"CONT A JP Siège"}))+
SUM(SUMIFS(
INDEX( 'ETPT Format DDG'!$A:$ZZ,,MATCH("12.6. SAISIES ET CONFISCATIONS DES AVOIRS CRIMINELS",'ETPT Format DDG'!2:2,0)),
INDEX( 'ETPT Format DDG'!$A:$ZZ,,MATCH("Fonction recodée",'ETPT Format DDG'!2:2,0)),{"CONT A VIF Parquet";"CONT A VIF Siège";"CONT A JP Parquet";"CONT A JP Siège"}))+
SUM(SUMIFS(
INDEX( 'ETPT Format DDG'!$A:$ZZ,,MATCH("12.9. AUTRES APPELS JLD",'ETPT Format DDG'!2:2,0)),
INDEX( 'ETPT Format DDG'!$A:$ZZ,,MATCH("Fonction recodée",'ETPT Format DDG'!2:2,0)),{"CONT A VIF Parquet";"CONT A VIF Siège";"CONT A JP Parquet";"CONT A JP Siège"}))+
SUM(SUMIFS(
INDEX( 'ETPT Format DDG'!$A:$ZZ,,MATCH("7.2. ACTIVITÉ PÉNALE",'ETPT Format DDG'!2:2,0)),
INDEX( 'ETPT Format DDG'!$A:$ZZ,,MATCH("Fonction recodée",'ETPT Format DDG'!2:2,0)),{"CONT A VIF Parquet";"CONT A VIF Siège";"CONT A JP Parquet";"CONT A JP Siège"}))+
SUM(SUMIFS(
INDEX( 'ETPT Format DDG'!$A:$ZZ,,MATCH("8. TOTAL CORRECTIONNEL",'ETPT Format DDG'!2:2,0)),
INDEX( 'ETPT Format DDG'!$A:$ZZ,,MATCH("Fonction recodée",'ETPT Format DDG'!2:2,0)),{"CONT A VIF Parquet";"CONT A VIF Siège";"CONT A JP Parquet";"CONT A JP Siège"}))+
SUM(SUMIFS(
INDEX( 'ETPT Format DDG'!$A:$ZZ,,MATCH("9. TOTAL INSTRUCTION ET ENTRAIDE",'ETPT Format DDG'!2:2,0)),
INDEX( 'ETPT Format DDG'!$A:$ZZ,,MATCH("Fonction recodée",'ETPT Format DDG'!2:2,0)),{"CONT A VIF Parquet";"CONT A VIF Siège";"CONT A JP Parquet";"CONT A JP Siège"}))+
SUM(SUMIFS(
INDEX( 'ETPT Format DDG'!$A:$ZZ,,MATCH("10. TOTAL APPLICATION DES PEINES",'ETPT Format DDG'!2:2,0)),
INDEX( 'ETPT Format DDG'!$A:$ZZ,,MATCH("Fonction recodée",'ETPT Format DDG'!2:2,0)),{"CONT A VIF Parquet";"CONT A VIF Siège";"CONT A JP Parquet";"CONT A JP Siège"}))+
SUM(SUMIFS(
INDEX( 'ETPT Format DDG'!$A:$ZZ,,MATCH("11. TOTAL CONTENTIEUX CRIMINEL",'ETPT Format DDG'!2:2,0)),
INDEX( 'ETPT Format DDG'!$A:$ZZ,,MATCH("Fonction recodée",'ETPT Format DDG'!2:2,0)),{"CONT A VIF Parquet";"CONT A VIF Siège";"CONT A JP Parquet";"CONT A JP Siège"}))</f>
        <v>#N/A</v>
      </c>
      <c r="E4" s="113" t="e" cm="1">
        <f t="array" ref="E4">SUM(SUMIFS(
INDEX( 'ETPT Format DDG'!$A:$ZZ,,MATCH("13.10. AUTRES FONCTIONNAIRES / JA AFFECTÉS AU PARQUET GÉNÉRAL",'ETPT Format DDG'!2:2,0)),
INDEX( 'ETPT Format DDG'!$A:$ZZ,,MATCH("Fonction recodée",'ETPT Format DDG'!2:2,0)),{"CONT A VIF Parquet";"CONT A VIF Siège";"CONT A JP Parquet";"CONT A JP Siège"}))</f>
        <v>#N/A</v>
      </c>
      <c r="F4" s="115"/>
      <c r="G4" s="112" t="e" cm="1">
        <f t="array" ref="G4">SUM(SUMIFS(
INDEX( 'ETPT Format DDG'!$A:$ZZ,,MATCH("12.5. EXTRADITIONS ET MAE",'ETPT Format DDG'!2:2,0)),
INDEX( 'ETPT Format DDG'!$A:$ZZ,,MATCH("Fonction recodée",'ETPT Format DDG'!2:2,0)),{"JA/AttJ Parquet";"JA/AttJ Siège autres";"JA/AttJ Social"}))+
SUM(SUMIFS(
INDEX( 'ETPT Format DDG'!$A:$ZZ,,MATCH("12.6. SAISIES ET CONFISCATIONS DES AVOIRS CRIMINELS",'ETPT Format DDG'!2:2,0)),
INDEX( 'ETPT Format DDG'!$A:$ZZ,,MATCH("Fonction recodée",'ETPT Format DDG'!2:2,0)),{"JA/AttJ Parquet";"JA/AttJ Siège autres";"JA/AttJ Social"}))+
SUM(SUMIFS(
INDEX( 'ETPT Format DDG'!$A:$ZZ,,MATCH("12.9. AUTRES APPELS JLD",'ETPT Format DDG'!2:2,0)),
INDEX( 'ETPT Format DDG'!$A:$ZZ,,MATCH("Fonction recodée",'ETPT Format DDG'!2:2,0)),{"JA/AttJ Parquet";"JA/AttJ Siège autres";"JA/AttJ Social"}))+
SUM(SUMIFS(
INDEX( 'ETPT Format DDG'!$A:$ZZ,,MATCH("7.2. ACTIVITÉ PÉNALE",'ETPT Format DDG'!2:2,0)),
INDEX( 'ETPT Format DDG'!$A:$ZZ,,MATCH("Fonction recodée",'ETPT Format DDG'!2:2,0)),{"JA/AttJ Parquet";"JA/AttJ Siège autres";"JA/AttJ Social"}))+
SUM(SUMIFS(
INDEX( 'ETPT Format DDG'!$A:$ZZ,,MATCH("8. TOTAL CORRECTIONNEL",'ETPT Format DDG'!2:2,0)),
INDEX( 'ETPT Format DDG'!$A:$ZZ,,MATCH("Fonction recodée",'ETPT Format DDG'!2:2,0)),{"JA/AttJ Parquet";"JA/AttJ Siège autres";"JA/AttJ Social"}))+
SUM(SUMIFS(
INDEX( 'ETPT Format DDG'!$A:$ZZ,,MATCH("9. TOTAL INSTRUCTION ET ENTRAIDE",'ETPT Format DDG'!2:2,0)),
INDEX( 'ETPT Format DDG'!$A:$ZZ,,MATCH("Fonction recodée",'ETPT Format DDG'!2:2,0)),{"JA/AttJ Parquet";"JA/AttJ Siège autres";"JA/AttJ Social"}))+
SUM(SUMIFS(
INDEX( 'ETPT Format DDG'!$A:$ZZ,,MATCH("10. TOTAL APPLICATION DES PEINES",'ETPT Format DDG'!2:2,0)),
INDEX( 'ETPT Format DDG'!$A:$ZZ,,MATCH("Fonction recodée",'ETPT Format DDG'!2:2,0)),{"JA/AttJ Parquet";"JA/AttJ Siège autres";"JA/AttJ Social"}))+
SUM(SUMIFS(
INDEX( 'ETPT Format DDG'!$A:$ZZ,,MATCH("11. TOTAL CONTENTIEUX CRIMINEL",'ETPT Format DDG'!2:2,0)),
INDEX( 'ETPT Format DDG'!$A:$ZZ,,MATCH("Fonction recodée",'ETPT Format DDG'!2:2,0)),{"JA/AttJ Parquet";"JA/AttJ Siège autres";"JA/AttJ Social"}))</f>
        <v>#N/A</v>
      </c>
      <c r="H4" s="112" t="e" cm="1">
        <f t="array" ref="H4">SUM(SUMIFS(
INDEX( 'ETPT Format DDG'!$A:$ZZ,,MATCH("13.10. AUTRES FONCTIONNAIRES / JA AFFECTÉS AU PARQUET GÉNÉRAL",'ETPT Format DDG'!2:2,0)),
INDEX( 'ETPT Format DDG'!$A:$ZZ,,MATCH("Fonction recodée",'ETPT Format DDG'!2:2,0)),{"JA/AttJ Parquet";"JA/AttJ Siège autres";"JA/AttJ Social"}))</f>
        <v>#N/A</v>
      </c>
      <c r="N4" s="114">
        <f>_xlfn.AGGREGATE(9,6,D4:M4)</f>
        <v>0</v>
      </c>
    </row>
    <row r="5" spans="1:14">
      <c r="A5" s="118" t="s">
        <v>191</v>
      </c>
      <c r="B5" s="117" t="s">
        <v>53</v>
      </c>
      <c r="C5" s="117" t="s">
        <v>52</v>
      </c>
      <c r="D5" s="113" t="e" cm="1">
        <f t="array" ref="D5">SUM(SUMIFS(
INDEX( 'ETPT Format DDG'!$A:$ZZ,,MATCH("13.8. ACCUEIL DU JUSTICIABLE",'ETPT Format DDG'!2:2,0)),
INDEX( 'ETPT Format DDG'!$A:$ZZ,,MATCH("Fonction recodée",'ETPT Format DDG'!2:2,0)),{"CONT A VIF Siège";"CONT A JP Siège"}))</f>
        <v>#N/A</v>
      </c>
      <c r="E5" s="113" t="e" cm="1">
        <f t="array" ref="E5">SUM(SUMIFS(
INDEX( 'ETPT Format DDG'!$A:$ZZ,,MATCH("13.8. ACCUEIL DU JUSTICIABLE",'ETPT Format DDG'!2:2,0)),
INDEX( 'ETPT Format DDG'!$A:$ZZ,,MATCH("Fonction recodée",'ETPT Format DDG'!2:2,0)),{"CONT A VIF Parquet";"CONT A JP Parquet"}))</f>
        <v>#N/A</v>
      </c>
      <c r="F5" s="112" t="e">
        <f>SUM(SUMIFS(
INDEX( 'ETPT Format DDG'!$A:$ZZ,,MATCH("13.8. ACCUEIL DU JUSTICIABLE",'ETPT Format DDG'!2:2,0)),
INDEX( 'ETPT Format DDG'!$A:$ZZ,,MATCH("Fonction recodée",'ETPT Format DDG'!2:2,0)),"JA/AttJ Social"))</f>
        <v>#N/A</v>
      </c>
      <c r="G5" s="112" t="e">
        <f>SUM(SUMIFS(
INDEX( 'ETPT Format DDG'!$A:$ZZ,,MATCH("13.8. ACCUEIL DU JUSTICIABLE",'ETPT Format DDG'!2:2,0)),
INDEX( 'ETPT Format DDG'!$A:$ZZ,,MATCH("Fonction recodée",'ETPT Format DDG'!2:2,0)),"JA/AttJ Siège autres"))</f>
        <v>#N/A</v>
      </c>
      <c r="H5" s="112" t="e">
        <f>SUM(SUMIFS(
INDEX( 'ETPT Format DDG'!$A:$ZZ,,MATCH("13.8. ACCUEIL DU JUSTICIABLE",'ETPT Format DDG'!2:2,0)),
INDEX( 'ETPT Format DDG'!$A:$ZZ,,MATCH("Fonction recodée",'ETPT Format DDG'!2:2,0)),"JA/AttJ Parquet"))</f>
        <v>#N/A</v>
      </c>
      <c r="N5" s="114">
        <f t="shared" ref="N5:N9" si="0">_xlfn.AGGREGATE(9,6,D5:M5)</f>
        <v>0</v>
      </c>
    </row>
    <row r="6" spans="1:14">
      <c r="A6" s="118" t="s">
        <v>192</v>
      </c>
      <c r="B6" s="117" t="s">
        <v>51</v>
      </c>
      <c r="C6" s="117" t="s">
        <v>50</v>
      </c>
      <c r="D6" s="113" t="e" cm="1">
        <f t="array" ref="D6">SUM(SUMIFS(
INDEX( 'ETPT Format DDG'!$A:$ZZ,,MATCH("13.11. ACTIVITÉS EXTÉRIEURES ET PARTENARIATS",'ETPT Format DDG'!2:2,0)),
INDEX( 'ETPT Format DDG'!$A:$ZZ,,MATCH("Fonction recodée",'ETPT Format DDG'!2:2,0)),{"CONT A VIF Siège";"CONT A JP Siège"}))+
SUM(SUMIFS(
INDEX( 'ETPT Format DDG'!$A:$ZZ,,MATCH("13.13. COMMUNICATION",'ETPT Format DDG'!2:2,0)),
INDEX( 'ETPT Format DDG'!$A:$ZZ,,MATCH("Fonction recodée",'ETPT Format DDG'!2:2,0)),{"CONT A VIF Siège";"CONT A JP Siège"}))+
SUM(SUMIFS(
INDEX( 'ETPT Format DDG'!$A:$ZZ,,MATCH("13.12. ÉQUIPEMENT",'ETPT Format DDG'!2:2,0)),
INDEX( 'ETPT Format DDG'!$A:$ZZ,,MATCH("Fonction recodée",'ETPT Format DDG'!2:2,0)),{"CONT A VIF Siège";"CONT A JP Siège"}))+
SUM(SUMIFS(
INDEX( 'ETPT Format DDG'!$A:$ZZ,,MATCH("13.5. EXPERTISES (SUIVI ET LISTES)",'ETPT Format DDG'!2:2,0)),
INDEX( 'ETPT Format DDG'!$A:$ZZ,,MATCH("Fonction recodée",'ETPT Format DDG'!2:2,0)),{"CONT A VIF Siège";"CONT A JP Siège"}))+
SUM(SUMIFS(
INDEX( 'ETPT Format DDG'!$A:$ZZ,,MATCH("13.2. FORMATIONS SUIVIES",'ETPT Format DDG'!2:2,0)),
INDEX( 'ETPT Format DDG'!$A:$ZZ,,MATCH("Fonction recodée",'ETPT Format DDG'!2:2,0)),{"CONT A VIF Siège";"CONT A JP Siège"}))+
SUM(SUMIFS(
INDEX( 'ETPT Format DDG'!$A:$ZZ,,MATCH("13.6. MÉDIATION / CONCILIATION (SUIVI ET LISTES)",'ETPT Format DDG'!2:2,0)),
INDEX( 'ETPT Format DDG'!$A:$ZZ,,MATCH("Fonction recodée",'ETPT Format DDG'!2:2,0)),{"CONT A VIF Siège";"CONT A JP Siège"}))+
SUM(SUMIFS(
INDEX( 'ETPT Format DDG'!$A:$ZZ,,MATCH("13.14. POLITIQUE ASSOCIATIVE ET AIDE AUX VICTIMES",'ETPT Format DDG'!2:2,0)),
INDEX( 'ETPT Format DDG'!$A:$ZZ,,MATCH("Fonction recodée",'ETPT Format DDG'!2:2,0)),{"CONT A VIF Siège";"CONT A JP Siège"}))+
SUM(SUMIFS(
INDEX( 'ETPT Format DDG'!$A:$ZZ,,MATCH("13.1. SOUTIEN (AUTRES)",'ETPT Format DDG'!2:2,0)),
INDEX( 'ETPT Format DDG'!$A:$ZZ,,MATCH("Fonction recodée",'ETPT Format DDG'!2:2,0)),{"CONT A VIF Siège";"CONT A JP Siège"}))+
SUM(SUMIFS(
INDEX( 'ETPT Format DDG'!$A:$ZZ,,MATCH("13.15. AUTRES ACTIVITÉS NON JURIDICTIONNELLES",'ETPT Format DDG'!2:2,0)),
INDEX( 'ETPT Format DDG'!$A:$ZZ,,MATCH("Fonction recodée",'ETPT Format DDG'!2:2,0)),{"CONT A VIF Siège";"CONT A JP Siège"}))</f>
        <v>#N/A</v>
      </c>
      <c r="E6" s="113" t="e" cm="1">
        <f t="array" ref="E6">SUM(SUMIFS(
INDEX( 'ETPT Format DDG'!$A:$ZZ,,MATCH("13.11. ACTIVITÉS EXTÉRIEURES ET PARTENARIATS",'ETPT Format DDG'!2:2,0)),
INDEX( 'ETPT Format DDG'!$A:$ZZ,,MATCH("Fonction recodée",'ETPT Format DDG'!2:2,0)),{"CONT A VIF Parquet";"CONT A JP Parquet"}))+
SUM(SUMIFS(
INDEX( 'ETPT Format DDG'!$A:$ZZ,,MATCH("13.13. COMMUNICATION",'ETPT Format DDG'!2:2,0)),
INDEX( 'ETPT Format DDG'!$A:$ZZ,,MATCH("Fonction recodée",'ETPT Format DDG'!2:2,0)),{"CONT A VIF Parquet";"CONT A JP Parquet"}))+
SUM(SUMIFS(
INDEX( 'ETPT Format DDG'!$A:$ZZ,,MATCH("13.12. ÉQUIPEMENT",'ETPT Format DDG'!2:2,0)),
INDEX( 'ETPT Format DDG'!$A:$ZZ,,MATCH("Fonction recodée",'ETPT Format DDG'!2:2,0)),{"CONT A VIF Parquet";"CONT A JP Parquet"}))+
SUM(SUMIFS(
INDEX( 'ETPT Format DDG'!$A:$ZZ,,MATCH("13.5. EXPERTISES (SUIVI ET LISTES)",'ETPT Format DDG'!2:2,0)),
INDEX( 'ETPT Format DDG'!$A:$ZZ,,MATCH("Fonction recodée",'ETPT Format DDG'!2:2,0)),{"CONT A VIF Parquet";"CONT A JP Parquet"}))+
SUM(SUMIFS(
INDEX( 'ETPT Format DDG'!$A:$ZZ,,MATCH("13.2. FORMATIONS SUIVIES",'ETPT Format DDG'!2:2,0)),
INDEX( 'ETPT Format DDG'!$A:$ZZ,,MATCH("Fonction recodée",'ETPT Format DDG'!2:2,0)),{"CONT A VIF Parquet";"CONT A JP Parquet"}))+
SUM(SUMIFS(
INDEX( 'ETPT Format DDG'!$A:$ZZ,,MATCH("13.6. MÉDIATION / CONCILIATION (SUIVI ET LISTES)",'ETPT Format DDG'!2:2,0)),
INDEX( 'ETPT Format DDG'!$A:$ZZ,,MATCH("Fonction recodée",'ETPT Format DDG'!2:2,0)),{"CONT A VIF Parquet";"CONT A JP Parquet"}))+
SUM(SUMIFS(
INDEX( 'ETPT Format DDG'!$A:$ZZ,,MATCH("13.14. POLITIQUE ASSOCIATIVE ET AIDE AUX VICTIMES",'ETPT Format DDG'!2:2,0)),
INDEX( 'ETPT Format DDG'!$A:$ZZ,,MATCH("Fonction recodée",'ETPT Format DDG'!2:2,0)),{"CONT A VIF Parquet";"CONT A JP Parquet"}))+
SUM(SUMIFS(
INDEX( 'ETPT Format DDG'!$A:$ZZ,,MATCH("13.1. SOUTIEN (AUTRES)",'ETPT Format DDG'!2:2,0)),
INDEX( 'ETPT Format DDG'!$A:$ZZ,,MATCH("Fonction recodée",'ETPT Format DDG'!2:2,0)),{"CONT A VIF Parquet";"CONT A JP Parquet"}))+
SUM(SUMIFS(
INDEX( 'ETPT Format DDG'!$A:$ZZ,,MATCH("13.15. AUTRES ACTIVITÉS NON JURIDICTIONNELLES",'ETPT Format DDG'!2:2,0)),
INDEX( 'ETPT Format DDG'!$A:$ZZ,,MATCH("Fonction recodée",'ETPT Format DDG'!2:2,0)),{"CONT A VIF Parquet";"CONT A JP Parquet"}))</f>
        <v>#N/A</v>
      </c>
      <c r="F6" s="112" t="e">
        <f>SUM(SUMIFS(
INDEX( 'ETPT Format DDG'!$A:$ZZ,,MATCH("13.11. ACTIVITÉS EXTÉRIEURES ET PARTENARIATS",'ETPT Format DDG'!2:2,0)),
INDEX( 'ETPT Format DDG'!$A:$ZZ,,MATCH("Fonction recodée",'ETPT Format DDG'!2:2,0)),"JA/AttJ Social"))+
SUM(SUMIFS(
INDEX( 'ETPT Format DDG'!$A:$ZZ,,MATCH("13.13. COMMUNICATION",'ETPT Format DDG'!2:2,0)),
INDEX( 'ETPT Format DDG'!$A:$ZZ,,MATCH("Fonction recodée",'ETPT Format DDG'!2:2,0)),"JA/AttJ Social"))+
SUM(SUMIFS(
INDEX( 'ETPT Format DDG'!$A:$ZZ,,MATCH("13.12. ÉQUIPEMENT",'ETPT Format DDG'!2:2,0)),
INDEX( 'ETPT Format DDG'!$A:$ZZ,,MATCH("Fonction recodée",'ETPT Format DDG'!2:2,0)),"JA/AttJ Social"))+
SUM(SUMIFS(
INDEX( 'ETPT Format DDG'!$A:$ZZ,,MATCH("13.5. EXPERTISES (SUIVI ET LISTES)",'ETPT Format DDG'!2:2,0)),
INDEX( 'ETPT Format DDG'!$A:$ZZ,,MATCH("Fonction recodée",'ETPT Format DDG'!2:2,0)),"JA/AttJ Social"))+
SUM(SUMIFS(
INDEX( 'ETPT Format DDG'!$A:$ZZ,,MATCH("13.2. FORMATIONS SUIVIES",'ETPT Format DDG'!2:2,0)),
INDEX( 'ETPT Format DDG'!$A:$ZZ,,MATCH("Fonction recodée",'ETPT Format DDG'!2:2,0)),"JA/AttJ Social"))+
SUM(SUMIFS(
INDEX( 'ETPT Format DDG'!$A:$ZZ,,MATCH("13.6. MÉDIATION / CONCILIATION (SUIVI ET LISTES)",'ETPT Format DDG'!2:2,0)),
INDEX( 'ETPT Format DDG'!$A:$ZZ,,MATCH("Fonction recodée",'ETPT Format DDG'!2:2,0)),"JA/AttJ Social"))+
SUM(SUMIFS(
INDEX( 'ETPT Format DDG'!$A:$ZZ,,MATCH("13.14. POLITIQUE ASSOCIATIVE ET AIDE AUX VICTIMES",'ETPT Format DDG'!2:2,0)),
INDEX( 'ETPT Format DDG'!$A:$ZZ,,MATCH("Fonction recodée",'ETPT Format DDG'!2:2,0)),"JA/AttJ Social"))+
SUM(SUMIFS(
INDEX( 'ETPT Format DDG'!$A:$ZZ,,MATCH("13.1. SOUTIEN (AUTRES)",'ETPT Format DDG'!2:2,0)),
INDEX( 'ETPT Format DDG'!$A:$ZZ,,MATCH("Fonction recodée",'ETPT Format DDG'!2:2,0)),"JA/AttJ Social"))+
SUM(SUMIFS(
INDEX( 'ETPT Format DDG'!$A:$ZZ,,MATCH("13.15. AUTRES ACTIVITÉS NON JURIDICTIONNELLES",'ETPT Format DDG'!2:2,0)),
INDEX( 'ETPT Format DDG'!$A:$ZZ,,MATCH("Fonction recodée",'ETPT Format DDG'!2:2,0)),"JA/AttJ Social"))</f>
        <v>#N/A</v>
      </c>
      <c r="G6" s="112" t="e">
        <f>SUM(SUMIFS(
INDEX( 'ETPT Format DDG'!$A:$ZZ,,MATCH("13.11. ACTIVITÉS EXTÉRIEURES ET PARTENARIATS",'ETPT Format DDG'!2:2,0)),
INDEX( 'ETPT Format DDG'!$A:$ZZ,,MATCH("Fonction recodée",'ETPT Format DDG'!2:2,0)),"JA/AttJ Siège autres"))+
SUM(SUMIFS(
INDEX( 'ETPT Format DDG'!$A:$ZZ,,MATCH("13.13. COMMUNICATION",'ETPT Format DDG'!2:2,0)),
INDEX( 'ETPT Format DDG'!$A:$ZZ,,MATCH("Fonction recodée",'ETPT Format DDG'!2:2,0)),"JA/AttJ Siège autres"))+
SUM(SUMIFS(
INDEX( 'ETPT Format DDG'!$A:$ZZ,,MATCH("13.12. ÉQUIPEMENT",'ETPT Format DDG'!2:2,0)),
INDEX( 'ETPT Format DDG'!$A:$ZZ,,MATCH("Fonction recodée",'ETPT Format DDG'!2:2,0)),"JA/AttJ Siège autres"))+
SUM(SUMIFS(
INDEX( 'ETPT Format DDG'!$A:$ZZ,,MATCH("13.5. EXPERTISES (SUIVI ET LISTES)",'ETPT Format DDG'!2:2,0)),
INDEX( 'ETPT Format DDG'!$A:$ZZ,,MATCH("Fonction recodée",'ETPT Format DDG'!2:2,0)),"JA/AttJ Siège autres"))+
SUM(SUMIFS(
INDEX( 'ETPT Format DDG'!$A:$ZZ,,MATCH("13.2. FORMATIONS SUIVIES",'ETPT Format DDG'!2:2,0)),
INDEX( 'ETPT Format DDG'!$A:$ZZ,,MATCH("Fonction recodée",'ETPT Format DDG'!2:2,0)),"JA/AttJ Siège autres"))+
SUM(SUMIFS(
INDEX( 'ETPT Format DDG'!$A:$ZZ,,MATCH("13.6. MÉDIATION / CONCILIATION (SUIVI ET LISTES)",'ETPT Format DDG'!2:2,0)),
INDEX( 'ETPT Format DDG'!$A:$ZZ,,MATCH("Fonction recodée",'ETPT Format DDG'!2:2,0)),"JA/AttJ Siège autres"))+
SUM(SUMIFS(
INDEX( 'ETPT Format DDG'!$A:$ZZ,,MATCH("13.14. POLITIQUE ASSOCIATIVE ET AIDE AUX VICTIMES",'ETPT Format DDG'!2:2,0)),
INDEX( 'ETPT Format DDG'!$A:$ZZ,,MATCH("Fonction recodée",'ETPT Format DDG'!2:2,0)),"JA/AttJ Siège autres"))+
SUM(SUMIFS(
INDEX( 'ETPT Format DDG'!$A:$ZZ,,MATCH("13.1. SOUTIEN (AUTRES)",'ETPT Format DDG'!2:2,0)),
INDEX( 'ETPT Format DDG'!$A:$ZZ,,MATCH("Fonction recodée",'ETPT Format DDG'!2:2,0)),"JA/AttJ Siège autres"))+
SUM(SUMIFS(
INDEX( 'ETPT Format DDG'!$A:$ZZ,,MATCH("13.15. AUTRES ACTIVITÉS NON JURIDICTIONNELLES",'ETPT Format DDG'!2:2,0)),
INDEX( 'ETPT Format DDG'!$A:$ZZ,,MATCH("Fonction recodée",'ETPT Format DDG'!2:2,0)),"JA/AttJ Siège autres"))</f>
        <v>#N/A</v>
      </c>
      <c r="H6" s="112" t="e">
        <f>SUM(SUMIFS(
INDEX( 'ETPT Format DDG'!$A:$ZZ,,MATCH("13.11. ACTIVITÉS EXTÉRIEURES ET PARTENARIATS",'ETPT Format DDG'!2:2,0)),
INDEX( 'ETPT Format DDG'!$A:$ZZ,,MATCH("Fonction recodée",'ETPT Format DDG'!2:2,0)),"JA/AttJ Parquet"))+
SUM(SUMIFS(
INDEX( 'ETPT Format DDG'!$A:$ZZ,,MATCH("13.13. COMMUNICATION",'ETPT Format DDG'!2:2,0)),
INDEX( 'ETPT Format DDG'!$A:$ZZ,,MATCH("Fonction recodée",'ETPT Format DDG'!2:2,0)),"JA/AttJ Parquet"))+
SUM(SUMIFS(
INDEX( 'ETPT Format DDG'!$A:$ZZ,,MATCH("13.12. ÉQUIPEMENT",'ETPT Format DDG'!2:2,0)),
INDEX( 'ETPT Format DDG'!$A:$ZZ,,MATCH("Fonction recodée",'ETPT Format DDG'!2:2,0)),"JA/AttJ Parquet"))+
SUM(SUMIFS(
INDEX( 'ETPT Format DDG'!$A:$ZZ,,MATCH("13.5. EXPERTISES (SUIVI ET LISTES)",'ETPT Format DDG'!2:2,0)),
INDEX( 'ETPT Format DDG'!$A:$ZZ,,MATCH("Fonction recodée",'ETPT Format DDG'!2:2,0)),"JA/AttJ Parquet"))+
SUM(SUMIFS(
INDEX( 'ETPT Format DDG'!$A:$ZZ,,MATCH("13.2. FORMATIONS SUIVIES",'ETPT Format DDG'!2:2,0)),
INDEX( 'ETPT Format DDG'!$A:$ZZ,,MATCH("Fonction recodée",'ETPT Format DDG'!2:2,0)),"JA/AttJ Parquet"))+
SUM(SUMIFS(
INDEX( 'ETPT Format DDG'!$A:$ZZ,,MATCH("13.6. MÉDIATION / CONCILIATION (SUIVI ET LISTES)",'ETPT Format DDG'!2:2,0)),
INDEX( 'ETPT Format DDG'!$A:$ZZ,,MATCH("Fonction recodée",'ETPT Format DDG'!2:2,0)),"JA/AttJ Parquet"))+
SUM(SUMIFS(
INDEX( 'ETPT Format DDG'!$A:$ZZ,,MATCH("13.14. POLITIQUE ASSOCIATIVE ET AIDE AUX VICTIMES",'ETPT Format DDG'!2:2,0)),
INDEX( 'ETPT Format DDG'!$A:$ZZ,,MATCH("Fonction recodée",'ETPT Format DDG'!2:2,0)),"JA/AttJ Parquet"))+
SUM(SUMIFS(
INDEX( 'ETPT Format DDG'!$A:$ZZ,,MATCH("13.1. SOUTIEN (AUTRES)",'ETPT Format DDG'!2:2,0)),
INDEX( 'ETPT Format DDG'!$A:$ZZ,,MATCH("Fonction recodée",'ETPT Format DDG'!2:2,0)),"JA/AttJ Parquet"))+
SUM(SUMIFS(
INDEX( 'ETPT Format DDG'!$A:$ZZ,,MATCH("13.15. AUTRES ACTIVITÉS NON JURIDICTIONNELLES",'ETPT Format DDG'!2:2,0)),
INDEX( 'ETPT Format DDG'!$A:$ZZ,,MATCH("Fonction recodée",'ETPT Format DDG'!2:2,0)),"JA/AttJ Parquet"))</f>
        <v>#N/A</v>
      </c>
      <c r="N6" s="114">
        <f t="shared" si="0"/>
        <v>0</v>
      </c>
    </row>
    <row r="7" spans="1:14">
      <c r="A7" s="118" t="s">
        <v>193</v>
      </c>
      <c r="B7" s="117" t="s">
        <v>49</v>
      </c>
      <c r="C7" s="117" t="s">
        <v>48</v>
      </c>
      <c r="D7" s="113" t="e" cm="1">
        <f t="array" ref="D7">SUM(SUMIFS(
INDEX( 'ETPT Format DDG'!$A:$ZZ,,MATCH("13.3. FORMATIONS DISPENSÉES",'ETPT Format DDG'!2:2,0)),
INDEX( 'ETPT Format DDG'!$A:$ZZ,,MATCH("Fonction recodée",'ETPT Format DDG'!2:2,0)),{"CONT A VIF Siège";"CONT A JP Siège"}))</f>
        <v>#N/A</v>
      </c>
      <c r="E7" s="113" t="e" cm="1">
        <f t="array" ref="E7">SUM(SUMIFS(
INDEX( 'ETPT Format DDG'!$A:$ZZ,,MATCH("13.3. FORMATIONS DISPENSÉES",'ETPT Format DDG'!2:2,0)),
INDEX( 'ETPT Format DDG'!$A:$ZZ,,MATCH("Fonction recodée",'ETPT Format DDG'!2:2,0)),{"CONT A VIF Parquet";"CONT A JP Parquet"}))</f>
        <v>#N/A</v>
      </c>
      <c r="F7" s="112" t="e">
        <f>SUM(SUMIFS(
INDEX( 'ETPT Format DDG'!$A:$ZZ,,MATCH("13.3. FORMATIONS DISPENSÉES",'ETPT Format DDG'!2:2,0)),
INDEX( 'ETPT Format DDG'!$A:$ZZ,,MATCH("Fonction recodée",'ETPT Format DDG'!2:2,0)),"JA/AttJ Social"))</f>
        <v>#N/A</v>
      </c>
      <c r="G7" s="112" t="e">
        <f>SUM(SUMIFS(
INDEX( 'ETPT Format DDG'!$A:$ZZ,,MATCH("13.3. FORMATIONS DISPENSÉES",'ETPT Format DDG'!2:2,0)),
INDEX( 'ETPT Format DDG'!$A:$ZZ,,MATCH("Fonction recodée",'ETPT Format DDG'!2:2,0)),"JA/AttJ Siège autres"))</f>
        <v>#N/A</v>
      </c>
      <c r="H7" s="112" t="e">
        <f>SUM(SUMIFS(
INDEX( 'ETPT Format DDG'!$A:$ZZ,,MATCH("13.3. FORMATIONS DISPENSÉES",'ETPT Format DDG'!2:2,0)),
INDEX( 'ETPT Format DDG'!$A:$ZZ,,MATCH("Fonction recodée",'ETPT Format DDG'!2:2,0)),"JA/AttJ Parquet"))</f>
        <v>#N/A</v>
      </c>
      <c r="N7" s="114">
        <f t="shared" si="0"/>
        <v>0</v>
      </c>
    </row>
    <row r="8" spans="1:14">
      <c r="A8" s="118" t="s">
        <v>194</v>
      </c>
      <c r="B8" s="117" t="s">
        <v>47</v>
      </c>
      <c r="C8" s="117" t="s">
        <v>46</v>
      </c>
      <c r="D8" s="113" t="e" cm="1">
        <f t="array" ref="D8">SUM(SUMIFS(
INDEX( 'ETPT Format DDG'!$A:$ZZ,,MATCH("13.7. ACCÈS AU DROIT ET À LA JUSTICE",'ETPT Format DDG'!2:2,0)),
INDEX( 'ETPT Format DDG'!$A:$ZZ,,MATCH("Fonction recodée",'ETPT Format DDG'!2:2,0)),{"CONT A VIF Siège";"CONT A JP Siège"}))</f>
        <v>#N/A</v>
      </c>
      <c r="E8" s="113" t="e" cm="1">
        <f t="array" ref="E8">SUM(SUMIFS(
INDEX( 'ETPT Format DDG'!$A:$ZZ,,MATCH("13.7. ACCÈS AU DROIT ET À LA JUSTICE",'ETPT Format DDG'!2:2,0)),
INDEX( 'ETPT Format DDG'!$A:$ZZ,,MATCH("Fonction recodée",'ETPT Format DDG'!2:2,0)),{"CONT A VIF Parquet";"CONT A JP Parquet"}))</f>
        <v>#N/A</v>
      </c>
      <c r="F8" s="112" t="e">
        <f>SUM(SUMIFS(
INDEX( 'ETPT Format DDG'!$A:$ZZ,,MATCH("13.7. ACCÈS AU DROIT ET À LA JUSTICE",'ETPT Format DDG'!2:2,0)),
INDEX( 'ETPT Format DDG'!$A:$ZZ,,MATCH("Fonction recodée",'ETPT Format DDG'!2:2,0)),"JA/AttJ Social"))</f>
        <v>#N/A</v>
      </c>
      <c r="G8" s="112" t="e">
        <f>SUM(SUMIFS(
INDEX( 'ETPT Format DDG'!$A:$ZZ,,MATCH("13.7. ACCÈS AU DROIT ET À LA JUSTICE",'ETPT Format DDG'!2:2,0)),
INDEX( 'ETPT Format DDG'!$A:$ZZ,,MATCH("Fonction recodée",'ETPT Format DDG'!2:2,0)),"JA/AttJ Siège autres"))</f>
        <v>#N/A</v>
      </c>
      <c r="H8" s="112" t="e">
        <f>SUM(SUMIFS(
INDEX( 'ETPT Format DDG'!$A:$ZZ,,MATCH("13.7. ACCÈS AU DROIT ET À LA JUSTICE",'ETPT Format DDG'!2:2,0)),
INDEX( 'ETPT Format DDG'!$A:$ZZ,,MATCH("Fonction recodée",'ETPT Format DDG'!2:2,0)),"JA/AttJ Parquet"))</f>
        <v>#N/A</v>
      </c>
      <c r="N8" s="114">
        <f t="shared" si="0"/>
        <v>0</v>
      </c>
    </row>
    <row r="9" spans="1:14">
      <c r="A9" s="118" t="s">
        <v>195</v>
      </c>
      <c r="B9" s="117" t="s">
        <v>45</v>
      </c>
      <c r="C9" s="117" t="s">
        <v>44</v>
      </c>
      <c r="D9" s="113" t="e" cm="1">
        <f t="array" ref="D9">SUM(SUMIFS(
INDEX( 'ETPT Format DDG'!$A:$ZZ,,MATCH("14. TOTAL des INDISPONIBILITÉS relevant de l'action 99",'ETPT Format DDG'!2:2,0)),
INDEX( 'ETPT Format DDG'!$A:$ZZ,,MATCH("Fonction recodée",'ETPT Format DDG'!2:2,0)),{"CONT A VIF Siège";"CONT A JP Siège"}))-
SUM(SUMIFS(
INDEX( 'ETPT Format DDG'!$A:$ZZ,,MATCH("14.9. MISE À DISPOSITION",'ETPT Format DDG'!2:2,0)),
INDEX( 'ETPT Format DDG'!$A:$ZZ,,MATCH("Fonction recodée",'ETPT Format DDG'!2:2,0)),{"CONT A VIF Siège";"CONT A JP Siège"}))</f>
        <v>#N/A</v>
      </c>
      <c r="E9" s="113" t="e" cm="1">
        <f t="array" ref="E9">SUM(SUMIFS(
INDEX( 'ETPT Format DDG'!$A:$ZZ,,MATCH("14. TOTAL des INDISPONIBILITÉS relevant de l'action 99",'ETPT Format DDG'!2:2,0)),
INDEX( 'ETPT Format DDG'!$A:$ZZ,,MATCH("Fonction recodée",'ETPT Format DDG'!2:2,0)),{"CONT A VIF Parquet";"CONT A JP Parquet"}))-
SUM(SUMIFS(
INDEX( 'ETPT Format DDG'!$A:$ZZ,,MATCH("14.9. MISE À DISPOSITION",'ETPT Format DDG'!2:2,0)),
INDEX( 'ETPT Format DDG'!$A:$ZZ,,MATCH("Fonction recodée",'ETPT Format DDG'!2:2,0)),{"CONT A VIF Parquet";"CONT A JP Parquet"}))</f>
        <v>#N/A</v>
      </c>
      <c r="F9" s="112" t="e">
        <f>SUM(SUMIFS(
INDEX( 'ETPT Format DDG'!$A:$ZZ,,MATCH("14. TOTAL des INDISPONIBILITÉS relevant de l'action 99",'ETPT Format DDG'!2:2,0)),
INDEX( 'ETPT Format DDG'!$A:$ZZ,,MATCH("Fonction recodée",'ETPT Format DDG'!2:2,0)),"JA/AttJ Social"))-
SUM(SUMIFS(
INDEX( 'ETPT Format DDG'!$A:$ZZ,,MATCH("14.9. MISE À DISPOSITION",'ETPT Format DDG'!2:2,0)),
INDEX( 'ETPT Format DDG'!$A:$ZZ,,MATCH("Fonction recodée",'ETPT Format DDG'!2:2,0)),"JA/AttJ Social"))</f>
        <v>#N/A</v>
      </c>
      <c r="G9" s="112" t="e">
        <f>SUM(SUMIFS(
INDEX( 'ETPT Format DDG'!$A:$ZZ,,MATCH("14. TOTAL des INDISPONIBILITÉS relevant de l'action 99",'ETPT Format DDG'!2:2,0)),
INDEX( 'ETPT Format DDG'!$A:$ZZ,,MATCH("Fonction recodée",'ETPT Format DDG'!2:2,0)),"JA/AttJ Siège autres"))-
SUM(SUMIFS(
INDEX( 'ETPT Format DDG'!$A:$ZZ,,MATCH("14.9. MISE À DISPOSITION",'ETPT Format DDG'!2:2,0)),
INDEX( 'ETPT Format DDG'!$A:$ZZ,,MATCH("Fonction recodée",'ETPT Format DDG'!2:2,0)),"JA/AttJ Siège autres"))</f>
        <v>#N/A</v>
      </c>
      <c r="H9" s="112" t="e">
        <f>SUM(SUMIFS(
INDEX( 'ETPT Format DDG'!$A:$ZZ,,MATCH("14. TOTAL des INDISPONIBILITÉS relevant de l'action 99",'ETPT Format DDG'!2:2,0)),
INDEX( 'ETPT Format DDG'!$A:$ZZ,,MATCH("Fonction recodée",'ETPT Format DDG'!2:2,0)),"JA/AttJ Parquet"))-
SUM(SUMIFS(
INDEX( 'ETPT Format DDG'!$A:$ZZ,,MATCH("14.9. MISE À DISPOSITION",'ETPT Format DDG'!2:2,0)),
INDEX( 'ETPT Format DDG'!$A:$ZZ,,MATCH("Fonction recodée",'ETPT Format DDG'!2:2,0)),"JA/AttJ Parquet"))</f>
        <v>#N/A</v>
      </c>
      <c r="N9" s="114">
        <f t="shared" si="0"/>
        <v>0</v>
      </c>
    </row>
    <row r="10" spans="1:14" ht="17" customHeight="1">
      <c r="A10" s="118" t="s">
        <v>196</v>
      </c>
      <c r="B10" s="117" t="s">
        <v>43</v>
      </c>
      <c r="C10" s="117" t="s">
        <v>42</v>
      </c>
      <c r="D10" s="113" t="e" cm="1">
        <f t="array" ref="D10">SUM(SUMIFS(
INDEX( 'ETPT Format DDG'!$A:$ZZ,,MATCH("14.9. MISE À DISPOSITION",'ETPT Format DDG'!2:2,0)),
INDEX( 'ETPT Format DDG'!$A:$ZZ,,MATCH("Fonction recodée",'ETPT Format DDG'!2:2,0)),{"CONT A VIF Siège";"CONT A JP Siège"}))</f>
        <v>#N/A</v>
      </c>
      <c r="E10" s="113" t="e" cm="1">
        <f t="array" ref="E10">SUM(SUMIFS(
INDEX( 'ETPT Format DDG'!$A:$ZZ,,MATCH("14.9. MISE À DISPOSITION",'ETPT Format DDG'!2:2,0)),
INDEX( 'ETPT Format DDG'!$A:$ZZ,,MATCH("Fonction recodée",'ETPT Format DDG'!2:2,0)),{"CONT A VIF Parquet";"CONT A JP Parquet"}))</f>
        <v>#N/A</v>
      </c>
      <c r="F10" s="112" t="e">
        <f>SUM(SUMIFS(
INDEX( 'ETPT Format DDG'!$A:$ZZ,,MATCH("14.9. MISE À DISPOSITION",'ETPT Format DDG'!2:2,0)),
INDEX( 'ETPT Format DDG'!$A:$ZZ,,MATCH("Fonction recodée",'ETPT Format DDG'!2:2,0)),"JA/AttJ Social"))</f>
        <v>#N/A</v>
      </c>
      <c r="G10" s="112" t="e">
        <f>SUM(SUMIFS(
INDEX( 'ETPT Format DDG'!$A:$ZZ,,MATCH("14.9. MISE À DISPOSITION",'ETPT Format DDG'!2:2,0)),
INDEX( 'ETPT Format DDG'!$A:$ZZ,,MATCH("Fonction recodée",'ETPT Format DDG'!2:2,0)),"JA/AttJ Siège autres"))</f>
        <v>#N/A</v>
      </c>
      <c r="H10" s="112" t="e">
        <f>SUM(SUMIFS(
INDEX( 'ETPT Format DDG'!$A:$ZZ,,MATCH("14.9. MISE À DISPOSITION",'ETPT Format DDG'!2:2,0)),
INDEX( 'ETPT Format DDG'!$A:$ZZ,,MATCH("Fonction recodée",'ETPT Format DDG'!2:2,0)),"JA/AttJ Parquet"))</f>
        <v>#N/A</v>
      </c>
      <c r="N10" s="114">
        <f>_xlfn.AGGREGATE(9,6,D10:M10)</f>
        <v>0</v>
      </c>
    </row>
    <row r="11" spans="1:14">
      <c r="C11" s="116" t="s">
        <v>37</v>
      </c>
      <c r="D11" s="114">
        <f>_xlfn.AGGREGATE(9,6,D3:D10)</f>
        <v>0</v>
      </c>
      <c r="E11" s="114">
        <f t="shared" ref="E11:M11" si="1">_xlfn.AGGREGATE(9,6,E3:E10)</f>
        <v>0</v>
      </c>
      <c r="F11" s="114">
        <f t="shared" si="1"/>
        <v>0</v>
      </c>
      <c r="G11" s="114">
        <f t="shared" si="1"/>
        <v>0</v>
      </c>
      <c r="H11" s="114">
        <f t="shared" si="1"/>
        <v>0</v>
      </c>
      <c r="I11" s="114">
        <f t="shared" si="1"/>
        <v>0</v>
      </c>
      <c r="J11" s="114">
        <f t="shared" si="1"/>
        <v>0</v>
      </c>
      <c r="K11" s="114">
        <f t="shared" si="1"/>
        <v>0</v>
      </c>
      <c r="L11" s="114">
        <f t="shared" si="1"/>
        <v>0</v>
      </c>
      <c r="M11" s="114">
        <f t="shared" si="1"/>
        <v>0</v>
      </c>
      <c r="N11" s="114">
        <f>_xlfn.AGGREGATE(9,6,N3:N10)</f>
        <v>0</v>
      </c>
    </row>
  </sheetData>
  <phoneticPr fontId="47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5FE4-5D9A-904C-8E7D-D70A5B5F8254}">
  <sheetPr>
    <tabColor rgb="FF0070C0"/>
  </sheetPr>
  <dimension ref="A1:N11"/>
  <sheetViews>
    <sheetView zoomScaleNormal="100" workbookViewId="0">
      <selection activeCell="A3" sqref="A3"/>
    </sheetView>
  </sheetViews>
  <sheetFormatPr baseColWidth="10" defaultRowHeight="15"/>
  <cols>
    <col min="1" max="1" width="14.1640625" customWidth="1"/>
    <col min="3" max="3" width="59.83203125" customWidth="1"/>
    <col min="4" max="13" width="20.1640625" customWidth="1"/>
  </cols>
  <sheetData>
    <row r="1" spans="1:14" ht="87" customHeight="1">
      <c r="A1" s="3" t="s">
        <v>255</v>
      </c>
      <c r="B1" s="7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4">
      <c r="A2" s="128" t="s">
        <v>32</v>
      </c>
      <c r="B2" s="128" t="s">
        <v>146</v>
      </c>
      <c r="C2" s="128" t="s">
        <v>72</v>
      </c>
      <c r="D2" s="99" t="s">
        <v>259</v>
      </c>
      <c r="E2" s="99" t="s">
        <v>260</v>
      </c>
      <c r="F2" s="99" t="s">
        <v>261</v>
      </c>
      <c r="G2" s="99" t="s">
        <v>262</v>
      </c>
      <c r="H2" s="99" t="s">
        <v>263</v>
      </c>
      <c r="I2" s="99" t="s">
        <v>264</v>
      </c>
      <c r="J2" s="99" t="s">
        <v>265</v>
      </c>
      <c r="K2" s="99" t="s">
        <v>266</v>
      </c>
      <c r="L2" s="99" t="s">
        <v>267</v>
      </c>
      <c r="M2" s="99" t="s">
        <v>268</v>
      </c>
      <c r="N2" s="130" t="s">
        <v>138</v>
      </c>
    </row>
    <row r="3" spans="1:14">
      <c r="A3" s="118" t="str">
        <f>ETPT_CA_JUR_DDG!D3</f>
        <v>A</v>
      </c>
      <c r="B3" s="96" t="s">
        <v>59</v>
      </c>
      <c r="C3" s="96" t="s">
        <v>58</v>
      </c>
      <c r="D3" s="136" t="str">
        <f>IF(ISERROR(ETPT_ATTACHES_JUSTICE!D3),"",IF(ETPT_ATTACHES_JUSTICE!D3=0,"",ETPT_ATTACHES_JUSTICE!D3))</f>
        <v/>
      </c>
      <c r="E3" s="136" t="str">
        <f>IF(ISERROR(ETPT_ATTACHES_JUSTICE!E3),"",IF(ETPT_ATTACHES_JUSTICE!E3=0,"",ETPT_ATTACHES_JUSTICE!E3))</f>
        <v/>
      </c>
      <c r="F3" s="136" t="str">
        <f>IF(ISERROR(ETPT_ATTACHES_JUSTICE!F3),"",IF(ETPT_ATTACHES_JUSTICE!F3=0,"",ETPT_ATTACHES_JUSTICE!F3))</f>
        <v/>
      </c>
      <c r="G3" s="136" t="str">
        <f>IF(ISERROR(ETPT_ATTACHES_JUSTICE!G3),"",IF(ETPT_ATTACHES_JUSTICE!G3=0,"",ETPT_ATTACHES_JUSTICE!G3))</f>
        <v/>
      </c>
      <c r="H3" s="136" t="str">
        <f>IF(ISERROR(ETPT_ATTACHES_JUSTICE!H3),"",IF(ETPT_ATTACHES_JUSTICE!H3=0,"",ETPT_ATTACHES_JUSTICE!H3))</f>
        <v/>
      </c>
      <c r="I3" s="136" t="str">
        <f>IF(ISERROR(ETPT_ATTACHES_JUSTICE!I3),"",IF(ETPT_ATTACHES_JUSTICE!I3=0,"",ETPT_ATTACHES_JUSTICE!I3))</f>
        <v/>
      </c>
      <c r="J3" s="136" t="str">
        <f>IF(ISERROR(ETPT_ATTACHES_JUSTICE!J3),"",IF(ETPT_ATTACHES_JUSTICE!J3=0,"",ETPT_ATTACHES_JUSTICE!J3))</f>
        <v/>
      </c>
      <c r="K3" s="136" t="str">
        <f>IF(ISERROR(ETPT_ATTACHES_JUSTICE!K3),"",IF(ETPT_ATTACHES_JUSTICE!K3=0,"",ETPT_ATTACHES_JUSTICE!K3))</f>
        <v/>
      </c>
      <c r="L3" s="136" t="str">
        <f>IF(ISERROR(ETPT_ATTACHES_JUSTICE!L3),"",IF(ETPT_ATTACHES_JUSTICE!L3=0,"",ETPT_ATTACHES_JUSTICE!L3))</f>
        <v/>
      </c>
      <c r="M3" s="136" t="str">
        <f>IF(ISERROR(ETPT_ATTACHES_JUSTICE!M3),"",IF(ETPT_ATTACHES_JUSTICE!M3=0,"",ETPT_ATTACHES_JUSTICE!M3))</f>
        <v/>
      </c>
      <c r="N3" s="142">
        <f>ETPT_ATTACHES_JUSTICE!N3</f>
        <v>0</v>
      </c>
    </row>
    <row r="4" spans="1:14">
      <c r="A4" s="118" t="str">
        <f>$A$3</f>
        <v>A</v>
      </c>
      <c r="B4" s="96" t="s">
        <v>57</v>
      </c>
      <c r="C4" s="96" t="s">
        <v>56</v>
      </c>
      <c r="D4" s="136" t="str">
        <f>IF(ISERROR(ETPT_ATTACHES_JUSTICE!D4),"",IF(ETPT_ATTACHES_JUSTICE!D4=0,"",ETPT_ATTACHES_JUSTICE!D4))</f>
        <v/>
      </c>
      <c r="E4" s="136" t="str">
        <f>IF(ISERROR(ETPT_ATTACHES_JUSTICE!E4),"",IF(ETPT_ATTACHES_JUSTICE!E4=0,"",ETPT_ATTACHES_JUSTICE!E4))</f>
        <v/>
      </c>
      <c r="F4" s="136" t="str">
        <f>IF(ISERROR(ETPT_ATTACHES_JUSTICE!F4),"",IF(ETPT_ATTACHES_JUSTICE!F4=0,"",ETPT_ATTACHES_JUSTICE!F4))</f>
        <v/>
      </c>
      <c r="G4" s="136" t="str">
        <f>IF(ISERROR(ETPT_ATTACHES_JUSTICE!G4),"",IF(ETPT_ATTACHES_JUSTICE!G4=0,"",ETPT_ATTACHES_JUSTICE!G4))</f>
        <v/>
      </c>
      <c r="H4" s="136" t="str">
        <f>IF(ISERROR(ETPT_ATTACHES_JUSTICE!H4),"",IF(ETPT_ATTACHES_JUSTICE!H4=0,"",ETPT_ATTACHES_JUSTICE!H4))</f>
        <v/>
      </c>
      <c r="I4" s="136" t="str">
        <f>IF(ISERROR(ETPT_ATTACHES_JUSTICE!I4),"",IF(ETPT_ATTACHES_JUSTICE!I4=0,"",ETPT_ATTACHES_JUSTICE!I4))</f>
        <v/>
      </c>
      <c r="J4" s="136" t="str">
        <f>IF(ISERROR(ETPT_ATTACHES_JUSTICE!J4),"",IF(ETPT_ATTACHES_JUSTICE!J4=0,"",ETPT_ATTACHES_JUSTICE!J4))</f>
        <v/>
      </c>
      <c r="K4" s="136" t="str">
        <f>IF(ISERROR(ETPT_ATTACHES_JUSTICE!K4),"",IF(ETPT_ATTACHES_JUSTICE!K4=0,"",ETPT_ATTACHES_JUSTICE!K4))</f>
        <v/>
      </c>
      <c r="L4" s="136" t="str">
        <f>IF(ISERROR(ETPT_ATTACHES_JUSTICE!L4),"",IF(ETPT_ATTACHES_JUSTICE!L4=0,"",ETPT_ATTACHES_JUSTICE!L4))</f>
        <v/>
      </c>
      <c r="M4" s="136" t="str">
        <f>IF(ISERROR(ETPT_ATTACHES_JUSTICE!M4),"",IF(ETPT_ATTACHES_JUSTICE!M4=0,"",ETPT_ATTACHES_JUSTICE!M4))</f>
        <v/>
      </c>
      <c r="N4" s="142">
        <f>ETPT_ATTACHES_JUSTICE!N4</f>
        <v>0</v>
      </c>
    </row>
    <row r="5" spans="1:14">
      <c r="A5" s="118" t="str">
        <f t="shared" ref="A5:A10" si="0">$A$3</f>
        <v>A</v>
      </c>
      <c r="B5" s="96" t="s">
        <v>53</v>
      </c>
      <c r="C5" s="96" t="s">
        <v>52</v>
      </c>
      <c r="D5" s="136" t="str">
        <f>IF(ISERROR(ETPT_ATTACHES_JUSTICE!D5),"",IF(ETPT_ATTACHES_JUSTICE!D5=0,"",ETPT_ATTACHES_JUSTICE!D5))</f>
        <v/>
      </c>
      <c r="E5" s="136" t="str">
        <f>IF(ISERROR(ETPT_ATTACHES_JUSTICE!E5),"",IF(ETPT_ATTACHES_JUSTICE!E5=0,"",ETPT_ATTACHES_JUSTICE!E5))</f>
        <v/>
      </c>
      <c r="F5" s="136" t="str">
        <f>IF(ISERROR(ETPT_ATTACHES_JUSTICE!F5),"",IF(ETPT_ATTACHES_JUSTICE!F5=0,"",ETPT_ATTACHES_JUSTICE!F5))</f>
        <v/>
      </c>
      <c r="G5" s="136" t="str">
        <f>IF(ISERROR(ETPT_ATTACHES_JUSTICE!G5),"",IF(ETPT_ATTACHES_JUSTICE!G5=0,"",ETPT_ATTACHES_JUSTICE!G5))</f>
        <v/>
      </c>
      <c r="H5" s="136" t="str">
        <f>IF(ISERROR(ETPT_ATTACHES_JUSTICE!H5),"",IF(ETPT_ATTACHES_JUSTICE!H5=0,"",ETPT_ATTACHES_JUSTICE!H5))</f>
        <v/>
      </c>
      <c r="I5" s="136" t="str">
        <f>IF(ISERROR(ETPT_ATTACHES_JUSTICE!I5),"",IF(ETPT_ATTACHES_JUSTICE!I5=0,"",ETPT_ATTACHES_JUSTICE!I5))</f>
        <v/>
      </c>
      <c r="J5" s="136" t="str">
        <f>IF(ISERROR(ETPT_ATTACHES_JUSTICE!J5),"",IF(ETPT_ATTACHES_JUSTICE!J5=0,"",ETPT_ATTACHES_JUSTICE!J5))</f>
        <v/>
      </c>
      <c r="K5" s="136" t="str">
        <f>IF(ISERROR(ETPT_ATTACHES_JUSTICE!K5),"",IF(ETPT_ATTACHES_JUSTICE!K5=0,"",ETPT_ATTACHES_JUSTICE!K5))</f>
        <v/>
      </c>
      <c r="L5" s="136" t="str">
        <f>IF(ISERROR(ETPT_ATTACHES_JUSTICE!L5),"",IF(ETPT_ATTACHES_JUSTICE!L5=0,"",ETPT_ATTACHES_JUSTICE!L5))</f>
        <v/>
      </c>
      <c r="M5" s="136" t="str">
        <f>IF(ISERROR(ETPT_ATTACHES_JUSTICE!M5),"",IF(ETPT_ATTACHES_JUSTICE!M5=0,"",ETPT_ATTACHES_JUSTICE!M5))</f>
        <v/>
      </c>
      <c r="N5" s="142">
        <f>ETPT_ATTACHES_JUSTICE!N5</f>
        <v>0</v>
      </c>
    </row>
    <row r="6" spans="1:14">
      <c r="A6" s="118" t="str">
        <f t="shared" si="0"/>
        <v>A</v>
      </c>
      <c r="B6" s="96" t="s">
        <v>51</v>
      </c>
      <c r="C6" s="96" t="s">
        <v>50</v>
      </c>
      <c r="D6" s="136" t="str">
        <f>IF(ISERROR(ETPT_ATTACHES_JUSTICE!D6),"",IF(ETPT_ATTACHES_JUSTICE!D6=0,"",ETPT_ATTACHES_JUSTICE!D6))</f>
        <v/>
      </c>
      <c r="E6" s="136" t="str">
        <f>IF(ISERROR(ETPT_ATTACHES_JUSTICE!E6),"",IF(ETPT_ATTACHES_JUSTICE!E6=0,"",ETPT_ATTACHES_JUSTICE!E6))</f>
        <v/>
      </c>
      <c r="F6" s="136" t="str">
        <f>IF(ISERROR(ETPT_ATTACHES_JUSTICE!F6),"",IF(ETPT_ATTACHES_JUSTICE!F6=0,"",ETPT_ATTACHES_JUSTICE!F6))</f>
        <v/>
      </c>
      <c r="G6" s="136" t="str">
        <f>IF(ISERROR(ETPT_ATTACHES_JUSTICE!G6),"",IF(ETPT_ATTACHES_JUSTICE!G6=0,"",ETPT_ATTACHES_JUSTICE!G6))</f>
        <v/>
      </c>
      <c r="H6" s="136" t="str">
        <f>IF(ISERROR(ETPT_ATTACHES_JUSTICE!H6),"",IF(ETPT_ATTACHES_JUSTICE!H6=0,"",ETPT_ATTACHES_JUSTICE!H6))</f>
        <v/>
      </c>
      <c r="I6" s="136" t="str">
        <f>IF(ISERROR(ETPT_ATTACHES_JUSTICE!I6),"",IF(ETPT_ATTACHES_JUSTICE!I6=0,"",ETPT_ATTACHES_JUSTICE!I6))</f>
        <v/>
      </c>
      <c r="J6" s="136" t="str">
        <f>IF(ISERROR(ETPT_ATTACHES_JUSTICE!J6),"",IF(ETPT_ATTACHES_JUSTICE!J6=0,"",ETPT_ATTACHES_JUSTICE!J6))</f>
        <v/>
      </c>
      <c r="K6" s="136" t="str">
        <f>IF(ISERROR(ETPT_ATTACHES_JUSTICE!K6),"",IF(ETPT_ATTACHES_JUSTICE!K6=0,"",ETPT_ATTACHES_JUSTICE!K6))</f>
        <v/>
      </c>
      <c r="L6" s="136" t="str">
        <f>IF(ISERROR(ETPT_ATTACHES_JUSTICE!L6),"",IF(ETPT_ATTACHES_JUSTICE!L6=0,"",ETPT_ATTACHES_JUSTICE!L6))</f>
        <v/>
      </c>
      <c r="M6" s="136" t="str">
        <f>IF(ISERROR(ETPT_ATTACHES_JUSTICE!M6),"",IF(ETPT_ATTACHES_JUSTICE!M6=0,"",ETPT_ATTACHES_JUSTICE!M6))</f>
        <v/>
      </c>
      <c r="N6" s="142">
        <f>ETPT_ATTACHES_JUSTICE!N6</f>
        <v>0</v>
      </c>
    </row>
    <row r="7" spans="1:14">
      <c r="A7" s="118" t="str">
        <f t="shared" si="0"/>
        <v>A</v>
      </c>
      <c r="B7" s="96" t="s">
        <v>49</v>
      </c>
      <c r="C7" s="96" t="s">
        <v>48</v>
      </c>
      <c r="D7" s="136" t="str">
        <f>IF(ISERROR(ETPT_ATTACHES_JUSTICE!D7),"",IF(ETPT_ATTACHES_JUSTICE!D7=0,"",ETPT_ATTACHES_JUSTICE!D7))</f>
        <v/>
      </c>
      <c r="E7" s="136" t="str">
        <f>IF(ISERROR(ETPT_ATTACHES_JUSTICE!E7),"",IF(ETPT_ATTACHES_JUSTICE!E7=0,"",ETPT_ATTACHES_JUSTICE!E7))</f>
        <v/>
      </c>
      <c r="F7" s="136" t="str">
        <f>IF(ISERROR(ETPT_ATTACHES_JUSTICE!F7),"",IF(ETPT_ATTACHES_JUSTICE!F7=0,"",ETPT_ATTACHES_JUSTICE!F7))</f>
        <v/>
      </c>
      <c r="G7" s="136" t="str">
        <f>IF(ISERROR(ETPT_ATTACHES_JUSTICE!G7),"",IF(ETPT_ATTACHES_JUSTICE!G7=0,"",ETPT_ATTACHES_JUSTICE!G7))</f>
        <v/>
      </c>
      <c r="H7" s="136" t="str">
        <f>IF(ISERROR(ETPT_ATTACHES_JUSTICE!H7),"",IF(ETPT_ATTACHES_JUSTICE!H7=0,"",ETPT_ATTACHES_JUSTICE!H7))</f>
        <v/>
      </c>
      <c r="I7" s="136" t="str">
        <f>IF(ISERROR(ETPT_ATTACHES_JUSTICE!I7),"",IF(ETPT_ATTACHES_JUSTICE!I7=0,"",ETPT_ATTACHES_JUSTICE!I7))</f>
        <v/>
      </c>
      <c r="J7" s="136" t="str">
        <f>IF(ISERROR(ETPT_ATTACHES_JUSTICE!J7),"",IF(ETPT_ATTACHES_JUSTICE!J7=0,"",ETPT_ATTACHES_JUSTICE!J7))</f>
        <v/>
      </c>
      <c r="K7" s="136" t="str">
        <f>IF(ISERROR(ETPT_ATTACHES_JUSTICE!K7),"",IF(ETPT_ATTACHES_JUSTICE!K7=0,"",ETPT_ATTACHES_JUSTICE!K7))</f>
        <v/>
      </c>
      <c r="L7" s="136" t="str">
        <f>IF(ISERROR(ETPT_ATTACHES_JUSTICE!L7),"",IF(ETPT_ATTACHES_JUSTICE!L7=0,"",ETPT_ATTACHES_JUSTICE!L7))</f>
        <v/>
      </c>
      <c r="M7" s="136" t="str">
        <f>IF(ISERROR(ETPT_ATTACHES_JUSTICE!M7),"",IF(ETPT_ATTACHES_JUSTICE!M7=0,"",ETPT_ATTACHES_JUSTICE!M7))</f>
        <v/>
      </c>
      <c r="N7" s="142">
        <f>ETPT_ATTACHES_JUSTICE!N7</f>
        <v>0</v>
      </c>
    </row>
    <row r="8" spans="1:14">
      <c r="A8" s="118" t="str">
        <f t="shared" si="0"/>
        <v>A</v>
      </c>
      <c r="B8" s="96" t="s">
        <v>47</v>
      </c>
      <c r="C8" s="96" t="s">
        <v>46</v>
      </c>
      <c r="D8" s="136" t="str">
        <f>IF(ISERROR(ETPT_ATTACHES_JUSTICE!D8),"",IF(ETPT_ATTACHES_JUSTICE!D8=0,"",ETPT_ATTACHES_JUSTICE!D8))</f>
        <v/>
      </c>
      <c r="E8" s="136" t="str">
        <f>IF(ISERROR(ETPT_ATTACHES_JUSTICE!E8),"",IF(ETPT_ATTACHES_JUSTICE!E8=0,"",ETPT_ATTACHES_JUSTICE!E8))</f>
        <v/>
      </c>
      <c r="F8" s="136" t="str">
        <f>IF(ISERROR(ETPT_ATTACHES_JUSTICE!F8),"",IF(ETPT_ATTACHES_JUSTICE!F8=0,"",ETPT_ATTACHES_JUSTICE!F8))</f>
        <v/>
      </c>
      <c r="G8" s="136" t="str">
        <f>IF(ISERROR(ETPT_ATTACHES_JUSTICE!G8),"",IF(ETPT_ATTACHES_JUSTICE!G8=0,"",ETPT_ATTACHES_JUSTICE!G8))</f>
        <v/>
      </c>
      <c r="H8" s="136" t="str">
        <f>IF(ISERROR(ETPT_ATTACHES_JUSTICE!H8),"",IF(ETPT_ATTACHES_JUSTICE!H8=0,"",ETPT_ATTACHES_JUSTICE!H8))</f>
        <v/>
      </c>
      <c r="I8" s="136" t="str">
        <f>IF(ISERROR(ETPT_ATTACHES_JUSTICE!I8),"",IF(ETPT_ATTACHES_JUSTICE!I8=0,"",ETPT_ATTACHES_JUSTICE!I8))</f>
        <v/>
      </c>
      <c r="J8" s="136" t="str">
        <f>IF(ISERROR(ETPT_ATTACHES_JUSTICE!J8),"",IF(ETPT_ATTACHES_JUSTICE!J8=0,"",ETPT_ATTACHES_JUSTICE!J8))</f>
        <v/>
      </c>
      <c r="K8" s="136" t="str">
        <f>IF(ISERROR(ETPT_ATTACHES_JUSTICE!K8),"",IF(ETPT_ATTACHES_JUSTICE!K8=0,"",ETPT_ATTACHES_JUSTICE!K8))</f>
        <v/>
      </c>
      <c r="L8" s="136" t="str">
        <f>IF(ISERROR(ETPT_ATTACHES_JUSTICE!L8),"",IF(ETPT_ATTACHES_JUSTICE!L8=0,"",ETPT_ATTACHES_JUSTICE!L8))</f>
        <v/>
      </c>
      <c r="M8" s="136" t="str">
        <f>IF(ISERROR(ETPT_ATTACHES_JUSTICE!M8),"",IF(ETPT_ATTACHES_JUSTICE!M8=0,"",ETPT_ATTACHES_JUSTICE!M8))</f>
        <v/>
      </c>
      <c r="N8" s="142">
        <f>ETPT_ATTACHES_JUSTICE!N8</f>
        <v>0</v>
      </c>
    </row>
    <row r="9" spans="1:14">
      <c r="A9" s="118" t="str">
        <f t="shared" si="0"/>
        <v>A</v>
      </c>
      <c r="B9" s="96" t="s">
        <v>45</v>
      </c>
      <c r="C9" s="96" t="s">
        <v>44</v>
      </c>
      <c r="D9" s="136" t="str">
        <f>IF(ISERROR(ETPT_ATTACHES_JUSTICE!D9),"",IF(ETPT_ATTACHES_JUSTICE!D9=0,"",ETPT_ATTACHES_JUSTICE!D9))</f>
        <v/>
      </c>
      <c r="E9" s="136" t="str">
        <f>IF(ISERROR(ETPT_ATTACHES_JUSTICE!E9),"",IF(ETPT_ATTACHES_JUSTICE!E9=0,"",ETPT_ATTACHES_JUSTICE!E9))</f>
        <v/>
      </c>
      <c r="F9" s="136" t="str">
        <f>IF(ISERROR(ETPT_ATTACHES_JUSTICE!F9),"",IF(ETPT_ATTACHES_JUSTICE!F9=0,"",ETPT_ATTACHES_JUSTICE!F9))</f>
        <v/>
      </c>
      <c r="G9" s="136" t="str">
        <f>IF(ISERROR(ETPT_ATTACHES_JUSTICE!G9),"",IF(ETPT_ATTACHES_JUSTICE!G9=0,"",ETPT_ATTACHES_JUSTICE!G9))</f>
        <v/>
      </c>
      <c r="H9" s="136" t="str">
        <f>IF(ISERROR(ETPT_ATTACHES_JUSTICE!H9),"",IF(ETPT_ATTACHES_JUSTICE!H9=0,"",ETPT_ATTACHES_JUSTICE!H9))</f>
        <v/>
      </c>
      <c r="I9" s="136" t="str">
        <f>IF(ISERROR(ETPT_ATTACHES_JUSTICE!I9),"",IF(ETPT_ATTACHES_JUSTICE!I9=0,"",ETPT_ATTACHES_JUSTICE!I9))</f>
        <v/>
      </c>
      <c r="J9" s="136" t="str">
        <f>IF(ISERROR(ETPT_ATTACHES_JUSTICE!J9),"",IF(ETPT_ATTACHES_JUSTICE!J9=0,"",ETPT_ATTACHES_JUSTICE!J9))</f>
        <v/>
      </c>
      <c r="K9" s="136" t="str">
        <f>IF(ISERROR(ETPT_ATTACHES_JUSTICE!K9),"",IF(ETPT_ATTACHES_JUSTICE!K9=0,"",ETPT_ATTACHES_JUSTICE!K9))</f>
        <v/>
      </c>
      <c r="L9" s="136" t="str">
        <f>IF(ISERROR(ETPT_ATTACHES_JUSTICE!L9),"",IF(ETPT_ATTACHES_JUSTICE!L9=0,"",ETPT_ATTACHES_JUSTICE!L9))</f>
        <v/>
      </c>
      <c r="M9" s="136" t="str">
        <f>IF(ISERROR(ETPT_ATTACHES_JUSTICE!M9),"",IF(ETPT_ATTACHES_JUSTICE!M9=0,"",ETPT_ATTACHES_JUSTICE!M9))</f>
        <v/>
      </c>
      <c r="N9" s="142">
        <f>ETPT_ATTACHES_JUSTICE!N9</f>
        <v>0</v>
      </c>
    </row>
    <row r="10" spans="1:14">
      <c r="A10" s="118" t="str">
        <f t="shared" si="0"/>
        <v>A</v>
      </c>
      <c r="B10" s="96" t="s">
        <v>43</v>
      </c>
      <c r="C10" s="96" t="s">
        <v>42</v>
      </c>
      <c r="D10" s="136" t="str">
        <f>IF(ISERROR(ETPT_ATTACHES_JUSTICE!D10),"",IF(ETPT_ATTACHES_JUSTICE!D10=0,"",ETPT_ATTACHES_JUSTICE!D10))</f>
        <v/>
      </c>
      <c r="E10" s="136" t="str">
        <f>IF(ISERROR(ETPT_ATTACHES_JUSTICE!E10),"",IF(ETPT_ATTACHES_JUSTICE!E10=0,"",ETPT_ATTACHES_JUSTICE!E10))</f>
        <v/>
      </c>
      <c r="F10" s="136" t="str">
        <f>IF(ISERROR(ETPT_ATTACHES_JUSTICE!F10),"",IF(ETPT_ATTACHES_JUSTICE!F10=0,"",ETPT_ATTACHES_JUSTICE!F10))</f>
        <v/>
      </c>
      <c r="G10" s="136" t="str">
        <f>IF(ISERROR(ETPT_ATTACHES_JUSTICE!G10),"",IF(ETPT_ATTACHES_JUSTICE!G10=0,"",ETPT_ATTACHES_JUSTICE!G10))</f>
        <v/>
      </c>
      <c r="H10" s="136" t="str">
        <f>IF(ISERROR(ETPT_ATTACHES_JUSTICE!H10),"",IF(ETPT_ATTACHES_JUSTICE!H10=0,"",ETPT_ATTACHES_JUSTICE!H10))</f>
        <v/>
      </c>
      <c r="I10" s="136" t="str">
        <f>IF(ISERROR(ETPT_ATTACHES_JUSTICE!I10),"",IF(ETPT_ATTACHES_JUSTICE!I10=0,"",ETPT_ATTACHES_JUSTICE!I10))</f>
        <v/>
      </c>
      <c r="J10" s="136" t="str">
        <f>IF(ISERROR(ETPT_ATTACHES_JUSTICE!J10),"",IF(ETPT_ATTACHES_JUSTICE!J10=0,"",ETPT_ATTACHES_JUSTICE!J10))</f>
        <v/>
      </c>
      <c r="K10" s="136" t="str">
        <f>IF(ISERROR(ETPT_ATTACHES_JUSTICE!K10),"",IF(ETPT_ATTACHES_JUSTICE!K10=0,"",ETPT_ATTACHES_JUSTICE!K10))</f>
        <v/>
      </c>
      <c r="L10" s="136" t="str">
        <f>IF(ISERROR(ETPT_ATTACHES_JUSTICE!L10),"",IF(ETPT_ATTACHES_JUSTICE!L10=0,"",ETPT_ATTACHES_JUSTICE!L10))</f>
        <v/>
      </c>
      <c r="M10" s="136" t="str">
        <f>IF(ISERROR(ETPT_ATTACHES_JUSTICE!M10),"",IF(ETPT_ATTACHES_JUSTICE!M10=0,"",ETPT_ATTACHES_JUSTICE!M10))</f>
        <v/>
      </c>
      <c r="N10" s="142">
        <f>ETPT_ATTACHES_JUSTICE!N10</f>
        <v>0</v>
      </c>
    </row>
    <row r="11" spans="1:14">
      <c r="A11" s="127"/>
      <c r="B11" s="127"/>
      <c r="C11" s="141" t="s">
        <v>37</v>
      </c>
      <c r="D11" s="142">
        <f>ETPT_ATTACHES_JUSTICE!D11</f>
        <v>0</v>
      </c>
      <c r="E11" s="142">
        <f>ETPT_ATTACHES_JUSTICE!E11</f>
        <v>0</v>
      </c>
      <c r="F11" s="142">
        <f>ETPT_ATTACHES_JUSTICE!F11</f>
        <v>0</v>
      </c>
      <c r="G11" s="142">
        <f>ETPT_ATTACHES_JUSTICE!G11</f>
        <v>0</v>
      </c>
      <c r="H11" s="142">
        <f>ETPT_ATTACHES_JUSTICE!H11</f>
        <v>0</v>
      </c>
      <c r="I11" s="142">
        <f>ETPT_ATTACHES_JUSTICE!I11</f>
        <v>0</v>
      </c>
      <c r="J11" s="142">
        <f>ETPT_ATTACHES_JUSTICE!J11</f>
        <v>0</v>
      </c>
      <c r="K11" s="142">
        <f>ETPT_ATTACHES_JUSTICE!K11</f>
        <v>0</v>
      </c>
      <c r="L11" s="142">
        <f>ETPT_ATTACHES_JUSTICE!L11</f>
        <v>0</v>
      </c>
      <c r="M11" s="142">
        <f>ETPT_ATTACHES_JUSTICE!M11</f>
        <v>0</v>
      </c>
      <c r="N11" s="142">
        <f>ETPT_ATTACHES_JUSTICE!N11</f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DAE4-6E6E-634B-B61F-BD7DA00BF20E}">
  <dimension ref="A1:U17"/>
  <sheetViews>
    <sheetView zoomScale="50" workbookViewId="0">
      <selection activeCell="G8" sqref="G8"/>
    </sheetView>
  </sheetViews>
  <sheetFormatPr baseColWidth="10" defaultRowHeight="15"/>
  <cols>
    <col min="1" max="1" width="14" bestFit="1" customWidth="1"/>
    <col min="6" max="24" width="48.6640625" customWidth="1"/>
  </cols>
  <sheetData>
    <row r="1" spans="1:21" ht="56" customHeight="1">
      <c r="A1" s="194" t="s">
        <v>107</v>
      </c>
      <c r="B1" s="194"/>
      <c r="C1" s="194"/>
      <c r="D1" s="194"/>
      <c r="E1" s="194"/>
      <c r="F1" s="153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</row>
    <row r="2" spans="1:21" ht="60" customHeight="1">
      <c r="A2" s="84"/>
      <c r="B2" s="85" t="s">
        <v>75</v>
      </c>
      <c r="C2" s="85" t="s">
        <v>74</v>
      </c>
      <c r="D2" s="85" t="s">
        <v>32</v>
      </c>
      <c r="E2" s="85" t="s">
        <v>73</v>
      </c>
      <c r="F2" s="85" t="s">
        <v>72</v>
      </c>
      <c r="G2" s="72" t="s">
        <v>71</v>
      </c>
      <c r="H2" s="152"/>
      <c r="I2" s="72" t="s">
        <v>70</v>
      </c>
      <c r="J2" s="72" t="s">
        <v>277</v>
      </c>
      <c r="K2" s="72" t="s">
        <v>68</v>
      </c>
      <c r="L2" s="72" t="s">
        <v>278</v>
      </c>
      <c r="M2" s="72" t="s">
        <v>110</v>
      </c>
      <c r="N2" s="72" t="s">
        <v>67</v>
      </c>
      <c r="O2" s="152"/>
      <c r="P2" s="72" t="s">
        <v>279</v>
      </c>
      <c r="Q2" s="72" t="s">
        <v>65</v>
      </c>
      <c r="R2" s="72" t="s">
        <v>280</v>
      </c>
      <c r="S2" s="72" t="s">
        <v>112</v>
      </c>
      <c r="T2" s="72" t="s">
        <v>64</v>
      </c>
      <c r="U2" s="152"/>
    </row>
    <row r="3" spans="1:21" ht="158" customHeight="1">
      <c r="A3" s="86" t="s">
        <v>113</v>
      </c>
      <c r="B3" s="87"/>
      <c r="C3" s="87"/>
      <c r="D3" s="87"/>
      <c r="E3" s="87" t="s">
        <v>59</v>
      </c>
      <c r="F3" s="88" t="s">
        <v>58</v>
      </c>
      <c r="G3" s="74" t="s">
        <v>271</v>
      </c>
      <c r="H3" s="71" t="e">
        <f>SUMIF(#REF!,#REF!,$G3:G3)</f>
        <v>#REF!</v>
      </c>
      <c r="I3" s="74" t="s">
        <v>197</v>
      </c>
      <c r="J3" s="155"/>
      <c r="K3" s="155"/>
      <c r="L3" s="155"/>
      <c r="M3" s="74" t="s">
        <v>198</v>
      </c>
      <c r="N3" s="74" t="s">
        <v>199</v>
      </c>
      <c r="O3" s="71" t="e">
        <f>SUMIF(#REF!,#REF!,$G3:N3)</f>
        <v>#REF!</v>
      </c>
      <c r="P3" s="155"/>
      <c r="Q3" s="155"/>
      <c r="R3" s="155"/>
      <c r="S3" s="74" t="s">
        <v>200</v>
      </c>
      <c r="T3" s="74" t="s">
        <v>201</v>
      </c>
      <c r="U3" s="71" t="e">
        <f>SUMIF(#REF!,#REF!,$G3:T3)</f>
        <v>#REF!</v>
      </c>
    </row>
    <row r="4" spans="1:21" ht="162" customHeight="1">
      <c r="A4" s="86" t="s">
        <v>113</v>
      </c>
      <c r="B4" s="87"/>
      <c r="C4" s="87"/>
      <c r="D4" s="87"/>
      <c r="E4" s="87" t="s">
        <v>57</v>
      </c>
      <c r="F4" s="88" t="s">
        <v>56</v>
      </c>
      <c r="G4" s="74" t="s">
        <v>272</v>
      </c>
      <c r="H4" s="71" t="e">
        <f>SUMIF(#REF!,#REF!,$G4:G4)</f>
        <v>#REF!</v>
      </c>
      <c r="I4" s="156"/>
      <c r="J4" s="74" t="s">
        <v>202</v>
      </c>
      <c r="K4" s="74" t="s">
        <v>203</v>
      </c>
      <c r="L4" s="74" t="s">
        <v>204</v>
      </c>
      <c r="M4" s="155"/>
      <c r="N4" s="74" t="s">
        <v>205</v>
      </c>
      <c r="O4" s="71" t="e">
        <f>SUMIF(#REF!,#REF!,$G4:N4)</f>
        <v>#REF!</v>
      </c>
      <c r="P4" s="74" t="s">
        <v>206</v>
      </c>
      <c r="Q4" s="74" t="s">
        <v>207</v>
      </c>
      <c r="R4" s="74" t="s">
        <v>208</v>
      </c>
      <c r="S4" s="155"/>
      <c r="T4" s="74" t="s">
        <v>273</v>
      </c>
      <c r="U4" s="71" t="e">
        <f>SUMIF(#REF!,#REF!,$G4:T4)</f>
        <v>#REF!</v>
      </c>
    </row>
    <row r="5" spans="1:21" ht="139" customHeight="1">
      <c r="A5" s="86" t="s">
        <v>113</v>
      </c>
      <c r="B5" s="87"/>
      <c r="C5" s="87"/>
      <c r="D5" s="87"/>
      <c r="E5" s="87" t="s">
        <v>55</v>
      </c>
      <c r="F5" s="88" t="s">
        <v>54</v>
      </c>
      <c r="G5" s="157"/>
      <c r="H5" s="71" t="e">
        <f>SUMIF(#REF!,#REF!,$G5:G5)</f>
        <v>#REF!</v>
      </c>
      <c r="I5" s="157"/>
      <c r="J5" s="157"/>
      <c r="K5" s="157"/>
      <c r="L5" s="157"/>
      <c r="M5" s="157"/>
      <c r="N5" s="158"/>
      <c r="O5" s="71" t="e">
        <f>SUMIF(#REF!,#REF!,$G5:N5)</f>
        <v>#REF!</v>
      </c>
      <c r="P5" s="157"/>
      <c r="Q5" s="157"/>
      <c r="R5" s="157"/>
      <c r="S5" s="157"/>
      <c r="T5" s="74" t="s">
        <v>209</v>
      </c>
      <c r="U5" s="71" t="e">
        <f>SUMIF(#REF!,#REF!,$G5:T5)</f>
        <v>#REF!</v>
      </c>
    </row>
    <row r="6" spans="1:21" ht="139" customHeight="1">
      <c r="A6" s="86" t="s">
        <v>113</v>
      </c>
      <c r="B6" s="87"/>
      <c r="C6" s="87"/>
      <c r="D6" s="87"/>
      <c r="E6" s="87" t="s">
        <v>53</v>
      </c>
      <c r="F6" s="88" t="s">
        <v>52</v>
      </c>
      <c r="G6" s="74" t="s">
        <v>210</v>
      </c>
      <c r="H6" s="71" t="e">
        <f>SUMIF(#REF!,#REF!,$G6:G6)</f>
        <v>#REF!</v>
      </c>
      <c r="I6" s="157"/>
      <c r="J6" s="157"/>
      <c r="K6" s="157"/>
      <c r="L6" s="157"/>
      <c r="M6" s="157"/>
      <c r="N6" s="74" t="s">
        <v>211</v>
      </c>
      <c r="O6" s="71" t="e">
        <f>SUMIF(#REF!,#REF!,$G6:N6)</f>
        <v>#REF!</v>
      </c>
      <c r="P6" s="157"/>
      <c r="Q6" s="157"/>
      <c r="R6" s="157"/>
      <c r="S6" s="157"/>
      <c r="T6" s="74" t="s">
        <v>212</v>
      </c>
      <c r="U6" s="71" t="e">
        <f>SUMIF(#REF!,#REF!,$G6:T6)</f>
        <v>#REF!</v>
      </c>
    </row>
    <row r="7" spans="1:21" ht="139" customHeight="1">
      <c r="A7" s="86" t="s">
        <v>113</v>
      </c>
      <c r="B7" s="87"/>
      <c r="C7" s="87"/>
      <c r="D7" s="87"/>
      <c r="E7" s="87" t="s">
        <v>51</v>
      </c>
      <c r="F7" s="88" t="s">
        <v>50</v>
      </c>
      <c r="G7" s="74" t="s">
        <v>213</v>
      </c>
      <c r="H7" s="71" t="e">
        <f>SUMIF(#REF!,#REF!,$G7:G7)</f>
        <v>#REF!</v>
      </c>
      <c r="I7" s="157"/>
      <c r="J7" s="157"/>
      <c r="K7" s="157"/>
      <c r="L7" s="157"/>
      <c r="M7" s="157"/>
      <c r="N7" s="74" t="s">
        <v>214</v>
      </c>
      <c r="O7" s="71" t="e">
        <f>SUMIF(#REF!,#REF!,$G7:N7)</f>
        <v>#REF!</v>
      </c>
      <c r="P7" s="157"/>
      <c r="Q7" s="157"/>
      <c r="R7" s="157"/>
      <c r="S7" s="157"/>
      <c r="T7" s="74" t="s">
        <v>215</v>
      </c>
      <c r="U7" s="71" t="e">
        <f>SUMIF(#REF!,#REF!,$G7:T7)</f>
        <v>#REF!</v>
      </c>
    </row>
    <row r="8" spans="1:21" ht="139" customHeight="1">
      <c r="A8" s="86" t="s">
        <v>113</v>
      </c>
      <c r="B8" s="87"/>
      <c r="C8" s="87"/>
      <c r="D8" s="87"/>
      <c r="E8" s="87" t="s">
        <v>49</v>
      </c>
      <c r="F8" s="88" t="s">
        <v>48</v>
      </c>
      <c r="G8" s="74" t="s">
        <v>216</v>
      </c>
      <c r="H8" s="71" t="e">
        <f>SUMIF(#REF!,#REF!,$G8:G8)</f>
        <v>#REF!</v>
      </c>
      <c r="I8" s="157"/>
      <c r="J8" s="157"/>
      <c r="K8" s="157"/>
      <c r="L8" s="157"/>
      <c r="M8" s="157"/>
      <c r="N8" s="74" t="s">
        <v>217</v>
      </c>
      <c r="O8" s="71" t="e">
        <f>SUMIF(#REF!,#REF!,$G8:N8)</f>
        <v>#REF!</v>
      </c>
      <c r="P8" s="157"/>
      <c r="Q8" s="157"/>
      <c r="R8" s="157"/>
      <c r="S8" s="157"/>
      <c r="T8" s="74" t="s">
        <v>218</v>
      </c>
      <c r="U8" s="71" t="e">
        <f>SUMIF(#REF!,#REF!,$G8:T8)</f>
        <v>#REF!</v>
      </c>
    </row>
    <row r="9" spans="1:21" ht="139" customHeight="1">
      <c r="A9" s="86" t="s">
        <v>113</v>
      </c>
      <c r="B9" s="87"/>
      <c r="C9" s="87"/>
      <c r="D9" s="87"/>
      <c r="E9" s="87" t="s">
        <v>47</v>
      </c>
      <c r="F9" s="88" t="s">
        <v>46</v>
      </c>
      <c r="G9" s="74" t="s">
        <v>219</v>
      </c>
      <c r="H9" s="71" t="e">
        <f>SUMIF(#REF!,#REF!,$G9:G9)</f>
        <v>#REF!</v>
      </c>
      <c r="I9" s="157"/>
      <c r="J9" s="157"/>
      <c r="K9" s="157"/>
      <c r="L9" s="157"/>
      <c r="M9" s="157"/>
      <c r="N9" s="74" t="s">
        <v>220</v>
      </c>
      <c r="O9" s="71" t="e">
        <f>SUMIF(#REF!,#REF!,$G9:N9)</f>
        <v>#REF!</v>
      </c>
      <c r="P9" s="157"/>
      <c r="Q9" s="157"/>
      <c r="R9" s="157"/>
      <c r="S9" s="157"/>
      <c r="T9" s="74" t="s">
        <v>221</v>
      </c>
      <c r="U9" s="71" t="e">
        <f>SUMIF(#REF!,#REF!,$G9:T9)</f>
        <v>#REF!</v>
      </c>
    </row>
    <row r="10" spans="1:21" ht="139" customHeight="1">
      <c r="A10" s="86" t="s">
        <v>113</v>
      </c>
      <c r="B10" s="87"/>
      <c r="C10" s="87"/>
      <c r="D10" s="87"/>
      <c r="E10" s="87" t="s">
        <v>45</v>
      </c>
      <c r="F10" s="88" t="s">
        <v>44</v>
      </c>
      <c r="G10" s="74" t="s">
        <v>222</v>
      </c>
      <c r="H10" s="71" t="e">
        <f>SUMIF(#REF!,#REF!,$G10:G10)</f>
        <v>#REF!</v>
      </c>
      <c r="I10" s="157"/>
      <c r="J10" s="157"/>
      <c r="K10" s="157"/>
      <c r="L10" s="157"/>
      <c r="M10" s="157"/>
      <c r="N10" s="74" t="s">
        <v>223</v>
      </c>
      <c r="O10" s="71" t="e">
        <f>SUMIF(#REF!,#REF!,$G10:N10)</f>
        <v>#REF!</v>
      </c>
      <c r="P10" s="157"/>
      <c r="Q10" s="157"/>
      <c r="R10" s="157"/>
      <c r="S10" s="157"/>
      <c r="T10" s="74" t="s">
        <v>224</v>
      </c>
      <c r="U10" s="71" t="e">
        <f>SUMIF(#REF!,#REF!,$G10:T10)</f>
        <v>#REF!</v>
      </c>
    </row>
    <row r="11" spans="1:21" ht="139" customHeight="1">
      <c r="A11" s="86" t="s">
        <v>113</v>
      </c>
      <c r="B11" s="87"/>
      <c r="C11" s="87"/>
      <c r="D11" s="87"/>
      <c r="E11" s="87" t="s">
        <v>43</v>
      </c>
      <c r="F11" s="88" t="s">
        <v>42</v>
      </c>
      <c r="G11" s="74" t="s">
        <v>225</v>
      </c>
      <c r="H11" s="71" t="e">
        <f>SUMIF(#REF!,#REF!,$G11:G11)</f>
        <v>#REF!</v>
      </c>
      <c r="I11" s="157"/>
      <c r="J11" s="157"/>
      <c r="K11" s="157"/>
      <c r="L11" s="157"/>
      <c r="M11" s="157"/>
      <c r="N11" s="74" t="s">
        <v>226</v>
      </c>
      <c r="O11" s="71" t="e">
        <f>SUMIF(#REF!,#REF!,$G11:N11)</f>
        <v>#REF!</v>
      </c>
      <c r="P11" s="157"/>
      <c r="Q11" s="157"/>
      <c r="R11" s="157"/>
      <c r="S11" s="157"/>
      <c r="T11" s="74" t="s">
        <v>227</v>
      </c>
      <c r="U11" s="71" t="e">
        <f>SUMIF(#REF!,#REF!,$G11:T11)</f>
        <v>#REF!</v>
      </c>
    </row>
    <row r="12" spans="1:21" ht="139" customHeight="1">
      <c r="A12" s="86" t="s">
        <v>113</v>
      </c>
      <c r="B12" s="87"/>
      <c r="C12" s="87"/>
      <c r="D12" s="87"/>
      <c r="E12" s="87" t="s">
        <v>41</v>
      </c>
      <c r="F12" s="88" t="s">
        <v>40</v>
      </c>
      <c r="G12" s="74" t="s">
        <v>228</v>
      </c>
      <c r="H12" s="71" t="e">
        <f>SUMIF(#REF!,#REF!,$G12:G12)</f>
        <v>#REF!</v>
      </c>
      <c r="I12" s="74" t="s">
        <v>229</v>
      </c>
      <c r="J12" s="74" t="s">
        <v>230</v>
      </c>
      <c r="K12" s="74" t="s">
        <v>231</v>
      </c>
      <c r="L12" s="74" t="s">
        <v>232</v>
      </c>
      <c r="M12" s="74" t="s">
        <v>233</v>
      </c>
      <c r="N12" s="74" t="s">
        <v>234</v>
      </c>
      <c r="O12" s="71" t="e">
        <f>SUMIF(#REF!,#REF!,$G12:N12)</f>
        <v>#REF!</v>
      </c>
      <c r="P12" s="74" t="s">
        <v>235</v>
      </c>
      <c r="Q12" s="74" t="s">
        <v>236</v>
      </c>
      <c r="R12" s="74" t="s">
        <v>237</v>
      </c>
      <c r="S12" s="74" t="s">
        <v>238</v>
      </c>
      <c r="T12" s="74" t="s">
        <v>239</v>
      </c>
      <c r="U12" s="71" t="e">
        <f>SUMIF(#REF!,#REF!,$G12:T12)</f>
        <v>#REF!</v>
      </c>
    </row>
    <row r="13" spans="1:21" ht="139" customHeight="1">
      <c r="A13" s="86" t="s">
        <v>113</v>
      </c>
      <c r="B13" s="87"/>
      <c r="C13" s="87"/>
      <c r="D13" s="87"/>
      <c r="E13" s="87" t="s">
        <v>114</v>
      </c>
      <c r="F13" s="89" t="s">
        <v>115</v>
      </c>
      <c r="G13" s="90" t="s">
        <v>240</v>
      </c>
      <c r="H13" s="71" t="e">
        <f>SUMIF(#REF!,#REF!,$G13:G13)</f>
        <v>#REF!</v>
      </c>
      <c r="I13" s="159"/>
      <c r="J13" s="160"/>
      <c r="K13" s="160"/>
      <c r="L13" s="160"/>
      <c r="M13" s="160"/>
      <c r="N13" s="90" t="s">
        <v>240</v>
      </c>
      <c r="O13" s="71" t="e">
        <f>SUMIF(#REF!,#REF!,$G13:N13)</f>
        <v>#REF!</v>
      </c>
      <c r="P13" s="160"/>
      <c r="Q13" s="160"/>
      <c r="R13" s="160"/>
      <c r="S13" s="160"/>
      <c r="T13" s="74" t="s">
        <v>274</v>
      </c>
      <c r="U13" s="71" t="e">
        <f>SUMIF(#REF!,#REF!,$G13:T13)</f>
        <v>#REF!</v>
      </c>
    </row>
    <row r="14" spans="1:21" ht="139" customHeight="1">
      <c r="A14" s="86" t="s">
        <v>113</v>
      </c>
      <c r="B14" s="87"/>
      <c r="C14" s="87"/>
      <c r="D14" s="87"/>
      <c r="E14" s="87" t="s">
        <v>39</v>
      </c>
      <c r="F14" s="88" t="s">
        <v>38</v>
      </c>
      <c r="G14" s="74" t="s">
        <v>241</v>
      </c>
      <c r="H14" s="71" t="e">
        <f>SUMIF(#REF!,#REF!,$G14:G14)</f>
        <v>#REF!</v>
      </c>
      <c r="I14" s="74" t="s">
        <v>242</v>
      </c>
      <c r="J14" s="74" t="s">
        <v>243</v>
      </c>
      <c r="K14" s="74" t="s">
        <v>244</v>
      </c>
      <c r="L14" s="74" t="s">
        <v>245</v>
      </c>
      <c r="M14" s="74" t="s">
        <v>246</v>
      </c>
      <c r="N14" s="74" t="s">
        <v>247</v>
      </c>
      <c r="O14" s="71" t="e">
        <f>SUMIF(#REF!,#REF!,$G14:N14)</f>
        <v>#REF!</v>
      </c>
      <c r="P14" s="74" t="s">
        <v>248</v>
      </c>
      <c r="Q14" s="74" t="s">
        <v>249</v>
      </c>
      <c r="R14" s="74" t="s">
        <v>250</v>
      </c>
      <c r="S14" s="74" t="s">
        <v>251</v>
      </c>
      <c r="T14" s="74" t="s">
        <v>252</v>
      </c>
      <c r="U14" s="71" t="e">
        <f>SUMIF(#REF!,#REF!,$G14:T14)</f>
        <v>#REF!</v>
      </c>
    </row>
    <row r="15" spans="1:21" ht="139" customHeight="1">
      <c r="A15" s="91"/>
      <c r="B15" s="92"/>
      <c r="C15" s="93"/>
      <c r="D15" s="92"/>
      <c r="E15" s="92"/>
      <c r="F15" s="94" t="s">
        <v>37</v>
      </c>
      <c r="G15" s="71">
        <f>SUMIF($C$3:$C14,$C14,G$3:G14)</f>
        <v>0</v>
      </c>
      <c r="H15" s="71">
        <f>SUMIF($C$3:$C14,$C14,H$3:H14)</f>
        <v>0</v>
      </c>
      <c r="I15" s="71">
        <f>SUMIF($C$3:$C14,$C14,I$3:I14)</f>
        <v>0</v>
      </c>
      <c r="J15" s="71">
        <f>SUMIF($C$3:$C14,$C14,J$3:J14)</f>
        <v>0</v>
      </c>
      <c r="K15" s="71">
        <f>SUMIF($C$3:$C14,$C14,K$3:K14)</f>
        <v>0</v>
      </c>
      <c r="L15" s="71">
        <f>SUMIF($C$3:$C14,$C14,L$3:L14)</f>
        <v>0</v>
      </c>
      <c r="M15" s="71">
        <f>SUMIF($C$3:$C14,$C14,M$3:M14)</f>
        <v>0</v>
      </c>
      <c r="N15" s="71">
        <f>SUMIF($C$3:$C14,$C14,N$3:N14)</f>
        <v>0</v>
      </c>
      <c r="O15" s="71" t="e">
        <f>SUMIF(#REF!,#REF!,$G15:N15)</f>
        <v>#REF!</v>
      </c>
      <c r="P15" s="71">
        <f>SUMIF($C$3:$C14,$C14,P$3:P14)</f>
        <v>0</v>
      </c>
      <c r="Q15" s="71">
        <f>SUMIF($C$3:$C14,$C14,Q$3:Q14)</f>
        <v>0</v>
      </c>
      <c r="R15" s="71">
        <f>SUMIF($C$3:$C14,$C14,R$3:R14)</f>
        <v>0</v>
      </c>
      <c r="S15" s="71">
        <f>SUMIF($C$3:$C14,$C14,S$3:S14)</f>
        <v>0</v>
      </c>
      <c r="T15" s="71">
        <f>SUMIF($C$3:$C14,$C14,T$3:T14)</f>
        <v>0</v>
      </c>
      <c r="U15" s="71">
        <f>SUMIF($C$3:$C14,$C14,U$3:U14)</f>
        <v>0</v>
      </c>
    </row>
    <row r="16" spans="1:21" ht="139" customHeight="1"/>
    <row r="17" spans="6:14" ht="139" customHeight="1">
      <c r="F17" s="144" t="s">
        <v>118</v>
      </c>
      <c r="G17" s="74" t="s">
        <v>275</v>
      </c>
      <c r="M17" s="144" t="s">
        <v>119</v>
      </c>
      <c r="N17" s="74" t="s">
        <v>276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841C-99B1-2944-9963-E2DDCA0EE564}">
  <dimension ref="A1:Q144"/>
  <sheetViews>
    <sheetView topLeftCell="F1" zoomScaleNormal="100" workbookViewId="0">
      <selection sqref="A1:D1"/>
    </sheetView>
  </sheetViews>
  <sheetFormatPr baseColWidth="10" defaultRowHeight="15"/>
  <cols>
    <col min="6" max="16" width="31.6640625" customWidth="1"/>
    <col min="17" max="17" width="22" customWidth="1"/>
  </cols>
  <sheetData>
    <row r="1" spans="1:16" ht="44" customHeight="1">
      <c r="A1" s="195" t="s">
        <v>253</v>
      </c>
      <c r="B1" s="195"/>
      <c r="C1" s="195"/>
      <c r="D1" s="195"/>
      <c r="E1" s="120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</row>
    <row r="2" spans="1:16">
      <c r="A2" s="121"/>
      <c r="B2" s="121"/>
      <c r="C2" s="121"/>
      <c r="D2" s="122"/>
      <c r="E2" s="123"/>
      <c r="F2" s="105" t="s">
        <v>36</v>
      </c>
      <c r="G2" s="105" t="s">
        <v>36</v>
      </c>
      <c r="H2" s="105" t="s">
        <v>36</v>
      </c>
      <c r="I2" s="105" t="s">
        <v>36</v>
      </c>
      <c r="J2" s="105" t="s">
        <v>36</v>
      </c>
      <c r="K2" s="105" t="s">
        <v>36</v>
      </c>
      <c r="L2" s="105" t="s">
        <v>36</v>
      </c>
      <c r="M2" s="105" t="s">
        <v>36</v>
      </c>
      <c r="N2" s="105" t="s">
        <v>36</v>
      </c>
      <c r="O2" s="105" t="s">
        <v>36</v>
      </c>
      <c r="P2" s="196" t="s">
        <v>138</v>
      </c>
    </row>
    <row r="3" spans="1:16">
      <c r="A3" s="121"/>
      <c r="B3" s="121"/>
      <c r="C3" s="121"/>
      <c r="D3" s="122"/>
      <c r="E3" s="123"/>
      <c r="F3" s="105" t="s">
        <v>139</v>
      </c>
      <c r="G3" s="105" t="s">
        <v>141</v>
      </c>
      <c r="H3" s="105" t="s">
        <v>108</v>
      </c>
      <c r="I3" s="105" t="s">
        <v>76</v>
      </c>
      <c r="J3" s="105" t="s">
        <v>140</v>
      </c>
      <c r="K3" s="105" t="s">
        <v>77</v>
      </c>
      <c r="L3" s="105" t="s">
        <v>142</v>
      </c>
      <c r="M3" s="105" t="s">
        <v>143</v>
      </c>
      <c r="N3" s="105" t="s">
        <v>144</v>
      </c>
      <c r="O3" s="105" t="s">
        <v>145</v>
      </c>
      <c r="P3" s="196"/>
    </row>
    <row r="4" spans="1:16" ht="28">
      <c r="A4" s="106" t="s">
        <v>75</v>
      </c>
      <c r="B4" s="106" t="s">
        <v>74</v>
      </c>
      <c r="C4" s="106" t="s">
        <v>32</v>
      </c>
      <c r="D4" s="107" t="s">
        <v>146</v>
      </c>
      <c r="E4" s="106" t="s">
        <v>72</v>
      </c>
      <c r="F4" s="108" t="s">
        <v>147</v>
      </c>
      <c r="G4" s="108" t="s">
        <v>150</v>
      </c>
      <c r="H4" s="108" t="s">
        <v>281</v>
      </c>
      <c r="I4" s="108" t="s">
        <v>148</v>
      </c>
      <c r="J4" s="108" t="s">
        <v>282</v>
      </c>
      <c r="K4" s="108" t="s">
        <v>149</v>
      </c>
      <c r="L4" s="108" t="s">
        <v>283</v>
      </c>
      <c r="M4" s="108" t="s">
        <v>284</v>
      </c>
      <c r="N4" s="108" t="s">
        <v>285</v>
      </c>
      <c r="O4" s="108" t="s">
        <v>286</v>
      </c>
      <c r="P4" s="196"/>
    </row>
    <row r="5" spans="1:16" ht="252" customHeight="1">
      <c r="A5" s="109"/>
      <c r="B5" s="109"/>
      <c r="C5" s="109"/>
      <c r="D5" s="110" t="s">
        <v>59</v>
      </c>
      <c r="E5" s="111" t="s">
        <v>58</v>
      </c>
      <c r="F5" s="161" t="s">
        <v>152</v>
      </c>
      <c r="G5" s="161" t="s">
        <v>155</v>
      </c>
      <c r="H5" s="161" t="s">
        <v>151</v>
      </c>
      <c r="I5" s="161" t="s">
        <v>153</v>
      </c>
      <c r="J5" s="162"/>
      <c r="K5" s="161" t="s">
        <v>154</v>
      </c>
      <c r="L5" s="161"/>
      <c r="M5" s="161"/>
      <c r="N5" s="161"/>
      <c r="O5" s="161"/>
      <c r="P5" s="114">
        <f>SUMIF($G$2:O$2,O$2,$G5:O5)</f>
        <v>0</v>
      </c>
    </row>
    <row r="6" spans="1:16" ht="196" customHeight="1">
      <c r="A6" s="109"/>
      <c r="B6" s="109"/>
      <c r="C6" s="109"/>
      <c r="D6" s="110" t="s">
        <v>57</v>
      </c>
      <c r="E6" s="111" t="s">
        <v>56</v>
      </c>
      <c r="F6" s="161" t="s">
        <v>156</v>
      </c>
      <c r="G6" s="161" t="s">
        <v>159</v>
      </c>
      <c r="H6" s="162"/>
      <c r="I6" s="161" t="s">
        <v>157</v>
      </c>
      <c r="J6" s="161"/>
      <c r="K6" s="161" t="s">
        <v>158</v>
      </c>
      <c r="L6" s="161"/>
      <c r="M6" s="161"/>
      <c r="N6" s="161"/>
      <c r="O6" s="161"/>
      <c r="P6" s="114">
        <f>SUMIF($G$2:O$2,O$2,$G6:O6)</f>
        <v>0</v>
      </c>
    </row>
    <row r="7" spans="1:16" ht="85">
      <c r="A7" s="109"/>
      <c r="B7" s="109"/>
      <c r="C7" s="109"/>
      <c r="D7" s="110" t="s">
        <v>53</v>
      </c>
      <c r="E7" s="111" t="s">
        <v>52</v>
      </c>
      <c r="F7" s="161" t="s">
        <v>161</v>
      </c>
      <c r="G7" s="161" t="s">
        <v>164</v>
      </c>
      <c r="H7" s="161" t="s">
        <v>160</v>
      </c>
      <c r="I7" s="161" t="s">
        <v>162</v>
      </c>
      <c r="J7" s="161"/>
      <c r="K7" s="161" t="s">
        <v>163</v>
      </c>
      <c r="L7" s="161"/>
      <c r="M7" s="161"/>
      <c r="N7" s="161"/>
      <c r="O7" s="161"/>
      <c r="P7" s="114">
        <f>SUMIF($G$2:O$2,O$2,$G7:O7)</f>
        <v>0</v>
      </c>
    </row>
    <row r="8" spans="1:16" ht="224" customHeight="1">
      <c r="A8" s="109"/>
      <c r="B8" s="109"/>
      <c r="C8" s="109"/>
      <c r="D8" s="110" t="s">
        <v>51</v>
      </c>
      <c r="E8" s="111" t="s">
        <v>50</v>
      </c>
      <c r="F8" s="161" t="s">
        <v>166</v>
      </c>
      <c r="G8" s="161" t="s">
        <v>169</v>
      </c>
      <c r="H8" s="161" t="s">
        <v>165</v>
      </c>
      <c r="I8" s="161" t="s">
        <v>167</v>
      </c>
      <c r="J8" s="161"/>
      <c r="K8" s="161" t="s">
        <v>168</v>
      </c>
      <c r="L8" s="161"/>
      <c r="M8" s="161"/>
      <c r="N8" s="161"/>
      <c r="O8" s="161"/>
      <c r="P8" s="114">
        <f>SUMIF($G$2:O$2,O$2,$G8:O8)</f>
        <v>0</v>
      </c>
    </row>
    <row r="9" spans="1:16" ht="56" customHeight="1">
      <c r="A9" s="109"/>
      <c r="B9" s="109"/>
      <c r="C9" s="109"/>
      <c r="D9" s="110" t="s">
        <v>49</v>
      </c>
      <c r="E9" s="111" t="s">
        <v>48</v>
      </c>
      <c r="F9" s="161" t="s">
        <v>171</v>
      </c>
      <c r="G9" s="161" t="s">
        <v>174</v>
      </c>
      <c r="H9" s="161" t="s">
        <v>170</v>
      </c>
      <c r="I9" s="161" t="s">
        <v>172</v>
      </c>
      <c r="J9" s="161"/>
      <c r="K9" s="161" t="s">
        <v>173</v>
      </c>
      <c r="L9" s="161"/>
      <c r="M9" s="161"/>
      <c r="N9" s="161"/>
      <c r="O9" s="161"/>
      <c r="P9" s="114">
        <f>SUMIF($G$2:O$2,O$2,$G9:O9)</f>
        <v>0</v>
      </c>
    </row>
    <row r="10" spans="1:16" ht="85">
      <c r="A10" s="109"/>
      <c r="B10" s="109"/>
      <c r="C10" s="109"/>
      <c r="D10" s="110" t="s">
        <v>47</v>
      </c>
      <c r="E10" s="111" t="s">
        <v>46</v>
      </c>
      <c r="F10" s="161" t="s">
        <v>176</v>
      </c>
      <c r="G10" s="161" t="s">
        <v>179</v>
      </c>
      <c r="H10" s="161" t="s">
        <v>175</v>
      </c>
      <c r="I10" s="161" t="s">
        <v>177</v>
      </c>
      <c r="J10" s="161"/>
      <c r="K10" s="161" t="s">
        <v>178</v>
      </c>
      <c r="L10" s="161"/>
      <c r="M10" s="161"/>
      <c r="N10" s="161"/>
      <c r="O10" s="161"/>
      <c r="P10" s="114">
        <f>SUMIF($G$2:O$2,O$2,$G10:O10)</f>
        <v>0</v>
      </c>
    </row>
    <row r="11" spans="1:16" ht="119">
      <c r="A11" s="109"/>
      <c r="B11" s="109"/>
      <c r="C11" s="109"/>
      <c r="D11" s="110" t="s">
        <v>45</v>
      </c>
      <c r="E11" s="111" t="s">
        <v>44</v>
      </c>
      <c r="F11" s="161" t="s">
        <v>181</v>
      </c>
      <c r="G11" s="161" t="s">
        <v>184</v>
      </c>
      <c r="H11" s="161" t="s">
        <v>180</v>
      </c>
      <c r="I11" s="161" t="s">
        <v>182</v>
      </c>
      <c r="J11" s="161"/>
      <c r="K11" s="161" t="s">
        <v>183</v>
      </c>
      <c r="L11" s="161"/>
      <c r="M11" s="161"/>
      <c r="N11" s="161"/>
      <c r="O11" s="161"/>
      <c r="P11" s="114">
        <f>SUMIF($G$2:O$2,O$2,$G11:O11)</f>
        <v>0</v>
      </c>
    </row>
    <row r="12" spans="1:16" ht="136" customHeight="1">
      <c r="A12" s="109"/>
      <c r="B12" s="109"/>
      <c r="C12" s="109"/>
      <c r="D12" s="110" t="s">
        <v>43</v>
      </c>
      <c r="E12" s="111" t="s">
        <v>42</v>
      </c>
      <c r="F12" s="161" t="s">
        <v>186</v>
      </c>
      <c r="G12" s="161" t="s">
        <v>189</v>
      </c>
      <c r="H12" s="161" t="s">
        <v>185</v>
      </c>
      <c r="I12" s="161" t="s">
        <v>187</v>
      </c>
      <c r="J12" s="161"/>
      <c r="K12" s="161" t="s">
        <v>188</v>
      </c>
      <c r="L12" s="161"/>
      <c r="M12" s="161"/>
      <c r="N12" s="161"/>
      <c r="O12" s="161"/>
      <c r="P12" s="114">
        <f>SUMIF($G$2:O$2,O$2,$G12:O12)</f>
        <v>0</v>
      </c>
    </row>
    <row r="13" spans="1:16" ht="28">
      <c r="A13" s="124"/>
      <c r="B13" s="124"/>
      <c r="C13" s="125"/>
      <c r="D13" s="126"/>
      <c r="E13" s="116" t="s">
        <v>37</v>
      </c>
      <c r="F13" s="114">
        <f>SUMIF($C$5:$C12,$C12,F$5:F12)</f>
        <v>0</v>
      </c>
      <c r="G13" s="114">
        <f>SUMIF($C$5:$C12,$C12,G$5:G12)</f>
        <v>0</v>
      </c>
      <c r="H13" s="114">
        <f>SUMIF($C$5:$C12,$C12,H$5:H12)</f>
        <v>0</v>
      </c>
      <c r="I13" s="114">
        <f>SUMIF($C$5:$C12,$C12,I$5:I12)</f>
        <v>0</v>
      </c>
      <c r="J13" s="114">
        <f>SUMIF($C$5:$C12,$C12,J$5:J12)</f>
        <v>0</v>
      </c>
      <c r="K13" s="114">
        <f>SUMIF($C$5:$C12,$C12,K$5:K12)</f>
        <v>0</v>
      </c>
      <c r="L13" s="114">
        <f>SUMIF($C$5:$C12,$C12,L$5:L12)</f>
        <v>0</v>
      </c>
      <c r="M13" s="114">
        <f>SUMIF($C$5:$C12,$C12,M$5:M12)</f>
        <v>0</v>
      </c>
      <c r="N13" s="114">
        <f>SUMIF($C$5:$C12,$C12,N$5:N12)</f>
        <v>0</v>
      </c>
      <c r="O13" s="114">
        <f>SUMIF($C$5:$C12,$C12,O$5:O12)</f>
        <v>0</v>
      </c>
      <c r="P13" s="114">
        <f>SUMIF($C$5:$C12,$C12,P$5:P12)</f>
        <v>0</v>
      </c>
    </row>
    <row r="14" spans="1:16" ht="16">
      <c r="A14" s="124"/>
      <c r="B14" s="124"/>
      <c r="C14" s="124"/>
      <c r="D14" s="126"/>
      <c r="E14" s="145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</row>
    <row r="136" spans="1:17" ht="16">
      <c r="A136" s="147"/>
      <c r="B136" s="147"/>
      <c r="C136" s="147"/>
      <c r="D136" s="148"/>
      <c r="E136" s="149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7" ht="16">
      <c r="A137" s="147"/>
      <c r="B137" s="147"/>
      <c r="C137" s="147"/>
      <c r="D137" s="148"/>
      <c r="E137" s="149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7" ht="16">
      <c r="A138" s="147"/>
      <c r="B138" s="147"/>
      <c r="C138" s="147"/>
      <c r="D138" s="148"/>
      <c r="E138" s="149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7" ht="16">
      <c r="A139" s="147"/>
      <c r="B139" s="147"/>
      <c r="C139" s="147"/>
      <c r="D139" s="148"/>
      <c r="E139" s="149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7" ht="16">
      <c r="A140" s="147"/>
      <c r="B140" s="147"/>
      <c r="C140" s="147"/>
      <c r="D140" s="148"/>
      <c r="E140" s="149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7" ht="16">
      <c r="A141" s="147"/>
      <c r="B141" s="147"/>
      <c r="C141" s="147"/>
      <c r="D141" s="148"/>
      <c r="E141" s="149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7" ht="16">
      <c r="A142" s="147"/>
      <c r="B142" s="147"/>
      <c r="C142" s="147"/>
      <c r="D142" s="148"/>
      <c r="E142" s="149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</row>
    <row r="143" spans="1:17" ht="16">
      <c r="A143" s="147"/>
      <c r="B143" s="147"/>
      <c r="C143" s="147"/>
      <c r="D143" s="148"/>
      <c r="E143" s="149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</row>
    <row r="144" spans="1:17" ht="16">
      <c r="A144" s="147"/>
      <c r="B144" s="147"/>
      <c r="C144" s="147"/>
      <c r="D144" s="148"/>
      <c r="E144" s="149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</row>
  </sheetData>
  <mergeCells count="2">
    <mergeCell ref="A1:D1"/>
    <mergeCell ref="P2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ACCUEIL</vt:lpstr>
      <vt:lpstr>ETPT A-JUST</vt:lpstr>
      <vt:lpstr>ETPT Format DDG</vt:lpstr>
      <vt:lpstr>Agrégats DDG</vt:lpstr>
      <vt:lpstr>codage tribunal</vt:lpstr>
      <vt:lpstr>Juridictions</vt:lpstr>
      <vt:lpstr>Table_Fonctions</vt:lpstr>
      <vt:lpstr>ETPT_CA_JUR</vt:lpstr>
      <vt:lpstr>ETPT_CA_JUR_DDG</vt:lpstr>
      <vt:lpstr>ETPT_ATTACHES_JUSTICE</vt:lpstr>
      <vt:lpstr>ETPT_ATTACHES_JUSTICE_DDG</vt:lpstr>
      <vt:lpstr>ETPT_CA_JUR Corresp</vt:lpstr>
      <vt:lpstr>ETPT_ATTACHES_JUSTICE Corresp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2025-03-12T09:09:55Z</dcterms:modified>
  <cp:category/>
</cp:coreProperties>
</file>