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marcade\Downloads\"/>
    </mc:Choice>
  </mc:AlternateContent>
  <xr:revisionPtr revIDLastSave="0" documentId="13_ncr:1_{3DDEF94F-B1D4-479B-9B26-FD3BD2F44018}" xr6:coauthVersionLast="47" xr6:coauthVersionMax="47" xr10:uidLastSave="{00000000-0000-0000-0000-000000000000}"/>
  <bookViews>
    <workbookView xWindow="-98" yWindow="-98" windowWidth="20715" windowHeight="13276" xr2:uid="{F5E75FD0-8D4A-4F41-B6C7-77BCC38AF8C3}"/>
  </bookViews>
  <sheets>
    <sheet name="Magistrats" sheetId="3" r:id="rId1"/>
    <sheet name="Fonctionnaires" sheetId="4" r:id="rId2"/>
    <sheet name="Reconvertir un pourcentage" sheetId="5" r:id="rId3"/>
    <sheet name="Listes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5" l="1"/>
  <c r="C10" i="5" s="1"/>
  <c r="C3" i="5"/>
  <c r="C11" i="5"/>
  <c r="F11" i="5" s="1"/>
  <c r="B5" i="2"/>
  <c r="D3" i="2"/>
  <c r="D4" i="2" s="1"/>
  <c r="D11" i="2"/>
  <c r="H9" i="4" s="1"/>
  <c r="B10" i="2"/>
  <c r="B11" i="2" s="1"/>
  <c r="G16" i="4"/>
  <c r="D12" i="2"/>
  <c r="F10" i="5" l="1"/>
  <c r="F9" i="5"/>
  <c r="D10" i="2"/>
  <c r="H9" i="3"/>
  <c r="G16" i="3"/>
</calcChain>
</file>

<file path=xl/sharedStrings.xml><?xml version="1.0" encoding="utf-8"?>
<sst xmlns="http://schemas.openxmlformats.org/spreadsheetml/2006/main" count="89" uniqueCount="60">
  <si>
    <t>Temps de travail d'un magistrat</t>
  </si>
  <si>
    <t>jours</t>
  </si>
  <si>
    <t>heures</t>
  </si>
  <si>
    <t>demi-journées</t>
  </si>
  <si>
    <t>par mois</t>
  </si>
  <si>
    <t>par an</t>
  </si>
  <si>
    <t>fréquence</t>
  </si>
  <si>
    <t>unités</t>
  </si>
  <si>
    <t>Sélectionner l'unité et la fréquence dans les menus déroulants</t>
  </si>
  <si>
    <t>Nombre d'audiences</t>
  </si>
  <si>
    <t>Saisir le temps passé dans la case jaune</t>
  </si>
  <si>
    <t xml:space="preserve">      OPTION 1. RAISONNEMENT AU TEMPS PASSE</t>
  </si>
  <si>
    <t xml:space="preserve">      OPTION 2. RAISONNEMENT EN AUDIENCES</t>
  </si>
  <si>
    <t>Temps de travail global consacré à une audience*</t>
  </si>
  <si>
    <t>* inclut le temps de préparation, le temps de l'audience et le temps éventuel de rédaction</t>
  </si>
  <si>
    <t xml:space="preserve"> (congés déduits)</t>
  </si>
  <si>
    <t>Temps consacré à une activité
juridictionnelle ou de soutien</t>
  </si>
  <si>
    <t>Etape 1. Veuillez saisir ici le temps de travail du magistrat</t>
  </si>
  <si>
    <t>en % d'un temps plein (temps plein=100%, mi-temps=50%, 4/5e=80%, etc.)</t>
  </si>
  <si>
    <r>
      <t xml:space="preserve">      PARAMETRES DE CALCUL</t>
    </r>
    <r>
      <rPr>
        <sz val="11"/>
        <color theme="1"/>
        <rFont val="Calibri"/>
        <family val="2"/>
        <scheme val="minor"/>
      </rPr>
      <t xml:space="preserve"> (pour information, ne pas modifier)</t>
    </r>
  </si>
  <si>
    <t>% de ventilation 
à reporter dans
A-JUST</t>
  </si>
  <si>
    <t>% de ventilation
à reporter dans
A-JUST</t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</si>
  <si>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Saisir dans les cases jaunes</t>
    </r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</si>
  <si>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Sélectionner dans les menus déroulants </t>
    </r>
  </si>
  <si>
    <t>Etape 1. Veuillez saisir ici le temps de travail de l'agent</t>
  </si>
  <si>
    <t>Temps de travail</t>
  </si>
  <si>
    <t>d'un fonctionnaire</t>
  </si>
  <si>
    <t>par jour</t>
  </si>
  <si>
    <t>par semaine</t>
  </si>
  <si>
    <t>MAGISTRATS</t>
  </si>
  <si>
    <t>FONCTIONNAIRES</t>
  </si>
  <si>
    <t xml:space="preserve">      OPTION 2. RAISONNEMENT EN TACHES PERIODIQUES*</t>
  </si>
  <si>
    <t>* audiences, réunions, ou autres tâches qui se répètent à fréquence connue</t>
  </si>
  <si>
    <t>Temps de travail global consacré à la tâche</t>
  </si>
  <si>
    <t>Nombre d'occurrences de la tâche</t>
  </si>
  <si>
    <t>h/semaine*</t>
  </si>
  <si>
    <t>h/an</t>
  </si>
  <si>
    <r>
      <t xml:space="preserve"> PARAMETRES DE CALCUL</t>
    </r>
    <r>
      <rPr>
        <sz val="11"/>
        <color theme="1"/>
        <rFont val="Calibri"/>
        <family val="2"/>
        <scheme val="minor"/>
      </rPr>
      <t xml:space="preserve"> (seul le temps de travail hebdomadaire est modifiable)</t>
    </r>
  </si>
  <si>
    <t>* ce paramètre peut être modifié, au choix de l'utilisateur</t>
  </si>
  <si>
    <t>jours/an</t>
  </si>
  <si>
    <t>h/jour</t>
  </si>
  <si>
    <t>L'agent est</t>
  </si>
  <si>
    <t>d'un temps plein</t>
  </si>
  <si>
    <t xml:space="preserve">Une activité représentant </t>
  </si>
  <si>
    <t>de son temps</t>
  </si>
  <si>
    <t>Correspond à</t>
  </si>
  <si>
    <t>heures / an</t>
  </si>
  <si>
    <t>jours / mois</t>
  </si>
  <si>
    <t>heures / mois</t>
  </si>
  <si>
    <t>jours / semaine</t>
  </si>
  <si>
    <t>heures / semaine</t>
  </si>
  <si>
    <t>jours / an</t>
  </si>
  <si>
    <t>S'il travaille à</t>
  </si>
  <si>
    <t>soit</t>
  </si>
  <si>
    <t>MAGISTRAT</t>
  </si>
  <si>
    <t>FONCTIONNAIRE</t>
  </si>
  <si>
    <t>ce qui revient à</t>
  </si>
  <si>
    <t>ou encore à</t>
  </si>
  <si>
    <t>Sur la base de</t>
  </si>
  <si>
    <t>(sélectionner la catégorie dans le menu déroulant)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</si>
</sst>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.0_-;\-* #,##0.0_-;_-* &quot;-&quot;??_-;_-@_-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164" fontId="3" fillId="0" borderId="8" xfId="1" applyNumberFormat="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8" xfId="0" applyBorder="1" applyAlignment="1">
      <alignment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right" vertical="center" wrapText="1" indent="1"/>
    </xf>
    <xf numFmtId="0" fontId="0" fillId="0" borderId="4" xfId="0" applyBorder="1" applyAlignment="1">
      <alignment horizontal="right" vertical="center" indent="1"/>
    </xf>
    <xf numFmtId="0" fontId="0" fillId="0" borderId="6" xfId="0" applyBorder="1" applyAlignment="1">
      <alignment horizontal="right" vertical="center" indent="1"/>
    </xf>
    <xf numFmtId="0" fontId="0" fillId="0" borderId="2" xfId="0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0" fillId="0" borderId="1" xfId="0" applyBorder="1"/>
    <xf numFmtId="0" fontId="2" fillId="0" borderId="0" xfId="0" applyFont="1" applyAlignment="1">
      <alignment horizontal="left" vertical="center"/>
    </xf>
    <xf numFmtId="0" fontId="0" fillId="0" borderId="5" xfId="0" applyBorder="1"/>
    <xf numFmtId="164" fontId="3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9" fontId="0" fillId="0" borderId="5" xfId="1" applyFont="1" applyFill="1" applyBorder="1"/>
    <xf numFmtId="0" fontId="0" fillId="0" borderId="8" xfId="0" applyBorder="1" applyAlignment="1">
      <alignment horizontal="right" vertical="center"/>
    </xf>
    <xf numFmtId="0" fontId="2" fillId="0" borderId="4" xfId="0" applyFont="1" applyBorder="1" applyAlignment="1">
      <alignment horizontal="left" vertical="center" inden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right" vertical="center"/>
    </xf>
    <xf numFmtId="0" fontId="4" fillId="0" borderId="0" xfId="0" applyFont="1" applyAlignment="1">
      <alignment horizontal="left"/>
    </xf>
    <xf numFmtId="9" fontId="3" fillId="2" borderId="9" xfId="1" applyFont="1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top" wrapText="1"/>
    </xf>
    <xf numFmtId="43" fontId="0" fillId="0" borderId="0" xfId="2" applyFont="1"/>
    <xf numFmtId="0" fontId="0" fillId="0" borderId="7" xfId="0" applyBorder="1" applyAlignment="1" applyProtection="1">
      <alignment horizontal="right" vertical="center"/>
      <protection locked="0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0" fontId="0" fillId="0" borderId="7" xfId="0" applyBorder="1" applyAlignment="1">
      <alignment horizontal="right" vertical="center"/>
    </xf>
    <xf numFmtId="43" fontId="0" fillId="0" borderId="0" xfId="2" applyFont="1" applyAlignment="1">
      <alignment horizontal="right" vertical="center"/>
    </xf>
    <xf numFmtId="43" fontId="0" fillId="0" borderId="0" xfId="2" applyFont="1" applyFill="1" applyAlignment="1">
      <alignment horizontal="right" vertical="center"/>
    </xf>
    <xf numFmtId="0" fontId="1" fillId="0" borderId="0" xfId="0" applyFont="1" applyAlignment="1">
      <alignment horizontal="left" vertical="center"/>
    </xf>
    <xf numFmtId="9" fontId="2" fillId="2" borderId="9" xfId="1" applyFont="1" applyFill="1" applyBorder="1" applyAlignment="1" applyProtection="1">
      <alignment horizontal="center" vertical="center"/>
      <protection locked="0"/>
    </xf>
    <xf numFmtId="9" fontId="2" fillId="0" borderId="10" xfId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center"/>
    </xf>
    <xf numFmtId="43" fontId="1" fillId="0" borderId="0" xfId="2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166" fontId="1" fillId="0" borderId="0" xfId="2" applyNumberFormat="1" applyFont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7" fillId="0" borderId="0" xfId="0" applyFont="1"/>
    <xf numFmtId="0" fontId="0" fillId="0" borderId="1" xfId="0" applyBorder="1" applyAlignment="1">
      <alignment horizontal="right" vertical="center" indent="1"/>
    </xf>
    <xf numFmtId="165" fontId="2" fillId="0" borderId="2" xfId="2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66" fontId="2" fillId="0" borderId="2" xfId="2" applyNumberFormat="1" applyFont="1" applyBorder="1" applyAlignment="1">
      <alignment horizontal="right" vertical="center"/>
    </xf>
    <xf numFmtId="0" fontId="0" fillId="0" borderId="3" xfId="0" applyBorder="1" applyAlignment="1">
      <alignment vertical="center"/>
    </xf>
    <xf numFmtId="43" fontId="2" fillId="0" borderId="0" xfId="2" applyFont="1" applyBorder="1" applyAlignment="1">
      <alignment vertical="center"/>
    </xf>
    <xf numFmtId="165" fontId="2" fillId="0" borderId="0" xfId="2" applyNumberFormat="1" applyFont="1" applyBorder="1" applyAlignment="1">
      <alignment horizontal="right" vertical="center"/>
    </xf>
    <xf numFmtId="0" fontId="0" fillId="0" borderId="5" xfId="0" applyBorder="1" applyAlignment="1">
      <alignment vertical="center"/>
    </xf>
    <xf numFmtId="43" fontId="2" fillId="0" borderId="7" xfId="2" applyFont="1" applyBorder="1" applyAlignment="1">
      <alignment vertical="center"/>
    </xf>
    <xf numFmtId="43" fontId="2" fillId="0" borderId="7" xfId="2" applyFont="1" applyBorder="1" applyAlignment="1">
      <alignment horizontal="right" vertical="center"/>
    </xf>
    <xf numFmtId="0" fontId="4" fillId="0" borderId="0" xfId="0" applyFont="1" applyAlignment="1">
      <alignment horizontal="left" vertical="center" indent="1"/>
    </xf>
    <xf numFmtId="10" fontId="2" fillId="2" borderId="9" xfId="1" applyNumberFormat="1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6" xfId="0" applyBorder="1" applyAlignment="1">
      <alignment horizontal="right" vertical="top" wrapText="1"/>
    </xf>
    <xf numFmtId="0" fontId="0" fillId="0" borderId="7" xfId="0" applyBorder="1" applyAlignment="1">
      <alignment horizontal="right" vertical="top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2" fillId="2" borderId="11" xfId="1" applyFont="1" applyFill="1" applyBorder="1" applyAlignment="1" applyProtection="1">
      <alignment horizontal="center" vertical="center"/>
      <protection locked="0"/>
    </xf>
    <xf numFmtId="9" fontId="2" fillId="2" borderId="12" xfId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 wrapText="1"/>
    </xf>
  </cellXfs>
  <cellStyles count="3">
    <cellStyle name="Milliers" xfId="2" builtinId="3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Fonctionnaires!C3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Magistrats!C3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260977</xdr:colOff>
      <xdr:row>6</xdr:row>
      <xdr:rowOff>798191</xdr:rowOff>
    </xdr:from>
    <xdr:to>
      <xdr:col>2</xdr:col>
      <xdr:colOff>678102</xdr:colOff>
      <xdr:row>8</xdr:row>
      <xdr:rowOff>7587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3C0AAB8D-6CA7-2F2E-18C2-88559A662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202655" y="2377453"/>
          <a:ext cx="421942" cy="40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710559</xdr:colOff>
      <xdr:row>6</xdr:row>
      <xdr:rowOff>798191</xdr:rowOff>
    </xdr:from>
    <xdr:to>
      <xdr:col>5</xdr:col>
      <xdr:colOff>220930</xdr:colOff>
      <xdr:row>8</xdr:row>
      <xdr:rowOff>9493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C978D91A-AA51-4445-B52D-A55819199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700952" y="2372678"/>
          <a:ext cx="419086" cy="409551"/>
        </a:xfrm>
        <a:prstGeom prst="rect">
          <a:avLst/>
        </a:prstGeom>
      </xdr:spPr>
    </xdr:pic>
    <xdr:clientData/>
  </xdr:twoCellAnchor>
  <xdr:twoCellAnchor editAs="oneCell">
    <xdr:from>
      <xdr:col>6</xdr:col>
      <xdr:colOff>358137</xdr:colOff>
      <xdr:row>7</xdr:row>
      <xdr:rowOff>32383</xdr:rowOff>
    </xdr:from>
    <xdr:to>
      <xdr:col>6</xdr:col>
      <xdr:colOff>792420</xdr:colOff>
      <xdr:row>9</xdr:row>
      <xdr:rowOff>39025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B2DECB8B-4FE8-418F-A567-47FDC3F2F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204957" y="2486023"/>
          <a:ext cx="426683" cy="82198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12</xdr:row>
      <xdr:rowOff>0</xdr:rowOff>
    </xdr:from>
    <xdr:to>
      <xdr:col>2</xdr:col>
      <xdr:colOff>615272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0EA71482-B28B-49CE-8241-3E579BA85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3152775" y="3876675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238124</xdr:colOff>
      <xdr:row>12</xdr:row>
      <xdr:rowOff>0</xdr:rowOff>
    </xdr:from>
    <xdr:to>
      <xdr:col>4</xdr:col>
      <xdr:colOff>657144</xdr:colOff>
      <xdr:row>12</xdr:row>
      <xdr:rowOff>419100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3BDBF0A5-45A1-4C79-9F21-32A3EE7D5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483755" y="4359629"/>
          <a:ext cx="419100" cy="417122"/>
        </a:xfrm>
        <a:prstGeom prst="rect">
          <a:avLst/>
        </a:prstGeom>
      </xdr:spPr>
    </xdr:pic>
    <xdr:clientData/>
  </xdr:twoCellAnchor>
  <xdr:twoCellAnchor editAs="oneCell">
    <xdr:from>
      <xdr:col>5</xdr:col>
      <xdr:colOff>220027</xdr:colOff>
      <xdr:row>13</xdr:row>
      <xdr:rowOff>90488</xdr:rowOff>
    </xdr:from>
    <xdr:to>
      <xdr:col>5</xdr:col>
      <xdr:colOff>639084</xdr:colOff>
      <xdr:row>15</xdr:row>
      <xdr:rowOff>342847</xdr:rowOff>
    </xdr:to>
    <xdr:pic>
      <xdr:nvPicPr>
        <xdr:cNvPr id="9" name="Graphique 8" descr="Jouer avec un remplissage uni">
          <a:extLst>
            <a:ext uri="{FF2B5EF4-FFF2-40B4-BE49-F238E27FC236}">
              <a16:creationId xmlns:a16="http://schemas.microsoft.com/office/drawing/2014/main" id="{9819F798-86F8-4932-A8ED-71696AA5C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121967" y="4982528"/>
          <a:ext cx="421930" cy="84672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9</xdr:col>
      <xdr:colOff>0</xdr:colOff>
      <xdr:row>22</xdr:row>
      <xdr:rowOff>20955</xdr:rowOff>
    </xdr:to>
    <xdr:sp macro="" textlink="">
      <xdr:nvSpPr>
        <xdr:cNvPr id="2" name="ZoneTexte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41C882-FFA2-7DFE-7B59-A190624C3C29}"/>
            </a:ext>
          </a:extLst>
        </xdr:cNvPr>
        <xdr:cNvSpPr txBox="1"/>
      </xdr:nvSpPr>
      <xdr:spPr>
        <a:xfrm>
          <a:off x="2383971" y="6139543"/>
          <a:ext cx="9350829" cy="576126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6</xdr:col>
      <xdr:colOff>236221</xdr:colOff>
      <xdr:row>0</xdr:row>
      <xdr:rowOff>190500</xdr:rowOff>
    </xdr:from>
    <xdr:to>
      <xdr:col>8</xdr:col>
      <xdr:colOff>1377301</xdr:colOff>
      <xdr:row>0</xdr:row>
      <xdr:rowOff>670541</xdr:rowOff>
    </xdr:to>
    <xdr:sp macro="" textlink="">
      <xdr:nvSpPr>
        <xdr:cNvPr id="8" name="Rectangle : coins arrondi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13947BE-37BF-B1F4-531E-63CF9D32EDCE}"/>
            </a:ext>
          </a:extLst>
        </xdr:cNvPr>
        <xdr:cNvSpPr/>
      </xdr:nvSpPr>
      <xdr:spPr>
        <a:xfrm>
          <a:off x="9334501" y="190500"/>
          <a:ext cx="3099420" cy="480041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fonctionnaires</a:t>
          </a:r>
          <a:endParaRPr lang="fr-FR" sz="1100"/>
        </a:p>
      </xdr:txBody>
    </xdr:sp>
    <xdr:clientData/>
  </xdr:twoCellAnchor>
  <xdr:twoCellAnchor>
    <xdr:from>
      <xdr:col>0</xdr:col>
      <xdr:colOff>2377439</xdr:colOff>
      <xdr:row>0</xdr:row>
      <xdr:rowOff>190501</xdr:rowOff>
    </xdr:from>
    <xdr:to>
      <xdr:col>6</xdr:col>
      <xdr:colOff>17144</xdr:colOff>
      <xdr:row>0</xdr:row>
      <xdr:rowOff>671511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AAF64DE6-461B-4D4A-AFA6-4454D8FFB3E6}"/>
            </a:ext>
          </a:extLst>
        </xdr:cNvPr>
        <xdr:cNvSpPr/>
      </xdr:nvSpPr>
      <xdr:spPr>
        <a:xfrm>
          <a:off x="2377439" y="190501"/>
          <a:ext cx="6737985" cy="481010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magistrat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1847850</xdr:colOff>
      <xdr:row>4</xdr:row>
      <xdr:rowOff>161925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9BC9B72D-67C1-49FF-91A1-AE844FEC4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1847850" cy="184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260977</xdr:colOff>
      <xdr:row>6</xdr:row>
      <xdr:rowOff>798191</xdr:rowOff>
    </xdr:from>
    <xdr:to>
      <xdr:col>2</xdr:col>
      <xdr:colOff>671415</xdr:colOff>
      <xdr:row>8</xdr:row>
      <xdr:rowOff>5674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5861BEBF-9446-4B30-8713-F6B2D7CDD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449825" y="2372219"/>
          <a:ext cx="422887" cy="408558"/>
        </a:xfrm>
        <a:prstGeom prst="rect">
          <a:avLst/>
        </a:prstGeom>
      </xdr:spPr>
    </xdr:pic>
    <xdr:clientData/>
  </xdr:twoCellAnchor>
  <xdr:twoCellAnchor editAs="oneCell">
    <xdr:from>
      <xdr:col>4</xdr:col>
      <xdr:colOff>710559</xdr:colOff>
      <xdr:row>6</xdr:row>
      <xdr:rowOff>798191</xdr:rowOff>
    </xdr:from>
    <xdr:to>
      <xdr:col>5</xdr:col>
      <xdr:colOff>214243</xdr:colOff>
      <xdr:row>8</xdr:row>
      <xdr:rowOff>7580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8E18D116-210E-4250-A2C0-513A5CD6D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935740" y="2374111"/>
          <a:ext cx="424793" cy="406679"/>
        </a:xfrm>
        <a:prstGeom prst="rect">
          <a:avLst/>
        </a:prstGeom>
      </xdr:spPr>
    </xdr:pic>
    <xdr:clientData/>
  </xdr:twoCellAnchor>
  <xdr:twoCellAnchor editAs="oneCell">
    <xdr:from>
      <xdr:col>6</xdr:col>
      <xdr:colOff>358137</xdr:colOff>
      <xdr:row>7</xdr:row>
      <xdr:rowOff>32383</xdr:rowOff>
    </xdr:from>
    <xdr:to>
      <xdr:col>6</xdr:col>
      <xdr:colOff>785733</xdr:colOff>
      <xdr:row>9</xdr:row>
      <xdr:rowOff>39024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C51E9A83-917B-4F66-B48E-2EAA685E0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440225" y="2485071"/>
          <a:ext cx="425716" cy="821030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12</xdr:row>
      <xdr:rowOff>0</xdr:rowOff>
    </xdr:from>
    <xdr:to>
      <xdr:col>2</xdr:col>
      <xdr:colOff>618122</xdr:colOff>
      <xdr:row>12</xdr:row>
      <xdr:rowOff>419100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0B6DA928-9A22-47BD-95E3-A76000C45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396019" y="4357707"/>
          <a:ext cx="419100" cy="419062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238124</xdr:colOff>
      <xdr:row>12</xdr:row>
      <xdr:rowOff>0</xdr:rowOff>
    </xdr:from>
    <xdr:to>
      <xdr:col>4</xdr:col>
      <xdr:colOff>655232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FA9A8D2C-7799-4983-A0B8-C21AA7A7E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471849" y="4358201"/>
          <a:ext cx="419100" cy="418073"/>
        </a:xfrm>
        <a:prstGeom prst="rect">
          <a:avLst/>
        </a:prstGeom>
      </xdr:spPr>
    </xdr:pic>
    <xdr:clientData/>
  </xdr:twoCellAnchor>
  <xdr:twoCellAnchor editAs="oneCell">
    <xdr:from>
      <xdr:col>5</xdr:col>
      <xdr:colOff>220027</xdr:colOff>
      <xdr:row>13</xdr:row>
      <xdr:rowOff>90488</xdr:rowOff>
    </xdr:from>
    <xdr:to>
      <xdr:col>5</xdr:col>
      <xdr:colOff>640982</xdr:colOff>
      <xdr:row>15</xdr:row>
      <xdr:rowOff>342846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0325D3EA-73E8-4F6F-A13B-D5292EE0A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359140" y="4886326"/>
          <a:ext cx="420015" cy="84767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9</xdr:col>
      <xdr:colOff>0</xdr:colOff>
      <xdr:row>22</xdr:row>
      <xdr:rowOff>20955</xdr:rowOff>
    </xdr:to>
    <xdr:sp macro="" textlink="">
      <xdr:nvSpPr>
        <xdr:cNvPr id="9" name="ZoneText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1981D9D-7D12-4BF6-9C81-5240CE39FC34}"/>
            </a:ext>
          </a:extLst>
        </xdr:cNvPr>
        <xdr:cNvSpPr txBox="1"/>
      </xdr:nvSpPr>
      <xdr:spPr>
        <a:xfrm>
          <a:off x="2381250" y="6281738"/>
          <a:ext cx="10053638" cy="56388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6</xdr:col>
      <xdr:colOff>779124</xdr:colOff>
      <xdr:row>0</xdr:row>
      <xdr:rowOff>219053</xdr:rowOff>
    </xdr:from>
    <xdr:to>
      <xdr:col>8</xdr:col>
      <xdr:colOff>1363958</xdr:colOff>
      <xdr:row>0</xdr:row>
      <xdr:rowOff>694352</xdr:rowOff>
    </xdr:to>
    <xdr:sp macro="" textlink="">
      <xdr:nvSpPr>
        <xdr:cNvPr id="11" name="Rectangle : coins arrondi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219733-2996-437C-A61A-B91F666AC805}"/>
            </a:ext>
          </a:extLst>
        </xdr:cNvPr>
        <xdr:cNvSpPr/>
      </xdr:nvSpPr>
      <xdr:spPr>
        <a:xfrm>
          <a:off x="9877404" y="219053"/>
          <a:ext cx="2878454" cy="475299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magistrats</a:t>
          </a:r>
          <a:endParaRPr lang="fr-FR" sz="1100"/>
        </a:p>
      </xdr:txBody>
    </xdr:sp>
    <xdr:clientData/>
  </xdr:twoCellAnchor>
  <xdr:twoCellAnchor>
    <xdr:from>
      <xdr:col>0</xdr:col>
      <xdr:colOff>2370786</xdr:colOff>
      <xdr:row>0</xdr:row>
      <xdr:rowOff>211461</xdr:rowOff>
    </xdr:from>
    <xdr:to>
      <xdr:col>6</xdr:col>
      <xdr:colOff>615315</xdr:colOff>
      <xdr:row>0</xdr:row>
      <xdr:rowOff>694378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E23D9B75-222E-4366-9BCD-867896D37FF9}"/>
            </a:ext>
          </a:extLst>
        </xdr:cNvPr>
        <xdr:cNvSpPr/>
      </xdr:nvSpPr>
      <xdr:spPr>
        <a:xfrm>
          <a:off x="2370786" y="211461"/>
          <a:ext cx="7342809" cy="482917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fonctionnaire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1847850</xdr:colOff>
      <xdr:row>4</xdr:row>
      <xdr:rowOff>133350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2DEA0CA9-023E-4FFA-8027-FA82FCE97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1847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100012</xdr:colOff>
      <xdr:row>7</xdr:row>
      <xdr:rowOff>23813</xdr:rowOff>
    </xdr:from>
    <xdr:to>
      <xdr:col>2</xdr:col>
      <xdr:colOff>510450</xdr:colOff>
      <xdr:row>7</xdr:row>
      <xdr:rowOff>440971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09A5BB5A-748B-4232-907C-3906C7E62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3211327" y="2122673"/>
          <a:ext cx="417158" cy="4104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1047750</xdr:colOff>
      <xdr:row>6</xdr:row>
      <xdr:rowOff>57150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69183CA7-7263-4512-A850-FEEFEAE83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184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B1C1-42FB-48AE-9FA7-0EC11F273BC4}">
  <sheetPr codeName="Feuil1"/>
  <dimension ref="B1:J19"/>
  <sheetViews>
    <sheetView showGridLines="0" tabSelected="1" zoomScaleNormal="100" workbookViewId="0">
      <selection activeCell="C3" sqref="C3"/>
    </sheetView>
  </sheetViews>
  <sheetFormatPr baseColWidth="10" defaultRowHeight="14.25" x14ac:dyDescent="0.45"/>
  <cols>
    <col min="1" max="1" width="33.265625" customWidth="1"/>
    <col min="2" max="2" width="53.3984375" customWidth="1"/>
    <col min="3" max="3" width="13" customWidth="1"/>
    <col min="4" max="4" width="1.3984375" customWidth="1"/>
    <col min="5" max="5" width="12.73046875" customWidth="1"/>
    <col min="6" max="6" width="13.1328125" customWidth="1"/>
    <col min="7" max="7" width="13.73046875" customWidth="1"/>
    <col min="8" max="8" width="13.59765625" customWidth="1"/>
    <col min="9" max="9" width="19.59765625" customWidth="1"/>
    <col min="10" max="10" width="19.3984375" style="2" customWidth="1"/>
  </cols>
  <sheetData>
    <row r="1" spans="2:10" ht="67.900000000000006" customHeight="1" thickBot="1" x14ac:dyDescent="0.5"/>
    <row r="2" spans="2:10" ht="6" customHeight="1" x14ac:dyDescent="0.45">
      <c r="B2" s="21"/>
      <c r="C2" s="4"/>
      <c r="D2" s="13"/>
      <c r="F2" s="21"/>
      <c r="G2" s="4"/>
      <c r="H2" s="4"/>
      <c r="I2" s="5"/>
      <c r="J2"/>
    </row>
    <row r="3" spans="2:10" ht="40.5" customHeight="1" x14ac:dyDescent="0.45">
      <c r="B3" s="30" t="s">
        <v>17</v>
      </c>
      <c r="C3" s="34">
        <v>1</v>
      </c>
      <c r="D3" s="28"/>
      <c r="F3" s="20" t="s">
        <v>19</v>
      </c>
      <c r="G3" s="22"/>
      <c r="I3" s="23"/>
      <c r="J3"/>
    </row>
    <row r="4" spans="2:10" s="3" customFormat="1" ht="19.5" customHeight="1" thickBot="1" x14ac:dyDescent="0.5">
      <c r="B4" s="31"/>
      <c r="C4" s="32" t="s">
        <v>18</v>
      </c>
      <c r="D4" s="29"/>
      <c r="F4" s="74" t="s">
        <v>0</v>
      </c>
      <c r="G4" s="75"/>
      <c r="H4" s="1">
        <v>208</v>
      </c>
      <c r="I4" s="23" t="s">
        <v>39</v>
      </c>
    </row>
    <row r="5" spans="2:10" s="3" customFormat="1" ht="24.95" customHeight="1" thickBot="1" x14ac:dyDescent="0.5">
      <c r="F5" s="76" t="s">
        <v>15</v>
      </c>
      <c r="G5" s="77"/>
      <c r="H5" s="42">
        <v>8</v>
      </c>
      <c r="I5" s="14" t="s">
        <v>40</v>
      </c>
    </row>
    <row r="6" spans="2:10" ht="20.85" customHeight="1" thickBot="1" x14ac:dyDescent="0.5">
      <c r="F6" s="40"/>
      <c r="G6" s="40"/>
    </row>
    <row r="7" spans="2:10" ht="69.95" customHeight="1" x14ac:dyDescent="0.45">
      <c r="B7" s="72" t="s">
        <v>11</v>
      </c>
      <c r="C7" s="19" t="s">
        <v>10</v>
      </c>
      <c r="D7" s="19"/>
      <c r="E7" s="71" t="s">
        <v>8</v>
      </c>
      <c r="F7" s="71"/>
      <c r="G7" s="4"/>
      <c r="H7" s="69" t="s">
        <v>20</v>
      </c>
      <c r="J7"/>
    </row>
    <row r="8" spans="2:10" ht="25.9" customHeight="1" x14ac:dyDescent="0.45">
      <c r="B8" s="73"/>
      <c r="H8" s="70"/>
      <c r="J8"/>
    </row>
    <row r="9" spans="2:10" ht="38.25" customHeight="1" x14ac:dyDescent="0.45">
      <c r="B9" s="16" t="s">
        <v>16</v>
      </c>
      <c r="C9" s="35"/>
      <c r="D9" s="12"/>
      <c r="E9" s="36" t="s">
        <v>7</v>
      </c>
      <c r="F9" s="36" t="s">
        <v>6</v>
      </c>
      <c r="G9" s="3"/>
      <c r="H9" s="24">
        <f>(C9*(VLOOKUP(E9,Listes!$A$2:$B$5,2,FALSE))*VLOOKUP(F9,Listes!$C$2:$D$6,2,FALSE))/($H$4*$C$3)</f>
        <v>0</v>
      </c>
      <c r="J9"/>
    </row>
    <row r="10" spans="2:10" ht="9.75" customHeight="1" thickBot="1" x14ac:dyDescent="0.5">
      <c r="B10" s="25"/>
      <c r="C10" s="26"/>
      <c r="D10" s="26"/>
      <c r="E10" s="26"/>
      <c r="F10" s="26"/>
      <c r="G10" s="26"/>
      <c r="H10" s="27"/>
      <c r="J10"/>
    </row>
    <row r="11" spans="2:10" ht="7.15" customHeight="1" thickBot="1" x14ac:dyDescent="0.5">
      <c r="H11" s="2"/>
      <c r="J11"/>
    </row>
    <row r="12" spans="2:10" ht="69" customHeight="1" x14ac:dyDescent="0.45">
      <c r="B12" s="72" t="s">
        <v>12</v>
      </c>
      <c r="C12" s="37" t="s">
        <v>22</v>
      </c>
      <c r="D12" s="19"/>
      <c r="E12" s="37" t="s">
        <v>23</v>
      </c>
      <c r="F12" s="4"/>
      <c r="G12" s="5"/>
      <c r="J12"/>
    </row>
    <row r="13" spans="2:10" ht="34.5" customHeight="1" x14ac:dyDescent="0.45">
      <c r="B13" s="73"/>
      <c r="C13" s="10"/>
      <c r="D13" s="10"/>
      <c r="E13" s="9"/>
      <c r="G13" s="70" t="s">
        <v>21</v>
      </c>
      <c r="J13"/>
    </row>
    <row r="14" spans="2:10" s="3" customFormat="1" ht="40.15" customHeight="1" x14ac:dyDescent="0.45">
      <c r="B14" s="17" t="s">
        <v>13</v>
      </c>
      <c r="C14" s="35"/>
      <c r="D14" s="12"/>
      <c r="E14" s="36" t="s">
        <v>7</v>
      </c>
      <c r="G14" s="70"/>
    </row>
    <row r="15" spans="2:10" s="3" customFormat="1" ht="6.75" customHeight="1" x14ac:dyDescent="0.45">
      <c r="B15" s="17"/>
      <c r="C15" s="12"/>
      <c r="D15" s="12"/>
      <c r="E15" s="12"/>
      <c r="G15" s="11"/>
    </row>
    <row r="16" spans="2:10" s="3" customFormat="1" ht="34.15" customHeight="1" x14ac:dyDescent="0.45">
      <c r="B16" s="17" t="s">
        <v>9</v>
      </c>
      <c r="C16" s="35"/>
      <c r="D16" s="12"/>
      <c r="E16" s="36" t="s">
        <v>6</v>
      </c>
      <c r="G16" s="24">
        <f>(C14*VLOOKUP(E14,Listes!A2:B5,2,FALSE))*C16*VLOOKUP(E16,Listes!C2:D6,2,FALSE)/($H$4*$C$3)</f>
        <v>0</v>
      </c>
    </row>
    <row r="17" spans="2:7" s="3" customFormat="1" ht="8.65" customHeight="1" thickBot="1" x14ac:dyDescent="0.5">
      <c r="B17" s="18"/>
      <c r="C17" s="6"/>
      <c r="D17" s="6"/>
      <c r="E17" s="6"/>
      <c r="F17" s="7"/>
      <c r="G17" s="8"/>
    </row>
    <row r="18" spans="2:7" ht="18" customHeight="1" x14ac:dyDescent="0.45">
      <c r="B18" s="33" t="s">
        <v>14</v>
      </c>
      <c r="C18" s="15"/>
      <c r="D18" s="15"/>
    </row>
    <row r="19" spans="2:7" ht="9.4" customHeight="1" x14ac:dyDescent="0.45">
      <c r="B19" s="1"/>
      <c r="C19" s="1"/>
      <c r="D19" s="1"/>
    </row>
  </sheetData>
  <sheetProtection algorithmName="SHA-512" hashValue="nQ8joA74Rsh2Kx3Wfl1MFY2uo8GlElYBj87kqHVIo37r55P2tUu/gqoh5+2Pc6vWI/gF3F4U69Fb3n3B58JSQQ==" saltValue="TyXrh0FDS1+0gOHNSzrziQ==" spinCount="100000" sheet="1" objects="1" scenarios="1" selectLockedCells="1"/>
  <mergeCells count="7">
    <mergeCell ref="H7:H8"/>
    <mergeCell ref="E7:F7"/>
    <mergeCell ref="B7:B8"/>
    <mergeCell ref="B12:B13"/>
    <mergeCell ref="F4:G4"/>
    <mergeCell ref="F5:G5"/>
    <mergeCell ref="G13:G1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A529215-4820-4639-B8B7-FD3BDFB8C80C}">
          <x14:formula1>
            <xm:f>Listes!$A$2:$A$5</xm:f>
          </x14:formula1>
          <xm:sqref>E14:E15 E9</xm:sqref>
        </x14:dataValidation>
        <x14:dataValidation type="list" allowBlank="1" showInputMessage="1" showErrorMessage="1" xr:uid="{15544EA6-92DC-4247-B936-C858DBA7B129}">
          <x14:formula1>
            <xm:f>Listes!$C$2:$C$6</xm:f>
          </x14:formula1>
          <xm:sqref>F9 E16:E17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C8D38-7FA4-425B-A79C-21748CE3E727}">
  <sheetPr codeName="Feuil2"/>
  <dimension ref="B1:J19"/>
  <sheetViews>
    <sheetView showGridLines="0" topLeftCell="A2" zoomScaleNormal="100" workbookViewId="0">
      <selection activeCell="C9" sqref="C9"/>
    </sheetView>
  </sheetViews>
  <sheetFormatPr baseColWidth="10" defaultRowHeight="14.25" x14ac:dyDescent="0.45"/>
  <cols>
    <col min="1" max="1" width="33.265625" customWidth="1"/>
    <col min="2" max="2" width="53.3984375" customWidth="1"/>
    <col min="3" max="3" width="13" customWidth="1"/>
    <col min="4" max="4" width="1.3984375" customWidth="1"/>
    <col min="5" max="5" width="12.73046875" customWidth="1"/>
    <col min="6" max="6" width="13.1328125" customWidth="1"/>
    <col min="7" max="7" width="18.3984375" customWidth="1"/>
    <col min="8" max="8" width="13.59765625" customWidth="1"/>
    <col min="9" max="9" width="21.265625" customWidth="1"/>
    <col min="10" max="10" width="19.3984375" style="2" customWidth="1"/>
  </cols>
  <sheetData>
    <row r="1" spans="2:10" ht="69.400000000000006" customHeight="1" thickBot="1" x14ac:dyDescent="0.5"/>
    <row r="2" spans="2:10" ht="6" customHeight="1" x14ac:dyDescent="0.45">
      <c r="B2" s="21"/>
      <c r="C2" s="4"/>
      <c r="D2" s="13"/>
      <c r="F2" s="21"/>
      <c r="G2" s="4"/>
      <c r="H2" s="4"/>
      <c r="I2" s="5"/>
      <c r="J2"/>
    </row>
    <row r="3" spans="2:10" ht="40.5" customHeight="1" x14ac:dyDescent="0.45">
      <c r="B3" s="30" t="s">
        <v>24</v>
      </c>
      <c r="C3" s="34">
        <v>1</v>
      </c>
      <c r="D3" s="28"/>
      <c r="F3" s="78" t="s">
        <v>37</v>
      </c>
      <c r="G3" s="79"/>
      <c r="H3" s="79"/>
      <c r="I3" s="80"/>
      <c r="J3"/>
    </row>
    <row r="4" spans="2:10" s="3" customFormat="1" ht="19.5" customHeight="1" thickBot="1" x14ac:dyDescent="0.5">
      <c r="B4" s="31"/>
      <c r="C4" s="32" t="s">
        <v>18</v>
      </c>
      <c r="D4" s="29"/>
      <c r="F4" s="74" t="s">
        <v>25</v>
      </c>
      <c r="G4" s="75"/>
      <c r="H4" s="1">
        <v>1607</v>
      </c>
      <c r="I4" s="23" t="s">
        <v>36</v>
      </c>
    </row>
    <row r="5" spans="2:10" s="3" customFormat="1" ht="24.75" customHeight="1" thickBot="1" x14ac:dyDescent="0.5">
      <c r="F5" s="76" t="s">
        <v>26</v>
      </c>
      <c r="G5" s="77"/>
      <c r="H5" s="39">
        <v>35</v>
      </c>
      <c r="I5" s="14" t="s">
        <v>35</v>
      </c>
    </row>
    <row r="6" spans="2:10" ht="30.4" customHeight="1" thickBot="1" x14ac:dyDescent="0.5">
      <c r="F6" s="40"/>
      <c r="I6" s="41" t="s">
        <v>38</v>
      </c>
    </row>
    <row r="7" spans="2:10" ht="69.95" customHeight="1" x14ac:dyDescent="0.45">
      <c r="B7" s="72" t="s">
        <v>11</v>
      </c>
      <c r="C7" s="19" t="s">
        <v>10</v>
      </c>
      <c r="D7" s="19"/>
      <c r="E7" s="71" t="s">
        <v>8</v>
      </c>
      <c r="F7" s="71"/>
      <c r="G7" s="4"/>
      <c r="H7" s="69" t="s">
        <v>20</v>
      </c>
      <c r="J7"/>
    </row>
    <row r="8" spans="2:10" ht="25.9" customHeight="1" x14ac:dyDescent="0.45">
      <c r="B8" s="73"/>
      <c r="H8" s="70"/>
      <c r="J8"/>
    </row>
    <row r="9" spans="2:10" ht="38.25" customHeight="1" x14ac:dyDescent="0.45">
      <c r="B9" s="16" t="s">
        <v>16</v>
      </c>
      <c r="C9" s="35"/>
      <c r="D9" s="12"/>
      <c r="E9" s="36" t="s">
        <v>7</v>
      </c>
      <c r="F9" s="36" t="s">
        <v>6</v>
      </c>
      <c r="G9" s="3"/>
      <c r="H9" s="24">
        <f>(C9*(VLOOKUP(E9,Listes!$A$9:$B$12,2,FALSE))*VLOOKUP(F9,Listes!$C$9:$D$13,2,FALSE))/(($H$4)*$C$3)</f>
        <v>0</v>
      </c>
      <c r="J9"/>
    </row>
    <row r="10" spans="2:10" ht="9.75" customHeight="1" thickBot="1" x14ac:dyDescent="0.5">
      <c r="B10" s="25"/>
      <c r="C10" s="26"/>
      <c r="D10" s="26"/>
      <c r="E10" s="26"/>
      <c r="F10" s="26"/>
      <c r="G10" s="26"/>
      <c r="H10" s="27"/>
      <c r="J10"/>
    </row>
    <row r="11" spans="2:10" ht="7.15" customHeight="1" thickBot="1" x14ac:dyDescent="0.5">
      <c r="H11" s="2"/>
      <c r="J11"/>
    </row>
    <row r="12" spans="2:10" ht="69" customHeight="1" x14ac:dyDescent="0.45">
      <c r="B12" s="72" t="s">
        <v>31</v>
      </c>
      <c r="C12" s="37" t="s">
        <v>22</v>
      </c>
      <c r="D12" s="19"/>
      <c r="E12" s="37" t="s">
        <v>23</v>
      </c>
      <c r="F12" s="4"/>
      <c r="G12" s="5"/>
      <c r="J12"/>
    </row>
    <row r="13" spans="2:10" ht="34.5" customHeight="1" x14ac:dyDescent="0.45">
      <c r="B13" s="73"/>
      <c r="C13" s="10"/>
      <c r="D13" s="10"/>
      <c r="E13" s="9"/>
      <c r="G13" s="70" t="s">
        <v>21</v>
      </c>
      <c r="J13"/>
    </row>
    <row r="14" spans="2:10" s="3" customFormat="1" ht="40.15" customHeight="1" x14ac:dyDescent="0.45">
      <c r="B14" s="17" t="s">
        <v>33</v>
      </c>
      <c r="C14" s="35"/>
      <c r="D14" s="12"/>
      <c r="E14" s="36" t="s">
        <v>7</v>
      </c>
      <c r="G14" s="70"/>
    </row>
    <row r="15" spans="2:10" s="3" customFormat="1" ht="6.75" customHeight="1" x14ac:dyDescent="0.45">
      <c r="B15" s="17"/>
      <c r="C15" s="12"/>
      <c r="D15" s="12"/>
      <c r="E15" s="12"/>
      <c r="G15" s="11"/>
    </row>
    <row r="16" spans="2:10" s="3" customFormat="1" ht="34.15" customHeight="1" x14ac:dyDescent="0.45">
      <c r="B16" s="17" t="s">
        <v>34</v>
      </c>
      <c r="C16" s="35"/>
      <c r="D16" s="12"/>
      <c r="E16" s="36" t="s">
        <v>6</v>
      </c>
      <c r="G16" s="24">
        <f>(C14*VLOOKUP(E14,Listes!A9:B12,2,FALSE))*C16*VLOOKUP(E16,Listes!C9:D13,2,FALSE)/($H$4*$C$3)</f>
        <v>0</v>
      </c>
    </row>
    <row r="17" spans="2:7" s="3" customFormat="1" ht="8.65" customHeight="1" thickBot="1" x14ac:dyDescent="0.5">
      <c r="B17" s="18"/>
      <c r="C17" s="6"/>
      <c r="D17" s="6"/>
      <c r="E17" s="6"/>
      <c r="F17" s="7"/>
      <c r="G17" s="8"/>
    </row>
    <row r="18" spans="2:7" ht="18" customHeight="1" x14ac:dyDescent="0.45">
      <c r="B18" s="33" t="s">
        <v>32</v>
      </c>
      <c r="C18" s="15"/>
      <c r="D18" s="15"/>
    </row>
    <row r="19" spans="2:7" ht="9.4" customHeight="1" x14ac:dyDescent="0.45">
      <c r="B19" s="1"/>
      <c r="C19" s="1"/>
      <c r="D19" s="1"/>
    </row>
  </sheetData>
  <sheetProtection algorithmName="SHA-512" hashValue="xRHkrPVKkhuRjV5u2xVaW4HZXUe0clHppbAfBQ5iIJFNEE4Gbw4lYoNTH/CilznojGL+pTtz514JcRKZOgFmhg==" saltValue="2QeW7OiIyb8W0A7ku4nALg==" spinCount="100000" sheet="1" objects="1" selectLockedCells="1"/>
  <mergeCells count="8">
    <mergeCell ref="F3:I3"/>
    <mergeCell ref="H7:H8"/>
    <mergeCell ref="B12:B13"/>
    <mergeCell ref="G13:G14"/>
    <mergeCell ref="F4:G4"/>
    <mergeCell ref="F5:G5"/>
    <mergeCell ref="B7:B8"/>
    <mergeCell ref="E7:F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E5DAE9-75CB-4105-B53B-A1171A60D13A}">
          <x14:formula1>
            <xm:f>Listes!$A$2:$A$5</xm:f>
          </x14:formula1>
          <xm:sqref>E14:E15 E9</xm:sqref>
        </x14:dataValidation>
        <x14:dataValidation type="list" allowBlank="1" showInputMessage="1" showErrorMessage="1" xr:uid="{C56303ED-7DD0-42D1-B841-363D196135D2}">
          <x14:formula1>
            <xm:f>Listes!$C$2:$C$6</xm:f>
          </x14:formula1>
          <xm:sqref>E16:E17 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A2146-06E3-4AF5-B8DE-4E238C679E51}">
  <dimension ref="B1:H16"/>
  <sheetViews>
    <sheetView showGridLines="0" workbookViewId="0">
      <selection activeCell="C2" sqref="C2:D2"/>
    </sheetView>
  </sheetViews>
  <sheetFormatPr baseColWidth="10" defaultColWidth="11.3984375" defaultRowHeight="24" customHeight="1" x14ac:dyDescent="0.45"/>
  <cols>
    <col min="1" max="1" width="12" style="3" customWidth="1"/>
    <col min="2" max="2" width="34.73046875" style="50" customWidth="1"/>
    <col min="3" max="3" width="9" style="3" customWidth="1"/>
    <col min="4" max="4" width="14.3984375" style="12" customWidth="1"/>
    <col min="5" max="5" width="5" style="43" customWidth="1"/>
    <col min="6" max="6" width="6.73046875" style="3" customWidth="1"/>
    <col min="7" max="16384" width="11.3984375" style="3"/>
  </cols>
  <sheetData>
    <row r="1" spans="2:8" ht="54.75" customHeight="1" x14ac:dyDescent="0.45">
      <c r="B1" s="3"/>
      <c r="D1" s="3"/>
      <c r="E1" s="3"/>
    </row>
    <row r="2" spans="2:8" ht="23.25" customHeight="1" x14ac:dyDescent="0.45">
      <c r="B2" s="53" t="s">
        <v>41</v>
      </c>
      <c r="C2" s="81" t="s">
        <v>54</v>
      </c>
      <c r="D2" s="82"/>
      <c r="E2" s="67" t="s">
        <v>59</v>
      </c>
      <c r="F2" s="43"/>
    </row>
    <row r="3" spans="2:8" ht="23.25" customHeight="1" x14ac:dyDescent="0.45">
      <c r="B3" s="53" t="s">
        <v>58</v>
      </c>
      <c r="C3" s="45" t="str">
        <f>IF(C2="FONCTIONNAIRE","1607 h/an et 35h/semaine","208 jours/an et 8 h/jour")</f>
        <v>208 jours/an et 8 h/jour</v>
      </c>
      <c r="D3" s="3"/>
      <c r="E3" s="12"/>
      <c r="F3" s="43"/>
    </row>
    <row r="4" spans="2:8" ht="7.5" customHeight="1" x14ac:dyDescent="0.45">
      <c r="B4" s="53"/>
      <c r="C4" s="45"/>
      <c r="D4" s="3"/>
      <c r="E4" s="12"/>
      <c r="F4" s="43"/>
    </row>
    <row r="5" spans="2:8" ht="23.25" customHeight="1" x14ac:dyDescent="0.45">
      <c r="B5" s="53" t="s">
        <v>52</v>
      </c>
      <c r="C5" s="46"/>
      <c r="D5" s="54" t="s">
        <v>42</v>
      </c>
      <c r="E5" s="12"/>
      <c r="F5" s="43"/>
      <c r="G5" s="83"/>
      <c r="H5" s="83"/>
    </row>
    <row r="6" spans="2:8" ht="9" customHeight="1" x14ac:dyDescent="0.45">
      <c r="B6" s="53"/>
      <c r="C6" s="47"/>
      <c r="D6" s="54"/>
      <c r="E6" s="12"/>
      <c r="F6" s="44"/>
      <c r="G6" s="83"/>
      <c r="H6" s="83"/>
    </row>
    <row r="7" spans="2:8" ht="24" customHeight="1" x14ac:dyDescent="0.45">
      <c r="B7" s="53" t="s">
        <v>43</v>
      </c>
      <c r="C7" s="68"/>
      <c r="D7" s="54" t="s">
        <v>44</v>
      </c>
      <c r="E7" s="12"/>
      <c r="F7" s="43"/>
      <c r="G7" s="83"/>
      <c r="H7" s="83"/>
    </row>
    <row r="8" spans="2:8" ht="36" customHeight="1" thickBot="1" x14ac:dyDescent="0.5">
      <c r="B8" s="53"/>
      <c r="C8" s="48"/>
      <c r="D8" s="3"/>
      <c r="E8" s="3"/>
    </row>
    <row r="9" spans="2:8" ht="24" customHeight="1" x14ac:dyDescent="0.45">
      <c r="B9" s="56" t="s">
        <v>45</v>
      </c>
      <c r="C9" s="57">
        <f>IF(C2="MAGISTRAT",C5*C7*Listes!D3,C5*C7*Fonctionnaires!H4/7)</f>
        <v>0</v>
      </c>
      <c r="D9" s="58" t="s">
        <v>51</v>
      </c>
      <c r="E9" s="59" t="s">
        <v>53</v>
      </c>
      <c r="F9" s="60">
        <f>IF(C2="FONCTIONNAIRE",C9*7,C9*8)</f>
        <v>0</v>
      </c>
      <c r="G9" s="58" t="s">
        <v>46</v>
      </c>
      <c r="H9" s="61"/>
    </row>
    <row r="10" spans="2:8" ht="24" customHeight="1" x14ac:dyDescent="0.45">
      <c r="B10" s="17" t="s">
        <v>56</v>
      </c>
      <c r="C10" s="62">
        <f>C9/12</f>
        <v>0</v>
      </c>
      <c r="D10" s="3" t="s">
        <v>47</v>
      </c>
      <c r="E10" s="12" t="s">
        <v>53</v>
      </c>
      <c r="F10" s="63">
        <f>IF(C3="FONCTIONNAIRE",C10*7,C10*8)</f>
        <v>0</v>
      </c>
      <c r="G10" s="3" t="s">
        <v>48</v>
      </c>
      <c r="H10" s="64"/>
    </row>
    <row r="11" spans="2:8" ht="24" customHeight="1" thickBot="1" x14ac:dyDescent="0.5">
      <c r="B11" s="18" t="s">
        <v>57</v>
      </c>
      <c r="C11" s="65">
        <f>(C7*C5)*5</f>
        <v>0</v>
      </c>
      <c r="D11" s="7" t="s">
        <v>49</v>
      </c>
      <c r="E11" s="6" t="s">
        <v>53</v>
      </c>
      <c r="F11" s="66">
        <f>IF(C2="FONCTIONNAIRE",C11*7,C11*8)</f>
        <v>0</v>
      </c>
      <c r="G11" s="7" t="s">
        <v>50</v>
      </c>
      <c r="H11" s="14"/>
    </row>
    <row r="12" spans="2:8" ht="24" customHeight="1" x14ac:dyDescent="0.45">
      <c r="B12" s="51"/>
    </row>
    <row r="13" spans="2:8" ht="24" customHeight="1" x14ac:dyDescent="0.45">
      <c r="B13" s="51"/>
    </row>
    <row r="14" spans="2:8" ht="24" customHeight="1" x14ac:dyDescent="0.45">
      <c r="B14" s="52"/>
    </row>
    <row r="15" spans="2:8" ht="24" customHeight="1" x14ac:dyDescent="0.45">
      <c r="B15" s="49"/>
    </row>
    <row r="16" spans="2:8" ht="24" customHeight="1" x14ac:dyDescent="0.45">
      <c r="B16" s="52"/>
    </row>
  </sheetData>
  <sheetProtection algorithmName="SHA-512" hashValue="+ISf4za+AaJBKs74Dfy3CJnv7LWqp9VRR/IWC+EzWJBaFzlJsFVMTNhWewhgGEXnFETlsC4lCyWbOCLicyEGAw==" saltValue="ZCX9bIM1Wit3Nx8S/VD1eA==" spinCount="100000" sheet="1" objects="1" scenarios="1"/>
  <mergeCells count="2">
    <mergeCell ref="C2:D2"/>
    <mergeCell ref="G5:H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E994BA-1F2A-494D-8236-9C1E3E0FC873}">
          <x14:formula1>
            <xm:f>Listes!$A$15:$A$16</xm:f>
          </x14:formula1>
          <xm:sqref>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943E-2788-419C-9C92-95BD0D524763}">
  <sheetPr codeName="Feuil3"/>
  <dimension ref="A1:D16"/>
  <sheetViews>
    <sheetView workbookViewId="0">
      <selection activeCell="B12" sqref="B12"/>
    </sheetView>
  </sheetViews>
  <sheetFormatPr baseColWidth="10" defaultRowHeight="14.25" x14ac:dyDescent="0.45"/>
  <sheetData>
    <row r="1" spans="1:4" x14ac:dyDescent="0.45">
      <c r="A1" t="s">
        <v>29</v>
      </c>
    </row>
    <row r="2" spans="1:4" x14ac:dyDescent="0.45">
      <c r="A2" t="s">
        <v>7</v>
      </c>
      <c r="C2" t="s">
        <v>6</v>
      </c>
    </row>
    <row r="3" spans="1:4" x14ac:dyDescent="0.45">
      <c r="A3" t="s">
        <v>1</v>
      </c>
      <c r="B3">
        <v>1</v>
      </c>
      <c r="C3" t="s">
        <v>27</v>
      </c>
      <c r="D3">
        <f>Magistrats!H4</f>
        <v>208</v>
      </c>
    </row>
    <row r="4" spans="1:4" x14ac:dyDescent="0.45">
      <c r="A4" t="s">
        <v>3</v>
      </c>
      <c r="B4">
        <v>0.5</v>
      </c>
      <c r="C4" t="s">
        <v>28</v>
      </c>
      <c r="D4">
        <f>D3/5</f>
        <v>41.6</v>
      </c>
    </row>
    <row r="5" spans="1:4" x14ac:dyDescent="0.45">
      <c r="A5" t="s">
        <v>2</v>
      </c>
      <c r="B5">
        <f>1/Magistrats!H5</f>
        <v>0.125</v>
      </c>
      <c r="C5" t="s">
        <v>4</v>
      </c>
      <c r="D5">
        <v>12</v>
      </c>
    </row>
    <row r="6" spans="1:4" x14ac:dyDescent="0.45">
      <c r="C6" t="s">
        <v>5</v>
      </c>
      <c r="D6">
        <v>1</v>
      </c>
    </row>
    <row r="8" spans="1:4" x14ac:dyDescent="0.45">
      <c r="A8" t="s">
        <v>30</v>
      </c>
    </row>
    <row r="9" spans="1:4" x14ac:dyDescent="0.45">
      <c r="A9" t="s">
        <v>7</v>
      </c>
      <c r="B9" s="38"/>
      <c r="C9" t="s">
        <v>6</v>
      </c>
      <c r="D9" s="38"/>
    </row>
    <row r="10" spans="1:4" x14ac:dyDescent="0.45">
      <c r="A10" t="s">
        <v>1</v>
      </c>
      <c r="B10" s="38">
        <f>Fonctionnaires!H5/5</f>
        <v>7</v>
      </c>
      <c r="C10" t="s">
        <v>27</v>
      </c>
      <c r="D10" s="38">
        <f>Fonctionnaires!H4/Listes!B10</f>
        <v>229.57142857142858</v>
      </c>
    </row>
    <row r="11" spans="1:4" x14ac:dyDescent="0.45">
      <c r="A11" t="s">
        <v>3</v>
      </c>
      <c r="B11" s="38">
        <f>B10/2</f>
        <v>3.5</v>
      </c>
      <c r="C11" t="s">
        <v>28</v>
      </c>
      <c r="D11" s="38">
        <f>Fonctionnaires!H4/Fonctionnaires!H5</f>
        <v>45.914285714285711</v>
      </c>
    </row>
    <row r="12" spans="1:4" x14ac:dyDescent="0.45">
      <c r="A12" t="s">
        <v>2</v>
      </c>
      <c r="B12" s="38">
        <v>1</v>
      </c>
      <c r="C12" t="s">
        <v>4</v>
      </c>
      <c r="D12" s="38">
        <f>12</f>
        <v>12</v>
      </c>
    </row>
    <row r="13" spans="1:4" x14ac:dyDescent="0.45">
      <c r="B13" s="38"/>
      <c r="C13" t="s">
        <v>5</v>
      </c>
      <c r="D13" s="38">
        <v>1</v>
      </c>
    </row>
    <row r="15" spans="1:4" ht="15.75" x14ac:dyDescent="0.5">
      <c r="A15" s="55" t="s">
        <v>54</v>
      </c>
    </row>
    <row r="16" spans="1:4" ht="15.75" x14ac:dyDescent="0.5">
      <c r="A16" s="55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Magistrats</vt:lpstr>
      <vt:lpstr>Fonctionnaires</vt:lpstr>
      <vt:lpstr>Reconvertir un pourcentage</vt:lpstr>
      <vt:lpstr>Listes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MARCADE</dc:creator>
  <cp:lastModifiedBy>Paul MARCADE</cp:lastModifiedBy>
  <dcterms:created xsi:type="dcterms:W3CDTF">2022-06-21T12:15:44Z</dcterms:created>
  <dcterms:modified xsi:type="dcterms:W3CDTF">2023-05-31T11:47:35Z</dcterms:modified>
</cp:coreProperties>
</file>