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419EE748-829C-5745-9274-33EE24A24423}" xr6:coauthVersionLast="47" xr6:coauthVersionMax="47" xr10:uidLastSave="{00000000-0000-0000-0000-000000000000}"/>
  <workbookProtection workbookAlgorithmName="SHA-512" workbookHashValue="tXIlrKoF4sl/1pPObgUAUr8/9fTwsaKKRyp30Qnf3LFl7mpRUflzIeDJFe4q5xuivbNmzhnFZAxmYbG92AoamA==" workbookSaltValue="oLmK1PdAPfyEkYmQkQ28Ng==" workbookSpinCount="100000" lockStructure="1"/>
  <bookViews>
    <workbookView xWindow="0" yWindow="760" windowWidth="30240" windowHeight="17780" tabRatio="723" xr2:uid="{F5E75FD0-8D4A-4F41-B6C7-77BCC38AF8C3}"/>
  </bookViews>
  <sheets>
    <sheet name="Feuille de temps" sheetId="8" r:id="rId1"/>
    <sheet name="Fonction" sheetId="9" state="hidden" r:id="rId2"/>
    <sheet name="Magistrats" sheetId="3" r:id="rId3"/>
    <sheet name="Fonctionnaires" sheetId="4" r:id="rId4"/>
    <sheet name="Reconvertir % d'ETPT" sheetId="5" r:id="rId5"/>
    <sheet name="Convertir ETPT en audiences" sheetId="7" r:id="rId6"/>
    <sheet name="Listes" sheetId="2" state="hidden" r:id="rId7"/>
  </sheets>
  <definedNames>
    <definedName name="_xlnm._FilterDatabase" localSheetId="1" hidden="1">Fonction!$A$1:$C$27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2" i="8" l="1"/>
  <c r="E90" i="8"/>
  <c r="E87" i="8"/>
  <c r="E82" i="8"/>
  <c r="E76" i="8"/>
  <c r="E59" i="8"/>
  <c r="E56" i="8"/>
  <c r="E52" i="8"/>
  <c r="E32" i="8"/>
  <c r="E23" i="8"/>
  <c r="E13" i="8"/>
  <c r="E104" i="8" l="1"/>
  <c r="E7" i="8"/>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<sst xmlns="http://schemas.openxmlformats.org/spreadsheetml/2006/main" count="448" uniqueCount="382">
  <si>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</si>
  <si>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</si>
  <si>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</si>
  <si>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</si>
  <si>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</si>
  <si>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</si>
  <si>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</si>
  <si>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</si>
  <si>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</si>
  <si>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</si>
  <si>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</si>
  <si>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</si>
  <si>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</si>
  <si>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</si>
  <si>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</si>
  <si>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</si>
  <si>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</si>
  <si>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</si>
  <si>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</si>
  <si>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</si>
  <si>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</si>
  <si>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</si>
  <si>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</si>
  <si>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</si>
  <si>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</si>
  <si>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</si>
  <si>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</si>
  <si>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</si>
  <si>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</si>
  <si>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</si>
  <si>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</si>
  <si>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</si>
  <si>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</si>
  <si>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</si>
  <si>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</si>
  <si>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</si>
  <si>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</si>
  <si>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</si>
  <si>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</si>
  <si>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</si>
  <si>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</si>
  <si>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</si>
  <si>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</si>
  <si>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</si>
  <si>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</si>
  <si>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</si>
  <si>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</si>
  <si>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</si>
  <si>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</si>
  <si>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</si>
  <si>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</si>
  <si>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</si>
  <si>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</si>
  <si>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</si>
  <si>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</si>
  <si>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</si>
  <si>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</si>
  <si>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</si>
  <si>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</si>
  <si>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</si>
  <si>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</si>
  <si>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</si>
  <si>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</si>
  <si>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</si>
  <si>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</si>
  <si>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</si>
  <si>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</si>
  <si>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</si>
  <si>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</si>
  <si>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</si>
  <si>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</si>
  <si>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</si>
  <si>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</si>
  <si>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</si>
  <si>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</si>
  <si>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</si>
  <si>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</si>
  <si>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</si>
  <si>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</si>
  <si>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</si>
  <si>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Catégorie</t>
  </si>
  <si>
    <t>Nom/prénom</t>
  </si>
  <si>
    <t>Fonction</t>
  </si>
  <si>
    <t>Temps administratif de travail</t>
  </si>
  <si>
    <t>Valeur en %</t>
  </si>
  <si>
    <r>
      <t xml:space="preserve">NE REMPLIR QUE LES CELLULES BLEU CLAIR
</t>
    </r>
    <r>
      <rPr>
        <b/>
        <sz val="12"/>
        <color theme="0"/>
        <rFont val="Arial"/>
        <family val="2"/>
      </rPr>
      <t>Pour évaluer le pourcentage que représente chaque catégorie, n'hésitez pas à utiliser la calculatrice accessible dans les onglets "Calculatrice".</t>
    </r>
  </si>
  <si>
    <t>RÉCAPITULATIF</t>
  </si>
  <si>
    <t>Même si vous êtes à temps partiel, l'ensemble de vos activités doit constituer 100% de votre temps de travail. Il est également essentiel que, même si vous êtes totalement indisponible (en cas de congé maladie ou maternité/paternité/adoption par exemple), vous indiquiez les activités que vous auriez eu à traiter si vous étiez présent.</t>
  </si>
  <si>
    <t>TOTAL</t>
  </si>
  <si>
    <t>ACTIVITES EXERCEES DEPUIS LE :</t>
  </si>
  <si>
    <t>En % sur base 100</t>
  </si>
  <si>
    <t>1.1.</t>
  </si>
  <si>
    <t>SOCIAL</t>
  </si>
  <si>
    <t>DEPARTAGE PRUD'HOMAL</t>
  </si>
  <si>
    <t>1.2.</t>
  </si>
  <si>
    <t>CONTENTIEUX DE LA PROTECTION SOCIALE</t>
  </si>
  <si>
    <t>1.3.</t>
  </si>
  <si>
    <t>RÉFÉRÉS</t>
  </si>
  <si>
    <t>1.4.</t>
  </si>
  <si>
    <t>AUTRES CONTENTIEUX SOCIAUX</t>
  </si>
  <si>
    <t>1.</t>
  </si>
  <si>
    <t>TOTAL SOCIAL</t>
  </si>
  <si>
    <t>2.1.</t>
  </si>
  <si>
    <t>JAF</t>
  </si>
  <si>
    <t>MARIAGES ET RÉGIMES MATRIMONIAUX</t>
  </si>
  <si>
    <t>2.2.</t>
  </si>
  <si>
    <t>DIVORCE - CONTENTIEUX</t>
  </si>
  <si>
    <t>2.3.</t>
  </si>
  <si>
    <t>APRÈS DIVORCE</t>
  </si>
  <si>
    <t>2.4.</t>
  </si>
  <si>
    <t>LIQUIDATIONS PARTAGES</t>
  </si>
  <si>
    <t>2.5.</t>
  </si>
  <si>
    <t>AUTORITÉ PARENTALE</t>
  </si>
  <si>
    <t>2.6.</t>
  </si>
  <si>
    <t>OBLIGATIONS À CARACTÈRE ALIMENTAIRE</t>
  </si>
  <si>
    <t>2.7.</t>
  </si>
  <si>
    <t>TUTELLES MINEURS</t>
  </si>
  <si>
    <t>2.8.</t>
  </si>
  <si>
    <t>RÉFÉRÉS ET MESURES URGENTES</t>
  </si>
  <si>
    <t>2.9.</t>
  </si>
  <si>
    <t>AUTRES JAF</t>
  </si>
  <si>
    <t>2.</t>
  </si>
  <si>
    <t>TOTAL JAF</t>
  </si>
  <si>
    <t>3.2.</t>
  </si>
  <si>
    <t>JCP</t>
  </si>
  <si>
    <t>PROTECTION DES MAJEURS</t>
  </si>
  <si>
    <t>3.3.</t>
  </si>
  <si>
    <t>SURENDETTEMENT DES PARTICULIERS</t>
  </si>
  <si>
    <t>3.41.</t>
  </si>
  <si>
    <t>BAUX</t>
  </si>
  <si>
    <t>3.42.</t>
  </si>
  <si>
    <t>CRÉDIT À LA CONSOMMATION</t>
  </si>
  <si>
    <t>3.43.</t>
  </si>
  <si>
    <t>INJONCTIONS DE PAYER</t>
  </si>
  <si>
    <t>3.44.</t>
  </si>
  <si>
    <t>SAISIE DES RÉMUNÉRATIONS</t>
  </si>
  <si>
    <t>3.5.</t>
  </si>
  <si>
    <t>3.6.</t>
  </si>
  <si>
    <t>AUTRES CONTENTIEUX DE LA PROTECTION</t>
  </si>
  <si>
    <t>3.</t>
  </si>
  <si>
    <t>TOTAL JCP</t>
  </si>
  <si>
    <t>4.0.</t>
  </si>
  <si>
    <t>CIVIL NS</t>
  </si>
  <si>
    <t>CONTENTIEUX GÉNÉRAL &lt;10.000€</t>
  </si>
  <si>
    <t>4.1.</t>
  </si>
  <si>
    <t>DROIT DES PERSONNES</t>
  </si>
  <si>
    <t>4.2.</t>
  </si>
  <si>
    <t>DROIT DE LA FAMILLE</t>
  </si>
  <si>
    <t>4.3.</t>
  </si>
  <si>
    <t>CONTRATS</t>
  </si>
  <si>
    <t>4.4.</t>
  </si>
  <si>
    <t>RESPONSABILITÉ ET QUASI-CONTRATS</t>
  </si>
  <si>
    <t>4.5.</t>
  </si>
  <si>
    <t>DROIT DES BIENS</t>
  </si>
  <si>
    <t>4.6.</t>
  </si>
  <si>
    <t>CONSTRUCTION</t>
  </si>
  <si>
    <t>4.7.</t>
  </si>
  <si>
    <t>EXÉCUTION</t>
  </si>
  <si>
    <t>4.8.</t>
  </si>
  <si>
    <t>DROIT DES AFFAIRES</t>
  </si>
  <si>
    <t>4.9.</t>
  </si>
  <si>
    <t>PROCÉDURES COLLECTIVES CIVILES</t>
  </si>
  <si>
    <t>4.10.</t>
  </si>
  <si>
    <t>PROPRIÉTÉ INDUSTRIELLE</t>
  </si>
  <si>
    <t>4.11.</t>
  </si>
  <si>
    <t>PROPRIÉTÉ LITTÉRAIRE ET ARTISTIQUE</t>
  </si>
  <si>
    <t>4.12.</t>
  </si>
  <si>
    <t>SUIVI DES EXPERTISES</t>
  </si>
  <si>
    <t>4.13.</t>
  </si>
  <si>
    <t>AFFAIRES GRACIEUSES</t>
  </si>
  <si>
    <t>4.14.</t>
  </si>
  <si>
    <t>JURIDICTION DU PRÉSIDENT</t>
  </si>
  <si>
    <t>4.141.</t>
  </si>
  <si>
    <t>INTÉRÊTS CIVILS</t>
  </si>
  <si>
    <t>4.15.</t>
  </si>
  <si>
    <t>CIVI</t>
  </si>
  <si>
    <t>4.16.</t>
  </si>
  <si>
    <t>RÉFÉRÉS CIVILS</t>
  </si>
  <si>
    <t>4.17.</t>
  </si>
  <si>
    <t>AUTRES CIVIL NS</t>
  </si>
  <si>
    <t>4.</t>
  </si>
  <si>
    <t>TOTAL CIVIL NS</t>
  </si>
  <si>
    <t>5.1.</t>
  </si>
  <si>
    <t>JLD CIVIL</t>
  </si>
  <si>
    <t>RÉTENTION DES ÉTRANGERS</t>
  </si>
  <si>
    <t>5.2.</t>
  </si>
  <si>
    <t>5.3.</t>
  </si>
  <si>
    <t>AUTRES JLD CIVIL</t>
  </si>
  <si>
    <t>5.</t>
  </si>
  <si>
    <t>TOTAL JLD CIVIL</t>
  </si>
  <si>
    <t>6.1.</t>
  </si>
  <si>
    <t>JE</t>
  </si>
  <si>
    <t>ACTIVITÉ CIVILE</t>
  </si>
  <si>
    <t>6.2.</t>
  </si>
  <si>
    <t>ACTIVITÉ PÉNALE</t>
  </si>
  <si>
    <t>6.</t>
  </si>
  <si>
    <t xml:space="preserve"> TOTAL JE</t>
  </si>
  <si>
    <t>7.1.</t>
  </si>
  <si>
    <t>PÉNAL</t>
  </si>
  <si>
    <t>COLLÉGIALES HORS JIRS</t>
  </si>
  <si>
    <t>7.14.</t>
  </si>
  <si>
    <t>CI</t>
  </si>
  <si>
    <t>7.13.</t>
  </si>
  <si>
    <t>JUGE UNIQUE</t>
  </si>
  <si>
    <t>7.2.</t>
  </si>
  <si>
    <t>CRPC</t>
  </si>
  <si>
    <t>7.15.</t>
  </si>
  <si>
    <t>CPPV</t>
  </si>
  <si>
    <t>7.4.</t>
  </si>
  <si>
    <t>COMPOSITIONS PÉNALES</t>
  </si>
  <si>
    <t>7.3.</t>
  </si>
  <si>
    <t>OP CORRECTIONNELLES</t>
  </si>
  <si>
    <t>7.5.</t>
  </si>
  <si>
    <t>COUR D'ASSISES HORS JIRS</t>
  </si>
  <si>
    <t>7.52.</t>
  </si>
  <si>
    <t>COUR CRIMINELLE</t>
  </si>
  <si>
    <t>7.6.</t>
  </si>
  <si>
    <t>TRIBUNAL DE POLICE</t>
  </si>
  <si>
    <t>7.7.</t>
  </si>
  <si>
    <t>OP CONTRAVENTIONNELLES</t>
  </si>
  <si>
    <t>7.51.</t>
  </si>
  <si>
    <t>COUR D'ASSISES JIRS</t>
  </si>
  <si>
    <t>7.12.</t>
  </si>
  <si>
    <t>COLLÉGIALES JIRS CRIM-ORG</t>
  </si>
  <si>
    <t>7.121.</t>
  </si>
  <si>
    <t>COLLÉGIALES JIRS ECO-FI</t>
  </si>
  <si>
    <t>7.122.</t>
  </si>
  <si>
    <t>COLLÉGIALES AUTRES SECTIONS SPÉCIALISÉES</t>
  </si>
  <si>
    <t>7.8.</t>
  </si>
  <si>
    <t>AUTRES SIÈGE PÉNAL</t>
  </si>
  <si>
    <t>7.</t>
  </si>
  <si>
    <t>TOTAL PÉNAL</t>
  </si>
  <si>
    <t>8.1.</t>
  </si>
  <si>
    <t>JI</t>
  </si>
  <si>
    <t>SERVICE GÉNÉRAL</t>
  </si>
  <si>
    <t>8.11.</t>
  </si>
  <si>
    <t>ECO-FI HORS JIRS</t>
  </si>
  <si>
    <t>8.2.</t>
  </si>
  <si>
    <t>JIRS ÉCO-FI</t>
  </si>
  <si>
    <t>8.3.</t>
  </si>
  <si>
    <t>JIRS CRIM-ORG</t>
  </si>
  <si>
    <t>8.4.</t>
  </si>
  <si>
    <t>AUTRES SECTIONS SPÉCIALISÉES</t>
  </si>
  <si>
    <t>8.</t>
  </si>
  <si>
    <t>TOTAL JI</t>
  </si>
  <si>
    <t>9.1.</t>
  </si>
  <si>
    <t>JAP</t>
  </si>
  <si>
    <t>MILIEU OUVERT</t>
  </si>
  <si>
    <t>9.2.</t>
  </si>
  <si>
    <t>MILIEU FERMÉ</t>
  </si>
  <si>
    <t>9.3.</t>
  </si>
  <si>
    <t>ORDONNANCES HORS CAP</t>
  </si>
  <si>
    <t>9.4.</t>
  </si>
  <si>
    <t>AUTRES JAP</t>
  </si>
  <si>
    <t>9.</t>
  </si>
  <si>
    <t>TOTAL JAP</t>
  </si>
  <si>
    <t>10.1.</t>
  </si>
  <si>
    <t>JLD PÉNAL</t>
  </si>
  <si>
    <t>HORS JIRS</t>
  </si>
  <si>
    <t>10.2.</t>
  </si>
  <si>
    <t>JIRS</t>
  </si>
  <si>
    <t>10.</t>
  </si>
  <si>
    <t>TOTAL JLD PÉNAL</t>
  </si>
  <si>
    <t>11.1.</t>
  </si>
  <si>
    <t>AUTRES ACTIVITÉS</t>
  </si>
  <si>
    <t>SOUTIEN (HORS FORMATIONS SUIVIES)</t>
  </si>
  <si>
    <t>11.2.</t>
  </si>
  <si>
    <t>FORMATIONS SUIVIES</t>
  </si>
  <si>
    <t>11.3.</t>
  </si>
  <si>
    <t>FORMATIONS DISPENSÉES</t>
  </si>
  <si>
    <t>11.4.</t>
  </si>
  <si>
    <t>ACCÈS AU DROIT ET À LA JUSTICE</t>
  </si>
  <si>
    <t>11.5.</t>
  </si>
  <si>
    <t>CSM</t>
  </si>
  <si>
    <t>11.51.</t>
  </si>
  <si>
    <t>ACCUEIL DU JUSTICIABLE (DONT SAUJ)</t>
  </si>
  <si>
    <t>11.6.</t>
  </si>
  <si>
    <t>AUTRES ACTIVITÉS NON JURIDICTIONNELLES</t>
  </si>
  <si>
    <t>FONCTIONNAIRES AFFECTÉS AU CPH</t>
  </si>
  <si>
    <t>FONCTIONNAIRES AFFECTÉS AUX ACTIVITÉS CIVILES ET COMMERCIALES DU PARQUET</t>
  </si>
  <si>
    <t>FONCTIONNAIRES AFFECTÉS À L'EXÉCUTION DES PEINES</t>
  </si>
  <si>
    <t>AUTRES FONCTIONNAIRES AFFECTÉS AU PARQUET</t>
  </si>
  <si>
    <t>11.</t>
  </si>
  <si>
    <t>TOTAL AUTRES ACTIVITÉS</t>
  </si>
  <si>
    <t>label</t>
  </si>
  <si>
    <t>code</t>
  </si>
  <si>
    <t>category</t>
  </si>
  <si>
    <t>PRÉSIDENT</t>
  </si>
  <si>
    <t>P</t>
  </si>
  <si>
    <t>A</t>
  </si>
  <si>
    <t>ASSISTANT SPECIALISE</t>
  </si>
  <si>
    <t>AS</t>
  </si>
  <si>
    <t>GREFFE</t>
  </si>
  <si>
    <t>PREMIER VICE-PRÉSIDENT</t>
  </si>
  <si>
    <t>1VP</t>
  </si>
  <si>
    <t>CHEF DE CABINET</t>
  </si>
  <si>
    <t>CHCAB</t>
  </si>
  <si>
    <t>ASSISTANT DE JUSTICE</t>
  </si>
  <si>
    <t>ADJ</t>
  </si>
  <si>
    <t>AUTOUR_DU_MAGISTRAT</t>
  </si>
  <si>
    <t>PREMIER VICE-PRÉSIDENT ADJOINT</t>
  </si>
  <si>
    <t>1VPA</t>
  </si>
  <si>
    <t>B GREFFIER</t>
  </si>
  <si>
    <t>B</t>
  </si>
  <si>
    <t>JURISTE ASSISTANT</t>
  </si>
  <si>
    <t>JA</t>
  </si>
  <si>
    <t>PREMIER VICE-PRÉSIDENT CHARGÉ DES FONCTIONS DE JUGE DES CONTENTIEUX DE LA PROTECTION</t>
  </si>
  <si>
    <t>1VPCP</t>
  </si>
  <si>
    <t>SA</t>
  </si>
  <si>
    <t>ELEVE AVOCAT</t>
  </si>
  <si>
    <t>PPI</t>
  </si>
  <si>
    <t>PREMIER VICE-PRÉSIDENT CHARGÉ DES FONCTIONS DE JUGE DES ENFANTS</t>
  </si>
  <si>
    <t>1VPE</t>
  </si>
  <si>
    <t>CB</t>
  </si>
  <si>
    <t>CONTRACTUEL A JUSTICE DE PROXIMITE</t>
  </si>
  <si>
    <t>PREMIER VICE-PRÉSIDENT CHARGÉ DES FONCTIONS DE JUGE D'INSTRUCTION</t>
  </si>
  <si>
    <t>1VPI</t>
  </si>
  <si>
    <t>CT</t>
  </si>
  <si>
    <t>CONTRACTUEL B JUSTICE DE PROXIMITE</t>
  </si>
  <si>
    <t>VICE-PRÉSIDENT CHARGÉ D'UN SECRÉTARIAT GÉNÉRAL</t>
  </si>
  <si>
    <t>VPSG</t>
  </si>
  <si>
    <t>A PLACÉ</t>
  </si>
  <si>
    <t>PREMIER VICE-PRÉSIDENT CHARGÉ DES FONCTIONS DE JUGE DE L'APPLICATION DES PEINES</t>
  </si>
  <si>
    <t>1VPAP</t>
  </si>
  <si>
    <t>B GREFFIER PLACÉ</t>
  </si>
  <si>
    <t>B GREF  PLACÉ</t>
  </si>
  <si>
    <t>PREMIER VICE-PRÉSIDENT CHARGÉ DES FONCTIONS DE JUGE DES LIBERTÉS ET DE LA DÉTENTION</t>
  </si>
  <si>
    <t>1VPLD</t>
  </si>
  <si>
    <t>B PLACÉ</t>
  </si>
  <si>
    <t>VICE-PRÉSIDENT</t>
  </si>
  <si>
    <t>VP</t>
  </si>
  <si>
    <t>CB PLACÉ</t>
  </si>
  <si>
    <t>VICE-PRÉSIDENT CHARGÉ DES FONCTIONS DE JUGE DES CONTENTIEUX DE LA PROTECTION</t>
  </si>
  <si>
    <t>VPCP</t>
  </si>
  <si>
    <t>CT PLACÉ</t>
  </si>
  <si>
    <t>VICE-PRÉSIDENT CHARGÉ DES FONCTIONS DE JUGE DES ENFANTS</t>
  </si>
  <si>
    <t>VPE</t>
  </si>
  <si>
    <t>GREFFIER RESERVISTE</t>
  </si>
  <si>
    <t>GRES</t>
  </si>
  <si>
    <t>VICE-PRÉSIDENT CHARGÉ DES FONCTIONS DE JUGE D'INSTRUCTION</t>
  </si>
  <si>
    <t>VPI</t>
  </si>
  <si>
    <t>CONTRACTUEL A</t>
  </si>
  <si>
    <t>CONT A</t>
  </si>
  <si>
    <t>VICE-PRÉSIDENT CHARGÉ DES FONCTIONS DE JUGE DE L'APPLICATION DES PEINES</t>
  </si>
  <si>
    <t>VPAP</t>
  </si>
  <si>
    <t>CONTRACTUEL B</t>
  </si>
  <si>
    <t>CONT B</t>
  </si>
  <si>
    <t>VICE-PRÉSIDENT CHARGÉ DES FONCTIONS DE JUGE DES LIBERTÉS ET DE LA DÉTENTION</t>
  </si>
  <si>
    <t>VPLD</t>
  </si>
  <si>
    <t>CONTRACTUEL C</t>
  </si>
  <si>
    <t>CONT C</t>
  </si>
  <si>
    <t>JUGE</t>
  </si>
  <si>
    <t>J</t>
  </si>
  <si>
    <t>CONTRACTUEL CB</t>
  </si>
  <si>
    <t>CONT CB</t>
  </si>
  <si>
    <t>JUGE DES CONTENTIEUX DE LA PROTECTION</t>
  </si>
  <si>
    <t>CONTRACTUEL CT</t>
  </si>
  <si>
    <t>CONT CT</t>
  </si>
  <si>
    <t>JUGE DES ENFANTS</t>
  </si>
  <si>
    <t>VACATAIRE</t>
  </si>
  <si>
    <t>VAC</t>
  </si>
  <si>
    <t>JUGE D'INSTRUCTION</t>
  </si>
  <si>
    <t>CONT A JP</t>
  </si>
  <si>
    <t>JUGE D'APPLICATION DES PEINES</t>
  </si>
  <si>
    <t>CONT B JP</t>
  </si>
  <si>
    <t>VICE-PRÉSIDENT PLACÉ</t>
  </si>
  <si>
    <t>VP PLACÉ</t>
  </si>
  <si>
    <t>CONTRACTUEL C JUSTICE DE PROXIMITE</t>
  </si>
  <si>
    <t>CONT C JP</t>
  </si>
  <si>
    <t>JUGE PLACÉ</t>
  </si>
  <si>
    <t>J. PLACÉ</t>
  </si>
  <si>
    <t>MAGISTRAT HONORAIRE JURIDICTIONNEL</t>
  </si>
  <si>
    <t>MHFJ</t>
  </si>
  <si>
    <t>MAGISTRAT HONORAIRE NON JURIDICTIONNEL</t>
  </si>
  <si>
    <t>MHFNJ</t>
  </si>
  <si>
    <t>MAGISTRAT A TITRE TEMPORAIRE</t>
  </si>
  <si>
    <t>MTT</t>
  </si>
  <si>
    <t>MAGISTRAT RESERVISTE</t>
  </si>
  <si>
    <t>MRES</t>
  </si>
  <si>
    <t>Temps plein</t>
  </si>
  <si>
    <t>Temps partiel</t>
  </si>
  <si>
    <t>HO - CONTENTION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</si>
</sst>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_-* #,##0.0_-;\-* #,##0.0_-;_-* &quot;-&quot;??_-;_-@_-"/>
    <numFmt numFmtId="167" formatCode="_-* #,##0_-;\-* #,##0_-;_-* &quot;-&quot;??_-;_-@_-"/>
    <numFmt numFmtId="168" formatCode="_-* #,##0.00\ _€_-;\-* #,##0.00\ _€_-;_-* &quot;-&quot;??\ _€_-;_-@_-"/>
    <numFmt numFmtId="169" formatCode="0.0"/>
  </numFmts>
  <fonts count="32">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
      <b/>
      <sz val="11"/>
      <color rgb="FF000000"/>
      <name val="Arial"/>
      <family val="2"/>
    </font>
    <font>
      <b/>
      <sz val="11"/>
      <color theme="0"/>
      <name val="Arial"/>
      <family val="2"/>
    </font>
    <font>
      <b/>
      <sz val="18"/>
      <color theme="0"/>
      <name val="Arial"/>
      <family val="2"/>
    </font>
    <font>
      <b/>
      <sz val="12"/>
      <color theme="0"/>
      <name val="Arial"/>
      <family val="2"/>
    </font>
    <font>
      <b/>
      <sz val="11"/>
      <color theme="2"/>
      <name val="Arial"/>
      <family val="2"/>
    </font>
    <font>
      <b/>
      <sz val="11"/>
      <color theme="2"/>
      <name val="Calibri"/>
      <family val="2"/>
      <scheme val="minor"/>
    </font>
    <font>
      <b/>
      <sz val="11"/>
      <color rgb="FF002060"/>
      <name val="Arial"/>
      <family val="2"/>
    </font>
    <font>
      <sz val="11"/>
      <color rgb="FF002060"/>
      <name val="Calibri"/>
      <family val="2"/>
      <scheme val="minor"/>
    </font>
    <font>
      <b/>
      <sz val="11"/>
      <color theme="0" tint="-0.499984740745262"/>
      <name val="Arial"/>
      <family val="2"/>
    </font>
    <font>
      <b/>
      <sz val="11"/>
      <color theme="0"/>
      <name val="Arial1"/>
    </font>
    <font>
      <b/>
      <sz val="11"/>
      <color rgb="FF002060"/>
      <name val="Arial1"/>
    </font>
    <font>
      <b/>
      <sz val="11"/>
      <color theme="8" tint="0.79998168889431442"/>
      <name val="Arial1"/>
    </font>
    <font>
      <sz val="11"/>
      <color theme="0"/>
      <name val="Arial1"/>
    </font>
    <font>
      <b/>
      <sz val="11"/>
      <color theme="8" tint="0.79998168889431442"/>
      <name val="Arial"/>
      <family val="2"/>
    </font>
    <font>
      <b/>
      <sz val="11"/>
      <color rgb="FF000000"/>
      <name val="Arial1"/>
    </font>
    <font>
      <b/>
      <sz val="10"/>
      <color rgb="FF000000"/>
      <name val="Helvetica Neue"/>
      <family val="2"/>
    </font>
    <font>
      <sz val="11"/>
      <color theme="2"/>
      <name val="Calibri"/>
      <family val="2"/>
      <scheme val="minor"/>
    </font>
    <font>
      <sz val="11"/>
      <name val="Calibri"/>
      <family val="2"/>
      <scheme val="minor"/>
    </font>
    <font>
      <b/>
      <sz val="11"/>
      <name val="Arial"/>
      <family val="2"/>
    </font>
    <font>
      <b/>
      <sz val="11"/>
      <name val="Arial1"/>
    </font>
  </fonts>
  <fills count="11">
    <fill>
      <patternFill patternType="none"/>
    </fill>
    <fill>
      <patternFill patternType="gray125"/>
    </fill>
    <fill>
      <patternFill patternType="solid">
        <fgColor rgb="FFFFFF00"/>
        <bgColor indexed="64"/>
      </patternFill>
    </fill>
    <fill>
      <patternFill patternType="solid">
        <fgColor rgb="FF09FF78"/>
        <bgColor indexed="64"/>
      </patternFill>
    </fill>
    <fill>
      <patternFill patternType="solid">
        <fgColor rgb="FF002060"/>
        <bgColor rgb="FFC0C0C0"/>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002060"/>
        <bgColor indexed="64"/>
      </patternFill>
    </fill>
    <fill>
      <patternFill patternType="solid">
        <fgColor theme="4" tint="0.39997558519241921"/>
        <bgColor rgb="FFC0C0C0"/>
      </patternFill>
    </fill>
    <fill>
      <patternFill patternType="solid">
        <fgColor theme="0" tint="-0.14999847407452621"/>
        <bgColor rgb="FFC0C0C0"/>
      </patternFill>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theme="0"/>
      </right>
      <top/>
      <bottom/>
      <diagonal/>
    </border>
    <border>
      <left/>
      <right/>
      <top style="thick">
        <color theme="0"/>
      </top>
      <bottom/>
      <diagonal/>
    </border>
    <border>
      <left/>
      <right/>
      <top/>
      <bottom style="thick">
        <color theme="0"/>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80">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5"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5"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164"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164"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164" fontId="0" fillId="0" borderId="0" xfId="2" applyFont="1" applyFill="1" applyAlignment="1" applyProtection="1">
      <alignment horizontal="right" vertical="center"/>
    </xf>
    <xf numFmtId="0" fontId="1" fillId="0" borderId="0" xfId="0" applyFont="1" applyAlignment="1">
      <alignment vertical="center"/>
    </xf>
    <xf numFmtId="167" fontId="1" fillId="0" borderId="0" xfId="2" applyNumberFormat="1" applyFont="1" applyAlignment="1" applyProtection="1">
      <alignment horizontal="center" vertical="center"/>
    </xf>
    <xf numFmtId="164"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164" fontId="0" fillId="0" borderId="0" xfId="2" applyFont="1" applyBorder="1" applyAlignment="1" applyProtection="1">
      <alignment horizontal="right" vertical="center"/>
    </xf>
    <xf numFmtId="164" fontId="0" fillId="0" borderId="0" xfId="2" applyFont="1" applyBorder="1" applyAlignment="1" applyProtection="1">
      <alignment horizontal="left" vertical="center"/>
    </xf>
    <xf numFmtId="164" fontId="1" fillId="2" borderId="0" xfId="2" applyFont="1" applyFill="1" applyBorder="1" applyAlignment="1" applyProtection="1">
      <alignment horizontal="left" vertical="center"/>
      <protection locked="0"/>
    </xf>
    <xf numFmtId="168" fontId="0" fillId="0" borderId="0" xfId="0" applyNumberFormat="1"/>
    <xf numFmtId="164" fontId="0" fillId="0" borderId="0" xfId="0" applyNumberFormat="1"/>
    <xf numFmtId="164" fontId="2" fillId="0" borderId="0" xfId="2" applyFont="1" applyFill="1" applyBorder="1" applyAlignment="1" applyProtection="1">
      <alignment horizontal="center" vertical="center"/>
    </xf>
    <xf numFmtId="164" fontId="0" fillId="0" borderId="0" xfId="2" applyFont="1" applyBorder="1" applyAlignment="1" applyProtection="1">
      <alignment horizontal="center" vertical="center"/>
    </xf>
    <xf numFmtId="164" fontId="2" fillId="0" borderId="0" xfId="2" applyFont="1" applyBorder="1" applyAlignment="1" applyProtection="1">
      <alignment horizontal="center" vertical="center"/>
    </xf>
    <xf numFmtId="164"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164"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164"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5"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5" fontId="3" fillId="0" borderId="7" xfId="1" applyNumberFormat="1" applyFont="1" applyBorder="1" applyAlignment="1">
      <alignment horizontal="center" vertical="center"/>
    </xf>
    <xf numFmtId="165"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5"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6"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164" fontId="2" fillId="0" borderId="7" xfId="2" applyFont="1" applyBorder="1" applyAlignment="1" applyProtection="1">
      <alignment vertical="center"/>
    </xf>
    <xf numFmtId="164"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164"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164" fontId="1" fillId="0" borderId="0" xfId="2" applyFont="1" applyBorder="1" applyAlignment="1" applyProtection="1">
      <alignment horizontal="left" vertical="center"/>
    </xf>
    <xf numFmtId="164" fontId="0" fillId="0" borderId="0" xfId="0" applyNumberFormat="1" applyAlignment="1">
      <alignment horizontal="left" vertical="center"/>
    </xf>
    <xf numFmtId="164"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6" fontId="2" fillId="3" borderId="0" xfId="2" applyNumberFormat="1" applyFont="1" applyFill="1" applyBorder="1" applyAlignment="1" applyProtection="1">
      <alignment vertical="center"/>
    </xf>
    <xf numFmtId="166" fontId="2" fillId="2" borderId="0" xfId="2" applyNumberFormat="1" applyFont="1" applyFill="1" applyBorder="1" applyAlignment="1" applyProtection="1">
      <alignment horizontal="center" vertical="center"/>
      <protection locked="0"/>
    </xf>
    <xf numFmtId="166" fontId="2" fillId="0" borderId="0" xfId="2" applyNumberFormat="1" applyFont="1" applyFill="1" applyBorder="1" applyAlignment="1" applyProtection="1">
      <alignment horizontal="center" vertical="center"/>
      <protection locked="0"/>
    </xf>
    <xf numFmtId="166" fontId="4" fillId="0" borderId="0" xfId="1" applyNumberFormat="1" applyFont="1" applyFill="1" applyBorder="1" applyAlignment="1" applyProtection="1">
      <alignment horizontal="center" vertical="top"/>
    </xf>
    <xf numFmtId="166" fontId="2" fillId="3" borderId="0" xfId="2" applyNumberFormat="1" applyFont="1" applyFill="1" applyBorder="1" applyAlignment="1" applyProtection="1">
      <alignment horizontal="center" vertical="center"/>
    </xf>
    <xf numFmtId="166" fontId="0" fillId="0" borderId="0" xfId="2" applyNumberFormat="1" applyFont="1" applyBorder="1" applyAlignment="1" applyProtection="1">
      <alignment horizontal="center" vertical="center"/>
    </xf>
    <xf numFmtId="166" fontId="2" fillId="0" borderId="0" xfId="2" applyNumberFormat="1" applyFont="1" applyBorder="1" applyAlignment="1" applyProtection="1">
      <alignment horizontal="center" vertical="center"/>
    </xf>
    <xf numFmtId="165" fontId="2" fillId="2" borderId="0" xfId="1" applyNumberFormat="1" applyFont="1" applyFill="1" applyBorder="1" applyAlignment="1" applyProtection="1">
      <alignment horizontal="center" vertical="center"/>
      <protection locked="0"/>
    </xf>
    <xf numFmtId="165" fontId="3" fillId="2" borderId="0" xfId="1" applyNumberFormat="1" applyFont="1" applyFill="1" applyBorder="1" applyAlignment="1" applyProtection="1">
      <alignment horizontal="center" vertical="center"/>
      <protection locked="0"/>
    </xf>
    <xf numFmtId="169" fontId="0" fillId="2" borderId="0" xfId="0" applyNumberFormat="1" applyFill="1" applyAlignment="1" applyProtection="1">
      <alignment horizontal="center" vertical="center"/>
      <protection locked="0"/>
    </xf>
    <xf numFmtId="169" fontId="0" fillId="0" borderId="7" xfId="0" applyNumberFormat="1" applyBorder="1"/>
    <xf numFmtId="169" fontId="0" fillId="0" borderId="0" xfId="0" applyNumberFormat="1"/>
    <xf numFmtId="169" fontId="0" fillId="0" borderId="2" xfId="0" applyNumberFormat="1" applyBorder="1" applyAlignment="1">
      <alignment horizontal="center" vertical="top" wrapText="1"/>
    </xf>
    <xf numFmtId="169" fontId="0" fillId="0" borderId="0" xfId="0" applyNumberFormat="1" applyAlignment="1">
      <alignment horizontal="center" vertical="center" wrapText="1"/>
    </xf>
    <xf numFmtId="169" fontId="0" fillId="0" borderId="0" xfId="0" applyNumberFormat="1" applyAlignment="1">
      <alignment horizontal="center" vertical="center"/>
    </xf>
    <xf numFmtId="0" fontId="12" fillId="0" borderId="0" xfId="0" applyFont="1" applyAlignment="1">
      <alignment horizontal="center" vertical="center"/>
    </xf>
    <xf numFmtId="0" fontId="13" fillId="4" borderId="0" xfId="0" applyFont="1" applyFill="1" applyAlignment="1">
      <alignment horizontal="right" vertical="center" wrapText="1"/>
    </xf>
    <xf numFmtId="0" fontId="12" fillId="5" borderId="0" xfId="0" applyFont="1" applyFill="1" applyAlignment="1" applyProtection="1">
      <alignment vertical="center" wrapText="1"/>
      <protection locked="0"/>
    </xf>
    <xf numFmtId="0" fontId="12" fillId="0" borderId="0" xfId="0" applyFont="1" applyAlignment="1">
      <alignment horizontal="left" vertical="center"/>
    </xf>
    <xf numFmtId="0" fontId="0" fillId="0" borderId="9" xfId="0" applyBorder="1" applyAlignment="1">
      <alignment horizontal="left"/>
    </xf>
    <xf numFmtId="10" fontId="12" fillId="5" borderId="0" xfId="0" applyNumberFormat="1" applyFont="1" applyFill="1" applyAlignment="1" applyProtection="1">
      <alignment vertical="center" wrapText="1"/>
      <protection locked="0"/>
    </xf>
    <xf numFmtId="4" fontId="16" fillId="7" borderId="10" xfId="0" applyNumberFormat="1" applyFont="1" applyFill="1" applyBorder="1" applyAlignment="1">
      <alignment horizontal="center" vertical="center" wrapText="1"/>
    </xf>
    <xf numFmtId="4" fontId="16" fillId="7" borderId="10" xfId="0" applyNumberFormat="1" applyFont="1" applyFill="1" applyBorder="1" applyAlignment="1">
      <alignment horizontal="right" vertical="center" wrapText="1"/>
    </xf>
    <xf numFmtId="9" fontId="17" fillId="7" borderId="10" xfId="0" applyNumberFormat="1" applyFont="1" applyFill="1" applyBorder="1" applyAlignment="1">
      <alignment horizontal="center" vertical="center"/>
    </xf>
    <xf numFmtId="0" fontId="13" fillId="4" borderId="11" xfId="0" applyFont="1" applyFill="1" applyBorder="1" applyAlignment="1">
      <alignment horizontal="right" vertical="center" wrapText="1"/>
    </xf>
    <xf numFmtId="0" fontId="20" fillId="9" borderId="0" xfId="0" applyFont="1" applyFill="1" applyAlignment="1">
      <alignment horizontal="center" vertical="center" wrapText="1"/>
    </xf>
    <xf numFmtId="4" fontId="12" fillId="10" borderId="0" xfId="0" applyNumberFormat="1" applyFont="1" applyFill="1" applyAlignment="1">
      <alignment horizontal="left" vertical="center" wrapText="1"/>
    </xf>
    <xf numFmtId="0" fontId="22" fillId="6" borderId="0" xfId="0" applyFont="1" applyFill="1" applyAlignment="1" applyProtection="1">
      <alignment horizontal="center" vertical="center"/>
      <protection locked="0"/>
    </xf>
    <xf numFmtId="0" fontId="23" fillId="7" borderId="11" xfId="0" applyFont="1" applyFill="1" applyBorder="1" applyAlignment="1">
      <alignment horizontal="center" vertical="center"/>
    </xf>
    <xf numFmtId="0" fontId="21" fillId="7" borderId="11" xfId="0" applyFont="1" applyFill="1" applyBorder="1" applyAlignment="1">
      <alignment horizontal="left" vertical="center"/>
    </xf>
    <xf numFmtId="0" fontId="21" fillId="7" borderId="11" xfId="0" applyFont="1" applyFill="1" applyBorder="1" applyAlignment="1" applyProtection="1">
      <alignment horizontal="center" vertical="center"/>
      <protection locked="0"/>
    </xf>
    <xf numFmtId="0" fontId="24" fillId="7" borderId="0" xfId="0" applyFont="1" applyFill="1" applyAlignment="1">
      <alignment horizontal="center" vertical="center"/>
    </xf>
    <xf numFmtId="4" fontId="25" fillId="7" borderId="11" xfId="0" applyNumberFormat="1" applyFont="1" applyFill="1" applyBorder="1" applyAlignment="1">
      <alignment horizontal="center" vertical="center"/>
    </xf>
    <xf numFmtId="4" fontId="13" fillId="7" borderId="11" xfId="0" applyNumberFormat="1" applyFont="1" applyFill="1" applyBorder="1" applyAlignment="1">
      <alignment horizontal="center" vertical="center"/>
    </xf>
    <xf numFmtId="0" fontId="26" fillId="6" borderId="0" xfId="0" applyFont="1" applyFill="1" applyAlignment="1" applyProtection="1">
      <alignment horizontal="center" vertical="center"/>
      <protection locked="0"/>
    </xf>
    <xf numFmtId="4" fontId="16" fillId="7" borderId="0" xfId="0" applyNumberFormat="1" applyFont="1" applyFill="1" applyAlignment="1">
      <alignment horizontal="center" vertical="center" wrapText="1"/>
    </xf>
    <xf numFmtId="4" fontId="16" fillId="7" borderId="0" xfId="0" applyNumberFormat="1" applyFont="1" applyFill="1" applyAlignment="1">
      <alignment horizontal="right" vertical="center" wrapText="1"/>
    </xf>
    <xf numFmtId="9" fontId="17" fillId="7" borderId="0" xfId="0" applyNumberFormat="1" applyFont="1" applyFill="1" applyAlignment="1">
      <alignment horizontal="center" vertical="center"/>
    </xf>
    <xf numFmtId="0" fontId="27" fillId="0" borderId="0" xfId="0" applyFont="1"/>
    <xf numFmtId="0" fontId="2" fillId="0" borderId="0" xfId="0" applyFont="1"/>
    <xf numFmtId="3" fontId="0" fillId="0" borderId="0" xfId="0" applyNumberFormat="1"/>
    <xf numFmtId="0" fontId="28" fillId="7" borderId="0" xfId="0" applyFont="1" applyFill="1"/>
    <xf numFmtId="0" fontId="29" fillId="0" borderId="0" xfId="0" applyFont="1" applyAlignment="1">
      <alignment horizontal="center" vertical="center"/>
    </xf>
    <xf numFmtId="4" fontId="30" fillId="10" borderId="0" xfId="0" applyNumberFormat="1" applyFont="1" applyFill="1" applyAlignment="1">
      <alignment horizontal="left" vertical="center" wrapText="1"/>
    </xf>
    <xf numFmtId="0" fontId="31" fillId="6" borderId="0" xfId="0" applyFont="1" applyFill="1" applyAlignment="1" applyProtection="1">
      <alignment horizontal="center" vertical="center"/>
      <protection locked="0"/>
    </xf>
    <xf numFmtId="0" fontId="29" fillId="0" borderId="0" xfId="0" applyFont="1" applyAlignment="1">
      <alignment horizontal="left" vertical="center"/>
    </xf>
    <xf numFmtId="0" fontId="29" fillId="0" borderId="0" xfId="0" applyFont="1"/>
    <xf numFmtId="4" fontId="13" fillId="7" borderId="0" xfId="0" applyNumberFormat="1" applyFont="1" applyFill="1" applyAlignment="1">
      <alignment horizontal="center" vertical="center"/>
    </xf>
    <xf numFmtId="0" fontId="24" fillId="7" borderId="0" xfId="0" applyFont="1" applyFill="1" applyAlignment="1">
      <alignment horizontal="center" vertical="center"/>
    </xf>
    <xf numFmtId="0" fontId="14" fillId="6" borderId="10" xfId="0" applyFont="1" applyFill="1" applyBorder="1" applyAlignment="1">
      <alignment horizontal="center" vertical="center" wrapText="1"/>
    </xf>
    <xf numFmtId="0" fontId="13" fillId="6" borderId="10" xfId="0" applyFont="1" applyFill="1" applyBorder="1" applyAlignment="1">
      <alignment horizontal="center" vertical="center"/>
    </xf>
    <xf numFmtId="14" fontId="18" fillId="8" borderId="11" xfId="0" applyNumberFormat="1" applyFont="1" applyFill="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21" fillId="7" borderId="0" xfId="0" applyFont="1" applyFill="1" applyAlignment="1">
      <alignment horizontal="center" vertical="center"/>
    </xf>
    <xf numFmtId="4" fontId="13" fillId="7" borderId="10" xfId="0" applyNumberFormat="1" applyFont="1" applyFill="1" applyBorder="1" applyAlignment="1">
      <alignment horizontal="center" vertical="center"/>
    </xf>
    <xf numFmtId="4" fontId="12" fillId="10" borderId="0" xfId="0" applyNumberFormat="1" applyFont="1" applyFill="1" applyAlignment="1">
      <alignment horizontal="left" vertical="center" wrapText="1"/>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cellXfs>
  <cellStyles count="3">
    <cellStyle name="Milliers" xfId="2" builtinId="3"/>
    <cellStyle name="Normal" xfId="0" builtinId="0"/>
    <cellStyle name="Pourcentage" xfId="1" builtinId="5"/>
  </cellStyles>
  <dxfs count="17">
    <dxf>
      <font>
        <color rgb="FF9C0006"/>
      </font>
      <fill>
        <patternFill>
          <bgColor rgb="FFFFC7CE"/>
        </patternFill>
      </fill>
    </dxf>
    <dxf>
      <font>
        <strike val="0"/>
        <color theme="7" tint="0.79998168889431442"/>
      </font>
      <fill>
        <patternFill>
          <bgColor theme="7" tint="0.79998168889431442"/>
        </patternFill>
      </fill>
    </dxf>
    <dxf>
      <font>
        <strike val="0"/>
        <color theme="7" tint="0.79998168889431442"/>
      </font>
      <fill>
        <patternFill>
          <bgColor theme="7" tint="0.79998168889431442"/>
        </patternFill>
      </fill>
    </dxf>
    <dxf>
      <font>
        <color rgb="FF9C0006"/>
      </font>
      <fill>
        <patternFill>
          <bgColor rgb="FFFFC7CE"/>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
      <font>
        <b/>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F6F8BE-329A-4B9B-ADD7-7CC7ED11C11D}" name="GREFFE" displayName="GREFFE" ref="E1:E22" totalsRowShown="0" headerRowDxfId="16">
  <autoFilter ref="E1:E22" xr:uid="{5A6E512E-A730-F44B-89B8-85BBEC58376E}"/>
  <tableColumns count="1">
    <tableColumn id="1" xr3:uid="{D4AE2B87-B250-406C-BBC8-B04EF37EFBC7}" name="lab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C1CA10-FF88-4496-8F59-5CCA4BC2CA25}" name="MAGISTRAT" displayName="MAGISTRAT" ref="A1:A27" totalsRowShown="0" headerRowDxfId="15">
  <autoFilter ref="A1:A27" xr:uid="{E9A2AD87-FE83-BB43-A8A3-718A8E6D8A30}"/>
  <tableColumns count="1">
    <tableColumn id="1" xr3:uid="{E719A792-7337-4DEF-A5ED-7D720403A1F8}" name="lab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7D90C5-7844-4166-8F08-381AD562C014}" name="AUTOUR_DU_MAGISTRAT" displayName="AUTOUR_DU_MAGISTRAT" ref="I1:I8" totalsRowShown="0" headerRowDxfId="14">
  <autoFilter ref="I1:I8" xr:uid="{92C9308D-64CC-C743-AF01-072FBCD3C4E5}"/>
  <tableColumns count="1">
    <tableColumn id="1" xr3:uid="{A64AAE03-CC5A-448A-9CA5-FA79894130EA}" name="label"/>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0DF7-F7D7-42C7-82AA-8FB5759BD1A1}">
  <dimension ref="A1:G104"/>
  <sheetViews>
    <sheetView showGridLines="0" tabSelected="1" topLeftCell="B2" zoomScale="95" zoomScaleNormal="95" workbookViewId="0">
      <selection activeCell="C2" sqref="C2"/>
    </sheetView>
  </sheetViews>
  <sheetFormatPr baseColWidth="10" defaultRowHeight="15"/>
  <cols>
    <col min="1" max="1" width="7.1640625" hidden="1" customWidth="1"/>
    <col min="2" max="2" width="40.5" customWidth="1"/>
    <col min="3" max="3" width="61.5" customWidth="1"/>
    <col min="4" max="4" width="20" customWidth="1"/>
    <col min="5" max="5" width="17.1640625" customWidth="1"/>
    <col min="6" max="6" width="65.1640625" style="13" customWidth="1"/>
  </cols>
  <sheetData>
    <row r="1" spans="1:7" hidden="1">
      <c r="A1" s="121"/>
      <c r="F1" s="121"/>
      <c r="G1" s="13"/>
    </row>
    <row r="2" spans="1:7" ht="33" customHeight="1">
      <c r="A2" s="121"/>
      <c r="B2" s="122" t="s">
        <v>80</v>
      </c>
      <c r="C2" s="123"/>
      <c r="D2" s="124"/>
      <c r="E2" s="124"/>
      <c r="F2" s="42"/>
      <c r="G2" s="13"/>
    </row>
    <row r="3" spans="1:7" ht="33" customHeight="1">
      <c r="A3" s="121"/>
      <c r="B3" s="122" t="s">
        <v>81</v>
      </c>
      <c r="C3" s="123"/>
      <c r="D3" s="13"/>
      <c r="E3" s="13"/>
      <c r="F3" s="42"/>
      <c r="G3" s="13"/>
    </row>
    <row r="4" spans="1:7" ht="33" customHeight="1">
      <c r="A4" s="121"/>
      <c r="B4" s="122" t="s">
        <v>82</v>
      </c>
      <c r="C4" s="123"/>
      <c r="D4" s="125"/>
      <c r="E4" s="13"/>
      <c r="F4" s="42"/>
      <c r="G4" s="13"/>
    </row>
    <row r="5" spans="1:7" ht="31" customHeight="1" thickBot="1">
      <c r="A5" s="121"/>
      <c r="B5" s="122" t="s">
        <v>83</v>
      </c>
      <c r="C5" s="123"/>
      <c r="D5" s="122" t="s">
        <v>84</v>
      </c>
      <c r="E5" s="126"/>
      <c r="F5" s="42"/>
    </row>
    <row r="6" spans="1:7" ht="56" customHeight="1" thickTop="1" thickBot="1">
      <c r="A6" s="121"/>
      <c r="B6" s="155" t="s">
        <v>85</v>
      </c>
      <c r="C6" s="155"/>
      <c r="D6" s="155"/>
      <c r="E6" s="156"/>
      <c r="F6" s="42"/>
    </row>
    <row r="7" spans="1:7" ht="110" customHeight="1" thickTop="1">
      <c r="A7" s="10"/>
      <c r="B7" s="127" t="s">
        <v>86</v>
      </c>
      <c r="C7" s="127" t="s">
        <v>87</v>
      </c>
      <c r="D7" s="128" t="s">
        <v>88</v>
      </c>
      <c r="E7" s="129">
        <f>SUM(E102,E90,E87,E82,E76,E59,E56,E52,E32,E23,E13)/100</f>
        <v>0</v>
      </c>
      <c r="F7" s="42"/>
    </row>
    <row r="8" spans="1:7" ht="42" customHeight="1" thickBot="1">
      <c r="A8" s="10"/>
      <c r="B8" s="130" t="s">
        <v>89</v>
      </c>
      <c r="C8" s="157"/>
      <c r="D8" s="158"/>
      <c r="E8" s="131" t="s">
        <v>90</v>
      </c>
      <c r="F8" s="42"/>
    </row>
    <row r="9" spans="1:7" ht="16" thickTop="1">
      <c r="A9" s="10" t="s">
        <v>91</v>
      </c>
      <c r="B9" s="159" t="s">
        <v>92</v>
      </c>
      <c r="C9" s="132" t="s">
        <v>93</v>
      </c>
      <c r="D9" s="132"/>
      <c r="E9" s="133"/>
      <c r="F9" s="42"/>
    </row>
    <row r="10" spans="1:7">
      <c r="A10" s="10" t="s">
        <v>94</v>
      </c>
      <c r="B10" s="159"/>
      <c r="C10" s="132" t="s">
        <v>95</v>
      </c>
      <c r="D10" s="132"/>
      <c r="E10" s="133"/>
      <c r="F10" s="42"/>
    </row>
    <row r="11" spans="1:7">
      <c r="A11" s="10" t="s">
        <v>96</v>
      </c>
      <c r="B11" s="159"/>
      <c r="C11" s="132" t="s">
        <v>97</v>
      </c>
      <c r="D11" s="132"/>
      <c r="E11" s="133"/>
      <c r="F11" s="42"/>
    </row>
    <row r="12" spans="1:7">
      <c r="A12" s="10" t="s">
        <v>98</v>
      </c>
      <c r="B12" s="159"/>
      <c r="C12" s="132" t="s">
        <v>99</v>
      </c>
      <c r="D12" s="132"/>
      <c r="E12" s="133"/>
      <c r="F12" s="42"/>
    </row>
    <row r="13" spans="1:7" ht="28" customHeight="1" thickBot="1">
      <c r="A13" s="10" t="s">
        <v>100</v>
      </c>
      <c r="B13" s="134" t="s">
        <v>101</v>
      </c>
      <c r="C13" s="135"/>
      <c r="D13" s="135"/>
      <c r="E13" s="136">
        <f>SUM(E9:E12)</f>
        <v>0</v>
      </c>
      <c r="F13" s="42"/>
    </row>
    <row r="14" spans="1:7" ht="16" thickTop="1">
      <c r="A14" s="10" t="s">
        <v>102</v>
      </c>
      <c r="B14" s="153" t="s">
        <v>103</v>
      </c>
      <c r="C14" s="132" t="s">
        <v>104</v>
      </c>
      <c r="D14" s="132"/>
      <c r="E14" s="133"/>
      <c r="F14" s="42"/>
    </row>
    <row r="15" spans="1:7">
      <c r="A15" s="10" t="s">
        <v>105</v>
      </c>
      <c r="B15" s="154"/>
      <c r="C15" s="132" t="s">
        <v>106</v>
      </c>
      <c r="D15" s="132"/>
      <c r="E15" s="133"/>
      <c r="F15" s="42"/>
    </row>
    <row r="16" spans="1:7">
      <c r="A16" s="10" t="s">
        <v>107</v>
      </c>
      <c r="B16" s="154"/>
      <c r="C16" s="132" t="s">
        <v>108</v>
      </c>
      <c r="D16" s="132"/>
      <c r="E16" s="133"/>
      <c r="F16" s="42"/>
    </row>
    <row r="17" spans="1:6">
      <c r="A17" s="10" t="s">
        <v>109</v>
      </c>
      <c r="B17" s="154"/>
      <c r="C17" s="132" t="s">
        <v>110</v>
      </c>
      <c r="D17" s="132"/>
      <c r="E17" s="133"/>
      <c r="F17" s="42"/>
    </row>
    <row r="18" spans="1:6">
      <c r="A18" s="10" t="s">
        <v>111</v>
      </c>
      <c r="B18" s="154"/>
      <c r="C18" s="132" t="s">
        <v>112</v>
      </c>
      <c r="D18" s="132"/>
      <c r="E18" s="133"/>
      <c r="F18" s="42"/>
    </row>
    <row r="19" spans="1:6">
      <c r="A19" s="10" t="s">
        <v>113</v>
      </c>
      <c r="B19" s="154"/>
      <c r="C19" s="132" t="s">
        <v>114</v>
      </c>
      <c r="D19" s="132"/>
      <c r="E19" s="133"/>
      <c r="F19" s="42"/>
    </row>
    <row r="20" spans="1:6">
      <c r="A20" s="10" t="s">
        <v>115</v>
      </c>
      <c r="B20" s="154"/>
      <c r="C20" s="132" t="s">
        <v>116</v>
      </c>
      <c r="D20" s="132"/>
      <c r="E20" s="133"/>
      <c r="F20" s="42"/>
    </row>
    <row r="21" spans="1:6">
      <c r="A21" s="10" t="s">
        <v>117</v>
      </c>
      <c r="B21" s="154"/>
      <c r="C21" s="132" t="s">
        <v>118</v>
      </c>
      <c r="D21" s="132"/>
      <c r="E21" s="133"/>
      <c r="F21" s="42"/>
    </row>
    <row r="22" spans="1:6">
      <c r="A22" s="10" t="s">
        <v>119</v>
      </c>
      <c r="B22" s="154"/>
      <c r="C22" s="132" t="s">
        <v>120</v>
      </c>
      <c r="D22" s="132"/>
      <c r="E22" s="133"/>
      <c r="F22" s="42"/>
    </row>
    <row r="23" spans="1:6" ht="38" customHeight="1" thickBot="1">
      <c r="A23" s="10" t="s">
        <v>121</v>
      </c>
      <c r="B23" s="138" t="s">
        <v>122</v>
      </c>
      <c r="C23" s="135"/>
      <c r="D23" s="135"/>
      <c r="E23" s="136">
        <f>SUM(E14:E22)</f>
        <v>0</v>
      </c>
      <c r="F23" s="42"/>
    </row>
    <row r="24" spans="1:6" ht="16" thickTop="1">
      <c r="A24" s="10" t="s">
        <v>123</v>
      </c>
      <c r="B24" s="153" t="s">
        <v>124</v>
      </c>
      <c r="C24" s="132" t="s">
        <v>125</v>
      </c>
      <c r="D24" s="132"/>
      <c r="E24" s="133"/>
      <c r="F24" s="42"/>
    </row>
    <row r="25" spans="1:6">
      <c r="A25" s="10" t="s">
        <v>126</v>
      </c>
      <c r="B25" s="154"/>
      <c r="C25" s="132" t="s">
        <v>127</v>
      </c>
      <c r="D25" s="132"/>
      <c r="E25" s="133"/>
      <c r="F25" s="42"/>
    </row>
    <row r="26" spans="1:6">
      <c r="A26" s="10" t="s">
        <v>128</v>
      </c>
      <c r="B26" s="154"/>
      <c r="C26" s="132" t="s">
        <v>129</v>
      </c>
      <c r="D26" s="132"/>
      <c r="E26" s="133"/>
      <c r="F26" s="42"/>
    </row>
    <row r="27" spans="1:6">
      <c r="A27" s="10" t="s">
        <v>130</v>
      </c>
      <c r="B27" s="154"/>
      <c r="C27" s="132" t="s">
        <v>131</v>
      </c>
      <c r="D27" s="132"/>
      <c r="E27" s="133"/>
      <c r="F27" s="42"/>
    </row>
    <row r="28" spans="1:6">
      <c r="A28" s="10" t="s">
        <v>132</v>
      </c>
      <c r="B28" s="154"/>
      <c r="C28" s="132" t="s">
        <v>133</v>
      </c>
      <c r="D28" s="132"/>
      <c r="E28" s="133"/>
      <c r="F28" s="42"/>
    </row>
    <row r="29" spans="1:6">
      <c r="A29" s="10" t="s">
        <v>134</v>
      </c>
      <c r="B29" s="154"/>
      <c r="C29" s="132" t="s">
        <v>135</v>
      </c>
      <c r="D29" s="132"/>
      <c r="E29" s="133"/>
      <c r="F29" s="42"/>
    </row>
    <row r="30" spans="1:6">
      <c r="A30" s="10" t="s">
        <v>136</v>
      </c>
      <c r="B30" s="154"/>
      <c r="C30" s="132" t="s">
        <v>97</v>
      </c>
      <c r="D30" s="132"/>
      <c r="E30" s="133"/>
      <c r="F30" s="42"/>
    </row>
    <row r="31" spans="1:6">
      <c r="A31" s="10" t="s">
        <v>137</v>
      </c>
      <c r="B31" s="154"/>
      <c r="C31" s="132" t="s">
        <v>138</v>
      </c>
      <c r="D31" s="132"/>
      <c r="E31" s="133"/>
      <c r="F31" s="42"/>
    </row>
    <row r="32" spans="1:6" ht="26" customHeight="1" thickBot="1">
      <c r="A32" s="10" t="s">
        <v>139</v>
      </c>
      <c r="B32" s="138" t="s">
        <v>140</v>
      </c>
      <c r="C32" s="135"/>
      <c r="D32" s="135"/>
      <c r="E32" s="136">
        <f>SUM(E24:E31)</f>
        <v>0</v>
      </c>
      <c r="F32" s="42"/>
    </row>
    <row r="33" spans="1:6" ht="16" thickTop="1">
      <c r="A33" s="10" t="s">
        <v>141</v>
      </c>
      <c r="B33" s="153" t="s">
        <v>142</v>
      </c>
      <c r="C33" s="132" t="s">
        <v>143</v>
      </c>
      <c r="D33" s="132"/>
      <c r="E33" s="133"/>
      <c r="F33" s="42"/>
    </row>
    <row r="34" spans="1:6">
      <c r="A34" s="10" t="s">
        <v>144</v>
      </c>
      <c r="B34" s="154"/>
      <c r="C34" s="132" t="s">
        <v>145</v>
      </c>
      <c r="D34" s="132"/>
      <c r="E34" s="133"/>
      <c r="F34" s="42"/>
    </row>
    <row r="35" spans="1:6">
      <c r="A35" s="10" t="s">
        <v>146</v>
      </c>
      <c r="B35" s="154"/>
      <c r="C35" s="132" t="s">
        <v>147</v>
      </c>
      <c r="D35" s="132"/>
      <c r="E35" s="133"/>
      <c r="F35" s="42"/>
    </row>
    <row r="36" spans="1:6">
      <c r="A36" s="10" t="s">
        <v>148</v>
      </c>
      <c r="B36" s="154"/>
      <c r="C36" s="132" t="s">
        <v>149</v>
      </c>
      <c r="D36" s="132"/>
      <c r="E36" s="133"/>
      <c r="F36" s="42"/>
    </row>
    <row r="37" spans="1:6">
      <c r="A37" s="10" t="s">
        <v>150</v>
      </c>
      <c r="B37" s="154"/>
      <c r="C37" s="132" t="s">
        <v>151</v>
      </c>
      <c r="D37" s="132"/>
      <c r="E37" s="133"/>
      <c r="F37" s="42"/>
    </row>
    <row r="38" spans="1:6">
      <c r="A38" s="10" t="s">
        <v>152</v>
      </c>
      <c r="B38" s="154"/>
      <c r="C38" s="132" t="s">
        <v>153</v>
      </c>
      <c r="D38" s="132"/>
      <c r="E38" s="133"/>
      <c r="F38" s="42"/>
    </row>
    <row r="39" spans="1:6">
      <c r="A39" s="10" t="s">
        <v>154</v>
      </c>
      <c r="B39" s="154"/>
      <c r="C39" s="132" t="s">
        <v>155</v>
      </c>
      <c r="D39" s="132"/>
      <c r="E39" s="133"/>
      <c r="F39" s="42"/>
    </row>
    <row r="40" spans="1:6">
      <c r="A40" s="10" t="s">
        <v>156</v>
      </c>
      <c r="B40" s="154"/>
      <c r="C40" s="132" t="s">
        <v>157</v>
      </c>
      <c r="D40" s="132"/>
      <c r="E40" s="133"/>
      <c r="F40" s="42"/>
    </row>
    <row r="41" spans="1:6">
      <c r="A41" s="10" t="s">
        <v>158</v>
      </c>
      <c r="B41" s="154"/>
      <c r="C41" s="132" t="s">
        <v>159</v>
      </c>
      <c r="D41" s="132"/>
      <c r="E41" s="133"/>
      <c r="F41" s="42"/>
    </row>
    <row r="42" spans="1:6">
      <c r="A42" s="10" t="s">
        <v>160</v>
      </c>
      <c r="B42" s="154"/>
      <c r="C42" s="132" t="s">
        <v>161</v>
      </c>
      <c r="D42" s="132"/>
      <c r="E42" s="133"/>
      <c r="F42" s="42"/>
    </row>
    <row r="43" spans="1:6">
      <c r="A43" s="10" t="s">
        <v>162</v>
      </c>
      <c r="B43" s="154"/>
      <c r="C43" s="132" t="s">
        <v>163</v>
      </c>
      <c r="D43" s="132"/>
      <c r="E43" s="133"/>
      <c r="F43" s="42"/>
    </row>
    <row r="44" spans="1:6">
      <c r="A44" s="10" t="s">
        <v>164</v>
      </c>
      <c r="B44" s="154"/>
      <c r="C44" s="132" t="s">
        <v>165</v>
      </c>
      <c r="D44" s="132"/>
      <c r="E44" s="133"/>
      <c r="F44" s="42"/>
    </row>
    <row r="45" spans="1:6">
      <c r="A45" s="10" t="s">
        <v>166</v>
      </c>
      <c r="B45" s="154"/>
      <c r="C45" s="132" t="s">
        <v>167</v>
      </c>
      <c r="D45" s="132"/>
      <c r="E45" s="133"/>
      <c r="F45" s="42"/>
    </row>
    <row r="46" spans="1:6">
      <c r="A46" s="10" t="s">
        <v>168</v>
      </c>
      <c r="B46" s="154"/>
      <c r="C46" s="132" t="s">
        <v>169</v>
      </c>
      <c r="D46" s="132"/>
      <c r="E46" s="133"/>
      <c r="F46" s="42"/>
    </row>
    <row r="47" spans="1:6">
      <c r="A47" s="10" t="s">
        <v>170</v>
      </c>
      <c r="B47" s="154"/>
      <c r="C47" s="132" t="s">
        <v>171</v>
      </c>
      <c r="D47" s="132"/>
      <c r="E47" s="133"/>
      <c r="F47" s="42"/>
    </row>
    <row r="48" spans="1:6">
      <c r="A48" s="10" t="s">
        <v>172</v>
      </c>
      <c r="B48" s="154"/>
      <c r="C48" s="132" t="s">
        <v>173</v>
      </c>
      <c r="D48" s="132"/>
      <c r="E48" s="133"/>
      <c r="F48" s="42"/>
    </row>
    <row r="49" spans="1:6">
      <c r="A49" s="10" t="s">
        <v>174</v>
      </c>
      <c r="B49" s="154"/>
      <c r="C49" s="132" t="s">
        <v>175</v>
      </c>
      <c r="D49" s="132"/>
      <c r="E49" s="133"/>
      <c r="F49" s="42"/>
    </row>
    <row r="50" spans="1:6">
      <c r="A50" s="10" t="s">
        <v>176</v>
      </c>
      <c r="B50" s="154"/>
      <c r="C50" s="132" t="s">
        <v>177</v>
      </c>
      <c r="D50" s="132"/>
      <c r="E50" s="133"/>
      <c r="F50" s="42"/>
    </row>
    <row r="51" spans="1:6">
      <c r="A51" s="10" t="s">
        <v>178</v>
      </c>
      <c r="B51" s="154"/>
      <c r="C51" s="132" t="s">
        <v>179</v>
      </c>
      <c r="D51" s="132"/>
      <c r="E51" s="133"/>
      <c r="F51" s="42"/>
    </row>
    <row r="52" spans="1:6" ht="33" customHeight="1" thickBot="1">
      <c r="A52" s="10" t="s">
        <v>180</v>
      </c>
      <c r="B52" s="138" t="s">
        <v>181</v>
      </c>
      <c r="C52" s="135"/>
      <c r="D52" s="135"/>
      <c r="E52" s="136">
        <f>SUM(E33:E51)</f>
        <v>0</v>
      </c>
      <c r="F52" s="42"/>
    </row>
    <row r="53" spans="1:6" ht="16" thickTop="1">
      <c r="A53" s="10" t="s">
        <v>182</v>
      </c>
      <c r="B53" s="160" t="s">
        <v>183</v>
      </c>
      <c r="C53" s="132" t="s">
        <v>184</v>
      </c>
      <c r="D53" s="132"/>
      <c r="E53" s="133"/>
      <c r="F53" s="42"/>
    </row>
    <row r="54" spans="1:6">
      <c r="A54" s="10" t="s">
        <v>185</v>
      </c>
      <c r="B54" s="154"/>
      <c r="C54" s="132" t="s">
        <v>381</v>
      </c>
      <c r="D54" s="132"/>
      <c r="E54" s="133"/>
      <c r="F54" s="42"/>
    </row>
    <row r="55" spans="1:6">
      <c r="A55" s="10" t="s">
        <v>186</v>
      </c>
      <c r="B55" s="154"/>
      <c r="C55" s="132" t="s">
        <v>187</v>
      </c>
      <c r="D55" s="132"/>
      <c r="E55" s="133"/>
      <c r="F55" s="42"/>
    </row>
    <row r="56" spans="1:6" ht="32" customHeight="1" thickBot="1">
      <c r="A56" s="10" t="s">
        <v>188</v>
      </c>
      <c r="B56" s="139" t="s">
        <v>189</v>
      </c>
      <c r="C56" s="135"/>
      <c r="D56" s="135"/>
      <c r="E56" s="136">
        <f>SUM(E53:E55)</f>
        <v>0</v>
      </c>
      <c r="F56" s="42"/>
    </row>
    <row r="57" spans="1:6" ht="16" thickTop="1">
      <c r="A57" s="10" t="s">
        <v>190</v>
      </c>
      <c r="B57" s="153" t="s">
        <v>191</v>
      </c>
      <c r="C57" s="132" t="s">
        <v>192</v>
      </c>
      <c r="D57" s="132"/>
      <c r="E57" s="133"/>
      <c r="F57" s="42"/>
    </row>
    <row r="58" spans="1:6">
      <c r="A58" s="10" t="s">
        <v>193</v>
      </c>
      <c r="B58" s="154"/>
      <c r="C58" s="132" t="s">
        <v>194</v>
      </c>
      <c r="D58" s="132"/>
      <c r="E58" s="133"/>
      <c r="F58" s="42"/>
    </row>
    <row r="59" spans="1:6" ht="27" customHeight="1" thickBot="1">
      <c r="A59" s="10" t="s">
        <v>195</v>
      </c>
      <c r="B59" s="138" t="s">
        <v>196</v>
      </c>
      <c r="C59" s="135"/>
      <c r="D59" s="135"/>
      <c r="E59" s="136">
        <f>SUM(E57:E58)</f>
        <v>0</v>
      </c>
      <c r="F59" s="42"/>
    </row>
    <row r="60" spans="1:6" ht="16" thickTop="1">
      <c r="A60" s="10" t="s">
        <v>197</v>
      </c>
      <c r="B60" s="153" t="s">
        <v>198</v>
      </c>
      <c r="C60" s="132" t="s">
        <v>199</v>
      </c>
      <c r="D60" s="132"/>
      <c r="E60" s="133"/>
      <c r="F60" s="42"/>
    </row>
    <row r="61" spans="1:6">
      <c r="A61" s="10" t="s">
        <v>200</v>
      </c>
      <c r="B61" s="154"/>
      <c r="C61" s="132" t="s">
        <v>201</v>
      </c>
      <c r="D61" s="132"/>
      <c r="E61" s="133"/>
      <c r="F61" s="42"/>
    </row>
    <row r="62" spans="1:6">
      <c r="A62" s="10" t="s">
        <v>202</v>
      </c>
      <c r="B62" s="154"/>
      <c r="C62" s="132" t="s">
        <v>203</v>
      </c>
      <c r="D62" s="132"/>
      <c r="E62" s="133"/>
      <c r="F62" s="42"/>
    </row>
    <row r="63" spans="1:6">
      <c r="A63" s="10" t="s">
        <v>204</v>
      </c>
      <c r="B63" s="154"/>
      <c r="C63" s="132" t="s">
        <v>205</v>
      </c>
      <c r="D63" s="132"/>
      <c r="E63" s="133"/>
      <c r="F63" s="42"/>
    </row>
    <row r="64" spans="1:6">
      <c r="A64" s="10" t="s">
        <v>206</v>
      </c>
      <c r="B64" s="154"/>
      <c r="C64" s="132" t="s">
        <v>207</v>
      </c>
      <c r="D64" s="132"/>
      <c r="E64" s="133"/>
      <c r="F64" s="42"/>
    </row>
    <row r="65" spans="1:6">
      <c r="A65" s="10" t="s">
        <v>208</v>
      </c>
      <c r="B65" s="154"/>
      <c r="C65" s="132" t="s">
        <v>209</v>
      </c>
      <c r="D65" s="132"/>
      <c r="E65" s="133"/>
      <c r="F65" s="42"/>
    </row>
    <row r="66" spans="1:6">
      <c r="A66" s="10" t="s">
        <v>210</v>
      </c>
      <c r="B66" s="154"/>
      <c r="C66" s="132" t="s">
        <v>211</v>
      </c>
      <c r="D66" s="132"/>
      <c r="E66" s="133"/>
      <c r="F66" s="42"/>
    </row>
    <row r="67" spans="1:6">
      <c r="A67" s="10" t="s">
        <v>212</v>
      </c>
      <c r="B67" s="154"/>
      <c r="C67" s="132" t="s">
        <v>213</v>
      </c>
      <c r="D67" s="132"/>
      <c r="E67" s="133"/>
      <c r="F67" s="42"/>
    </row>
    <row r="68" spans="1:6">
      <c r="A68" s="10" t="s">
        <v>214</v>
      </c>
      <c r="B68" s="154"/>
      <c r="C68" s="132" t="s">
        <v>215</v>
      </c>
      <c r="D68" s="132"/>
      <c r="E68" s="133"/>
      <c r="F68" s="42"/>
    </row>
    <row r="69" spans="1:6">
      <c r="A69" s="10" t="s">
        <v>216</v>
      </c>
      <c r="B69" s="154"/>
      <c r="C69" s="132" t="s">
        <v>217</v>
      </c>
      <c r="D69" s="132"/>
      <c r="E69" s="133"/>
      <c r="F69" s="42"/>
    </row>
    <row r="70" spans="1:6">
      <c r="A70" s="10" t="s">
        <v>218</v>
      </c>
      <c r="B70" s="154"/>
      <c r="C70" s="132" t="s">
        <v>219</v>
      </c>
      <c r="D70" s="132"/>
      <c r="E70" s="133"/>
      <c r="F70" s="42"/>
    </row>
    <row r="71" spans="1:6">
      <c r="A71" s="10" t="s">
        <v>220</v>
      </c>
      <c r="B71" s="154"/>
      <c r="C71" s="132" t="s">
        <v>221</v>
      </c>
      <c r="D71" s="132"/>
      <c r="E71" s="133"/>
      <c r="F71" s="42"/>
    </row>
    <row r="72" spans="1:6">
      <c r="A72" s="10" t="s">
        <v>222</v>
      </c>
      <c r="B72" s="154"/>
      <c r="C72" s="132" t="s">
        <v>223</v>
      </c>
      <c r="D72" s="132"/>
      <c r="E72" s="133"/>
      <c r="F72" s="42"/>
    </row>
    <row r="73" spans="1:6">
      <c r="A73" s="10" t="s">
        <v>224</v>
      </c>
      <c r="B73" s="154"/>
      <c r="C73" s="132" t="s">
        <v>225</v>
      </c>
      <c r="D73" s="132"/>
      <c r="E73" s="133"/>
      <c r="F73" s="42"/>
    </row>
    <row r="74" spans="1:6">
      <c r="A74" s="10" t="s">
        <v>226</v>
      </c>
      <c r="B74" s="154"/>
      <c r="C74" s="132" t="s">
        <v>227</v>
      </c>
      <c r="D74" s="132"/>
      <c r="E74" s="133"/>
      <c r="F74" s="42"/>
    </row>
    <row r="75" spans="1:6">
      <c r="A75" s="10" t="s">
        <v>228</v>
      </c>
      <c r="B75" s="154"/>
      <c r="C75" s="132" t="s">
        <v>229</v>
      </c>
      <c r="D75" s="132"/>
      <c r="E75" s="133"/>
      <c r="F75" s="42"/>
    </row>
    <row r="76" spans="1:6" ht="35" customHeight="1" thickBot="1">
      <c r="A76" s="10" t="s">
        <v>230</v>
      </c>
      <c r="B76" s="138" t="s">
        <v>231</v>
      </c>
      <c r="C76" s="135"/>
      <c r="D76" s="135"/>
      <c r="E76" s="136">
        <f>SUM(E60:E75)</f>
        <v>0</v>
      </c>
      <c r="F76" s="42"/>
    </row>
    <row r="77" spans="1:6" ht="16" thickTop="1">
      <c r="A77" s="10" t="s">
        <v>232</v>
      </c>
      <c r="B77" s="160" t="s">
        <v>233</v>
      </c>
      <c r="C77" s="132" t="s">
        <v>234</v>
      </c>
      <c r="D77" s="132"/>
      <c r="E77" s="133"/>
      <c r="F77" s="42"/>
    </row>
    <row r="78" spans="1:6">
      <c r="A78" s="10" t="s">
        <v>235</v>
      </c>
      <c r="B78" s="154"/>
      <c r="C78" s="132" t="s">
        <v>236</v>
      </c>
      <c r="D78" s="132"/>
      <c r="E78" s="133"/>
      <c r="F78" s="42"/>
    </row>
    <row r="79" spans="1:6">
      <c r="A79" s="10" t="s">
        <v>237</v>
      </c>
      <c r="B79" s="154"/>
      <c r="C79" s="132" t="s">
        <v>238</v>
      </c>
      <c r="D79" s="132"/>
      <c r="E79" s="133"/>
      <c r="F79" s="42"/>
    </row>
    <row r="80" spans="1:6">
      <c r="A80" s="10" t="s">
        <v>239</v>
      </c>
      <c r="B80" s="154"/>
      <c r="C80" s="132" t="s">
        <v>240</v>
      </c>
      <c r="D80" s="132"/>
      <c r="E80" s="133"/>
      <c r="F80" s="42"/>
    </row>
    <row r="81" spans="1:6">
      <c r="A81" s="10" t="s">
        <v>241</v>
      </c>
      <c r="B81" s="154"/>
      <c r="C81" s="132" t="s">
        <v>242</v>
      </c>
      <c r="D81" s="132"/>
      <c r="E81" s="133"/>
      <c r="F81" s="42"/>
    </row>
    <row r="82" spans="1:6" ht="38" customHeight="1" thickBot="1">
      <c r="A82" s="10" t="s">
        <v>243</v>
      </c>
      <c r="B82" s="138" t="s">
        <v>244</v>
      </c>
      <c r="C82" s="135"/>
      <c r="D82" s="135"/>
      <c r="E82" s="136">
        <f>SUM(E77:E81)</f>
        <v>0</v>
      </c>
      <c r="F82" s="42"/>
    </row>
    <row r="83" spans="1:6" ht="16" thickTop="1">
      <c r="A83" s="10" t="s">
        <v>245</v>
      </c>
      <c r="B83" s="160" t="s">
        <v>246</v>
      </c>
      <c r="C83" s="132" t="s">
        <v>247</v>
      </c>
      <c r="D83" s="132"/>
      <c r="E83" s="140"/>
      <c r="F83" s="42"/>
    </row>
    <row r="84" spans="1:6">
      <c r="A84" s="10" t="s">
        <v>248</v>
      </c>
      <c r="B84" s="154"/>
      <c r="C84" s="132" t="s">
        <v>249</v>
      </c>
      <c r="D84" s="132"/>
      <c r="E84" s="140"/>
      <c r="F84" s="42"/>
    </row>
    <row r="85" spans="1:6">
      <c r="A85" s="10" t="s">
        <v>250</v>
      </c>
      <c r="B85" s="154"/>
      <c r="C85" s="132" t="s">
        <v>251</v>
      </c>
      <c r="D85" s="132"/>
      <c r="E85" s="140"/>
      <c r="F85" s="42"/>
    </row>
    <row r="86" spans="1:6">
      <c r="A86" s="10" t="s">
        <v>252</v>
      </c>
      <c r="B86" s="154"/>
      <c r="C86" s="132" t="s">
        <v>253</v>
      </c>
      <c r="D86" s="132"/>
      <c r="E86" s="140"/>
      <c r="F86" s="42"/>
    </row>
    <row r="87" spans="1:6" ht="26" customHeight="1" thickBot="1">
      <c r="A87" s="10" t="s">
        <v>254</v>
      </c>
      <c r="B87" s="138" t="s">
        <v>255</v>
      </c>
      <c r="C87" s="135"/>
      <c r="D87" s="135"/>
      <c r="E87" s="136">
        <f>SUM(E83:E86)</f>
        <v>0</v>
      </c>
      <c r="F87" s="42"/>
    </row>
    <row r="88" spans="1:6" ht="16" thickTop="1">
      <c r="A88" s="10" t="s">
        <v>256</v>
      </c>
      <c r="B88" s="160" t="s">
        <v>257</v>
      </c>
      <c r="C88" s="132" t="s">
        <v>258</v>
      </c>
      <c r="D88" s="132"/>
      <c r="E88" s="133"/>
      <c r="F88" s="42"/>
    </row>
    <row r="89" spans="1:6">
      <c r="A89" s="10" t="s">
        <v>259</v>
      </c>
      <c r="B89" s="154"/>
      <c r="C89" s="132" t="s">
        <v>260</v>
      </c>
      <c r="D89" s="132"/>
      <c r="E89" s="133"/>
      <c r="F89" s="42"/>
    </row>
    <row r="90" spans="1:6" ht="28" customHeight="1" thickBot="1">
      <c r="A90" s="10" t="s">
        <v>261</v>
      </c>
      <c r="B90" s="138" t="s">
        <v>262</v>
      </c>
      <c r="C90" s="135"/>
      <c r="D90" s="135"/>
      <c r="E90" s="136">
        <f>SUM(E88:E89)</f>
        <v>0</v>
      </c>
      <c r="F90" s="42"/>
    </row>
    <row r="91" spans="1:6" ht="16" thickTop="1">
      <c r="A91" s="10" t="s">
        <v>263</v>
      </c>
      <c r="B91" s="160" t="s">
        <v>264</v>
      </c>
      <c r="C91" s="132" t="s">
        <v>265</v>
      </c>
      <c r="D91" s="132"/>
      <c r="E91" s="133"/>
      <c r="F91" s="42"/>
    </row>
    <row r="92" spans="1:6">
      <c r="A92" s="10" t="s">
        <v>266</v>
      </c>
      <c r="B92" s="154"/>
      <c r="C92" s="132" t="s">
        <v>267</v>
      </c>
      <c r="D92" s="132"/>
      <c r="E92" s="133"/>
      <c r="F92" s="42"/>
    </row>
    <row r="93" spans="1:6">
      <c r="A93" s="10" t="s">
        <v>268</v>
      </c>
      <c r="B93" s="154"/>
      <c r="C93" s="132" t="s">
        <v>269</v>
      </c>
      <c r="D93" s="132"/>
      <c r="E93" s="133"/>
      <c r="F93" s="42"/>
    </row>
    <row r="94" spans="1:6">
      <c r="A94" s="10" t="s">
        <v>270</v>
      </c>
      <c r="B94" s="154"/>
      <c r="C94" s="132" t="s">
        <v>271</v>
      </c>
      <c r="D94" s="132"/>
      <c r="E94" s="133"/>
      <c r="F94" s="42"/>
    </row>
    <row r="95" spans="1:6" s="152" customFormat="1">
      <c r="A95" s="148" t="s">
        <v>272</v>
      </c>
      <c r="B95" s="154"/>
      <c r="C95" s="149" t="s">
        <v>273</v>
      </c>
      <c r="D95" s="149"/>
      <c r="E95" s="150"/>
      <c r="F95" s="151"/>
    </row>
    <row r="96" spans="1:6">
      <c r="A96" s="10" t="s">
        <v>274</v>
      </c>
      <c r="B96" s="154"/>
      <c r="C96" s="132" t="s">
        <v>275</v>
      </c>
      <c r="D96" s="132"/>
      <c r="E96" s="133"/>
      <c r="F96" s="42"/>
    </row>
    <row r="97" spans="1:6">
      <c r="A97" s="10" t="s">
        <v>276</v>
      </c>
      <c r="B97" s="154"/>
      <c r="C97" s="132" t="s">
        <v>277</v>
      </c>
      <c r="D97" s="132"/>
      <c r="E97" s="133"/>
      <c r="F97" s="42"/>
    </row>
    <row r="98" spans="1:6">
      <c r="A98" s="10"/>
      <c r="B98" s="137"/>
      <c r="C98" s="132" t="s">
        <v>278</v>
      </c>
      <c r="D98" s="132"/>
      <c r="E98" s="133"/>
      <c r="F98" s="42"/>
    </row>
    <row r="99" spans="1:6" ht="30">
      <c r="A99" s="10"/>
      <c r="B99" s="137"/>
      <c r="C99" s="132" t="s">
        <v>279</v>
      </c>
      <c r="D99" s="132"/>
      <c r="E99" s="133"/>
      <c r="F99" s="42"/>
    </row>
    <row r="100" spans="1:6">
      <c r="A100" s="10"/>
      <c r="B100" s="137"/>
      <c r="C100" s="132" t="s">
        <v>280</v>
      </c>
      <c r="D100" s="132"/>
      <c r="E100" s="133"/>
      <c r="F100" s="42"/>
    </row>
    <row r="101" spans="1:6">
      <c r="A101" s="10"/>
      <c r="B101" s="137"/>
      <c r="C101" s="161" t="s">
        <v>281</v>
      </c>
      <c r="D101" s="161"/>
      <c r="E101" s="133"/>
      <c r="F101" s="42"/>
    </row>
    <row r="102" spans="1:6" ht="23" customHeight="1" thickBot="1">
      <c r="A102" s="10" t="s">
        <v>282</v>
      </c>
      <c r="B102" s="138" t="s">
        <v>283</v>
      </c>
      <c r="C102" s="135"/>
      <c r="D102" s="135"/>
      <c r="E102" s="136">
        <f>SUM(E91:E101)</f>
        <v>0</v>
      </c>
      <c r="F102" s="42"/>
    </row>
    <row r="103" spans="1:6" ht="16" thickTop="1">
      <c r="A103" s="10"/>
      <c r="B103" s="10"/>
      <c r="C103" s="42"/>
      <c r="D103" s="42"/>
      <c r="E103" s="10"/>
      <c r="F103" s="42"/>
    </row>
    <row r="104" spans="1:6" ht="98" hidden="1" customHeight="1">
      <c r="C104" s="141" t="s">
        <v>87</v>
      </c>
      <c r="D104" s="142" t="s">
        <v>88</v>
      </c>
      <c r="E104" s="143">
        <f>SUM(E102,E90,E87,E82,E76,E59,E56,E52,E32,E23,E13)/100</f>
        <v>0</v>
      </c>
    </row>
  </sheetData>
  <sheetProtection algorithmName="SHA-512" hashValue="tVZa7NABdsRO2B2x23XDKOK2hNT5bA2qWv3gJEEjUVsInyHE2VaMzOLtqCtO6gacq+4UUdOpllgUV75YZbnQ9w==" saltValue="lqJ/fIOWMHEWw4k4z+ihgA==" spinCount="100000" sheet="1" selectLockedCells="1"/>
  <dataConsolidate/>
  <mergeCells count="14">
    <mergeCell ref="B91:B97"/>
    <mergeCell ref="C101:D101"/>
    <mergeCell ref="B53:B55"/>
    <mergeCell ref="B57:B58"/>
    <mergeCell ref="B60:B75"/>
    <mergeCell ref="B77:B81"/>
    <mergeCell ref="B83:B86"/>
    <mergeCell ref="B88:B89"/>
    <mergeCell ref="B33:B51"/>
    <mergeCell ref="B6:E6"/>
    <mergeCell ref="C8:D8"/>
    <mergeCell ref="B9:B12"/>
    <mergeCell ref="B14:B22"/>
    <mergeCell ref="B24:B31"/>
  </mergeCells>
  <conditionalFormatting sqref="B23">
    <cfRule type="expression" dxfId="13" priority="17">
      <formula>AND(ISBLANK(#REF!)=FALSE,ISBLANK(#REF!)=TRUE)</formula>
    </cfRule>
  </conditionalFormatting>
  <conditionalFormatting sqref="B32">
    <cfRule type="expression" dxfId="12" priority="16">
      <formula>AND(ISBLANK(#REF!)=FALSE,ISBLANK(#REF!)=TRUE)</formula>
    </cfRule>
  </conditionalFormatting>
  <conditionalFormatting sqref="B52">
    <cfRule type="expression" dxfId="11" priority="13">
      <formula>AND(ISBLANK(#REF!)=FALSE,ISBLANK(#REF!)=TRUE)</formula>
    </cfRule>
  </conditionalFormatting>
  <conditionalFormatting sqref="B56">
    <cfRule type="expression" dxfId="10" priority="15">
      <formula>AND(ISBLANK(#REF!)=FALSE,ISBLANK(#REF!)=TRUE)</formula>
    </cfRule>
  </conditionalFormatting>
  <conditionalFormatting sqref="B59">
    <cfRule type="expression" dxfId="9" priority="14">
      <formula>AND(ISBLANK(#REF!)=FALSE,ISBLANK(#REF!)=TRUE)</formula>
    </cfRule>
  </conditionalFormatting>
  <conditionalFormatting sqref="B76">
    <cfRule type="expression" dxfId="8" priority="12">
      <formula>AND(ISBLANK(#REF!)=FALSE,ISBLANK(#REF!)=TRUE)</formula>
    </cfRule>
  </conditionalFormatting>
  <conditionalFormatting sqref="B82">
    <cfRule type="expression" dxfId="7" priority="11">
      <formula>AND(ISBLANK(#REF!)=FALSE,ISBLANK(#REF!)=TRUE)</formula>
    </cfRule>
  </conditionalFormatting>
  <conditionalFormatting sqref="B87">
    <cfRule type="expression" dxfId="6" priority="10">
      <formula>AND(ISBLANK(#REF!)=FALSE,ISBLANK(#REF!)=TRUE)</formula>
    </cfRule>
  </conditionalFormatting>
  <conditionalFormatting sqref="B90">
    <cfRule type="expression" dxfId="5" priority="9">
      <formula>AND(ISBLANK(#REF!)=FALSE,ISBLANK(#REF!)=TRUE)</formula>
    </cfRule>
  </conditionalFormatting>
  <conditionalFormatting sqref="B102">
    <cfRule type="expression" dxfId="4" priority="8">
      <formula>AND(ISBLANK(#REF!)=FALSE,ISBLANK(#REF!)=TRUE)</formula>
    </cfRule>
  </conditionalFormatting>
  <conditionalFormatting sqref="B7:E7">
    <cfRule type="expression" dxfId="3" priority="6">
      <formula>$E$104&lt;&gt;100%</formula>
    </cfRule>
  </conditionalFormatting>
  <conditionalFormatting sqref="C95:D95">
    <cfRule type="expression" priority="1" stopIfTrue="1">
      <formula>$C$2=""</formula>
    </cfRule>
    <cfRule type="expression" dxfId="2" priority="2">
      <formula>$C$2&lt;&gt;"MAGISTRAT"</formula>
    </cfRule>
  </conditionalFormatting>
  <conditionalFormatting sqref="C98:E101">
    <cfRule type="expression" dxfId="1" priority="19">
      <formula>$C$2="MAGISTRAT"</formula>
    </cfRule>
  </conditionalFormatting>
  <conditionalFormatting sqref="C104:E104">
    <cfRule type="expression" dxfId="0" priority="7">
      <formula>$E$104&lt;&gt;100%</formula>
    </cfRule>
  </conditionalFormatting>
  <dataValidations count="2">
    <dataValidation type="list" allowBlank="1" showErrorMessage="1" errorTitle="Erreur de saisie" error="Vous devez choisir une fonction dans la liste proposée !" sqref="C4" xr:uid="{4B86F8E2-A2C1-4AF0-8AD2-6F6FB121C7E1}">
      <formula1>INDIRECT(SUBSTITUTE($C$2,"N"," "))</formula1>
    </dataValidation>
    <dataValidation type="date" operator="greaterThan" allowBlank="1" showInputMessage="1" showErrorMessage="1" errorTitle="Date non valide" error="Saisir une date au format JJ/MM/AAAA" sqref="C8" xr:uid="{A91592D5-FAF1-48BE-B5FE-60B612F0C2AB}">
      <formula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6A38D39-CE0C-451A-AF08-7EA966C140A2}">
          <x14:formula1>
            <xm:f>Fonction!$M$1:$M$3</xm:f>
          </x14:formula1>
          <xm:sqref>C2</xm:sqref>
        </x14:dataValidation>
        <x14:dataValidation type="list" allowBlank="1" showInputMessage="1" showErrorMessage="1" xr:uid="{D6F1A6A5-2B5F-481A-A4A5-63A0C610A444}">
          <x14:formula1>
            <xm:f>Listes!$H$2:$H$3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5C3F3-7A7C-4E1C-8D57-A3A1941779AD}">
  <dimension ref="A1:M27"/>
  <sheetViews>
    <sheetView zoomScale="125" workbookViewId="0">
      <selection activeCell="I1" sqref="I1:I8"/>
    </sheetView>
  </sheetViews>
  <sheetFormatPr baseColWidth="10" defaultRowHeight="15"/>
  <cols>
    <col min="1" max="1" width="78" customWidth="1"/>
    <col min="9" max="9" width="32" bestFit="1" customWidth="1"/>
  </cols>
  <sheetData>
    <row r="1" spans="1:13">
      <c r="A1" s="144" t="s">
        <v>284</v>
      </c>
      <c r="B1" s="144" t="s">
        <v>285</v>
      </c>
      <c r="C1" s="145" t="s">
        <v>286</v>
      </c>
      <c r="E1" s="144" t="s">
        <v>284</v>
      </c>
      <c r="F1" s="144" t="s">
        <v>285</v>
      </c>
      <c r="G1" s="145" t="s">
        <v>286</v>
      </c>
      <c r="H1" s="145"/>
      <c r="I1" s="144" t="s">
        <v>284</v>
      </c>
      <c r="J1" s="144" t="s">
        <v>285</v>
      </c>
      <c r="K1" s="145" t="s">
        <v>286</v>
      </c>
      <c r="M1" t="s">
        <v>50</v>
      </c>
    </row>
    <row r="2" spans="1:13">
      <c r="A2" t="s">
        <v>287</v>
      </c>
      <c r="B2" t="s">
        <v>288</v>
      </c>
      <c r="C2" s="146">
        <v>1</v>
      </c>
      <c r="E2" t="s">
        <v>289</v>
      </c>
      <c r="F2" t="s">
        <v>289</v>
      </c>
      <c r="G2" s="147">
        <v>2</v>
      </c>
      <c r="I2" t="s">
        <v>290</v>
      </c>
      <c r="J2" t="s">
        <v>291</v>
      </c>
      <c r="K2">
        <v>3</v>
      </c>
      <c r="M2" t="s">
        <v>292</v>
      </c>
    </row>
    <row r="3" spans="1:13">
      <c r="A3" t="s">
        <v>293</v>
      </c>
      <c r="B3" t="s">
        <v>294</v>
      </c>
      <c r="C3" s="146">
        <v>1</v>
      </c>
      <c r="E3" t="s">
        <v>295</v>
      </c>
      <c r="F3" t="s">
        <v>296</v>
      </c>
      <c r="G3" s="147">
        <v>2</v>
      </c>
      <c r="I3" t="s">
        <v>297</v>
      </c>
      <c r="J3" t="s">
        <v>298</v>
      </c>
      <c r="K3">
        <v>3</v>
      </c>
      <c r="M3" t="s">
        <v>299</v>
      </c>
    </row>
    <row r="4" spans="1:13">
      <c r="A4" t="s">
        <v>300</v>
      </c>
      <c r="B4" t="s">
        <v>301</v>
      </c>
      <c r="C4" s="146">
        <v>1</v>
      </c>
      <c r="E4" t="s">
        <v>302</v>
      </c>
      <c r="F4" t="s">
        <v>303</v>
      </c>
      <c r="G4" s="147">
        <v>2</v>
      </c>
      <c r="I4" t="s">
        <v>304</v>
      </c>
      <c r="J4" t="s">
        <v>305</v>
      </c>
      <c r="K4">
        <v>3</v>
      </c>
    </row>
    <row r="5" spans="1:13">
      <c r="A5" t="s">
        <v>306</v>
      </c>
      <c r="B5" t="s">
        <v>307</v>
      </c>
      <c r="C5" s="146">
        <v>1</v>
      </c>
      <c r="E5" t="s">
        <v>308</v>
      </c>
      <c r="F5" t="s">
        <v>308</v>
      </c>
      <c r="G5" s="147">
        <v>2</v>
      </c>
      <c r="I5" t="s">
        <v>309</v>
      </c>
      <c r="J5" t="s">
        <v>310</v>
      </c>
      <c r="K5">
        <v>3</v>
      </c>
    </row>
    <row r="6" spans="1:13">
      <c r="A6" t="s">
        <v>311</v>
      </c>
      <c r="B6" t="s">
        <v>312</v>
      </c>
      <c r="C6" s="146">
        <v>1</v>
      </c>
      <c r="E6" t="s">
        <v>313</v>
      </c>
      <c r="F6" t="s">
        <v>313</v>
      </c>
      <c r="G6" s="147">
        <v>2</v>
      </c>
      <c r="I6" t="s">
        <v>314</v>
      </c>
      <c r="K6">
        <v>3</v>
      </c>
    </row>
    <row r="7" spans="1:13">
      <c r="A7" t="s">
        <v>315</v>
      </c>
      <c r="B7" t="s">
        <v>316</v>
      </c>
      <c r="C7" s="146">
        <v>1</v>
      </c>
      <c r="E7" t="s">
        <v>317</v>
      </c>
      <c r="F7" t="s">
        <v>317</v>
      </c>
      <c r="G7" s="147">
        <v>2</v>
      </c>
      <c r="I7" t="s">
        <v>318</v>
      </c>
      <c r="K7">
        <v>3</v>
      </c>
    </row>
    <row r="8" spans="1:13">
      <c r="A8" t="s">
        <v>319</v>
      </c>
      <c r="B8" t="s">
        <v>320</v>
      </c>
      <c r="C8" s="146">
        <v>1</v>
      </c>
      <c r="E8" t="s">
        <v>321</v>
      </c>
      <c r="F8" t="s">
        <v>321</v>
      </c>
      <c r="G8" s="147">
        <v>2</v>
      </c>
      <c r="I8" t="s">
        <v>318</v>
      </c>
      <c r="K8">
        <v>3</v>
      </c>
    </row>
    <row r="9" spans="1:13">
      <c r="A9" t="s">
        <v>322</v>
      </c>
      <c r="B9" t="s">
        <v>323</v>
      </c>
      <c r="C9" s="146">
        <v>1</v>
      </c>
      <c r="E9" t="s">
        <v>324</v>
      </c>
      <c r="F9" t="s">
        <v>325</v>
      </c>
      <c r="G9" s="147">
        <v>2</v>
      </c>
    </row>
    <row r="10" spans="1:13">
      <c r="A10" t="s">
        <v>326</v>
      </c>
      <c r="B10" t="s">
        <v>327</v>
      </c>
      <c r="C10" s="146">
        <v>1</v>
      </c>
      <c r="E10" t="s">
        <v>328</v>
      </c>
      <c r="F10" t="s">
        <v>328</v>
      </c>
      <c r="G10" s="147">
        <v>2</v>
      </c>
    </row>
    <row r="11" spans="1:13">
      <c r="A11" t="s">
        <v>329</v>
      </c>
      <c r="B11" t="s">
        <v>330</v>
      </c>
      <c r="C11" s="146">
        <v>1</v>
      </c>
      <c r="E11" t="s">
        <v>331</v>
      </c>
      <c r="F11" t="s">
        <v>331</v>
      </c>
      <c r="G11" s="147">
        <v>2</v>
      </c>
    </row>
    <row r="12" spans="1:13">
      <c r="A12" t="s">
        <v>332</v>
      </c>
      <c r="B12" t="s">
        <v>333</v>
      </c>
      <c r="C12" s="146">
        <v>1</v>
      </c>
      <c r="E12" t="s">
        <v>334</v>
      </c>
      <c r="F12" t="s">
        <v>334</v>
      </c>
      <c r="G12" s="147">
        <v>2</v>
      </c>
    </row>
    <row r="13" spans="1:13">
      <c r="A13" t="s">
        <v>335</v>
      </c>
      <c r="B13" t="s">
        <v>336</v>
      </c>
      <c r="C13" s="146">
        <v>1</v>
      </c>
      <c r="E13" t="s">
        <v>337</v>
      </c>
      <c r="F13" t="s">
        <v>338</v>
      </c>
      <c r="G13" s="147">
        <v>2</v>
      </c>
    </row>
    <row r="14" spans="1:13">
      <c r="A14" t="s">
        <v>339</v>
      </c>
      <c r="B14" t="s">
        <v>340</v>
      </c>
      <c r="C14" s="146">
        <v>1</v>
      </c>
      <c r="E14" t="s">
        <v>341</v>
      </c>
      <c r="F14" t="s">
        <v>342</v>
      </c>
      <c r="G14" s="147">
        <v>2</v>
      </c>
    </row>
    <row r="15" spans="1:13">
      <c r="A15" t="s">
        <v>343</v>
      </c>
      <c r="B15" t="s">
        <v>344</v>
      </c>
      <c r="C15" s="146">
        <v>1</v>
      </c>
      <c r="E15" t="s">
        <v>345</v>
      </c>
      <c r="F15" t="s">
        <v>346</v>
      </c>
      <c r="G15" s="147">
        <v>2</v>
      </c>
    </row>
    <row r="16" spans="1:13">
      <c r="A16" t="s">
        <v>347</v>
      </c>
      <c r="B16" t="s">
        <v>348</v>
      </c>
      <c r="C16" s="146">
        <v>1</v>
      </c>
      <c r="E16" t="s">
        <v>349</v>
      </c>
      <c r="F16" t="s">
        <v>350</v>
      </c>
      <c r="G16" s="147">
        <v>2</v>
      </c>
    </row>
    <row r="17" spans="1:7">
      <c r="A17" t="s">
        <v>351</v>
      </c>
      <c r="B17" t="s">
        <v>352</v>
      </c>
      <c r="C17" s="146">
        <v>1</v>
      </c>
      <c r="E17" t="s">
        <v>353</v>
      </c>
      <c r="F17" t="s">
        <v>354</v>
      </c>
      <c r="G17" s="147">
        <v>2</v>
      </c>
    </row>
    <row r="18" spans="1:7">
      <c r="A18" t="s">
        <v>355</v>
      </c>
      <c r="B18" t="s">
        <v>124</v>
      </c>
      <c r="C18" s="146">
        <v>1</v>
      </c>
      <c r="E18" t="s">
        <v>356</v>
      </c>
      <c r="F18" t="s">
        <v>357</v>
      </c>
      <c r="G18" s="147">
        <v>2</v>
      </c>
    </row>
    <row r="19" spans="1:7">
      <c r="A19" t="s">
        <v>358</v>
      </c>
      <c r="B19" t="s">
        <v>191</v>
      </c>
      <c r="C19" s="146">
        <v>1</v>
      </c>
      <c r="E19" t="s">
        <v>359</v>
      </c>
      <c r="F19" t="s">
        <v>360</v>
      </c>
      <c r="G19" s="147">
        <v>2</v>
      </c>
    </row>
    <row r="20" spans="1:7">
      <c r="A20" t="s">
        <v>361</v>
      </c>
      <c r="B20" t="s">
        <v>233</v>
      </c>
      <c r="C20" s="146">
        <v>1</v>
      </c>
      <c r="E20" t="s">
        <v>314</v>
      </c>
      <c r="F20" t="s">
        <v>362</v>
      </c>
      <c r="G20" s="147">
        <v>2</v>
      </c>
    </row>
    <row r="21" spans="1:7">
      <c r="A21" t="s">
        <v>363</v>
      </c>
      <c r="B21" t="s">
        <v>246</v>
      </c>
      <c r="C21" s="146">
        <v>1</v>
      </c>
      <c r="E21" t="s">
        <v>318</v>
      </c>
      <c r="F21" t="s">
        <v>364</v>
      </c>
      <c r="G21" s="147">
        <v>2</v>
      </c>
    </row>
    <row r="22" spans="1:7">
      <c r="A22" t="s">
        <v>365</v>
      </c>
      <c r="B22" t="s">
        <v>366</v>
      </c>
      <c r="C22" s="146">
        <v>1</v>
      </c>
      <c r="E22" t="s">
        <v>367</v>
      </c>
      <c r="F22" t="s">
        <v>368</v>
      </c>
      <c r="G22" s="147">
        <v>2</v>
      </c>
    </row>
    <row r="23" spans="1:7">
      <c r="A23" t="s">
        <v>369</v>
      </c>
      <c r="B23" t="s">
        <v>370</v>
      </c>
      <c r="C23" s="146">
        <v>1</v>
      </c>
    </row>
    <row r="24" spans="1:7">
      <c r="A24" t="s">
        <v>371</v>
      </c>
      <c r="B24" t="s">
        <v>372</v>
      </c>
      <c r="C24" s="146">
        <v>1</v>
      </c>
    </row>
    <row r="25" spans="1:7">
      <c r="A25" t="s">
        <v>373</v>
      </c>
      <c r="B25" t="s">
        <v>374</v>
      </c>
      <c r="C25" s="146">
        <v>1</v>
      </c>
    </row>
    <row r="26" spans="1:7">
      <c r="A26" t="s">
        <v>375</v>
      </c>
      <c r="B26" t="s">
        <v>376</v>
      </c>
      <c r="C26" s="146">
        <v>1</v>
      </c>
    </row>
    <row r="27" spans="1:7">
      <c r="A27" t="s">
        <v>377</v>
      </c>
      <c r="B27" t="s">
        <v>378</v>
      </c>
      <c r="C27" s="146">
        <v>1</v>
      </c>
    </row>
  </sheetData>
  <sheetProtection algorithmName="SHA-512" hashValue="afnDKsKrLmBaXS7c0wssz32egTAxgWv+IM9ZWJzya8iUE/HxESdpcrTiqLR7WxdNy50vR1vf/qx1SgLFL9+d1g==" saltValue="hd51xTYpDHe5+SlbhsdmJw==" spinCount="100000" sheet="1" objects="1" scenarios="1"/>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3.6640625" customWidth="1"/>
    <col min="8" max="8" width="1.33203125" customWidth="1"/>
    <col min="9" max="9" width="13.6640625" style="2" customWidth="1"/>
    <col min="10" max="10" width="1" customWidth="1"/>
    <col min="11" max="11" width="12.33203125" customWidth="1"/>
    <col min="12" max="12" width="19.33203125" style="2" customWidth="1"/>
  </cols>
  <sheetData>
    <row r="1" spans="2:12" ht="68" customHeight="1" thickBot="1"/>
    <row r="2" spans="2:12" ht="6" customHeight="1">
      <c r="B2" s="19"/>
      <c r="C2" s="4"/>
      <c r="D2" s="11"/>
      <c r="F2" s="19"/>
      <c r="G2" s="4"/>
      <c r="H2" s="4"/>
      <c r="I2" s="78"/>
      <c r="J2" s="4"/>
      <c r="K2" s="5"/>
      <c r="L2"/>
    </row>
    <row r="3" spans="2:12" ht="40.5" customHeight="1">
      <c r="B3" s="28" t="s">
        <v>17</v>
      </c>
      <c r="C3" s="114"/>
      <c r="D3" s="26"/>
      <c r="F3" s="18" t="s">
        <v>19</v>
      </c>
      <c r="G3" s="20"/>
      <c r="H3" s="20"/>
      <c r="K3" s="21"/>
      <c r="L3"/>
    </row>
    <row r="4" spans="2:12" s="3" customFormat="1" ht="19.5" customHeight="1" thickBot="1">
      <c r="B4" s="29"/>
      <c r="C4" s="30" t="s">
        <v>18</v>
      </c>
      <c r="D4" s="27"/>
      <c r="F4" s="167" t="s">
        <v>0</v>
      </c>
      <c r="G4" s="168"/>
      <c r="H4" s="71"/>
      <c r="I4" s="2">
        <v>208</v>
      </c>
      <c r="J4" s="1"/>
      <c r="K4" s="21" t="s">
        <v>39</v>
      </c>
    </row>
    <row r="5" spans="2:12" s="3" customFormat="1" ht="25" customHeight="1" thickBot="1">
      <c r="F5" s="169" t="s">
        <v>15</v>
      </c>
      <c r="G5" s="170"/>
      <c r="H5" s="72"/>
      <c r="I5" s="6">
        <v>8</v>
      </c>
      <c r="J5" s="37"/>
      <c r="K5" s="12" t="s">
        <v>40</v>
      </c>
    </row>
    <row r="6" spans="2:12" ht="20.75" customHeight="1" thickBot="1">
      <c r="F6" s="35"/>
      <c r="G6" s="35"/>
      <c r="H6" s="35"/>
    </row>
    <row r="7" spans="2:12" ht="70" customHeight="1">
      <c r="B7" s="165" t="s">
        <v>11</v>
      </c>
      <c r="C7" s="17" t="s">
        <v>10</v>
      </c>
      <c r="D7" s="17"/>
      <c r="E7" s="164" t="s">
        <v>8</v>
      </c>
      <c r="F7" s="164"/>
      <c r="G7" s="4"/>
      <c r="H7" s="4"/>
      <c r="I7" s="162" t="s">
        <v>20</v>
      </c>
      <c r="J7" s="69"/>
      <c r="L7"/>
    </row>
    <row r="8" spans="2:12" ht="26" customHeight="1">
      <c r="B8" s="166"/>
      <c r="I8" s="163"/>
      <c r="J8" s="70"/>
      <c r="L8"/>
    </row>
    <row r="9" spans="2:12" ht="38.25" customHeight="1">
      <c r="B9" s="14" t="s">
        <v>16</v>
      </c>
      <c r="C9" s="115"/>
      <c r="D9" s="10"/>
      <c r="E9" s="75" t="s">
        <v>7</v>
      </c>
      <c r="F9" s="75" t="s">
        <v>6</v>
      </c>
      <c r="G9" s="3"/>
      <c r="H9" s="3"/>
      <c r="I9" s="80" t="str">
        <f>IF($C$3="","",(C9*(VLOOKUP(E9,Listes!$A$2:$B$5,2,FALSE))*VLOOKUP(F9,Listes!$C$2:$D$6,2,FALSE))/($I$4*$C$3))</f>
        <v/>
      </c>
      <c r="J9" s="76"/>
      <c r="L9"/>
    </row>
    <row r="10" spans="2:12" ht="9.75" customHeight="1" thickBot="1">
      <c r="B10" s="23"/>
      <c r="C10" s="24"/>
      <c r="D10" s="24"/>
      <c r="E10" s="24"/>
      <c r="F10" s="24"/>
      <c r="G10" s="24"/>
      <c r="H10" s="24"/>
      <c r="I10" s="74"/>
      <c r="J10" s="25"/>
      <c r="L10"/>
    </row>
    <row r="11" spans="2:12" ht="7.25" customHeight="1" thickBot="1">
      <c r="J11" s="2"/>
      <c r="L11"/>
    </row>
    <row r="12" spans="2:12" ht="69" customHeight="1">
      <c r="B12" s="165" t="s">
        <v>12</v>
      </c>
      <c r="C12" s="32" t="s">
        <v>22</v>
      </c>
      <c r="D12" s="17"/>
      <c r="E12" s="32" t="s">
        <v>23</v>
      </c>
      <c r="F12" s="4"/>
      <c r="G12" s="78"/>
      <c r="H12" s="5"/>
      <c r="L12"/>
    </row>
    <row r="13" spans="2:12" ht="34.5" customHeight="1">
      <c r="B13" s="166"/>
      <c r="C13" s="77"/>
      <c r="D13" s="77"/>
      <c r="E13" s="73"/>
      <c r="G13" s="163" t="s">
        <v>21</v>
      </c>
      <c r="H13" s="70"/>
      <c r="L13"/>
    </row>
    <row r="14" spans="2:12" s="3" customFormat="1" ht="40.25" customHeight="1">
      <c r="B14" s="15" t="s">
        <v>13</v>
      </c>
      <c r="C14" s="115"/>
      <c r="D14" s="10"/>
      <c r="E14" s="75" t="s">
        <v>7</v>
      </c>
      <c r="G14" s="163"/>
      <c r="H14" s="70"/>
      <c r="I14" s="10"/>
    </row>
    <row r="15" spans="2:12" s="3" customFormat="1" ht="6.75" customHeight="1">
      <c r="B15" s="15"/>
      <c r="C15" s="120"/>
      <c r="D15" s="10"/>
      <c r="E15" s="10"/>
      <c r="G15" s="77"/>
      <c r="H15" s="9"/>
      <c r="I15" s="10"/>
    </row>
    <row r="16" spans="2:12" s="3" customFormat="1" ht="34.25" customHeight="1">
      <c r="B16" s="15" t="s">
        <v>9</v>
      </c>
      <c r="C16" s="115"/>
      <c r="D16" s="10"/>
      <c r="E16" s="75" t="s">
        <v>6</v>
      </c>
      <c r="G16" s="80" t="str">
        <f>IF($C$3="","",(C14*VLOOKUP(E14,Listes!A2:B5,2,FALSE))*C16*VLOOKUP(E16,Listes!C2:D6,2,FALSE)/($I$4*$C$3))</f>
        <v/>
      </c>
      <c r="H16" s="22"/>
      <c r="I16" s="10"/>
    </row>
    <row r="17" spans="2:9" s="3" customFormat="1" ht="8.75" customHeight="1" thickBot="1">
      <c r="B17" s="16"/>
      <c r="C17" s="6"/>
      <c r="D17" s="6"/>
      <c r="E17" s="6"/>
      <c r="F17" s="7"/>
      <c r="G17" s="79"/>
      <c r="H17" s="8"/>
      <c r="I17" s="10"/>
    </row>
    <row r="18" spans="2:9" ht="18" customHeight="1">
      <c r="B18" s="31" t="s">
        <v>14</v>
      </c>
      <c r="C18" s="13"/>
      <c r="D18" s="13"/>
    </row>
    <row r="19" spans="2:9" ht="9.5" customHeight="1">
      <c r="B19" s="1"/>
      <c r="C19" s="1"/>
      <c r="D19" s="1"/>
    </row>
  </sheetData>
  <sheetProtection algorithmName="SHA-512" hashValue="JzKkPoWrFIuwfJWpFP3NYujaKU7BurhH/QVqkU0P6YL1yI25qRo18JzA1+CfzfRZncExbTYNxJYcWXMq1AujTw==" saltValue="ohH2lfEZAiPd/1xmSNkFMQ==" spinCount="100000" sheet="1" objects="1" scenarios="1"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7.5" customWidth="1"/>
    <col min="8" max="8" width="1.33203125" customWidth="1"/>
    <col min="9" max="9" width="13.6640625" style="2" customWidth="1"/>
    <col min="10" max="10" width="1.33203125" customWidth="1"/>
    <col min="11" max="11" width="21.33203125" customWidth="1"/>
    <col min="12" max="12" width="19.33203125" style="2" customWidth="1"/>
  </cols>
  <sheetData>
    <row r="1" spans="2:12" ht="69.5" customHeight="1" thickBot="1"/>
    <row r="2" spans="2:12" ht="6" customHeight="1">
      <c r="B2" s="19"/>
      <c r="C2" s="4"/>
      <c r="D2" s="11"/>
      <c r="F2" s="19"/>
      <c r="G2" s="4"/>
      <c r="H2" s="4"/>
      <c r="I2" s="78"/>
      <c r="J2" s="4"/>
      <c r="K2" s="5"/>
      <c r="L2"/>
    </row>
    <row r="3" spans="2:12" ht="40.5" customHeight="1">
      <c r="B3" s="28" t="s">
        <v>24</v>
      </c>
      <c r="C3" s="114"/>
      <c r="D3" s="26"/>
      <c r="F3" s="171" t="s">
        <v>37</v>
      </c>
      <c r="G3" s="172"/>
      <c r="H3" s="172"/>
      <c r="I3" s="172"/>
      <c r="J3" s="172"/>
      <c r="K3" s="173"/>
      <c r="L3"/>
    </row>
    <row r="4" spans="2:12" s="3" customFormat="1" ht="19.5" customHeight="1" thickBot="1">
      <c r="B4" s="29"/>
      <c r="C4" s="30" t="s">
        <v>18</v>
      </c>
      <c r="D4" s="27"/>
      <c r="F4" s="167" t="s">
        <v>25</v>
      </c>
      <c r="G4" s="168"/>
      <c r="H4" s="71"/>
      <c r="I4" s="10">
        <v>1607</v>
      </c>
      <c r="J4" s="1"/>
      <c r="K4" s="90" t="s">
        <v>36</v>
      </c>
    </row>
    <row r="5" spans="2:12" s="3" customFormat="1" ht="24.75" customHeight="1" thickBot="1">
      <c r="F5" s="169" t="s">
        <v>26</v>
      </c>
      <c r="G5" s="170"/>
      <c r="H5" s="72"/>
      <c r="I5" s="104">
        <v>35</v>
      </c>
      <c r="J5" s="34"/>
      <c r="K5" s="105" t="s">
        <v>35</v>
      </c>
    </row>
    <row r="6" spans="2:12" ht="30.5" customHeight="1" thickBot="1">
      <c r="F6" s="35"/>
      <c r="K6" s="36" t="s">
        <v>38</v>
      </c>
    </row>
    <row r="7" spans="2:12" ht="70" customHeight="1">
      <c r="B7" s="165" t="s">
        <v>11</v>
      </c>
      <c r="C7" s="17" t="s">
        <v>10</v>
      </c>
      <c r="D7" s="17"/>
      <c r="E7" s="164" t="s">
        <v>8</v>
      </c>
      <c r="F7" s="164"/>
      <c r="G7" s="4"/>
      <c r="H7" s="4"/>
      <c r="I7" s="162" t="s">
        <v>20</v>
      </c>
      <c r="J7" s="69"/>
      <c r="L7"/>
    </row>
    <row r="8" spans="2:12" ht="26" customHeight="1">
      <c r="B8" s="166"/>
      <c r="I8" s="163"/>
      <c r="J8" s="70"/>
      <c r="L8"/>
    </row>
    <row r="9" spans="2:12" ht="38.25" customHeight="1">
      <c r="B9" s="14" t="s">
        <v>16</v>
      </c>
      <c r="C9" s="115"/>
      <c r="D9" s="10"/>
      <c r="E9" s="75" t="s">
        <v>7</v>
      </c>
      <c r="F9" s="75" t="s">
        <v>6</v>
      </c>
      <c r="G9" s="3"/>
      <c r="H9" s="3"/>
      <c r="I9" s="80" t="str">
        <f>IF($C$3="","",(C9*(VLOOKUP(E9,Listes!$A$9:$B$12,2,FALSE))*VLOOKUP(F9,Listes!$C$9:$D$13,2,FALSE))/(($I$4)*$C$3))</f>
        <v/>
      </c>
      <c r="J9" s="22"/>
      <c r="L9"/>
    </row>
    <row r="10" spans="2:12" ht="9.75" customHeight="1" thickBot="1">
      <c r="B10" s="23"/>
      <c r="C10" s="116"/>
      <c r="D10" s="24"/>
      <c r="E10" s="24"/>
      <c r="F10" s="24"/>
      <c r="G10" s="24"/>
      <c r="H10" s="24"/>
      <c r="I10" s="74"/>
      <c r="J10" s="25"/>
      <c r="L10"/>
    </row>
    <row r="11" spans="2:12" ht="7.25" customHeight="1" thickBot="1">
      <c r="C11" s="117"/>
      <c r="J11" s="2"/>
      <c r="L11"/>
    </row>
    <row r="12" spans="2:12" ht="69" customHeight="1">
      <c r="B12" s="165" t="s">
        <v>31</v>
      </c>
      <c r="C12" s="118" t="s">
        <v>22</v>
      </c>
      <c r="D12" s="17"/>
      <c r="E12" s="32" t="s">
        <v>23</v>
      </c>
      <c r="F12" s="4"/>
      <c r="G12" s="78"/>
      <c r="H12" s="5"/>
      <c r="L12"/>
    </row>
    <row r="13" spans="2:12" ht="34.5" customHeight="1">
      <c r="B13" s="166"/>
      <c r="C13" s="119"/>
      <c r="D13" s="77"/>
      <c r="E13" s="73"/>
      <c r="G13" s="163" t="s">
        <v>21</v>
      </c>
      <c r="H13" s="70"/>
      <c r="L13"/>
    </row>
    <row r="14" spans="2:12" s="3" customFormat="1" ht="33" customHeight="1">
      <c r="B14" s="15" t="s">
        <v>33</v>
      </c>
      <c r="C14" s="115"/>
      <c r="D14" s="10"/>
      <c r="E14" s="75" t="s">
        <v>7</v>
      </c>
      <c r="G14" s="163"/>
      <c r="H14" s="70"/>
      <c r="I14" s="10"/>
    </row>
    <row r="15" spans="2:12" s="3" customFormat="1" ht="12" customHeight="1">
      <c r="B15" s="15"/>
      <c r="C15" s="120"/>
      <c r="D15" s="10"/>
      <c r="E15" s="10"/>
      <c r="G15" s="81"/>
      <c r="H15" s="9"/>
      <c r="I15" s="10"/>
    </row>
    <row r="16" spans="2:12" s="3" customFormat="1" ht="34.25" customHeight="1">
      <c r="B16" s="15" t="s">
        <v>34</v>
      </c>
      <c r="C16" s="115"/>
      <c r="D16" s="10"/>
      <c r="E16" s="75" t="s">
        <v>6</v>
      </c>
      <c r="G16" s="82" t="str">
        <f>IF($C$3="","",(C14*VLOOKUP(E14,Listes!A9:B12,2,FALSE))*C16*VLOOKUP(E16,Listes!C9:D13,2,FALSE)/($I$4*$C$3))</f>
        <v/>
      </c>
      <c r="H16" s="22"/>
      <c r="I16" s="10"/>
    </row>
    <row r="17" spans="2:9" s="3" customFormat="1" ht="8.75" customHeight="1" thickBot="1">
      <c r="B17" s="16"/>
      <c r="C17" s="6"/>
      <c r="D17" s="6"/>
      <c r="E17" s="6"/>
      <c r="F17" s="7"/>
      <c r="G17" s="79"/>
      <c r="H17" s="8"/>
      <c r="I17" s="10"/>
    </row>
    <row r="18" spans="2:9" ht="18" customHeight="1">
      <c r="B18" s="31" t="s">
        <v>32</v>
      </c>
      <c r="C18" s="13"/>
      <c r="D18" s="13"/>
    </row>
    <row r="19" spans="2:9" ht="9.5" customHeight="1">
      <c r="B19" s="1"/>
      <c r="C19" s="1"/>
      <c r="D19" s="1"/>
    </row>
  </sheetData>
  <sheetProtection algorithmName="SHA-512" hashValue="0icUYHHl/T15GPprlkCtnYWY1V+Mc0CeWRGJrozqGD8tnW8x+eSo4bTXUhIBf/PamWJiGkwLZFVCbyucWBpisg==" saltValue="qCDvL6wBS6ZawJYeQ89+2Q==" spinCount="100000" sheet="1" objects="1" scenarios="1"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dimension ref="C1:I22"/>
  <sheetViews>
    <sheetView showGridLines="0" zoomScale="95" zoomScaleNormal="95" workbookViewId="0">
      <selection activeCell="D3" sqref="D3:E3"/>
    </sheetView>
  </sheetViews>
  <sheetFormatPr baseColWidth="10" defaultColWidth="11.33203125" defaultRowHeight="24" customHeight="1"/>
  <cols>
    <col min="1" max="1" width="12" style="3" customWidth="1"/>
    <col min="2" max="2" width="18.6640625" style="3" customWidth="1"/>
    <col min="3" max="3" width="43.5" style="50" customWidth="1"/>
    <col min="4" max="4" width="9" style="3" customWidth="1"/>
    <col min="5" max="5" width="19.33203125" style="10" customWidth="1"/>
    <col min="6" max="6" width="6.33203125" style="43" customWidth="1"/>
    <col min="7" max="7" width="9.33203125" style="3" customWidth="1"/>
    <col min="8" max="8" width="11.33203125" style="3"/>
    <col min="9" max="9" width="22.33203125" style="3" customWidth="1"/>
    <col min="10" max="16384" width="11.33203125" style="3"/>
  </cols>
  <sheetData>
    <row r="1" spans="3:9" ht="18" customHeight="1">
      <c r="C1" s="3"/>
      <c r="E1" s="3"/>
      <c r="F1" s="3"/>
    </row>
    <row r="2" spans="3:9" ht="54.75" customHeight="1">
      <c r="C2" s="175" t="s">
        <v>56</v>
      </c>
      <c r="D2" s="175"/>
      <c r="E2" s="175"/>
      <c r="F2" s="175"/>
      <c r="G2" s="175"/>
      <c r="H2" s="175"/>
      <c r="I2" s="175"/>
    </row>
    <row r="3" spans="3:9" ht="27.75" customHeight="1">
      <c r="C3" s="39" t="s">
        <v>41</v>
      </c>
      <c r="D3" s="174" t="s">
        <v>50</v>
      </c>
      <c r="E3" s="174"/>
      <c r="F3" s="176" t="s">
        <v>57</v>
      </c>
      <c r="G3" s="176"/>
      <c r="H3" s="176"/>
      <c r="I3" s="176"/>
    </row>
    <row r="4" spans="3:9" ht="23.25" customHeight="1">
      <c r="C4" s="40" t="s">
        <v>58</v>
      </c>
      <c r="D4" s="41" t="str">
        <f>IF(D3="FONCTIONNAIRE","1607 h/an et 35h/semaine","208 jours/an et 8 h/jour")</f>
        <v>208 jours/an et 8 h/jour</v>
      </c>
      <c r="E4" s="3"/>
      <c r="F4" s="42"/>
      <c r="G4" s="43"/>
    </row>
    <row r="5" spans="3:9" ht="7.5" customHeight="1">
      <c r="C5" s="39"/>
      <c r="D5" s="41"/>
      <c r="E5" s="3"/>
      <c r="F5" s="10"/>
      <c r="G5" s="43"/>
    </row>
    <row r="6" spans="3:9" ht="23.25" customHeight="1">
      <c r="C6" s="39" t="s">
        <v>48</v>
      </c>
      <c r="D6" s="113"/>
      <c r="E6" s="44" t="s">
        <v>42</v>
      </c>
      <c r="F6" s="10"/>
      <c r="G6" s="43"/>
      <c r="H6" s="45"/>
      <c r="I6" s="45"/>
    </row>
    <row r="7" spans="3:9" ht="25.25" customHeight="1">
      <c r="C7" s="39"/>
      <c r="D7" s="83" t="s">
        <v>54</v>
      </c>
      <c r="E7" s="44"/>
      <c r="F7" s="10"/>
      <c r="G7" s="46"/>
      <c r="H7" s="45"/>
      <c r="I7" s="45"/>
    </row>
    <row r="8" spans="3:9" ht="24" customHeight="1">
      <c r="C8" s="39" t="s">
        <v>43</v>
      </c>
      <c r="D8" s="113"/>
      <c r="E8" s="44" t="s">
        <v>44</v>
      </c>
      <c r="F8" s="10"/>
      <c r="G8" s="43"/>
      <c r="H8" s="45"/>
      <c r="I8" s="45"/>
    </row>
    <row r="9" spans="3:9" ht="18" customHeight="1">
      <c r="C9" s="39"/>
      <c r="D9" s="84" t="s">
        <v>55</v>
      </c>
      <c r="E9" s="44"/>
      <c r="F9" s="10"/>
      <c r="G9" s="43"/>
      <c r="H9" s="45"/>
      <c r="I9" s="45"/>
    </row>
    <row r="10" spans="3:9" ht="36" customHeight="1" thickBot="1">
      <c r="C10" s="39"/>
      <c r="D10" s="47"/>
      <c r="E10" s="3"/>
      <c r="F10" s="3"/>
    </row>
    <row r="11" spans="3:9" ht="7.25" customHeight="1">
      <c r="C11" s="86"/>
      <c r="D11" s="87"/>
      <c r="E11" s="88"/>
      <c r="F11" s="88"/>
      <c r="G11" s="88"/>
      <c r="H11" s="88"/>
      <c r="I11" s="89"/>
    </row>
    <row r="12" spans="3:9" ht="24" customHeight="1">
      <c r="C12" s="15" t="s">
        <v>45</v>
      </c>
      <c r="D12" s="106">
        <f>IF(D3="MAGISTRAT",D6*D8*Listes!D3,D6*D8*Fonctionnaires!I4/7)</f>
        <v>0</v>
      </c>
      <c r="E12" s="44" t="s">
        <v>47</v>
      </c>
      <c r="F12" s="10" t="s">
        <v>49</v>
      </c>
      <c r="G12" s="106">
        <f>IF(D3="FONCTIONNAIRE",D12*7,D12*8)</f>
        <v>0</v>
      </c>
      <c r="H12" s="44" t="s">
        <v>46</v>
      </c>
      <c r="I12" s="90"/>
    </row>
    <row r="13" spans="3:9" ht="8.25" customHeight="1">
      <c r="C13" s="15"/>
      <c r="D13" s="85"/>
      <c r="E13" s="44"/>
      <c r="F13" s="10"/>
      <c r="G13" s="85"/>
      <c r="H13" s="44"/>
      <c r="I13" s="90"/>
    </row>
    <row r="14" spans="3:9" ht="24" customHeight="1">
      <c r="C14" s="15" t="s">
        <v>52</v>
      </c>
      <c r="D14" s="106">
        <f>D12/12</f>
        <v>0</v>
      </c>
      <c r="E14" s="44" t="s">
        <v>59</v>
      </c>
      <c r="F14" s="10" t="s">
        <v>49</v>
      </c>
      <c r="G14" s="106">
        <f>IF(D4="FONCTIONNAIRE",D14*7,D14*8)</f>
        <v>0</v>
      </c>
      <c r="H14" s="44" t="s">
        <v>60</v>
      </c>
      <c r="I14" s="90"/>
    </row>
    <row r="15" spans="3:9" ht="6.75" customHeight="1">
      <c r="C15" s="15"/>
      <c r="D15" s="85"/>
      <c r="E15" s="44"/>
      <c r="F15" s="10"/>
      <c r="G15" s="85"/>
      <c r="H15" s="44"/>
      <c r="I15" s="90"/>
    </row>
    <row r="16" spans="3:9" ht="24" customHeight="1">
      <c r="C16" s="15" t="s">
        <v>53</v>
      </c>
      <c r="D16" s="106">
        <f>(D8*D6)*5</f>
        <v>0</v>
      </c>
      <c r="E16" s="44" t="s">
        <v>61</v>
      </c>
      <c r="F16" s="10" t="s">
        <v>49</v>
      </c>
      <c r="G16" s="106">
        <f>IF(D3="FONCTIONNAIRE",D16*7,D16*8)</f>
        <v>0</v>
      </c>
      <c r="H16" s="44" t="s">
        <v>62</v>
      </c>
      <c r="I16" s="90"/>
    </row>
    <row r="17" spans="3:9" ht="9" customHeight="1" thickBot="1">
      <c r="C17" s="91"/>
      <c r="D17" s="92"/>
      <c r="E17" s="7"/>
      <c r="F17" s="6"/>
      <c r="G17" s="93"/>
      <c r="H17" s="7"/>
      <c r="I17" s="12"/>
    </row>
    <row r="18" spans="3:9" ht="16.25" customHeight="1">
      <c r="C18" s="51" t="s">
        <v>64</v>
      </c>
    </row>
    <row r="19" spans="3:9" ht="16.25" customHeight="1">
      <c r="C19" s="51" t="s">
        <v>63</v>
      </c>
    </row>
    <row r="20" spans="3:9" ht="24" customHeight="1">
      <c r="C20" s="48"/>
    </row>
    <row r="21" spans="3:9" ht="24" customHeight="1">
      <c r="C21" s="49"/>
    </row>
    <row r="22" spans="3:9" ht="24" customHeight="1">
      <c r="C22" s="48"/>
    </row>
  </sheetData>
  <sheetProtection algorithmName="SHA-512" hashValue="081fSalbcGlzA/X++VRaiLQvrbKYn537rtRsAT/5KPqtvAPf849g4czyfBO1oFqX/TeHrdkdChi9v7Up3CxAng==" saltValue="lowU4dOfVq9S06BSRuVtRA==" spinCount="100000" sheet="1" objects="1" scenarios="1"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dimension ref="C1:L19"/>
  <sheetViews>
    <sheetView showGridLines="0" zoomScale="95" zoomScaleNormal="95" workbookViewId="0">
      <selection activeCell="F6" sqref="F6"/>
    </sheetView>
  </sheetViews>
  <sheetFormatPr baseColWidth="10" defaultColWidth="11.33203125" defaultRowHeight="24" customHeight="1"/>
  <cols>
    <col min="1" max="1" width="11.33203125" style="3"/>
    <col min="2" max="2" width="0.83203125" style="3" customWidth="1"/>
    <col min="3" max="3" width="9.33203125" style="3" customWidth="1"/>
    <col min="4" max="4" width="2" style="3" customWidth="1"/>
    <col min="5" max="5" width="54.6640625" style="50" customWidth="1"/>
    <col min="6" max="6" width="9.83203125" style="3" customWidth="1"/>
    <col min="7" max="7" width="0.6640625" style="3" customWidth="1"/>
    <col min="8" max="8" width="11.1640625" style="10" customWidth="1"/>
    <col min="9" max="9" width="13.83203125" style="43" customWidth="1"/>
    <col min="10" max="10" width="15.1640625" style="3" customWidth="1"/>
    <col min="11" max="11" width="38.33203125" style="3" customWidth="1"/>
    <col min="12" max="12" width="2" style="3" customWidth="1"/>
    <col min="13" max="16384" width="11.33203125" style="3"/>
  </cols>
  <sheetData>
    <row r="1" spans="3:12" ht="18" customHeight="1">
      <c r="E1" s="3"/>
      <c r="H1" s="3"/>
      <c r="I1" s="3"/>
    </row>
    <row r="2" spans="3:12" ht="46.5" customHeight="1">
      <c r="E2" s="177" t="s">
        <v>75</v>
      </c>
      <c r="F2" s="177"/>
      <c r="G2" s="177"/>
      <c r="H2" s="177"/>
      <c r="I2" s="177"/>
      <c r="J2" s="177"/>
      <c r="K2" s="177"/>
    </row>
    <row r="3" spans="3:12" ht="53.25" customHeight="1">
      <c r="E3" s="178" t="s">
        <v>74</v>
      </c>
      <c r="F3" s="178"/>
      <c r="G3" s="178"/>
      <c r="H3" s="178"/>
      <c r="I3" s="178"/>
      <c r="J3" s="178"/>
      <c r="K3" s="178"/>
    </row>
    <row r="4" spans="3:12" ht="20.75" customHeight="1">
      <c r="E4" s="61"/>
      <c r="F4" s="10" t="s">
        <v>77</v>
      </c>
      <c r="G4" s="61"/>
      <c r="H4" s="68"/>
      <c r="I4" s="61"/>
      <c r="J4" s="61"/>
      <c r="K4" s="61"/>
    </row>
    <row r="5" spans="3:12" ht="21.5" customHeight="1">
      <c r="E5" s="61"/>
      <c r="F5" s="42"/>
      <c r="G5" s="61"/>
      <c r="H5" s="68"/>
      <c r="I5" s="61"/>
      <c r="J5" s="61"/>
      <c r="K5" s="61"/>
    </row>
    <row r="6" spans="3:12" ht="23.25" customHeight="1">
      <c r="E6" s="39" t="s">
        <v>69</v>
      </c>
      <c r="F6" s="107"/>
      <c r="G6" s="57"/>
      <c r="H6" s="10" t="s">
        <v>65</v>
      </c>
      <c r="I6" s="53"/>
      <c r="J6" s="52"/>
      <c r="K6" s="45"/>
    </row>
    <row r="7" spans="3:12" ht="5.75" customHeight="1">
      <c r="E7" s="39"/>
      <c r="F7" s="108"/>
      <c r="G7" s="57"/>
      <c r="H7" s="42"/>
      <c r="I7" s="67"/>
      <c r="J7" s="63"/>
      <c r="K7" s="45"/>
    </row>
    <row r="8" spans="3:12" ht="26" customHeight="1">
      <c r="C8" s="64"/>
      <c r="D8" s="64"/>
      <c r="E8" s="65" t="s">
        <v>66</v>
      </c>
      <c r="F8" s="107"/>
      <c r="G8" s="57"/>
      <c r="H8" s="10" t="str">
        <f>IF(F8&lt;2,"audience","audiences")</f>
        <v>audience</v>
      </c>
      <c r="I8" s="54" t="s">
        <v>6</v>
      </c>
      <c r="J8" s="176" t="s">
        <v>67</v>
      </c>
      <c r="K8" s="176"/>
    </row>
    <row r="9" spans="3:12" ht="14" customHeight="1">
      <c r="D9" s="39"/>
      <c r="E9" s="39"/>
      <c r="F9" s="109"/>
      <c r="G9" s="62"/>
      <c r="I9" s="10"/>
      <c r="J9" s="63"/>
      <c r="K9" s="45"/>
    </row>
    <row r="10" spans="3:12" ht="23.25" customHeight="1">
      <c r="E10" s="39" t="s">
        <v>76</v>
      </c>
      <c r="F10" s="107"/>
      <c r="G10" s="57"/>
      <c r="H10" s="10" t="s">
        <v>68</v>
      </c>
      <c r="I10" s="179" t="s">
        <v>79</v>
      </c>
      <c r="J10" s="179"/>
      <c r="K10" s="179"/>
    </row>
    <row r="11" spans="3:12" customFormat="1" ht="14.75" customHeight="1">
      <c r="E11" s="50"/>
      <c r="F11" s="2" t="s">
        <v>71</v>
      </c>
      <c r="H11" s="2"/>
      <c r="I11" s="103"/>
    </row>
    <row r="12" spans="3:12" ht="39.75" customHeight="1" thickBot="1">
      <c r="E12" s="3"/>
    </row>
    <row r="13" spans="3:12" ht="5.75" customHeight="1">
      <c r="D13" s="94"/>
      <c r="E13" s="88"/>
      <c r="F13" s="88"/>
      <c r="G13" s="88"/>
      <c r="H13" s="95"/>
      <c r="I13" s="96"/>
      <c r="J13" s="88"/>
      <c r="K13" s="89"/>
      <c r="L13" s="100"/>
    </row>
    <row r="14" spans="3:12" ht="24" customHeight="1">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c r="C15" s="64"/>
      <c r="D15" s="97"/>
      <c r="E15" s="65"/>
      <c r="F15" s="111"/>
      <c r="G15" s="58"/>
      <c r="I15" s="101"/>
      <c r="J15" s="102"/>
      <c r="K15" s="90"/>
      <c r="L15" s="100"/>
    </row>
    <row r="16" spans="3:12" ht="24" customHeight="1">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25" customHeight="1">
      <c r="C17" s="64"/>
      <c r="D17" s="97"/>
      <c r="E17" s="39"/>
      <c r="F17" s="112"/>
      <c r="G17" s="59"/>
      <c r="I17" s="101"/>
      <c r="J17" s="102"/>
      <c r="K17" s="90"/>
      <c r="L17" s="100"/>
    </row>
    <row r="18" spans="3:12" ht="24" customHeight="1">
      <c r="C18" s="64"/>
      <c r="D18" s="97"/>
      <c r="E18" s="39" t="s">
        <v>73</v>
      </c>
      <c r="F18" s="110" t="str">
        <f>IF(OR(F10=0,F6=0),"",F8/F6*F10)</f>
        <v/>
      </c>
      <c r="G18" s="60"/>
      <c r="H18" s="10" t="str">
        <f>IF(F18&lt;2,"audience","audiences")</f>
        <v>audiences</v>
      </c>
      <c r="I18" s="101" t="str">
        <f>J16</f>
        <v/>
      </c>
      <c r="J18" s="102"/>
      <c r="K18" s="90"/>
      <c r="L18" s="100"/>
    </row>
    <row r="19" spans="3:12" ht="6.5" customHeight="1" thickBot="1">
      <c r="C19" s="66"/>
      <c r="D19" s="98"/>
      <c r="E19" s="7"/>
      <c r="F19" s="7"/>
      <c r="G19" s="7"/>
      <c r="H19" s="7"/>
      <c r="I19" s="7"/>
      <c r="J19" s="99"/>
      <c r="K19" s="12"/>
      <c r="L19" s="100"/>
    </row>
  </sheetData>
  <sheetProtection algorithmName="SHA-512" hashValue="MriNyt6uGjBwn6KwokVs/sb7/c6nlPAyy9JlF9DCT8QGEWVOLVlkqeizkTOPc9h1qGLK0bDzYv5EVXXbsaYbRg==" saltValue="J78SKFVuT2YqIiRKOu0bpQ==" spinCount="100000" sheet="1"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H16"/>
  <sheetViews>
    <sheetView workbookViewId="0">
      <selection activeCell="H2" sqref="H1:H17"/>
    </sheetView>
  </sheetViews>
  <sheetFormatPr baseColWidth="10" defaultRowHeight="15"/>
  <sheetData>
    <row r="1" spans="1:8">
      <c r="A1" t="s">
        <v>29</v>
      </c>
    </row>
    <row r="2" spans="1:8">
      <c r="A2" t="s">
        <v>7</v>
      </c>
      <c r="C2" t="s">
        <v>6</v>
      </c>
      <c r="E2" t="s">
        <v>7</v>
      </c>
      <c r="H2" t="s">
        <v>379</v>
      </c>
    </row>
    <row r="3" spans="1:8">
      <c r="A3" t="s">
        <v>1</v>
      </c>
      <c r="B3">
        <v>1</v>
      </c>
      <c r="C3" t="s">
        <v>27</v>
      </c>
      <c r="D3">
        <f>Magistrats!I4</f>
        <v>208</v>
      </c>
      <c r="E3" t="s">
        <v>1</v>
      </c>
      <c r="F3" s="56">
        <f>D3</f>
        <v>208</v>
      </c>
      <c r="H3" t="s">
        <v>380</v>
      </c>
    </row>
    <row r="4" spans="1:8">
      <c r="A4" t="s">
        <v>3</v>
      </c>
      <c r="B4">
        <v>0.5</v>
      </c>
      <c r="C4" t="s">
        <v>28</v>
      </c>
      <c r="D4">
        <f>D3/5</f>
        <v>41.6</v>
      </c>
      <c r="E4" t="s">
        <v>3</v>
      </c>
      <c r="F4" s="55">
        <f>F3*2</f>
        <v>416</v>
      </c>
    </row>
    <row r="5" spans="1:8">
      <c r="A5" t="s">
        <v>2</v>
      </c>
      <c r="B5">
        <f>1/Magistrats!I5</f>
        <v>0.125</v>
      </c>
      <c r="C5" t="s">
        <v>4</v>
      </c>
      <c r="D5">
        <v>12</v>
      </c>
      <c r="E5" t="s">
        <v>2</v>
      </c>
      <c r="F5" s="55">
        <f>D3*8</f>
        <v>1664</v>
      </c>
    </row>
    <row r="6" spans="1:8">
      <c r="C6" t="s">
        <v>5</v>
      </c>
      <c r="D6">
        <v>1</v>
      </c>
    </row>
    <row r="8" spans="1:8">
      <c r="A8" t="s">
        <v>30</v>
      </c>
    </row>
    <row r="9" spans="1:8">
      <c r="A9" t="s">
        <v>7</v>
      </c>
      <c r="B9" s="33"/>
      <c r="C9" t="s">
        <v>6</v>
      </c>
      <c r="D9" s="33"/>
      <c r="E9" t="s">
        <v>7</v>
      </c>
    </row>
    <row r="10" spans="1:8">
      <c r="A10" t="s">
        <v>1</v>
      </c>
      <c r="B10" s="33">
        <f>Fonctionnaires!I5/5</f>
        <v>7</v>
      </c>
      <c r="C10" t="s">
        <v>27</v>
      </c>
      <c r="D10" s="33">
        <f>Fonctionnaires!I4/Listes!B10</f>
        <v>229.57142857142858</v>
      </c>
      <c r="E10" t="s">
        <v>1</v>
      </c>
      <c r="F10" s="56">
        <f>D10</f>
        <v>229.57142857142858</v>
      </c>
    </row>
    <row r="11" spans="1:8">
      <c r="A11" t="s">
        <v>3</v>
      </c>
      <c r="B11" s="33">
        <f>B10/2</f>
        <v>3.5</v>
      </c>
      <c r="C11" t="s">
        <v>28</v>
      </c>
      <c r="D11" s="33">
        <f>Fonctionnaires!I4/Fonctionnaires!I5</f>
        <v>45.914285714285711</v>
      </c>
      <c r="E11" t="s">
        <v>3</v>
      </c>
      <c r="F11" s="55">
        <f>F10*2</f>
        <v>459.14285714285717</v>
      </c>
    </row>
    <row r="12" spans="1:8">
      <c r="A12" t="s">
        <v>2</v>
      </c>
      <c r="B12" s="33">
        <v>1</v>
      </c>
      <c r="C12" t="s">
        <v>4</v>
      </c>
      <c r="D12" s="33">
        <f>12</f>
        <v>12</v>
      </c>
      <c r="E12" t="s">
        <v>2</v>
      </c>
      <c r="F12" s="55">
        <f>D10*7</f>
        <v>1607</v>
      </c>
    </row>
    <row r="13" spans="1:8">
      <c r="B13" s="33"/>
      <c r="C13" t="s">
        <v>5</v>
      </c>
      <c r="D13" s="33">
        <v>1</v>
      </c>
    </row>
    <row r="15" spans="1:8" ht="16">
      <c r="A15" s="38" t="s">
        <v>50</v>
      </c>
      <c r="C15" s="38" t="s">
        <v>29</v>
      </c>
    </row>
    <row r="16" spans="1:8" ht="16">
      <c r="A16" s="38" t="s">
        <v>51</v>
      </c>
      <c r="C16" s="38"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Feuille de temps</vt:lpstr>
      <vt:lpstr>Fonction</vt:lpstr>
      <vt:lpstr>Magistrats</vt:lpstr>
      <vt:lpstr>Fonctionnaires</vt:lpstr>
      <vt:lpstr>Reconvertir % d'ETPT</vt:lpstr>
      <vt:lpstr>Convertir ETPT en audiences</vt:lpstr>
      <vt:lpstr>Listes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Jimmy CHEVALLIER</cp:lastModifiedBy>
  <dcterms:created xsi:type="dcterms:W3CDTF">2022-06-21T12:15:44Z</dcterms:created>
  <dcterms:modified xsi:type="dcterms:W3CDTF">2024-12-30T09:16:30Z</dcterms:modified>
</cp:coreProperties>
</file>