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4D69408-9140-1F4F-916F-2356CC71142F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7" l="1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4" i="26"/>
  <c r="R12" i="26"/>
  <c r="G18" i="26"/>
  <c r="G14" i="26"/>
  <c r="G12" i="26"/>
  <c r="AH18" i="26"/>
  <c r="AH14" i="26"/>
  <c r="AH12" i="26"/>
  <c r="AY20" i="28"/>
  <c r="AY15" i="28"/>
  <c r="G20" i="28"/>
  <c r="G15" i="28"/>
  <c r="V20" i="28"/>
  <c r="V15" i="28"/>
  <c r="V20" i="25"/>
  <c r="V15" i="25"/>
  <c r="V12" i="25"/>
  <c r="G20" i="25"/>
  <c r="G14" i="25"/>
  <c r="G12" i="25"/>
  <c r="AY20" i="25"/>
  <c r="AY14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G6" i="10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<sst xmlns="http://schemas.openxmlformats.org/spreadsheetml/2006/main" count="1947" uniqueCount="578">
  <si>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</si>
  <si>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</si>
  <si>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</si>
  <si>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</si>
  <si>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</si>
  <si>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</si>
  <si>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</si>
  <si>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</si>
  <si>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</si>
  <si>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</si>
  <si>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</si>
  <si>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</si>
  <si>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</si>
  <si>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</si>
  <si>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</si>
  <si>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</si>
  <si>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</si>
  <si>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</si>
  <si>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</si>
  <si>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</si>
  <si>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</si>
  <si>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</si>
  <si>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</si>
  <si>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</si>
  <si>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</si>
  <si>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</si>
  <si>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</si>
  <si>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</si>
  <si>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</si>
  <si>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</si>
  <si>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</si>
  <si>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</si>
  <si>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</si>
  <si>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</si>
  <si>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</si>
  <si>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</si>
  <si>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</si>
  <si>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</si>
  <si>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</si>
  <si>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</si>
  <si>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</si>
  <si>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</si>
  <si>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</si>
  <si>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</si>
  <si>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</si>
  <si>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</si>
  <si>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</si>
  <si>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</si>
  <si>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</si>
  <si>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</si>
  <si>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</si>
  <si>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</si>
  <si>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</si>
  <si>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</si>
  <si>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</si>
  <si>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</si>
  <si>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</si>
  <si>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</si>
  <si>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</si>
  <si>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</si>
  <si>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</si>
  <si>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</si>
  <si>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</si>
  <si>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</si>
  <si>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</si>
  <si>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</si>
  <si>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</si>
  <si>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</si>
  <si>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</si>
  <si>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</si>
  <si>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</si>
  <si>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</si>
  <si>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</si>
  <si>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</si>
  <si>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</si>
  <si>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</si>
  <si>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</si>
  <si>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</si>
  <si>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</si>
  <si>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</si>
  <si>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</si>
  <si>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</si>
  <si>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</si>
  <si>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</si>
  <si>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</si>
  <si>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</si>
  <si>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</si>
  <si>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</si>
  <si>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</si>
  <si>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</si>
  <si>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</si>
  <si>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</si>
  <si>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</si>
  <si>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</si>
  <si>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</si>
  <si>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</si>
  <si>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</si>
  <si>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</si>
  <si>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</si>
  <si>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</si>
  <si>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</si>
  <si>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</si>
  <si>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</si>
  <si>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</si>
  <si>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</si>
  <si>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</si>
  <si>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</si>
  <si>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</si>
  <si>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</si>
  <si>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</si>
  <si>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</si>
  <si>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</si>
  <si>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</si>
  <si>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</si>
  <si>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</si>
  <si>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</si>
  <si>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</si>
  <si>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</si>
  <si>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</si>
  <si>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</si>
  <si>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</si>
  <si>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</si>
  <si>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</si>
  <si>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</si>
  <si>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</si>
  <si>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</si>
  <si>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</si>
  <si>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</si>
  <si>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</si>
  <si>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</si>
  <si>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</si>
  <si>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</si>
  <si>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</si>
  <si>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</si>
  <si>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</si>
  <si>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</si>
  <si>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</si>
  <si>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</si>
  <si>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</si>
  <si>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</si>
  <si>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</si>
  <si>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</si>
  <si>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</si>
  <si>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</si>
  <si>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</si>
  <si>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</si>
  <si>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</si>
  <si>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</si>
  <si>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</si>
  <si>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</si>
  <si>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</si>
  <si>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</si>
  <si>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</si>
  <si>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</si>
  <si>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</si>
  <si>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</si>
  <si>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</si>
  <si>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</si>
  <si>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</si>
  <si>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</si>
  <si>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</si>
  <si>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</si>
  <si>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</si>
  <si>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</si>
  <si>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</si>
  <si>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</si>
  <si>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</si>
  <si>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</si>
  <si>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</si>
  <si>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</si>
  <si>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</si>
  <si>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</si>
  <si>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</si>
  <si>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</si>
  <si>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</si>
  <si>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</si>
  <si>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</si>
  <si>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</si>
  <si>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</si>
  <si>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</si>
  <si>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</si>
  <si>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</si>
  <si>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</si>
  <si>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</si>
  <si>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</si>
  <si>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</si>
  <si>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</si>
  <si>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</si>
  <si>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</si>
  <si>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</si>
  <si>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</si>
  <si>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</si>
  <si>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</si>
  <si>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</si>
  <si>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</si>
  <si>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</si>
  <si>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</si>
  <si>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</si>
  <si>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</si>
  <si>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</si>
  <si>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</si>
  <si>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</si>
  <si>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</si>
  <si>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</si>
  <si>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</si>
  <si>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</si>
  <si>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</si>
  <si>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</si>
  <si>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</si>
  <si>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</si>
  <si>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</si>
  <si>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</si>
  <si>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</si>
  <si>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</si>
  <si>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</si>
  <si>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</si>
  <si>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</si>
  <si>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</si>
  <si>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</si>
  <si>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</si>
  <si>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</si>
  <si>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</si>
  <si>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</si>
  <si>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</si>
  <si>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</si>
  <si>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</si>
  <si>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</si>
  <si>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</si>
  <si>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</si>
  <si>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</si>
  <si>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</si>
  <si>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</si>
  <si>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</si>
  <si>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</si>
  <si>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</si>
  <si>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</si>
  <si>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</si>
  <si>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</si>
  <si>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</si>
  <si>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</si>
  <si>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</si>
  <si>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</si>
  <si>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</si>
  <si>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</si>
  <si>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</si>
  <si>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</si>
  <si>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</si>
  <si>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</si>
  <si>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</si>
  <si>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</si>
  <si>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</si>
  <si>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</si>
  <si>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</si>
  <si>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</si>
  <si>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</si>
  <si>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</si>
  <si>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</si>
  <si>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</si>
  <si>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</si>
  <si>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</si>
  <si>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</si>
  <si>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</si>
  <si>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</si>
  <si>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</si>
  <si>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</si>
  <si>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</si>
  <si>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</si>
  <si>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</si>
  <si>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</si>
  <si>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</si>
  <si>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</si>
  <si>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</si>
  <si>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</si>
  <si>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</si>
  <si>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</si>
  <si>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</si>
  <si>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</si>
  <si>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</si>
  <si>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</si>
  <si>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</si>
  <si>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</si>
  <si>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</si>
  <si>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</si>
  <si>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</si>
  <si>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</si>
  <si>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</si>
  <si>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</si>
  <si>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</si>
  <si>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</si>
  <si>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</si>
  <si>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</si>
  <si>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</si>
  <si>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</si>
  <si>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</si>
  <si>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</si>
  <si>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</si>
  <si>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</si>
  <si>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</si>
  <si>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</si>
  <si>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</si>
  <si>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</si>
  <si>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</si>
  <si>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</si>
  <si>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</si>
  <si>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</si>
  <si>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</si>
  <si>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</si>
  <si>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</si>
  <si>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</si>
  <si>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</si>
  <si>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</si>
  <si>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</si>
  <si>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</si>
  <si>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</si>
  <si>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</si>
  <si>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</si>
  <si>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</si>
  <si>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</si>
  <si>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</si>
  <si>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</si>
  <si>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</si>
  <si>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</si>
  <si>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</si>
  <si>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</si>
  <si>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</si>
  <si>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</si>
  <si>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</si>
  <si>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</si>
  <si>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</si>
  <si>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</si>
  <si>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</si>
  <si>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</si>
  <si>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</si>
  <si>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</si>
  <si>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</si>
  <si>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</si>
  <si>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</si>
  <si>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</si>
  <si>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</si>
  <si>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</si>
  <si>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</si>
  <si>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</si>
  <si>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</si>
  <si>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</si>
  <si>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</si>
  <si>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</si>
  <si>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</si>
  <si>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</si>
  <si>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</si>
  <si>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</si>
  <si>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</si>
  <si>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</si>
  <si>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</si>
  <si>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</si>
  <si>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</si>
  <si>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</si>
  <si>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</si>
  <si>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</si>
  <si>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</si>
  <si>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</si>
  <si>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</si>
  <si>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</si>
  <si>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</si>
  <si>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</si>
  <si>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</si>
  <si>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</si>
  <si>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</si>
  <si>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</si>
  <si>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</si>
  <si>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</si>
  <si>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</si>
  <si>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</si>
  <si>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</si>
  <si>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</si>
  <si>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</si>
  <si>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</si>
  <si>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</si>
  <si>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</si>
  <si>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</si>
  <si>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</si>
  <si>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</si>
  <si>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</si>
  <si>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</si>
  <si>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</si>
  <si>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</si>
  <si>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</si>
  <si>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</si>
  <si>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</si>
  <si>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</si>
  <si>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</si>
  <si>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</si>
  <si>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</si>
  <si>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</si>
  <si>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</si>
  <si>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</si>
  <si>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</si>
  <si>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</si>
  <si>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</si>
  <si>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</si>
  <si>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</si>
  <si>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</si>
  <si>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</si>
  <si>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</si>
  <si>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</si>
  <si>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</si>
  <si>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</si>
  <si>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</si>
  <si>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</si>
  <si>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</si>
  <si>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</si>
  <si>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</si>
  <si>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</si>
  <si>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</si>
  <si>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</si>
  <si>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</si>
  <si>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</si>
  <si>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</si>
  <si>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</si>
  <si>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</si>
  <si>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</si>
  <si>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</si>
  <si>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</si>
  <si>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</si>
  <si>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</si>
  <si>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</si>
  <si>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</si>
  <si>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</si>
  <si>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</si>
  <si>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</si>
  <si>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</si>
  <si>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</si>
  <si>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</si>
  <si>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</si>
  <si>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</si>
  <si>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</si>
  <si>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</si>
  <si>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</si>
  <si>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</si>
  <si>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</si>
  <si>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</si>
  <si>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</si>
  <si>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</si>
  <si>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</si>
  <si>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</si>
  <si>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</si>
  <si>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</si>
  <si>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</si>
  <si>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</si>
  <si>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</si>
  <si>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</si>
  <si>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</si>
  <si>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</si>
  <si>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</si>
  <si>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</si>
  <si>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</si>
  <si>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</si>
  <si>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</si>
  <si>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</si>
  <si>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</si>
  <si>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</si>
  <si>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</si>
  <si>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</si>
  <si>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</si>
  <si>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</si>
  <si>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</si>
  <si>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</si>
  <si>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</si>
  <si>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</si>
  <si>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</si>
  <si>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</si>
  <si>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</si>
  <si>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</si>
  <si>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</si>
  <si>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</si>
  <si>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</si>
  <si>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</si>
  <si>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</si>
  <si>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</si>
  <si>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</si>
  <si>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</si>
  <si>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</si>
  <si>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</si>
  <si>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</si>
  <si>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</si>
  <si>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</si>
  <si>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</si>
  <si>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</si>
  <si>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</si>
  <si>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</si>
  <si>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</si>
  <si>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</si>
  <si>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</si>
  <si>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</si>
  <si>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</si>
  <si>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</si>
  <si>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</si>
  <si>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</si>
  <si>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</si>
  <si>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</si>
  <si>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</si>
  <si>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</si>
  <si>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</si>
  <si>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</si>
  <si>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</si>
  <si>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</si>
  <si>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</si>
  <si>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</si>
  <si>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</si>
  <si>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</si>
  <si>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</si>
  <si>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</si>
  <si>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</si>
  <si>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</si>
  <si>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</si>
  <si>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</si>
  <si>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</si>
  <si>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</si>
  <si>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</si>
  <si>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</si>
  <si>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</si>
  <si>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</si>
  <si>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</si>
  <si>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</si>
  <si>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</si>
  <si>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</si>
  <si>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</si>
  <si>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</si>
  <si>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</si>
  <si>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</si>
  <si>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</si>
  <si>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</si>
  <si>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</si>
  <si>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</si>
  <si>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</si>
  <si>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</si>
  <si>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</si>
  <si>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</si>
  <si>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</si>
  <si>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</si>
  <si>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</si>
  <si>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</si>
  <si>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</si>
  <si>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</si>
  <si>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</si>
  <si>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</si>
  <si>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</si>
  <si>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</si>
  <si>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</si>
  <si>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</si>
  <si>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Att. J</t>
  </si>
  <si>
    <t>A GREFFIER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</si>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</sst>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10" fillId="0" borderId="11" xfId="4" applyFont="1" applyBorder="1" applyAlignment="1">
      <alignment vertical="center"/>
    </xf>
    <xf numFmtId="0" fontId="19" fillId="0" borderId="11" xfId="4" applyFont="1" applyBorder="1" applyAlignment="1">
      <alignment vertical="center" wrapText="1"/>
    </xf>
    <xf numFmtId="0" fontId="19" fillId="0" borderId="12" xfId="4" applyFont="1" applyBorder="1" applyAlignment="1">
      <alignment vertical="center" wrapText="1"/>
    </xf>
    <xf numFmtId="0" fontId="10" fillId="0" borderId="0" xfId="4" applyFont="1" applyAlignment="1">
      <alignment vertical="center"/>
    </xf>
    <xf numFmtId="0" fontId="19" fillId="0" borderId="1" xfId="4" applyFont="1" applyBorder="1" applyAlignment="1">
      <alignment vertical="center" wrapText="1"/>
    </xf>
    <xf numFmtId="0" fontId="20" fillId="0" borderId="0" xfId="4" applyFont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10" fillId="0" borderId="1" xfId="4" applyFont="1" applyBorder="1" applyAlignment="1">
      <alignment vertical="center" wrapText="1"/>
    </xf>
    <xf numFmtId="0" fontId="10" fillId="0" borderId="4" xfId="4" applyFont="1" applyBorder="1" applyAlignment="1">
      <alignment vertical="center" wrapText="1"/>
    </xf>
    <xf numFmtId="0" fontId="10" fillId="0" borderId="3" xfId="4" applyFont="1" applyBorder="1" applyAlignment="1">
      <alignment vertical="center" wrapText="1"/>
    </xf>
    <xf numFmtId="0" fontId="20" fillId="0" borderId="11" xfId="4" applyFont="1" applyBorder="1" applyAlignment="1">
      <alignment vertical="center" wrapText="1"/>
    </xf>
    <xf numFmtId="0" fontId="10" fillId="0" borderId="11" xfId="4" applyFont="1" applyBorder="1" applyAlignment="1">
      <alignment vertical="center" wrapText="1"/>
    </xf>
    <xf numFmtId="0" fontId="10" fillId="0" borderId="12" xfId="4" applyFont="1" applyBorder="1" applyAlignment="1">
      <alignment vertical="center" wrapText="1"/>
    </xf>
    <xf numFmtId="0" fontId="20" fillId="0" borderId="3" xfId="4" applyFont="1" applyBorder="1" applyAlignment="1">
      <alignment vertical="center" wrapText="1"/>
    </xf>
    <xf numFmtId="168" fontId="20" fillId="0" borderId="0" xfId="4" applyNumberFormat="1" applyFont="1" applyAlignment="1">
      <alignment horizontal="left" vertical="top"/>
    </xf>
    <xf numFmtId="0" fontId="21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169" fontId="23" fillId="9" borderId="0" xfId="4" applyNumberFormat="1" applyFont="1" applyFill="1" applyProtection="1">
      <protection hidden="1"/>
    </xf>
    <xf numFmtId="0" fontId="24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5" fillId="9" borderId="0" xfId="4" applyFont="1" applyFill="1" applyAlignment="1" applyProtection="1">
      <alignment horizontal="left"/>
      <protection hidden="1"/>
    </xf>
    <xf numFmtId="169" fontId="23" fillId="10" borderId="13" xfId="4" applyNumberFormat="1" applyFont="1" applyFill="1" applyBorder="1" applyProtection="1">
      <protection hidden="1"/>
    </xf>
    <xf numFmtId="169" fontId="23" fillId="11" borderId="13" xfId="4" applyNumberFormat="1" applyFont="1" applyFill="1" applyBorder="1" applyProtection="1">
      <protection hidden="1"/>
    </xf>
    <xf numFmtId="169" fontId="28" fillId="11" borderId="13" xfId="4" applyNumberFormat="1" applyFont="1" applyFill="1" applyBorder="1" applyProtection="1">
      <protection hidden="1"/>
    </xf>
    <xf numFmtId="0" fontId="24" fillId="11" borderId="13" xfId="4" applyFont="1" applyFill="1" applyBorder="1" applyAlignment="1" applyProtection="1">
      <alignment horizontal="left"/>
      <protection hidden="1"/>
    </xf>
    <xf numFmtId="0" fontId="23" fillId="9" borderId="13" xfId="4" applyFont="1" applyFill="1" applyBorder="1" applyAlignment="1" applyProtection="1">
      <alignment horizontal="left"/>
      <protection hidden="1"/>
    </xf>
    <xf numFmtId="49" fontId="25" fillId="9" borderId="14" xfId="4" applyNumberFormat="1" applyFont="1" applyFill="1" applyBorder="1" applyAlignment="1" applyProtection="1">
      <alignment horizontal="left"/>
      <protection hidden="1"/>
    </xf>
    <xf numFmtId="169" fontId="25" fillId="12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Alignment="1" applyProtection="1">
      <alignment horizontal="right"/>
      <protection hidden="1"/>
    </xf>
    <xf numFmtId="169" fontId="27" fillId="0" borderId="13" xfId="4" applyNumberFormat="1" applyFont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0" borderId="13" xfId="4" applyNumberFormat="1" applyFont="1" applyBorder="1" applyProtection="1">
      <protection hidden="1"/>
    </xf>
    <xf numFmtId="169" fontId="27" fillId="9" borderId="13" xfId="4" applyNumberFormat="1" applyFont="1" applyFill="1" applyBorder="1" applyProtection="1">
      <protection hidden="1"/>
    </xf>
    <xf numFmtId="169" fontId="26" fillId="8" borderId="13" xfId="4" applyNumberFormat="1" applyFont="1" applyFill="1" applyBorder="1" applyAlignment="1" applyProtection="1">
      <alignment horizontal="right"/>
      <protection hidden="1"/>
    </xf>
    <xf numFmtId="169" fontId="28" fillId="10" borderId="13" xfId="4" applyNumberFormat="1" applyFont="1" applyFill="1" applyBorder="1" applyProtection="1">
      <protection hidden="1"/>
    </xf>
    <xf numFmtId="169" fontId="26" fillId="13" borderId="13" xfId="4" applyNumberFormat="1" applyFont="1" applyFill="1" applyBorder="1" applyProtection="1">
      <protection hidden="1"/>
    </xf>
    <xf numFmtId="0" fontId="25" fillId="9" borderId="13" xfId="4" applyFont="1" applyFill="1" applyBorder="1" applyAlignment="1" applyProtection="1">
      <alignment horizontal="left"/>
      <protection hidden="1"/>
    </xf>
    <xf numFmtId="0" fontId="25" fillId="9" borderId="13" xfId="4" applyFont="1" applyFill="1" applyBorder="1" applyAlignment="1" applyProtection="1">
      <alignment horizontal="left" vertical="center"/>
      <protection hidden="1"/>
    </xf>
    <xf numFmtId="169" fontId="27" fillId="9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Alignment="1" applyProtection="1">
      <alignment horizontal="right" vertical="center"/>
      <protection hidden="1"/>
    </xf>
    <xf numFmtId="169" fontId="26" fillId="8" borderId="13" xfId="4" applyNumberFormat="1" applyFont="1" applyFill="1" applyBorder="1" applyProtection="1"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6" fillId="9" borderId="13" xfId="4" applyNumberFormat="1" applyFont="1" applyFill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169" fontId="25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6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7" fillId="12" borderId="13" xfId="4" applyNumberFormat="1" applyFont="1" applyFill="1" applyBorder="1" applyAlignment="1" applyProtection="1">
      <alignment horizontal="right"/>
      <protection hidden="1"/>
    </xf>
    <xf numFmtId="169" fontId="26" fillId="13" borderId="13" xfId="4" quotePrefix="1" applyNumberFormat="1" applyFont="1" applyFill="1" applyBorder="1" applyAlignment="1" applyProtection="1">
      <alignment horizontal="right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0" fontId="25" fillId="18" borderId="13" xfId="4" applyFont="1" applyFill="1" applyBorder="1" applyAlignment="1" applyProtection="1">
      <alignment horizontal="left" vertical="center"/>
      <protection hidden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23" fillId="14" borderId="13" xfId="4" applyFont="1" applyFill="1" applyBorder="1" applyAlignment="1" applyProtection="1">
      <alignment horizontal="center" vertical="center" wrapText="1"/>
      <protection hidden="1"/>
    </xf>
    <xf numFmtId="0" fontId="23" fillId="15" borderId="13" xfId="4" applyFont="1" applyFill="1" applyBorder="1" applyAlignment="1" applyProtection="1">
      <alignment horizontal="center" vertical="center" wrapText="1"/>
      <protection hidden="1"/>
    </xf>
    <xf numFmtId="0" fontId="23" fillId="16" borderId="13" xfId="4" applyFont="1" applyFill="1" applyBorder="1" applyAlignment="1" applyProtection="1">
      <alignment horizontal="center" vertical="center" wrapText="1"/>
      <protection hidden="1"/>
    </xf>
    <xf numFmtId="0" fontId="23" fillId="17" borderId="13" xfId="4" applyFont="1" applyFill="1" applyBorder="1" applyAlignment="1" applyProtection="1">
      <alignment horizontal="center" vertical="center" wrapText="1"/>
      <protection hidden="1"/>
    </xf>
    <xf numFmtId="0" fontId="23" fillId="9" borderId="13" xfId="4" applyFont="1" applyFill="1" applyBorder="1" applyAlignment="1" applyProtection="1">
      <alignment horizontal="center" vertical="center" wrapText="1"/>
      <protection hidden="1"/>
    </xf>
    <xf numFmtId="0" fontId="30" fillId="9" borderId="13" xfId="4" applyFont="1" applyFill="1" applyBorder="1" applyAlignment="1" applyProtection="1">
      <alignment horizontal="center" vertical="center" wrapText="1"/>
      <protection hidden="1"/>
    </xf>
    <xf numFmtId="49" fontId="30" fillId="9" borderId="0" xfId="4" applyNumberFormat="1" applyFont="1" applyFill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center" vertical="center" wrapText="1"/>
      <protection hidden="1"/>
    </xf>
    <xf numFmtId="0" fontId="24" fillId="11" borderId="13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left" vertical="center"/>
      <protection hidden="1"/>
    </xf>
    <xf numFmtId="0" fontId="25" fillId="9" borderId="14" xfId="4" applyFont="1" applyFill="1" applyBorder="1" applyAlignment="1" applyProtection="1">
      <alignment horizontal="center" vertical="center"/>
      <protection hidden="1"/>
    </xf>
    <xf numFmtId="169" fontId="23" fillId="10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30" fillId="10" borderId="13" xfId="4" applyNumberFormat="1" applyFont="1" applyFill="1" applyBorder="1" applyProtection="1">
      <protection hidden="1"/>
    </xf>
    <xf numFmtId="49" fontId="24" fillId="11" borderId="13" xfId="4" applyNumberFormat="1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4" fillId="9" borderId="13" xfId="4" applyFont="1" applyFill="1" applyBorder="1" applyAlignment="1" applyProtection="1">
      <alignment horizontal="left" vertical="center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169" fontId="35" fillId="8" borderId="13" xfId="4" applyNumberFormat="1" applyFont="1" applyFill="1" applyBorder="1" applyProtection="1">
      <protection hidden="1"/>
    </xf>
    <xf numFmtId="49" fontId="25" fillId="9" borderId="13" xfId="4" applyNumberFormat="1" applyFont="1" applyFill="1" applyBorder="1" applyAlignment="1" applyProtection="1">
      <alignment horizontal="left" vertical="center"/>
      <protection hidden="1"/>
    </xf>
    <xf numFmtId="49" fontId="25" fillId="9" borderId="0" xfId="4" applyNumberFormat="1" applyFont="1" applyFill="1" applyAlignment="1" applyProtection="1">
      <alignment horizontal="center" vertical="center"/>
      <protection hidden="1"/>
    </xf>
    <xf numFmtId="169" fontId="35" fillId="19" borderId="13" xfId="4" applyNumberFormat="1" applyFont="1" applyFill="1" applyBorder="1" applyProtection="1">
      <protection hidden="1"/>
    </xf>
    <xf numFmtId="169" fontId="35" fillId="0" borderId="13" xfId="4" applyNumberFormat="1" applyFont="1" applyBorder="1" applyProtection="1">
      <protection hidden="1"/>
    </xf>
    <xf numFmtId="169" fontId="35" fillId="9" borderId="13" xfId="4" applyNumberFormat="1" applyFont="1" applyFill="1" applyBorder="1" applyProtection="1">
      <protection hidden="1"/>
    </xf>
    <xf numFmtId="49" fontId="25" fillId="18" borderId="13" xfId="4" applyNumberFormat="1" applyFont="1" applyFill="1" applyBorder="1" applyAlignment="1" applyProtection="1">
      <alignment horizontal="left" vertical="center"/>
      <protection hidden="1"/>
    </xf>
    <xf numFmtId="49" fontId="30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6" fillId="9" borderId="0" xfId="4" applyNumberFormat="1" applyFont="1" applyFill="1" applyAlignment="1" applyProtection="1">
      <alignment horizontal="center" vertical="center"/>
      <protection hidden="1"/>
    </xf>
    <xf numFmtId="0" fontId="37" fillId="9" borderId="0" xfId="4" applyFont="1" applyFill="1" applyAlignment="1" applyProtection="1">
      <alignment horizontal="center" vertical="center" wrapText="1"/>
      <protection hidden="1"/>
    </xf>
    <xf numFmtId="0" fontId="36" fillId="9" borderId="0" xfId="4" applyFont="1" applyFill="1" applyAlignment="1" applyProtection="1">
      <alignment horizontal="center" vertical="center"/>
      <protection hidden="1"/>
    </xf>
    <xf numFmtId="49" fontId="32" fillId="9" borderId="0" xfId="4" applyNumberFormat="1" applyFont="1" applyFill="1" applyAlignment="1" applyProtection="1">
      <alignment horizontal="left" vertical="top"/>
      <protection hidden="1"/>
    </xf>
    <xf numFmtId="169" fontId="26" fillId="8" borderId="13" xfId="4" applyNumberFormat="1" applyFont="1" applyFill="1" applyBorder="1" applyAlignment="1" applyProtection="1">
      <alignment wrapText="1"/>
      <protection hidden="1"/>
    </xf>
    <xf numFmtId="0" fontId="25" fillId="0" borderId="14" xfId="4" applyFont="1" applyBorder="1" applyAlignment="1" applyProtection="1">
      <alignment horizontal="center" vertical="center"/>
      <protection hidden="1"/>
    </xf>
    <xf numFmtId="0" fontId="25" fillId="0" borderId="13" xfId="4" applyFont="1" applyBorder="1" applyAlignment="1" applyProtection="1">
      <alignment horizontal="left" vertical="center"/>
      <protection hidden="1"/>
    </xf>
    <xf numFmtId="169" fontId="23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3" fillId="0" borderId="13" xfId="4" applyNumberFormat="1" applyFont="1" applyBorder="1" applyProtection="1">
      <protection hidden="1"/>
    </xf>
    <xf numFmtId="169" fontId="26" fillId="0" borderId="13" xfId="4" applyNumberFormat="1" applyFont="1" applyBorder="1" applyAlignment="1" applyProtection="1">
      <alignment horizontal="right" vertical="center"/>
      <protection hidden="1"/>
    </xf>
    <xf numFmtId="169" fontId="27" fillId="0" borderId="13" xfId="4" applyNumberFormat="1" applyFont="1" applyBorder="1" applyProtection="1">
      <protection hidden="1"/>
    </xf>
    <xf numFmtId="0" fontId="22" fillId="0" borderId="0" xfId="4" applyFont="1" applyAlignment="1" applyProtection="1">
      <alignment horizontal="left"/>
      <protection hidden="1"/>
    </xf>
    <xf numFmtId="0" fontId="23" fillId="0" borderId="13" xfId="4" applyFont="1" applyBorder="1" applyAlignment="1" applyProtection="1">
      <alignment horizontal="center" vertical="center" wrapText="1"/>
      <protection hidden="1"/>
    </xf>
    <xf numFmtId="0" fontId="38" fillId="20" borderId="13" xfId="4" applyFont="1" applyFill="1" applyBorder="1" applyAlignment="1" applyProtection="1">
      <alignment horizontal="left" vertical="center"/>
      <protection hidden="1"/>
    </xf>
    <xf numFmtId="49" fontId="38" fillId="20" borderId="13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41" fillId="22" borderId="0" xfId="0" applyFont="1" applyFill="1" applyAlignment="1">
      <alignment vertical="center" wrapText="1"/>
    </xf>
    <xf numFmtId="0" fontId="41" fillId="22" borderId="0" xfId="0" applyFont="1" applyFill="1" applyAlignment="1">
      <alignment vertical="center"/>
    </xf>
    <xf numFmtId="0" fontId="41" fillId="22" borderId="0" xfId="0" applyFont="1" applyFill="1" applyAlignment="1">
      <alignment horizontal="left" vertical="center"/>
    </xf>
    <xf numFmtId="0" fontId="42" fillId="22" borderId="0" xfId="0" applyFont="1" applyFill="1" applyAlignment="1">
      <alignment horizontal="right" wrapText="1"/>
    </xf>
    <xf numFmtId="0" fontId="42" fillId="22" borderId="0" xfId="0" applyFont="1" applyFill="1"/>
    <xf numFmtId="0" fontId="42" fillId="22" borderId="0" xfId="0" applyFont="1" applyFill="1" applyAlignment="1">
      <alignment horizontal="left" vertical="center" wrapText="1"/>
    </xf>
    <xf numFmtId="0" fontId="42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40" fillId="0" borderId="0" xfId="0" applyFont="1" applyAlignment="1">
      <alignment horizontal="right" vertical="center" wrapText="1"/>
    </xf>
    <xf numFmtId="0" fontId="12" fillId="22" borderId="19" xfId="0" quotePrefix="1" applyFont="1" applyFill="1" applyBorder="1" applyAlignment="1">
      <alignment horizontal="left" vertical="center" wrapText="1" indent="1"/>
    </xf>
    <xf numFmtId="0" fontId="12" fillId="22" borderId="20" xfId="0" applyFont="1" applyFill="1" applyBorder="1" applyAlignment="1">
      <alignment horizontal="left" vertical="center" wrapText="1" indent="1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1" fillId="3" borderId="0" xfId="0" applyFont="1" applyFill="1" applyAlignment="1">
      <alignment horizontal="left" vertical="center"/>
    </xf>
    <xf numFmtId="0" fontId="44" fillId="0" borderId="13" xfId="4" applyFont="1" applyBorder="1" applyAlignment="1" applyProtection="1">
      <alignment horizontal="left" vertical="center"/>
      <protection hidden="1"/>
    </xf>
    <xf numFmtId="0" fontId="44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7" fillId="23" borderId="23" xfId="0" applyFont="1" applyFill="1" applyBorder="1" applyAlignment="1">
      <alignment horizontal="left" vertical="center" wrapText="1" indent="1"/>
    </xf>
    <xf numFmtId="0" fontId="47" fillId="24" borderId="25" xfId="0" applyFont="1" applyFill="1" applyBorder="1" applyAlignment="1">
      <alignment horizontal="left" vertical="center" wrapText="1" indent="1"/>
    </xf>
    <xf numFmtId="0" fontId="47" fillId="25" borderId="25" xfId="0" applyFont="1" applyFill="1" applyBorder="1" applyAlignment="1">
      <alignment horizontal="left" vertical="center" wrapText="1" indent="1"/>
    </xf>
    <xf numFmtId="0" fontId="47" fillId="26" borderId="27" xfId="0" applyFont="1" applyFill="1" applyBorder="1" applyAlignment="1">
      <alignment horizontal="left" vertical="center" wrapText="1" indent="1"/>
    </xf>
    <xf numFmtId="0" fontId="48" fillId="27" borderId="27" xfId="0" applyFont="1" applyFill="1" applyBorder="1" applyAlignment="1">
      <alignment horizontal="left" vertical="center" wrapText="1" indent="1"/>
    </xf>
    <xf numFmtId="0" fontId="48" fillId="28" borderId="37" xfId="0" applyFont="1" applyFill="1" applyBorder="1" applyAlignment="1">
      <alignment horizontal="left" vertical="center" wrapText="1" indent="1"/>
    </xf>
    <xf numFmtId="0" fontId="49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9" xfId="0" applyFont="1" applyBorder="1" applyAlignment="1" applyProtection="1">
      <alignment horizontal="left" vertical="center" indent="1"/>
      <protection hidden="1"/>
    </xf>
    <xf numFmtId="0" fontId="3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169" fontId="26" fillId="29" borderId="13" xfId="4" applyNumberFormat="1" applyFont="1" applyFill="1" applyBorder="1" applyAlignment="1" applyProtection="1">
      <alignment horizontal="right"/>
      <protection hidden="1"/>
    </xf>
    <xf numFmtId="169" fontId="26" fillId="30" borderId="13" xfId="4" applyNumberFormat="1" applyFont="1" applyFill="1" applyBorder="1" applyAlignment="1" applyProtection="1">
      <alignment horizontal="right"/>
      <protection hidden="1"/>
    </xf>
    <xf numFmtId="169" fontId="26" fillId="31" borderId="13" xfId="4" applyNumberFormat="1" applyFont="1" applyFill="1" applyBorder="1" applyAlignment="1" applyProtection="1">
      <alignment horizontal="right"/>
      <protection hidden="1"/>
    </xf>
    <xf numFmtId="0" fontId="22" fillId="9" borderId="0" xfId="0" applyFont="1" applyFill="1" applyAlignment="1">
      <alignment horizontal="left" vertical="center"/>
    </xf>
    <xf numFmtId="0" fontId="22" fillId="9" borderId="0" xfId="0" applyFont="1" applyFill="1" applyAlignment="1">
      <alignment horizontal="left"/>
    </xf>
    <xf numFmtId="0" fontId="31" fillId="9" borderId="0" xfId="0" applyFont="1" applyFill="1" applyAlignment="1">
      <alignment horizontal="center" vertical="center" wrapText="1"/>
    </xf>
    <xf numFmtId="0" fontId="30" fillId="9" borderId="0" xfId="0" applyFont="1" applyFill="1" applyAlignment="1">
      <alignment horizontal="center" vertical="center" wrapText="1"/>
    </xf>
    <xf numFmtId="0" fontId="23" fillId="15" borderId="13" xfId="0" applyFont="1" applyFill="1" applyBorder="1" applyAlignment="1">
      <alignment horizontal="center" vertical="center" wrapText="1"/>
    </xf>
    <xf numFmtId="0" fontId="23" fillId="14" borderId="13" xfId="0" applyFont="1" applyFill="1" applyBorder="1" applyAlignment="1">
      <alignment horizontal="center" vertical="center" wrapText="1"/>
    </xf>
    <xf numFmtId="49" fontId="30" fillId="9" borderId="0" xfId="0" applyNumberFormat="1" applyFont="1" applyFill="1" applyAlignment="1">
      <alignment horizontal="center" vertical="center" wrapText="1"/>
    </xf>
    <xf numFmtId="0" fontId="30" fillId="9" borderId="13" xfId="0" applyFont="1" applyFill="1" applyBorder="1" applyAlignment="1">
      <alignment horizontal="center" vertical="center" wrapText="1"/>
    </xf>
    <xf numFmtId="49" fontId="25" fillId="9" borderId="14" xfId="0" applyNumberFormat="1" applyFont="1" applyFill="1" applyBorder="1" applyAlignment="1">
      <alignment horizontal="left" vertical="center"/>
    </xf>
    <xf numFmtId="0" fontId="25" fillId="9" borderId="13" xfId="0" applyFont="1" applyFill="1" applyBorder="1" applyAlignment="1">
      <alignment horizontal="left"/>
    </xf>
    <xf numFmtId="0" fontId="25" fillId="9" borderId="13" xfId="0" applyFont="1" applyFill="1" applyBorder="1" applyAlignment="1">
      <alignment horizontal="left" vertical="center" wrapText="1"/>
    </xf>
    <xf numFmtId="169" fontId="26" fillId="13" borderId="13" xfId="0" applyNumberFormat="1" applyFont="1" applyFill="1" applyBorder="1" applyAlignment="1">
      <alignment horizontal="center" vertical="center" wrapText="1"/>
    </xf>
    <xf numFmtId="169" fontId="23" fillId="10" borderId="13" xfId="0" applyNumberFormat="1" applyFont="1" applyFill="1" applyBorder="1"/>
    <xf numFmtId="169" fontId="27" fillId="12" borderId="13" xfId="0" applyNumberFormat="1" applyFont="1" applyFill="1" applyBorder="1" applyAlignment="1">
      <alignment horizontal="center" vertical="center" wrapText="1"/>
    </xf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/>
    <xf numFmtId="169" fontId="25" fillId="12" borderId="13" xfId="0" applyNumberFormat="1" applyFont="1" applyFill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wrapText="1"/>
    </xf>
    <xf numFmtId="169" fontId="27" fillId="9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/>
    </xf>
    <xf numFmtId="169" fontId="27" fillId="9" borderId="18" xfId="0" applyNumberFormat="1" applyFont="1" applyFill="1" applyBorder="1" applyAlignment="1">
      <alignment horizontal="center" vertical="center" wrapText="1"/>
    </xf>
    <xf numFmtId="169" fontId="27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3" fillId="10" borderId="16" xfId="0" applyNumberFormat="1" applyFont="1" applyFill="1" applyBorder="1"/>
    <xf numFmtId="169" fontId="27" fillId="9" borderId="15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169" fontId="27" fillId="0" borderId="13" xfId="0" applyNumberFormat="1" applyFont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left"/>
    </xf>
    <xf numFmtId="0" fontId="23" fillId="9" borderId="13" xfId="0" applyFont="1" applyFill="1" applyBorder="1" applyAlignment="1">
      <alignment horizontal="left" vertical="center" wrapText="1"/>
    </xf>
    <xf numFmtId="0" fontId="24" fillId="11" borderId="13" xfId="0" applyFont="1" applyFill="1" applyBorder="1" applyAlignment="1">
      <alignment horizontal="left" vertical="center" wrapText="1"/>
    </xf>
    <xf numFmtId="169" fontId="23" fillId="11" borderId="1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2" fillId="9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30" fillId="9" borderId="0" xfId="0" applyFont="1" applyFill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 wrapText="1"/>
      <protection hidden="1"/>
    </xf>
    <xf numFmtId="0" fontId="30" fillId="9" borderId="13" xfId="0" applyFont="1" applyFill="1" applyBorder="1" applyAlignment="1" applyProtection="1">
      <alignment horizontal="center" vertical="center" wrapText="1"/>
      <protection hidden="1"/>
    </xf>
    <xf numFmtId="0" fontId="25" fillId="9" borderId="14" xfId="0" applyFont="1" applyFill="1" applyBorder="1" applyAlignment="1" applyProtection="1">
      <alignment horizontal="center" vertical="center"/>
      <protection hidden="1"/>
    </xf>
    <xf numFmtId="0" fontId="25" fillId="9" borderId="13" xfId="0" applyFont="1" applyFill="1" applyBorder="1" applyAlignment="1" applyProtection="1">
      <alignment horizontal="left" vertical="center"/>
      <protection hidden="1"/>
    </xf>
    <xf numFmtId="0" fontId="25" fillId="0" borderId="13" xfId="0" applyFont="1" applyBorder="1" applyAlignment="1" applyProtection="1">
      <alignment horizontal="left" vertical="center"/>
      <protection hidden="1"/>
    </xf>
    <xf numFmtId="169" fontId="27" fillId="9" borderId="13" xfId="0" applyNumberFormat="1" applyFont="1" applyFill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center" vertical="center" wrapText="1"/>
      <protection hidden="1"/>
    </xf>
    <xf numFmtId="169" fontId="23" fillId="10" borderId="13" xfId="0" applyNumberFormat="1" applyFont="1" applyFill="1" applyBorder="1" applyAlignment="1" applyProtection="1">
      <alignment horizontal="right" vertical="center"/>
      <protection hidden="1"/>
    </xf>
    <xf numFmtId="169" fontId="26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14" xfId="0" applyFont="1" applyBorder="1" applyAlignment="1" applyProtection="1">
      <alignment horizontal="center" vertical="center"/>
      <protection hidden="1"/>
    </xf>
    <xf numFmtId="169" fontId="27" fillId="0" borderId="13" xfId="0" applyNumberFormat="1" applyFont="1" applyBorder="1" applyAlignment="1" applyProtection="1">
      <alignment vertical="center"/>
      <protection hidden="1"/>
    </xf>
    <xf numFmtId="169" fontId="27" fillId="0" borderId="13" xfId="0" applyNumberFormat="1" applyFont="1" applyBorder="1" applyAlignment="1" applyProtection="1">
      <alignment horizontal="right" vertical="center"/>
      <protection hidden="1"/>
    </xf>
    <xf numFmtId="169" fontId="23" fillId="0" borderId="13" xfId="0" applyNumberFormat="1" applyFont="1" applyBorder="1" applyAlignment="1" applyProtection="1">
      <alignment horizontal="right" vertical="center"/>
      <protection hidden="1"/>
    </xf>
    <xf numFmtId="169" fontId="27" fillId="9" borderId="13" xfId="0" applyNumberFormat="1" applyFont="1" applyFill="1" applyBorder="1" applyAlignment="1" applyProtection="1">
      <alignment horizontal="right"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0" fontId="23" fillId="9" borderId="13" xfId="0" applyFont="1" applyFill="1" applyBorder="1" applyAlignment="1" applyProtection="1">
      <alignment horizontal="left" vertical="center"/>
      <protection hidden="1"/>
    </xf>
    <xf numFmtId="0" fontId="24" fillId="11" borderId="13" xfId="0" applyFont="1" applyFill="1" applyBorder="1" applyAlignment="1" applyProtection="1">
      <alignment horizontal="left" vertical="center"/>
      <protection hidden="1"/>
    </xf>
    <xf numFmtId="169" fontId="23" fillId="10" borderId="13" xfId="0" applyNumberFormat="1" applyFont="1" applyFill="1" applyBorder="1" applyAlignment="1" applyProtection="1">
      <alignment vertical="center"/>
      <protection hidden="1"/>
    </xf>
    <xf numFmtId="169" fontId="23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2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2" fillId="9" borderId="0" xfId="0" applyNumberFormat="1" applyFont="1" applyFill="1" applyAlignment="1" applyProtection="1">
      <alignment horizontal="left" vertical="top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37" fillId="9" borderId="0" xfId="0" applyFont="1" applyFill="1" applyAlignment="1" applyProtection="1">
      <alignment horizontal="center" vertical="center" wrapText="1"/>
      <protection hidden="1"/>
    </xf>
    <xf numFmtId="49" fontId="36" fillId="9" borderId="0" xfId="0" applyNumberFormat="1" applyFont="1" applyFill="1" applyAlignment="1" applyProtection="1">
      <alignment horizontal="center" vertical="center"/>
      <protection hidden="1"/>
    </xf>
    <xf numFmtId="49" fontId="30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5" fillId="9" borderId="0" xfId="0" applyNumberFormat="1" applyFont="1" applyFill="1" applyAlignment="1" applyProtection="1">
      <alignment horizontal="center" vertical="center"/>
      <protection hidden="1"/>
    </xf>
    <xf numFmtId="49" fontId="25" fillId="9" borderId="13" xfId="0" applyNumberFormat="1" applyFont="1" applyFill="1" applyBorder="1" applyAlignment="1" applyProtection="1">
      <alignment horizontal="left" vertical="center"/>
      <protection hidden="1"/>
    </xf>
    <xf numFmtId="49" fontId="25" fillId="0" borderId="13" xfId="0" applyNumberFormat="1" applyFont="1" applyBorder="1" applyAlignment="1" applyProtection="1">
      <alignment horizontal="left" vertical="center"/>
      <protection hidden="1"/>
    </xf>
    <xf numFmtId="169" fontId="35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30" fillId="10" borderId="13" xfId="0" applyNumberFormat="1" applyFont="1" applyFill="1" applyBorder="1" applyProtection="1">
      <protection hidden="1"/>
    </xf>
    <xf numFmtId="169" fontId="35" fillId="0" borderId="13" xfId="0" applyNumberFormat="1" applyFont="1" applyBorder="1" applyProtection="1">
      <protection hidden="1"/>
    </xf>
    <xf numFmtId="169" fontId="35" fillId="9" borderId="13" xfId="0" applyNumberFormat="1" applyFont="1" applyFill="1" applyBorder="1" applyProtection="1">
      <protection hidden="1"/>
    </xf>
    <xf numFmtId="169" fontId="35" fillId="19" borderId="13" xfId="0" applyNumberFormat="1" applyFont="1" applyFill="1" applyBorder="1" applyProtection="1">
      <protection hidden="1"/>
    </xf>
    <xf numFmtId="169" fontId="25" fillId="0" borderId="13" xfId="0" applyNumberFormat="1" applyFont="1" applyBorder="1" applyProtection="1"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4" fillId="9" borderId="13" xfId="0" applyFont="1" applyFill="1" applyBorder="1" applyAlignment="1" applyProtection="1">
      <alignment horizontal="left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49" fontId="24" fillId="11" borderId="13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1" fillId="22" borderId="0" xfId="0" applyFont="1" applyFill="1" applyAlignment="1">
      <alignment horizontal="center"/>
    </xf>
    <xf numFmtId="0" fontId="43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2" fillId="22" borderId="21" xfId="0" applyFont="1" applyFill="1" applyBorder="1" applyAlignment="1">
      <alignment horizontal="left" vertical="center" wrapText="1" indent="1"/>
    </xf>
    <xf numFmtId="0" fontId="12" fillId="22" borderId="22" xfId="0" applyFont="1" applyFill="1" applyBorder="1" applyAlignment="1">
      <alignment horizontal="left" vertical="center" wrapText="1" indent="1"/>
    </xf>
    <xf numFmtId="0" fontId="45" fillId="0" borderId="11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8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45" fillId="0" borderId="35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36" xfId="0" applyFont="1" applyBorder="1" applyAlignment="1">
      <alignment horizontal="left" vertical="center" wrapText="1"/>
    </xf>
    <xf numFmtId="0" fontId="46" fillId="0" borderId="31" xfId="0" applyFont="1" applyBorder="1" applyAlignment="1">
      <alignment horizontal="left" vertical="center" wrapText="1"/>
    </xf>
    <xf numFmtId="0" fontId="46" fillId="0" borderId="32" xfId="0" applyFont="1" applyBorder="1" applyAlignment="1">
      <alignment horizontal="left" vertical="center" wrapText="1"/>
    </xf>
    <xf numFmtId="0" fontId="39" fillId="7" borderId="0" xfId="0" applyFont="1" applyFill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10" borderId="13" xfId="4" applyFont="1" applyFill="1" applyBorder="1" applyAlignment="1" applyProtection="1">
      <alignment horizontal="center" vertical="center" wrapText="1"/>
      <protection hidden="1"/>
    </xf>
    <xf numFmtId="0" fontId="32" fillId="9" borderId="0" xfId="4" applyFont="1" applyFill="1" applyAlignment="1" applyProtection="1">
      <alignment horizontal="left" vertical="top"/>
      <protection hidden="1"/>
    </xf>
    <xf numFmtId="0" fontId="32" fillId="9" borderId="0" xfId="4" applyFont="1" applyFill="1" applyAlignment="1" applyProtection="1">
      <alignment horizontal="left" vertical="top" wrapText="1"/>
      <protection hidden="1"/>
    </xf>
    <xf numFmtId="0" fontId="24" fillId="10" borderId="13" xfId="0" applyFont="1" applyFill="1" applyBorder="1" applyAlignment="1">
      <alignment horizontal="center" vertical="center" wrapText="1"/>
    </xf>
    <xf numFmtId="0" fontId="32" fillId="9" borderId="0" xfId="0" applyFont="1" applyFill="1" applyAlignment="1">
      <alignment horizontal="left" vertical="top"/>
    </xf>
    <xf numFmtId="0" fontId="32" fillId="9" borderId="0" xfId="0" applyFont="1" applyFill="1" applyAlignment="1" applyProtection="1">
      <alignment horizontal="left" vertical="center" wrapText="1"/>
      <protection hidden="1"/>
    </xf>
    <xf numFmtId="0" fontId="24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169" fontId="67" fillId="16" borderId="13" xfId="4" applyNumberFormat="1" applyFont="1" applyFill="1" applyBorder="1" applyAlignment="1" applyProtection="1">
      <alignment horizontal="right"/>
      <protection hidden="1"/>
    </xf>
    <xf numFmtId="0" fontId="68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9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 applyProtection="1">
      <alignment horizontal="center" vertical="center"/>
      <protection hidden="1"/>
    </xf>
    <xf numFmtId="169" fontId="71" fillId="0" borderId="0" xfId="0" applyNumberFormat="1" applyFont="1" applyAlignment="1" applyProtection="1">
      <alignment horizontal="center" vertical="center"/>
      <protection hidden="1"/>
    </xf>
    <xf numFmtId="169" fontId="42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21" t="s">
        <v>385</v>
      </c>
      <c r="D1" s="321"/>
      <c r="E1" s="321"/>
      <c r="F1" s="146"/>
      <c r="H1" s="26" t="s">
        <v>0</v>
      </c>
    </row>
    <row r="2" spans="1:8" s="150" customFormat="1" ht="20" customHeight="1" x14ac:dyDescent="0.2">
      <c r="A2" s="147"/>
      <c r="B2" s="148"/>
      <c r="C2" s="322" t="s">
        <v>386</v>
      </c>
      <c r="D2" s="322"/>
      <c r="E2" s="322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387</v>
      </c>
      <c r="C4" s="155" t="s">
        <v>388</v>
      </c>
      <c r="D4" s="155" t="s">
        <v>389</v>
      </c>
      <c r="E4" s="328" t="s">
        <v>390</v>
      </c>
      <c r="F4" s="329"/>
      <c r="G4" s="164"/>
      <c r="H4" s="26" t="s">
        <v>0</v>
      </c>
    </row>
    <row r="5" spans="1:8" s="26" customFormat="1" ht="48" customHeight="1" x14ac:dyDescent="0.2">
      <c r="A5" s="151"/>
      <c r="B5" s="168" t="s">
        <v>391</v>
      </c>
      <c r="C5" s="161" t="s">
        <v>392</v>
      </c>
      <c r="D5" s="161" t="s">
        <v>393</v>
      </c>
      <c r="E5" s="330" t="s">
        <v>406</v>
      </c>
      <c r="F5" s="331"/>
      <c r="G5" s="163"/>
      <c r="H5" s="26" t="s">
        <v>0</v>
      </c>
    </row>
    <row r="6" spans="1:8" s="26" customFormat="1" ht="48" customHeight="1" x14ac:dyDescent="0.2">
      <c r="A6" s="151"/>
      <c r="B6" s="169" t="s">
        <v>394</v>
      </c>
      <c r="C6" s="162" t="s">
        <v>395</v>
      </c>
      <c r="D6" s="162" t="s">
        <v>396</v>
      </c>
      <c r="E6" s="332" t="s">
        <v>407</v>
      </c>
      <c r="F6" s="333"/>
      <c r="G6" s="163"/>
      <c r="H6" s="26" t="s">
        <v>0</v>
      </c>
    </row>
    <row r="7" spans="1:8" s="26" customFormat="1" ht="48" customHeight="1" x14ac:dyDescent="0.2">
      <c r="A7" s="151"/>
      <c r="B7" s="170" t="s">
        <v>397</v>
      </c>
      <c r="C7" s="162" t="s">
        <v>398</v>
      </c>
      <c r="D7" s="162" t="s">
        <v>399</v>
      </c>
      <c r="E7" s="332" t="s">
        <v>406</v>
      </c>
      <c r="F7" s="333"/>
      <c r="G7" s="163"/>
      <c r="H7" s="26" t="s">
        <v>0</v>
      </c>
    </row>
    <row r="8" spans="1:8" s="26" customFormat="1" ht="23" customHeight="1" x14ac:dyDescent="0.2">
      <c r="A8" s="151"/>
      <c r="B8" s="171" t="s">
        <v>400</v>
      </c>
      <c r="C8" s="323" t="s">
        <v>401</v>
      </c>
      <c r="D8" s="323" t="s">
        <v>402</v>
      </c>
      <c r="E8" s="334" t="s">
        <v>408</v>
      </c>
      <c r="F8" s="335"/>
      <c r="G8" s="163"/>
      <c r="H8" s="26" t="s">
        <v>0</v>
      </c>
    </row>
    <row r="9" spans="1:8" s="26" customFormat="1" ht="23" customHeight="1" x14ac:dyDescent="0.2">
      <c r="A9" s="151"/>
      <c r="B9" s="172" t="s">
        <v>403</v>
      </c>
      <c r="C9" s="323"/>
      <c r="D9" s="323"/>
      <c r="E9" s="336"/>
      <c r="F9" s="337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404</v>
      </c>
      <c r="C10" s="324"/>
      <c r="D10" s="324"/>
      <c r="E10" s="338"/>
      <c r="F10" s="339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27" t="s">
        <v>405</v>
      </c>
      <c r="D12" s="327"/>
      <c r="E12" s="327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47" t="s">
        <v>325</v>
      </c>
      <c r="I2" s="103" t="s">
        <v>144</v>
      </c>
      <c r="J2" s="347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47"/>
      <c r="I3" s="103" t="s">
        <v>301</v>
      </c>
      <c r="J3" s="347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7"/>
      <c r="I4" s="103" t="s">
        <v>249</v>
      </c>
      <c r="J4" s="347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DDG'!$A:$FF,,MATCH("11.7. FONCTIONNAIRES AFFECTÉS AU CPH",'ETPT Format DDG'!2:2,0)),'ETPT Format DDG'!$C:$C,$D$5,'ETPT Format DDG'!$FA:$FA,"Fonctionnaire A-B-CBUR")</f>
        <v>#N/A</v>
      </c>
      <c r="H5" s="112" t="e">
        <f t="shared" ref="H5:H13" si="0">SUM(G5)</f>
        <v>#N/A</v>
      </c>
      <c r="I5" s="117" t="e">
        <f>SUMIFS( INDEX( 'ETPT Format DDG'!$A:$FF,,MATCH("11.7. FONCTIONNAIRES AFFECTÉS AU CPH",'ETPT Format DDG'!2:2,0)),'ETPT Format DDG'!$C:$C,$D$5,'ETPT Format DDG'!$FA:$FA,"JURISTE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DDG'!$A:$FF,,MATCH("11.7. FONCTIONNAIRES AFFECTÉS AU CPH",'ETPT Format DDG'!2:2,0)),'ETPT Format DDG'!$C:$C,$D$5,'ETPT Format DDG'!$FA:$FA,"Fonctionnaire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DDG'!$A:$FF,,MATCH("11.7. FONCTIONNAIRES AFFECTÉS AU CPH",'ETPT Format DDG'!2:2,0)),'ETPT Format DDG'!$C:$C,$D$5,'ETPT Format DDG'!$FA:$FA,"Fonctionnaire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7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7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7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7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7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7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7"/>
      <c r="X3" s="98"/>
      <c r="Y3" s="103" t="s">
        <v>303</v>
      </c>
      <c r="Z3" s="103" t="s">
        <v>302</v>
      </c>
      <c r="AA3" s="103" t="s">
        <v>301</v>
      </c>
      <c r="AB3" s="347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7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7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7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7"/>
      <c r="X4" s="101" t="s">
        <v>252</v>
      </c>
      <c r="Y4" s="101" t="s">
        <v>251</v>
      </c>
      <c r="Z4" s="101" t="s">
        <v>250</v>
      </c>
      <c r="AA4" s="101" t="s">
        <v>249</v>
      </c>
      <c r="AB4" s="347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7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7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7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6" t="s">
        <v>330</v>
      </c>
      <c r="E18" s="178"/>
      <c r="F18" s="178"/>
      <c r="G18" s="178"/>
      <c r="H18" s="178"/>
      <c r="I18" s="179"/>
      <c r="W18" s="311" t="e">
        <f>H16+W16-W14-H14-H15-W15+ETPT_CPH!G5-H12-H13-W12-W13</f>
        <v>#N/A</v>
      </c>
      <c r="AZ18" s="311">
        <f>AZ16+AL16-AZ14-AL14-AZ13-AZ12-AL13-AL12</f>
        <v>0</v>
      </c>
    </row>
    <row r="19" spans="4:52" ht="17" thickTop="1" x14ac:dyDescent="0.2"/>
    <row r="20" spans="4:52" ht="280" x14ac:dyDescent="0.2">
      <c r="F20" s="360" t="s">
        <v>553</v>
      </c>
      <c r="G20" s="254" t="str">
        <f>IF(ISBLANK(ETPT_TJ_DDG!$D$5),"",IF(ISERROR(ETPT_TJ!G20),"",IF(ETPT_TJ!G20=0,"",ETPT_TJ!G20)))</f>
        <v/>
      </c>
      <c r="U20" s="361" t="s">
        <v>555</v>
      </c>
      <c r="V20" s="254" t="str">
        <f>IF(ISBLANK(ETPT_TJ_DDG!$D$5),"",IF(ISERROR(ETPT_TJ!V20),"",IF(ETPT_TJ!V20=0,"",ETPT_TJ!V20)))</f>
        <v/>
      </c>
      <c r="AH20" s="57"/>
      <c r="AX20" s="359" t="s">
        <v>551</v>
      </c>
      <c r="AY20" s="196" t="str">
        <f>IF(ISBLANK(ETPT_TJ_DDG!$D$5),"",IF(ISERROR(ETPT_TJ!AY20),"",IF(ETPT_TJ!AY20=0,"",ETPT_TJ!AY20)))</f>
        <v/>
      </c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47" t="s">
        <v>325</v>
      </c>
      <c r="T2" s="103" t="s">
        <v>144</v>
      </c>
      <c r="U2" s="347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47" t="s">
        <v>372</v>
      </c>
      <c r="AF2" s="103" t="s">
        <v>371</v>
      </c>
      <c r="AG2" s="103" t="s">
        <v>371</v>
      </c>
      <c r="AH2" s="103" t="s">
        <v>371</v>
      </c>
      <c r="AI2" s="347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47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47"/>
      <c r="T3" s="103" t="s">
        <v>301</v>
      </c>
      <c r="U3" s="347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47"/>
      <c r="AF3" s="103" t="s">
        <v>351</v>
      </c>
      <c r="AG3" s="103" t="s">
        <v>287</v>
      </c>
      <c r="AH3" s="103" t="s">
        <v>281</v>
      </c>
      <c r="AI3" s="347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47"/>
      <c r="T4" s="103" t="s">
        <v>249</v>
      </c>
      <c r="U4" s="347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47"/>
      <c r="AF4" s="103" t="s">
        <v>332</v>
      </c>
      <c r="AG4" s="103" t="s">
        <v>234</v>
      </c>
      <c r="AH4" s="103" t="s">
        <v>228</v>
      </c>
      <c r="AI4" s="347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34" x14ac:dyDescent="0.2">
      <c r="S17" s="59"/>
    </row>
    <row r="18" spans="4:34" ht="93" customHeight="1" x14ac:dyDescent="0.2">
      <c r="D18" s="363"/>
      <c r="E18" s="364"/>
      <c r="F18" s="360" t="s">
        <v>553</v>
      </c>
      <c r="G18" s="254" t="str">
        <f>IF(ISBLANK(ETPT_TPRX_DDG!$D$5),"",IF(ISERROR(ETPT_TPRX!G18),"",IF(ETPT_TPRX!G18=0,"",ETPT_TPRX!G18)))</f>
        <v/>
      </c>
      <c r="H18"/>
      <c r="I18"/>
      <c r="J18"/>
      <c r="K18"/>
      <c r="Q18" s="361" t="s">
        <v>555</v>
      </c>
      <c r="R18" s="254" t="str">
        <f>IF(ISBLANK(ETPT_TPRX_DDG!$D$5),"",IF(ISERROR(ETPT_TPRX!R18),"",IF(ETPT_TPRX!R18=0,"",ETPT_TPRX!R18)))</f>
        <v/>
      </c>
      <c r="AF18" s="362"/>
      <c r="AG18" s="359" t="s">
        <v>551</v>
      </c>
      <c r="AH18" s="254" t="str">
        <f>IF(ISBLANK(ETPT_TPRX_DDG!$D$5),"",IF(ISERROR(ETPT_TPRX!AH18),"",IF(ETPT_TPRX!AH18=0,"",ETPT_TPRX!AH18)))</f>
        <v/>
      </c>
    </row>
    <row r="19" spans="4:34" ht="17" thickBot="1" x14ac:dyDescent="0.25">
      <c r="D19" s="174" t="s">
        <v>409</v>
      </c>
      <c r="E19" s="175"/>
      <c r="F19" s="175"/>
      <c r="G19" s="175"/>
      <c r="H19" s="175"/>
      <c r="I19" s="175"/>
      <c r="J19" s="175"/>
      <c r="K19" s="175"/>
    </row>
    <row r="20" spans="4:34" ht="18" thickTop="1" thickBot="1" x14ac:dyDescent="0.25">
      <c r="D20" s="176" t="s">
        <v>330</v>
      </c>
      <c r="E20" s="177"/>
      <c r="F20" s="178"/>
      <c r="G20" s="178"/>
      <c r="H20" s="178"/>
      <c r="I20" s="178"/>
      <c r="J20" s="179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47" t="s">
        <v>325</v>
      </c>
      <c r="I2" s="103" t="s">
        <v>144</v>
      </c>
      <c r="J2" s="347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47"/>
      <c r="I3" s="103" t="s">
        <v>301</v>
      </c>
      <c r="J3" s="347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7"/>
      <c r="I4" s="103" t="s">
        <v>249</v>
      </c>
      <c r="J4" s="347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409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216" bestFit="1" customWidth="1"/>
    <col min="2" max="2" width="17.1640625" style="217" hidden="1" customWidth="1"/>
    <col min="3" max="3" width="6.33203125" style="217" customWidth="1"/>
    <col min="4" max="4" width="6.5" style="216" customWidth="1"/>
    <col min="5" max="5" width="19.5" style="216" customWidth="1"/>
    <col min="6" max="6" width="23" style="217" customWidth="1"/>
    <col min="7" max="7" width="9.33203125" style="217" customWidth="1"/>
    <col min="8" max="8" width="11.33203125" style="217" customWidth="1"/>
    <col min="9" max="9" width="9" style="217" customWidth="1"/>
    <col min="10" max="28" width="9.33203125" style="217" customWidth="1"/>
    <col min="29" max="29" width="11.6640625" style="217" customWidth="1"/>
    <col min="30" max="37" width="9.33203125" style="217" customWidth="1"/>
    <col min="38" max="38" width="7.83203125" style="217" customWidth="1"/>
    <col min="39" max="39" width="8.6640625" style="217" customWidth="1"/>
    <col min="40" max="42" width="9.33203125" style="217" customWidth="1"/>
    <col min="43" max="43" width="10.83203125" style="217" customWidth="1"/>
    <col min="44" max="48" width="9.33203125" style="217" customWidth="1"/>
    <col min="49" max="49" width="15.5" style="217" customWidth="1"/>
    <col min="50" max="50" width="16.5" style="217" customWidth="1"/>
    <col min="51" max="51" width="9.33203125" style="217" customWidth="1"/>
    <col min="52" max="61" width="9.33203125" style="217" hidden="1" customWidth="1"/>
    <col min="62" max="62" width="4" style="217" customWidth="1"/>
    <col min="63" max="16384" width="10.83203125" style="217"/>
  </cols>
  <sheetData>
    <row r="1" spans="1:61" s="186" customFormat="1" ht="12" customHeight="1" x14ac:dyDescent="0.15">
      <c r="A1" s="185"/>
      <c r="B1" s="351" t="s">
        <v>329</v>
      </c>
      <c r="C1" s="351"/>
      <c r="D1" s="351"/>
      <c r="E1" s="351"/>
      <c r="F1" s="351"/>
      <c r="G1" s="187"/>
      <c r="H1" s="187"/>
      <c r="I1" s="187"/>
      <c r="J1" s="187"/>
      <c r="K1" s="187"/>
      <c r="L1" s="187"/>
      <c r="M1" s="187"/>
      <c r="N1" s="187"/>
      <c r="O1" s="187"/>
    </row>
    <row r="2" spans="1:61" s="186" customFormat="1" ht="12" customHeight="1" x14ac:dyDescent="0.15">
      <c r="A2" s="188"/>
      <c r="B2" s="188"/>
      <c r="C2" s="188"/>
      <c r="D2" s="188"/>
      <c r="E2" s="188"/>
      <c r="F2" s="188"/>
      <c r="G2" s="189" t="s">
        <v>323</v>
      </c>
      <c r="H2" s="189" t="s">
        <v>323</v>
      </c>
      <c r="I2" s="189" t="s">
        <v>323</v>
      </c>
      <c r="J2" s="189" t="s">
        <v>323</v>
      </c>
      <c r="K2" s="189" t="s">
        <v>323</v>
      </c>
      <c r="L2" s="189" t="s">
        <v>323</v>
      </c>
      <c r="M2" s="189" t="s">
        <v>323</v>
      </c>
      <c r="N2" s="189" t="s">
        <v>323</v>
      </c>
      <c r="O2" s="189" t="s">
        <v>323</v>
      </c>
      <c r="P2" s="350" t="s">
        <v>322</v>
      </c>
      <c r="Q2" s="189" t="s">
        <v>321</v>
      </c>
      <c r="R2" s="189" t="s">
        <v>321</v>
      </c>
      <c r="S2" s="189" t="s">
        <v>321</v>
      </c>
      <c r="T2" s="189" t="s">
        <v>321</v>
      </c>
      <c r="U2" s="189" t="s">
        <v>321</v>
      </c>
      <c r="V2" s="189" t="s">
        <v>321</v>
      </c>
      <c r="W2" s="189" t="s">
        <v>321</v>
      </c>
      <c r="X2" s="189" t="s">
        <v>321</v>
      </c>
      <c r="Y2" s="189" t="s">
        <v>321</v>
      </c>
      <c r="Z2" s="189" t="s">
        <v>321</v>
      </c>
      <c r="AA2" s="189" t="s">
        <v>321</v>
      </c>
      <c r="AB2" s="189" t="s">
        <v>321</v>
      </c>
      <c r="AC2" s="189" t="s">
        <v>321</v>
      </c>
      <c r="AD2" s="350" t="s">
        <v>320</v>
      </c>
      <c r="AE2" s="190" t="s">
        <v>319</v>
      </c>
      <c r="AF2" s="190" t="s">
        <v>319</v>
      </c>
      <c r="AG2" s="190" t="s">
        <v>319</v>
      </c>
      <c r="AH2" s="190" t="s">
        <v>319</v>
      </c>
      <c r="AI2" s="190" t="s">
        <v>319</v>
      </c>
      <c r="AJ2" s="190" t="s">
        <v>319</v>
      </c>
      <c r="AK2" s="190" t="s">
        <v>319</v>
      </c>
      <c r="AL2" s="190" t="s">
        <v>319</v>
      </c>
      <c r="AM2" s="190" t="s">
        <v>319</v>
      </c>
      <c r="AN2" s="350" t="s">
        <v>318</v>
      </c>
      <c r="AQ2" s="189"/>
      <c r="AR2" s="189"/>
      <c r="AS2" s="189"/>
      <c r="AT2" s="189"/>
      <c r="AU2" s="189"/>
      <c r="AV2" s="189"/>
      <c r="AW2" s="189"/>
      <c r="AX2" s="189"/>
      <c r="AY2" s="350"/>
      <c r="AZ2" s="190"/>
      <c r="BA2" s="190"/>
      <c r="BB2" s="190"/>
      <c r="BC2" s="190"/>
      <c r="BD2" s="190"/>
      <c r="BE2" s="190"/>
      <c r="BF2" s="190"/>
      <c r="BG2" s="190"/>
      <c r="BH2" s="190"/>
      <c r="BI2" s="350"/>
    </row>
    <row r="3" spans="1:61" s="186" customFormat="1" ht="36" customHeight="1" x14ac:dyDescent="0.15">
      <c r="A3" s="188"/>
      <c r="B3" s="188"/>
      <c r="C3" s="188"/>
      <c r="D3" s="188"/>
      <c r="E3" s="188"/>
      <c r="F3" s="188"/>
      <c r="G3" s="189" t="s">
        <v>300</v>
      </c>
      <c r="H3" s="189" t="s">
        <v>299</v>
      </c>
      <c r="I3" s="189" t="s">
        <v>298</v>
      </c>
      <c r="J3" s="189" t="s">
        <v>297</v>
      </c>
      <c r="K3" s="189" t="s">
        <v>296</v>
      </c>
      <c r="L3" s="189" t="s">
        <v>295</v>
      </c>
      <c r="M3" s="189" t="s">
        <v>63</v>
      </c>
      <c r="N3" s="189" t="s">
        <v>61</v>
      </c>
      <c r="O3" s="189" t="s">
        <v>294</v>
      </c>
      <c r="P3" s="350"/>
      <c r="Q3" s="189" t="s">
        <v>293</v>
      </c>
      <c r="R3" s="189" t="s">
        <v>292</v>
      </c>
      <c r="S3" s="189" t="s">
        <v>291</v>
      </c>
      <c r="T3" s="189" t="s">
        <v>290</v>
      </c>
      <c r="U3" s="189" t="s">
        <v>289</v>
      </c>
      <c r="V3" s="189" t="s">
        <v>288</v>
      </c>
      <c r="W3" s="189" t="s">
        <v>287</v>
      </c>
      <c r="X3" s="189" t="s">
        <v>286</v>
      </c>
      <c r="Y3" s="189" t="s">
        <v>285</v>
      </c>
      <c r="Z3" s="189" t="s">
        <v>284</v>
      </c>
      <c r="AA3" s="189" t="s">
        <v>283</v>
      </c>
      <c r="AB3" s="189" t="s">
        <v>282</v>
      </c>
      <c r="AC3" s="189" t="s">
        <v>281</v>
      </c>
      <c r="AD3" s="350"/>
      <c r="AE3" s="190" t="s">
        <v>280</v>
      </c>
      <c r="AF3" s="190" t="s">
        <v>279</v>
      </c>
      <c r="AG3" s="190" t="s">
        <v>278</v>
      </c>
      <c r="AH3" s="190" t="s">
        <v>277</v>
      </c>
      <c r="AI3" s="190" t="s">
        <v>276</v>
      </c>
      <c r="AJ3" s="190" t="s">
        <v>275</v>
      </c>
      <c r="AK3" s="190" t="s">
        <v>274</v>
      </c>
      <c r="AL3" s="190" t="s">
        <v>273</v>
      </c>
      <c r="AM3" s="190" t="s">
        <v>272</v>
      </c>
      <c r="AN3" s="350"/>
      <c r="AQ3" s="189"/>
      <c r="AR3" s="189"/>
      <c r="AS3" s="189"/>
      <c r="AT3" s="189"/>
      <c r="AU3" s="189"/>
      <c r="AV3" s="189"/>
      <c r="AW3" s="189"/>
      <c r="AX3" s="189"/>
      <c r="AY3" s="350"/>
      <c r="AZ3" s="190"/>
      <c r="BA3" s="190"/>
      <c r="BB3" s="190"/>
      <c r="BC3" s="190"/>
      <c r="BD3" s="190"/>
      <c r="BE3" s="190"/>
      <c r="BF3" s="190"/>
      <c r="BG3" s="190"/>
      <c r="BH3" s="190"/>
      <c r="BI3" s="350"/>
    </row>
    <row r="4" spans="1:61" s="186" customFormat="1" ht="60" customHeight="1" x14ac:dyDescent="0.15">
      <c r="A4" s="191"/>
      <c r="B4" s="192" t="s">
        <v>271</v>
      </c>
      <c r="C4" s="192" t="s">
        <v>270</v>
      </c>
      <c r="D4" s="192" t="s">
        <v>32</v>
      </c>
      <c r="E4" s="192" t="s">
        <v>269</v>
      </c>
      <c r="F4" s="192" t="s">
        <v>268</v>
      </c>
      <c r="G4" s="189" t="s">
        <v>248</v>
      </c>
      <c r="H4" s="189" t="s">
        <v>247</v>
      </c>
      <c r="I4" s="189" t="s">
        <v>246</v>
      </c>
      <c r="J4" s="189" t="s">
        <v>245</v>
      </c>
      <c r="K4" s="189" t="s">
        <v>244</v>
      </c>
      <c r="L4" s="189" t="s">
        <v>243</v>
      </c>
      <c r="M4" s="189" t="s">
        <v>63</v>
      </c>
      <c r="N4" s="189" t="s">
        <v>242</v>
      </c>
      <c r="O4" s="189" t="s">
        <v>241</v>
      </c>
      <c r="P4" s="350"/>
      <c r="Q4" s="189" t="s">
        <v>240</v>
      </c>
      <c r="R4" s="189" t="s">
        <v>239</v>
      </c>
      <c r="S4" s="189" t="s">
        <v>238</v>
      </c>
      <c r="T4" s="189" t="s">
        <v>237</v>
      </c>
      <c r="U4" s="189" t="s">
        <v>236</v>
      </c>
      <c r="V4" s="189" t="s">
        <v>235</v>
      </c>
      <c r="W4" s="189" t="s">
        <v>234</v>
      </c>
      <c r="X4" s="189" t="s">
        <v>233</v>
      </c>
      <c r="Y4" s="189" t="s">
        <v>232</v>
      </c>
      <c r="Z4" s="189" t="s">
        <v>231</v>
      </c>
      <c r="AA4" s="189" t="s">
        <v>230</v>
      </c>
      <c r="AB4" s="189" t="s">
        <v>229</v>
      </c>
      <c r="AC4" s="189" t="s">
        <v>228</v>
      </c>
      <c r="AD4" s="350"/>
      <c r="AE4" s="190" t="s">
        <v>227</v>
      </c>
      <c r="AF4" s="190" t="s">
        <v>226</v>
      </c>
      <c r="AG4" s="190" t="s">
        <v>225</v>
      </c>
      <c r="AH4" s="190" t="s">
        <v>224</v>
      </c>
      <c r="AI4" s="190" t="s">
        <v>223</v>
      </c>
      <c r="AJ4" s="190" t="s">
        <v>222</v>
      </c>
      <c r="AK4" s="190" t="s">
        <v>221</v>
      </c>
      <c r="AL4" s="190" t="s">
        <v>220</v>
      </c>
      <c r="AM4" s="190" t="s">
        <v>219</v>
      </c>
      <c r="AN4" s="350"/>
      <c r="AQ4" s="189"/>
      <c r="AR4" s="189"/>
      <c r="AS4" s="189"/>
      <c r="AT4" s="189"/>
      <c r="AU4" s="189"/>
      <c r="AV4" s="189"/>
      <c r="AW4" s="189"/>
      <c r="AX4" s="189"/>
      <c r="AY4" s="350"/>
      <c r="AZ4" s="190"/>
      <c r="BA4" s="190"/>
      <c r="BB4" s="190"/>
      <c r="BC4" s="190"/>
      <c r="BD4" s="190"/>
      <c r="BE4" s="190"/>
      <c r="BF4" s="190"/>
      <c r="BG4" s="190"/>
      <c r="BH4" s="190"/>
      <c r="BI4" s="350"/>
    </row>
    <row r="5" spans="1:61" s="186" customFormat="1" ht="144" customHeight="1" x14ac:dyDescent="0.15">
      <c r="A5" s="193" t="s">
        <v>198</v>
      </c>
      <c r="B5" s="194"/>
      <c r="C5" s="194"/>
      <c r="D5" s="195"/>
      <c r="E5" s="195" t="s">
        <v>218</v>
      </c>
      <c r="F5" s="195" t="s">
        <v>217</v>
      </c>
      <c r="G5" s="196" t="s">
        <v>414</v>
      </c>
      <c r="H5" s="196" t="s">
        <v>415</v>
      </c>
      <c r="I5" s="198"/>
      <c r="J5" s="198"/>
      <c r="K5" s="198"/>
      <c r="L5" s="198"/>
      <c r="M5" s="199"/>
      <c r="N5" s="196" t="s">
        <v>416</v>
      </c>
      <c r="O5" s="196" t="s">
        <v>417</v>
      </c>
      <c r="P5" s="197">
        <f>SUMIF($G$2:O$2,O$2,$G5:O5)</f>
        <v>0</v>
      </c>
      <c r="Q5" s="198"/>
      <c r="R5" s="198"/>
      <c r="S5" s="198"/>
      <c r="T5" s="198"/>
      <c r="U5" s="198"/>
      <c r="V5" s="198"/>
      <c r="W5" s="196" t="s">
        <v>418</v>
      </c>
      <c r="X5" s="196" t="s">
        <v>419</v>
      </c>
      <c r="Y5" s="196" t="s">
        <v>420</v>
      </c>
      <c r="Z5" s="196" t="s">
        <v>421</v>
      </c>
      <c r="AA5" s="196" t="s">
        <v>422</v>
      </c>
      <c r="AB5" s="196" t="s">
        <v>423</v>
      </c>
      <c r="AC5" s="196" t="s">
        <v>424</v>
      </c>
      <c r="AD5" s="197">
        <f>SUMIF($G$2:AC$2,Y$2,$G5:AC5)</f>
        <v>0</v>
      </c>
      <c r="AE5" s="200"/>
      <c r="AF5" s="200"/>
      <c r="AG5" s="201"/>
      <c r="AH5" s="201"/>
      <c r="AI5" s="201"/>
      <c r="AJ5" s="201"/>
      <c r="AK5" s="201"/>
      <c r="AL5" s="201"/>
      <c r="AM5" s="200"/>
      <c r="AN5" s="197">
        <f>SUMIF($G$2:AM$2,AM$2,$G5:AM5)</f>
        <v>0</v>
      </c>
      <c r="AQ5" s="198"/>
      <c r="AR5" s="196"/>
      <c r="AS5" s="196"/>
      <c r="AT5" s="196"/>
      <c r="AU5" s="196"/>
      <c r="AV5" s="196"/>
      <c r="AW5" s="196"/>
      <c r="AX5" s="196"/>
      <c r="AY5" s="197"/>
      <c r="AZ5" s="200"/>
      <c r="BA5" s="200"/>
      <c r="BB5" s="201"/>
      <c r="BC5" s="201"/>
      <c r="BD5" s="201"/>
      <c r="BE5" s="201"/>
      <c r="BF5" s="201"/>
      <c r="BG5" s="201"/>
      <c r="BH5" s="200"/>
      <c r="BI5" s="197"/>
    </row>
    <row r="6" spans="1:61" s="186" customFormat="1" ht="409.6" x14ac:dyDescent="0.15">
      <c r="A6" s="193" t="s">
        <v>198</v>
      </c>
      <c r="B6" s="194"/>
      <c r="C6" s="194"/>
      <c r="D6" s="195"/>
      <c r="E6" s="195" t="s">
        <v>216</v>
      </c>
      <c r="F6" s="195" t="s">
        <v>215</v>
      </c>
      <c r="G6" s="198"/>
      <c r="H6" s="198"/>
      <c r="I6" s="196" t="s">
        <v>425</v>
      </c>
      <c r="J6" s="196" t="s">
        <v>426</v>
      </c>
      <c r="K6" s="196" t="s">
        <v>427</v>
      </c>
      <c r="L6" s="196" t="s">
        <v>428</v>
      </c>
      <c r="M6" s="196" t="s">
        <v>429</v>
      </c>
      <c r="N6" s="196" t="s">
        <v>430</v>
      </c>
      <c r="O6" s="196" t="s">
        <v>431</v>
      </c>
      <c r="P6" s="197">
        <f>SUMIF($G$2:O$2,O$2,$G6:O6)</f>
        <v>0</v>
      </c>
      <c r="Q6" s="196" t="s">
        <v>432</v>
      </c>
      <c r="R6" s="196" t="s">
        <v>433</v>
      </c>
      <c r="S6" s="196" t="s">
        <v>434</v>
      </c>
      <c r="T6" s="196" t="s">
        <v>435</v>
      </c>
      <c r="U6" s="196" t="s">
        <v>436</v>
      </c>
      <c r="V6" s="196" t="s">
        <v>437</v>
      </c>
      <c r="W6" s="198"/>
      <c r="X6" s="198"/>
      <c r="Y6" s="198"/>
      <c r="Z6" s="198"/>
      <c r="AA6" s="198"/>
      <c r="AB6" s="196" t="s">
        <v>438</v>
      </c>
      <c r="AC6" s="196" t="s">
        <v>439</v>
      </c>
      <c r="AD6" s="197">
        <f>SUMIF($G$2:AC$2,Y$2,$G6:AC6)</f>
        <v>0</v>
      </c>
      <c r="AE6" s="200"/>
      <c r="AF6" s="201"/>
      <c r="AG6" s="201"/>
      <c r="AH6" s="201"/>
      <c r="AI6" s="201"/>
      <c r="AJ6" s="201"/>
      <c r="AK6" s="201"/>
      <c r="AL6" s="201"/>
      <c r="AM6" s="200"/>
      <c r="AN6" s="197">
        <f>SUMIF($G$2:AM$2,AM$2,$G6:AM6)</f>
        <v>0</v>
      </c>
      <c r="AQ6" s="196"/>
      <c r="AR6" s="198"/>
      <c r="AS6" s="198"/>
      <c r="AT6" s="198"/>
      <c r="AU6" s="198"/>
      <c r="AV6" s="198"/>
      <c r="AW6" s="196"/>
      <c r="AX6" s="196"/>
      <c r="AY6" s="197"/>
      <c r="AZ6" s="200"/>
      <c r="BA6" s="201"/>
      <c r="BB6" s="201"/>
      <c r="BC6" s="201"/>
      <c r="BD6" s="201"/>
      <c r="BE6" s="201"/>
      <c r="BF6" s="201"/>
      <c r="BG6" s="201"/>
      <c r="BH6" s="200"/>
      <c r="BI6" s="197"/>
    </row>
    <row r="7" spans="1:61" s="186" customFormat="1" ht="48" customHeight="1" x14ac:dyDescent="0.15">
      <c r="A7" s="193" t="s">
        <v>198</v>
      </c>
      <c r="B7" s="194"/>
      <c r="C7" s="194"/>
      <c r="D7" s="195"/>
      <c r="E7" s="195" t="s">
        <v>214</v>
      </c>
      <c r="F7" s="195" t="s">
        <v>213</v>
      </c>
      <c r="G7" s="203"/>
      <c r="H7" s="196" t="s">
        <v>440</v>
      </c>
      <c r="I7" s="196" t="s">
        <v>441</v>
      </c>
      <c r="J7" s="203"/>
      <c r="K7" s="203"/>
      <c r="L7" s="203"/>
      <c r="M7" s="196" t="s">
        <v>442</v>
      </c>
      <c r="N7" s="196" t="s">
        <v>443</v>
      </c>
      <c r="O7" s="196" t="s">
        <v>444</v>
      </c>
      <c r="P7" s="197">
        <f>SUMIF($G$2:O$2,O$2,$G7:O7)</f>
        <v>0</v>
      </c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196" t="s">
        <v>445</v>
      </c>
      <c r="AD7" s="197">
        <f>SUMIF($G$2:AC$2,Y$2,$G7:AC7)</f>
        <v>0</v>
      </c>
      <c r="AE7" s="200"/>
      <c r="AF7" s="200"/>
      <c r="AG7" s="200"/>
      <c r="AH7" s="200"/>
      <c r="AI7" s="200"/>
      <c r="AJ7" s="200"/>
      <c r="AK7" s="200"/>
      <c r="AL7" s="200"/>
      <c r="AM7" s="204"/>
      <c r="AN7" s="197">
        <f>SUMIF($G$2:AM$2,AM$2,$G7:AM7)</f>
        <v>0</v>
      </c>
      <c r="AQ7" s="203"/>
      <c r="AR7" s="203"/>
      <c r="AS7" s="203"/>
      <c r="AT7" s="203"/>
      <c r="AU7" s="203"/>
      <c r="AV7" s="203"/>
      <c r="AW7" s="203"/>
      <c r="AX7" s="196"/>
      <c r="AY7" s="197"/>
      <c r="AZ7" s="200"/>
      <c r="BA7" s="200"/>
      <c r="BB7" s="200"/>
      <c r="BC7" s="200"/>
      <c r="BD7" s="200"/>
      <c r="BE7" s="200"/>
      <c r="BF7" s="200"/>
      <c r="BG7" s="200"/>
      <c r="BH7" s="204"/>
      <c r="BI7" s="197"/>
    </row>
    <row r="8" spans="1:61" s="186" customFormat="1" ht="24" customHeight="1" x14ac:dyDescent="0.15">
      <c r="A8" s="193" t="s">
        <v>198</v>
      </c>
      <c r="B8" s="194"/>
      <c r="C8" s="194"/>
      <c r="D8" s="195"/>
      <c r="E8" s="195" t="s">
        <v>212</v>
      </c>
      <c r="F8" s="195" t="s">
        <v>211</v>
      </c>
      <c r="G8" s="205"/>
      <c r="H8" s="205"/>
      <c r="I8" s="205"/>
      <c r="J8" s="205"/>
      <c r="K8" s="205"/>
      <c r="L8" s="205"/>
      <c r="M8" s="205"/>
      <c r="N8" s="205"/>
      <c r="O8" s="205"/>
      <c r="P8" s="197">
        <f>SUMIF($G$2:O$2,O$2,$G8:O8)</f>
        <v>0</v>
      </c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2"/>
      <c r="AD8" s="197">
        <f>SUMIF($G$2:AC$2,Y$2,$G8:AC8)</f>
        <v>0</v>
      </c>
      <c r="AE8" s="200"/>
      <c r="AF8" s="200"/>
      <c r="AG8" s="200"/>
      <c r="AH8" s="200"/>
      <c r="AI8" s="200"/>
      <c r="AJ8" s="200"/>
      <c r="AK8" s="200"/>
      <c r="AL8" s="200"/>
      <c r="AM8" s="200"/>
      <c r="AN8" s="197">
        <f>SUMIF($G$2:AM$2,AM$2,$G8:AM8)</f>
        <v>0</v>
      </c>
      <c r="AQ8" s="203"/>
      <c r="AR8" s="203"/>
      <c r="AS8" s="203"/>
      <c r="AT8" s="203"/>
      <c r="AU8" s="203"/>
      <c r="AV8" s="203"/>
      <c r="AW8" s="203"/>
      <c r="AX8" s="202"/>
      <c r="AY8" s="197"/>
      <c r="AZ8" s="200"/>
      <c r="BA8" s="200"/>
      <c r="BB8" s="200"/>
      <c r="BC8" s="200"/>
      <c r="BD8" s="200"/>
      <c r="BE8" s="200"/>
      <c r="BF8" s="200"/>
      <c r="BG8" s="200"/>
      <c r="BH8" s="200"/>
      <c r="BI8" s="197"/>
    </row>
    <row r="9" spans="1:61" s="186" customFormat="1" ht="156" customHeight="1" x14ac:dyDescent="0.15">
      <c r="A9" s="193" t="s">
        <v>198</v>
      </c>
      <c r="B9" s="194"/>
      <c r="C9" s="194"/>
      <c r="D9" s="195"/>
      <c r="E9" s="195" t="s">
        <v>210</v>
      </c>
      <c r="F9" s="195" t="s">
        <v>209</v>
      </c>
      <c r="G9" s="206"/>
      <c r="H9" s="196" t="s">
        <v>446</v>
      </c>
      <c r="I9" s="196" t="s">
        <v>447</v>
      </c>
      <c r="J9" s="207"/>
      <c r="K9" s="207"/>
      <c r="L9" s="207"/>
      <c r="M9" s="196" t="s">
        <v>448</v>
      </c>
      <c r="N9" s="196" t="s">
        <v>449</v>
      </c>
      <c r="O9" s="196" t="s">
        <v>450</v>
      </c>
      <c r="P9" s="208">
        <f>SUMIF($G$2:O$2,O$2,$G9:O9)</f>
        <v>0</v>
      </c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196" t="s">
        <v>451</v>
      </c>
      <c r="AD9" s="197">
        <f>SUMIF($G$2:AC$2,Y$2,$G9:AC9)</f>
        <v>0</v>
      </c>
      <c r="AE9" s="200"/>
      <c r="AF9" s="200"/>
      <c r="AG9" s="200"/>
      <c r="AH9" s="200"/>
      <c r="AI9" s="200"/>
      <c r="AJ9" s="200"/>
      <c r="AK9" s="200"/>
      <c r="AL9" s="200"/>
      <c r="AM9" s="200"/>
      <c r="AN9" s="197">
        <f>SUMIF($G$2:AM$2,AM$2,$G9:AM9)</f>
        <v>0</v>
      </c>
      <c r="AQ9" s="203"/>
      <c r="AR9" s="203"/>
      <c r="AS9" s="203"/>
      <c r="AT9" s="203"/>
      <c r="AU9" s="203"/>
      <c r="AV9" s="203"/>
      <c r="AW9" s="203"/>
      <c r="AX9" s="196"/>
      <c r="AY9" s="197"/>
      <c r="AZ9" s="200"/>
      <c r="BA9" s="200"/>
      <c r="BB9" s="200"/>
      <c r="BC9" s="200"/>
      <c r="BD9" s="200"/>
      <c r="BE9" s="200"/>
      <c r="BF9" s="200"/>
      <c r="BG9" s="200"/>
      <c r="BH9" s="200"/>
      <c r="BI9" s="197"/>
    </row>
    <row r="10" spans="1:61" s="186" customFormat="1" ht="72" customHeight="1" x14ac:dyDescent="0.15">
      <c r="A10" s="193" t="s">
        <v>198</v>
      </c>
      <c r="B10" s="194"/>
      <c r="C10" s="194"/>
      <c r="D10" s="195"/>
      <c r="E10" s="195" t="s">
        <v>208</v>
      </c>
      <c r="F10" s="195" t="s">
        <v>207</v>
      </c>
      <c r="G10" s="206"/>
      <c r="H10" s="196" t="s">
        <v>452</v>
      </c>
      <c r="I10" s="196" t="s">
        <v>453</v>
      </c>
      <c r="J10" s="207"/>
      <c r="K10" s="207"/>
      <c r="L10" s="207"/>
      <c r="M10" s="196" t="s">
        <v>454</v>
      </c>
      <c r="N10" s="196" t="s">
        <v>455</v>
      </c>
      <c r="O10" s="196" t="s">
        <v>456</v>
      </c>
      <c r="P10" s="208">
        <f>SUMIF($G$2:O$2,O$2,$G10:O10)</f>
        <v>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196" t="s">
        <v>457</v>
      </c>
      <c r="AD10" s="197">
        <f>SUMIF($G$2:AC$2,Y$2,$G10:AC10)</f>
        <v>0</v>
      </c>
      <c r="AE10" s="200"/>
      <c r="AF10" s="200"/>
      <c r="AG10" s="200"/>
      <c r="AH10" s="200"/>
      <c r="AI10" s="200"/>
      <c r="AJ10" s="200"/>
      <c r="AK10" s="200"/>
      <c r="AL10" s="200"/>
      <c r="AM10" s="200"/>
      <c r="AN10" s="197">
        <f>SUMIF($G$2:AM$2,AM$2,$G10:AM10)</f>
        <v>0</v>
      </c>
      <c r="AQ10" s="203"/>
      <c r="AR10" s="203"/>
      <c r="AS10" s="203"/>
      <c r="AT10" s="203"/>
      <c r="AU10" s="203"/>
      <c r="AV10" s="203"/>
      <c r="AW10" s="203"/>
      <c r="AX10" s="196"/>
      <c r="AY10" s="197"/>
      <c r="AZ10" s="200"/>
      <c r="BA10" s="200"/>
      <c r="BB10" s="200"/>
      <c r="BC10" s="200"/>
      <c r="BD10" s="200"/>
      <c r="BE10" s="200"/>
      <c r="BF10" s="200"/>
      <c r="BG10" s="200"/>
      <c r="BH10" s="200"/>
      <c r="BI10" s="197"/>
    </row>
    <row r="11" spans="1:61" s="186" customFormat="1" ht="72" customHeight="1" x14ac:dyDescent="0.15">
      <c r="A11" s="193" t="s">
        <v>198</v>
      </c>
      <c r="B11" s="194"/>
      <c r="C11" s="194"/>
      <c r="D11" s="195"/>
      <c r="E11" s="195" t="s">
        <v>206</v>
      </c>
      <c r="F11" s="195" t="s">
        <v>205</v>
      </c>
      <c r="G11" s="206"/>
      <c r="H11" s="196" t="s">
        <v>458</v>
      </c>
      <c r="I11" s="196" t="s">
        <v>459</v>
      </c>
      <c r="J11" s="206"/>
      <c r="K11" s="206"/>
      <c r="L11" s="206"/>
      <c r="M11" s="196" t="s">
        <v>460</v>
      </c>
      <c r="N11" s="196" t="s">
        <v>461</v>
      </c>
      <c r="O11" s="196" t="s">
        <v>462</v>
      </c>
      <c r="P11" s="208">
        <f>SUMIF($G$2:O$2,O$2,$G11:O11)</f>
        <v>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196" t="s">
        <v>463</v>
      </c>
      <c r="AD11" s="197">
        <f>SUMIF($G$2:AC$2,Y$2,$G11:AC11)</f>
        <v>0</v>
      </c>
      <c r="AE11" s="200"/>
      <c r="AF11" s="200"/>
      <c r="AG11" s="200"/>
      <c r="AH11" s="200"/>
      <c r="AI11" s="200"/>
      <c r="AJ11" s="200"/>
      <c r="AK11" s="200"/>
      <c r="AL11" s="200"/>
      <c r="AM11" s="200"/>
      <c r="AN11" s="197">
        <f>SUMIF($G$2:AM$2,AM$2,$G11:AM11)</f>
        <v>0</v>
      </c>
      <c r="AQ11" s="203"/>
      <c r="AR11" s="203"/>
      <c r="AS11" s="203"/>
      <c r="AT11" s="203"/>
      <c r="AU11" s="203"/>
      <c r="AV11" s="203"/>
      <c r="AW11" s="203"/>
      <c r="AX11" s="196"/>
      <c r="AY11" s="197"/>
      <c r="AZ11" s="200"/>
      <c r="BA11" s="200"/>
      <c r="BB11" s="200"/>
      <c r="BC11" s="200"/>
      <c r="BD11" s="200"/>
      <c r="BE11" s="200"/>
      <c r="BF11" s="200"/>
      <c r="BG11" s="200"/>
      <c r="BH11" s="200"/>
      <c r="BI11" s="197"/>
    </row>
    <row r="12" spans="1:61" s="186" customFormat="1" ht="72" customHeight="1" x14ac:dyDescent="0.15">
      <c r="A12" s="193" t="s">
        <v>198</v>
      </c>
      <c r="B12" s="194"/>
      <c r="C12" s="194"/>
      <c r="D12" s="195"/>
      <c r="E12" s="195" t="s">
        <v>204</v>
      </c>
      <c r="F12" s="195" t="s">
        <v>203</v>
      </c>
      <c r="G12" s="206"/>
      <c r="H12" s="196" t="s">
        <v>558</v>
      </c>
      <c r="I12" s="196" t="s">
        <v>559</v>
      </c>
      <c r="J12" s="207"/>
      <c r="K12" s="207"/>
      <c r="L12" s="207"/>
      <c r="M12" s="196" t="s">
        <v>560</v>
      </c>
      <c r="N12" s="196" t="s">
        <v>561</v>
      </c>
      <c r="O12" s="196" t="s">
        <v>562</v>
      </c>
      <c r="P12" s="208">
        <f>SUMIF($G$2:O$2,O$2,$G12:O12)</f>
        <v>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196" t="s">
        <v>563</v>
      </c>
      <c r="AD12" s="197">
        <f>SUMIF($G$2:AC$2,Y$2,$G12:AC12)</f>
        <v>0</v>
      </c>
      <c r="AE12" s="200"/>
      <c r="AF12" s="200"/>
      <c r="AG12" s="200"/>
      <c r="AH12" s="200"/>
      <c r="AI12" s="200"/>
      <c r="AJ12" s="200"/>
      <c r="AK12" s="200"/>
      <c r="AL12" s="200"/>
      <c r="AM12" s="200"/>
      <c r="AN12" s="197">
        <f>SUMIF($G$2:AM$2,AM$2,$G12:AM12)</f>
        <v>0</v>
      </c>
      <c r="AQ12" s="203"/>
      <c r="AR12" s="203"/>
      <c r="AS12" s="203"/>
      <c r="AT12" s="203"/>
      <c r="AU12" s="203"/>
      <c r="AV12" s="203"/>
      <c r="AW12" s="203"/>
      <c r="AX12" s="196"/>
      <c r="AY12" s="197"/>
      <c r="AZ12" s="200"/>
      <c r="BA12" s="200"/>
      <c r="BB12" s="200"/>
      <c r="BC12" s="200"/>
      <c r="BD12" s="200"/>
      <c r="BE12" s="200"/>
      <c r="BF12" s="200"/>
      <c r="BG12" s="200"/>
      <c r="BH12" s="200"/>
      <c r="BI12" s="197"/>
    </row>
    <row r="13" spans="1:61" s="186" customFormat="1" ht="79" customHeight="1" x14ac:dyDescent="0.15">
      <c r="A13" s="193" t="s">
        <v>198</v>
      </c>
      <c r="B13" s="194"/>
      <c r="C13" s="194"/>
      <c r="D13" s="195"/>
      <c r="E13" s="195" t="s">
        <v>202</v>
      </c>
      <c r="F13" s="195" t="s">
        <v>201</v>
      </c>
      <c r="G13" s="209"/>
      <c r="H13" s="196" t="s">
        <v>564</v>
      </c>
      <c r="I13" s="196" t="s">
        <v>565</v>
      </c>
      <c r="J13" s="207"/>
      <c r="K13" s="207"/>
      <c r="L13" s="207"/>
      <c r="M13" s="196" t="s">
        <v>566</v>
      </c>
      <c r="N13" s="196" t="s">
        <v>567</v>
      </c>
      <c r="O13" s="196" t="s">
        <v>568</v>
      </c>
      <c r="P13" s="197">
        <f>SUMIF($G$2:O$2,O$2,$G13:O13)</f>
        <v>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196" t="s">
        <v>569</v>
      </c>
      <c r="AD13" s="197">
        <f>SUMIF($G$2:AC$2,Y$2,$G13:AC13)</f>
        <v>0</v>
      </c>
      <c r="AE13" s="200"/>
      <c r="AF13" s="200"/>
      <c r="AG13" s="200"/>
      <c r="AH13" s="200"/>
      <c r="AI13" s="200"/>
      <c r="AJ13" s="200"/>
      <c r="AK13" s="200"/>
      <c r="AL13" s="200"/>
      <c r="AM13" s="200"/>
      <c r="AN13" s="197">
        <f>SUMIF($G$2:AM$2,AM$2,$G13:AM13)</f>
        <v>0</v>
      </c>
      <c r="AQ13" s="203"/>
      <c r="AR13" s="203"/>
      <c r="AS13" s="203"/>
      <c r="AT13" s="203"/>
      <c r="AU13" s="203"/>
      <c r="AV13" s="203"/>
      <c r="AW13" s="203"/>
      <c r="AX13" s="203"/>
      <c r="AY13" s="197"/>
      <c r="AZ13" s="200"/>
      <c r="BA13" s="200"/>
      <c r="BB13" s="200"/>
      <c r="BC13" s="200"/>
      <c r="BD13" s="200"/>
      <c r="BE13" s="200"/>
      <c r="BF13" s="200"/>
      <c r="BG13" s="200"/>
      <c r="BH13" s="200"/>
      <c r="BI13" s="197"/>
    </row>
    <row r="14" spans="1:61" s="186" customFormat="1" ht="180" customHeight="1" x14ac:dyDescent="0.15">
      <c r="A14" s="193" t="s">
        <v>198</v>
      </c>
      <c r="B14" s="194"/>
      <c r="C14" s="194"/>
      <c r="D14" s="195"/>
      <c r="E14" s="195" t="s">
        <v>200</v>
      </c>
      <c r="F14" s="195" t="s">
        <v>199</v>
      </c>
      <c r="G14" s="196" t="s">
        <v>464</v>
      </c>
      <c r="H14" s="196" t="s">
        <v>465</v>
      </c>
      <c r="I14" s="196" t="s">
        <v>466</v>
      </c>
      <c r="J14" s="196" t="s">
        <v>467</v>
      </c>
      <c r="K14" s="196" t="s">
        <v>468</v>
      </c>
      <c r="L14" s="196" t="s">
        <v>469</v>
      </c>
      <c r="M14" s="196" t="s">
        <v>470</v>
      </c>
      <c r="N14" s="196" t="s">
        <v>471</v>
      </c>
      <c r="O14" s="196" t="s">
        <v>472</v>
      </c>
      <c r="P14" s="197">
        <f>SUMIF($G$2:O$2,O$2,$G14:O14)</f>
        <v>0</v>
      </c>
      <c r="Q14" s="196" t="s">
        <v>473</v>
      </c>
      <c r="R14" s="196" t="s">
        <v>474</v>
      </c>
      <c r="S14" s="196" t="s">
        <v>475</v>
      </c>
      <c r="T14" s="196" t="s">
        <v>476</v>
      </c>
      <c r="U14" s="196" t="s">
        <v>477</v>
      </c>
      <c r="V14" s="196" t="s">
        <v>478</v>
      </c>
      <c r="W14" s="196" t="s">
        <v>479</v>
      </c>
      <c r="X14" s="196" t="s">
        <v>480</v>
      </c>
      <c r="Y14" s="196" t="s">
        <v>481</v>
      </c>
      <c r="Z14" s="196" t="s">
        <v>482</v>
      </c>
      <c r="AA14" s="196" t="s">
        <v>483</v>
      </c>
      <c r="AB14" s="211"/>
      <c r="AC14" s="196" t="s">
        <v>570</v>
      </c>
      <c r="AD14" s="197">
        <f>SUMIF($G$2:AC$2,Y$2,$G14:AC14)</f>
        <v>0</v>
      </c>
      <c r="AE14" s="200"/>
      <c r="AF14" s="200"/>
      <c r="AG14" s="200"/>
      <c r="AH14" s="200"/>
      <c r="AI14" s="200"/>
      <c r="AJ14" s="200"/>
      <c r="AK14" s="200"/>
      <c r="AL14" s="200"/>
      <c r="AM14" s="200"/>
      <c r="AN14" s="197">
        <f>SUMIF($G$2:AM$2,AM$2,$G14:AM14)</f>
        <v>0</v>
      </c>
      <c r="AQ14" s="196"/>
      <c r="AR14" s="196"/>
      <c r="AS14" s="196"/>
      <c r="AT14" s="196"/>
      <c r="AU14" s="196"/>
      <c r="AV14" s="196"/>
      <c r="AW14" s="211"/>
      <c r="AX14" s="196"/>
      <c r="AY14" s="197"/>
      <c r="AZ14" s="200"/>
      <c r="BA14" s="200"/>
      <c r="BB14" s="200"/>
      <c r="BC14" s="200"/>
      <c r="BD14" s="200"/>
      <c r="BE14" s="200"/>
      <c r="BF14" s="200"/>
      <c r="BG14" s="200"/>
      <c r="BH14" s="200"/>
      <c r="BI14" s="197"/>
    </row>
    <row r="15" spans="1:61" s="186" customFormat="1" ht="180" customHeight="1" x14ac:dyDescent="0.15">
      <c r="A15" s="193" t="s">
        <v>198</v>
      </c>
      <c r="B15" s="194"/>
      <c r="C15" s="194"/>
      <c r="D15" s="195"/>
      <c r="E15" s="195" t="s">
        <v>197</v>
      </c>
      <c r="F15" s="195" t="s">
        <v>196</v>
      </c>
      <c r="G15" s="196" t="s">
        <v>464</v>
      </c>
      <c r="H15" s="196" t="s">
        <v>465</v>
      </c>
      <c r="I15" s="196" t="s">
        <v>466</v>
      </c>
      <c r="J15" s="196" t="s">
        <v>467</v>
      </c>
      <c r="K15" s="196" t="s">
        <v>468</v>
      </c>
      <c r="L15" s="196" t="s">
        <v>469</v>
      </c>
      <c r="M15" s="196" t="s">
        <v>470</v>
      </c>
      <c r="N15" s="196" t="s">
        <v>471</v>
      </c>
      <c r="O15" s="196" t="s">
        <v>472</v>
      </c>
      <c r="P15" s="197">
        <f>SUMIF($G$2:O$2,O$2,$G15:O15)</f>
        <v>0</v>
      </c>
      <c r="Q15" s="196" t="s">
        <v>473</v>
      </c>
      <c r="R15" s="196" t="s">
        <v>474</v>
      </c>
      <c r="S15" s="196" t="s">
        <v>475</v>
      </c>
      <c r="T15" s="196" t="s">
        <v>476</v>
      </c>
      <c r="U15" s="196" t="s">
        <v>477</v>
      </c>
      <c r="V15" s="196" t="s">
        <v>478</v>
      </c>
      <c r="W15" s="196" t="s">
        <v>479</v>
      </c>
      <c r="X15" s="196" t="s">
        <v>480</v>
      </c>
      <c r="Y15" s="196" t="s">
        <v>481</v>
      </c>
      <c r="Z15" s="196" t="s">
        <v>482</v>
      </c>
      <c r="AA15" s="196" t="s">
        <v>483</v>
      </c>
      <c r="AB15" s="203"/>
      <c r="AC15" s="196" t="s">
        <v>570</v>
      </c>
      <c r="AD15" s="197">
        <f>SUMIF($G$2:AC$2,Y$2,$G15:AC15)</f>
        <v>0</v>
      </c>
      <c r="AE15" s="200"/>
      <c r="AF15" s="200"/>
      <c r="AG15" s="200"/>
      <c r="AH15" s="200"/>
      <c r="AI15" s="200"/>
      <c r="AJ15" s="200"/>
      <c r="AK15" s="200"/>
      <c r="AL15" s="200"/>
      <c r="AM15" s="200"/>
      <c r="AN15" s="197">
        <f>SUMIF($G$2:AM$2,AM$2,$G15:AM15)</f>
        <v>0</v>
      </c>
      <c r="AQ15" s="196"/>
      <c r="AR15" s="196"/>
      <c r="AS15" s="196"/>
      <c r="AT15" s="196"/>
      <c r="AU15" s="196"/>
      <c r="AV15" s="196"/>
      <c r="AW15" s="203"/>
      <c r="AX15" s="196"/>
      <c r="AY15" s="197"/>
      <c r="AZ15" s="200"/>
      <c r="BA15" s="200"/>
      <c r="BB15" s="200"/>
      <c r="BC15" s="200"/>
      <c r="BD15" s="200"/>
      <c r="BE15" s="200"/>
      <c r="BF15" s="200"/>
      <c r="BG15" s="200"/>
      <c r="BH15" s="200"/>
      <c r="BI15" s="197"/>
    </row>
    <row r="16" spans="1:61" s="186" customFormat="1" ht="12" customHeight="1" x14ac:dyDescent="0.15">
      <c r="A16" s="193"/>
      <c r="B16" s="212"/>
      <c r="C16" s="212"/>
      <c r="D16" s="213"/>
      <c r="E16" s="213"/>
      <c r="F16" s="214" t="s">
        <v>195</v>
      </c>
      <c r="G16" s="215">
        <f>SUMIF($C$5:$C15,$C15,G$5:G15)</f>
        <v>0</v>
      </c>
      <c r="H16" s="215">
        <f>SUMIF($C$5:$C15,$C15,H$5:H15)</f>
        <v>0</v>
      </c>
      <c r="I16" s="215">
        <f>SUMIF($C$5:$C15,$C15,I$5:I15)</f>
        <v>0</v>
      </c>
      <c r="J16" s="215">
        <f>SUMIF($C$5:$C15,$C15,J$5:J15)</f>
        <v>0</v>
      </c>
      <c r="K16" s="215">
        <f>SUMIF($C$5:$C15,$C15,K$5:K15)</f>
        <v>0</v>
      </c>
      <c r="L16" s="215">
        <f>SUMIF($C$5:$C15,$C15,L$5:L15)</f>
        <v>0</v>
      </c>
      <c r="M16" s="215">
        <f>SUMIF($C$5:$C15,$C15,M$5:M15)</f>
        <v>0</v>
      </c>
      <c r="N16" s="215">
        <f>SUMIF($C$5:$C15,$C15,N$5:N15)</f>
        <v>0</v>
      </c>
      <c r="O16" s="215">
        <f>SUMIF($C$5:$C15,$C15,O$5:O15)</f>
        <v>0</v>
      </c>
      <c r="P16" s="197">
        <f>SUMIF($C$5:$C15,$C15,P$5:P15)</f>
        <v>0</v>
      </c>
      <c r="Q16" s="215">
        <f>SUMIF($C$5:$C15,$C15,Q$5:Q15)</f>
        <v>0</v>
      </c>
      <c r="R16" s="215">
        <f>SUMIF($C$5:$C15,$C15,R$5:R15)</f>
        <v>0</v>
      </c>
      <c r="S16" s="215">
        <f>SUMIF($C$5:$C15,$C15,S$5:S15)</f>
        <v>0</v>
      </c>
      <c r="T16" s="215">
        <f>SUMIF($C$5:$C15,$C15,T$5:T15)</f>
        <v>0</v>
      </c>
      <c r="U16" s="215">
        <f>SUMIF($C$5:$C15,$C15,U$5:U15)</f>
        <v>0</v>
      </c>
      <c r="V16" s="215">
        <f>SUMIF($C$5:$C15,$C15,V$5:V15)</f>
        <v>0</v>
      </c>
      <c r="W16" s="215">
        <f>SUMIF($C$5:$C15,$C15,W$5:W15)</f>
        <v>0</v>
      </c>
      <c r="X16" s="215">
        <f>SUMIF($C$5:$C15,$C15,X$5:X15)</f>
        <v>0</v>
      </c>
      <c r="Y16" s="215">
        <f>SUMIF($C$5:$C15,$C15,Y$5:Y15)</f>
        <v>0</v>
      </c>
      <c r="Z16" s="215">
        <f>SUMIF($C$5:$C15,$C15,Z$5:Z15)</f>
        <v>0</v>
      </c>
      <c r="AA16" s="215">
        <f>SUMIF($C$5:$C15,$C15,AA$5:AA15)</f>
        <v>0</v>
      </c>
      <c r="AB16" s="215">
        <f>SUMIF($C$5:$C15,$C15,AB$5:AB15)</f>
        <v>0</v>
      </c>
      <c r="AC16" s="215">
        <f>SUMIF($C$5:$C15,$C15,AC$5:AC15)</f>
        <v>0</v>
      </c>
      <c r="AD16" s="197">
        <f>SUMIF($C$5:$C15,$C15,AD$5:AD15)</f>
        <v>0</v>
      </c>
      <c r="AE16" s="215">
        <f>SUMIF($C$5:$C15,$C15,AE$5:AE15)</f>
        <v>0</v>
      </c>
      <c r="AF16" s="215">
        <f>SUMIF($C$5:$C15,$C15,AF$5:AF15)</f>
        <v>0</v>
      </c>
      <c r="AG16" s="215">
        <f>SUMIF($C$5:$C15,$C15,AG$5:AG15)</f>
        <v>0</v>
      </c>
      <c r="AH16" s="215">
        <f>SUMIF($C$5:$C15,$C15,AH$5:AH15)</f>
        <v>0</v>
      </c>
      <c r="AI16" s="215">
        <f>SUMIF($C$5:$C15,$C15,AI$5:AI15)</f>
        <v>0</v>
      </c>
      <c r="AJ16" s="215">
        <f>SUMIF($C$5:$C15,$C15,AJ$5:AJ15)</f>
        <v>0</v>
      </c>
      <c r="AK16" s="215">
        <f>SUMIF($C$5:$C15,$C15,AK$5:AK15)</f>
        <v>0</v>
      </c>
      <c r="AL16" s="215">
        <f>SUMIF($C$5:$C15,$C15,AL$5:AL15)</f>
        <v>0</v>
      </c>
      <c r="AM16" s="215">
        <f>SUMIF($C$5:$C15,$C15,AM$5:AM15)</f>
        <v>0</v>
      </c>
      <c r="AN16" s="197">
        <f>SUMIF($C$5:$C15,$C15,AN$5:AN15)</f>
        <v>0</v>
      </c>
      <c r="AQ16" s="215"/>
      <c r="AR16" s="215"/>
      <c r="AS16" s="215"/>
      <c r="AT16" s="215"/>
      <c r="AU16" s="215"/>
      <c r="AV16" s="215"/>
      <c r="AW16" s="215"/>
      <c r="AX16" s="215"/>
      <c r="AY16" s="197"/>
      <c r="AZ16" s="215"/>
      <c r="BA16" s="215"/>
      <c r="BB16" s="215"/>
      <c r="BC16" s="215"/>
      <c r="BD16" s="215"/>
      <c r="BE16" s="215"/>
      <c r="BF16" s="215"/>
      <c r="BG16" s="215"/>
      <c r="BH16" s="215"/>
      <c r="BI16" s="197"/>
    </row>
    <row r="17" spans="1:42" ht="16" customHeight="1" x14ac:dyDescent="0.2">
      <c r="A17" s="365"/>
      <c r="B17" s="362"/>
      <c r="C17" s="362"/>
      <c r="D17" s="365"/>
      <c r="E17" s="365"/>
      <c r="F17" s="365"/>
      <c r="G17" s="362"/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362"/>
      <c r="AE17" s="362"/>
      <c r="AF17" s="362"/>
      <c r="AG17" s="362"/>
      <c r="AH17" s="362"/>
      <c r="AI17" s="362"/>
      <c r="AJ17" s="362"/>
      <c r="AK17" s="362"/>
      <c r="AL17" s="362"/>
      <c r="AM17" s="362"/>
      <c r="AN17" s="362"/>
      <c r="AO17" s="362"/>
      <c r="AP17" s="362"/>
    </row>
    <row r="18" spans="1:42" ht="16" customHeight="1" x14ac:dyDescent="0.2">
      <c r="A18" s="365"/>
      <c r="B18" s="362"/>
      <c r="C18" s="362"/>
      <c r="D18" s="365"/>
      <c r="E18" s="365"/>
      <c r="F18" s="365"/>
      <c r="G18" s="362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  <c r="AC18" s="362"/>
      <c r="AD18" s="362"/>
      <c r="AE18" s="362"/>
      <c r="AF18" s="362"/>
      <c r="AG18" s="362"/>
      <c r="AH18" s="362"/>
      <c r="AI18" s="362"/>
      <c r="AJ18" s="362"/>
      <c r="AK18" s="362"/>
      <c r="AL18" s="362"/>
      <c r="AM18" s="362"/>
      <c r="AN18" s="362"/>
      <c r="AO18" s="362"/>
      <c r="AP18" s="362"/>
    </row>
    <row r="19" spans="1:42" ht="84" x14ac:dyDescent="0.2">
      <c r="A19" s="365"/>
      <c r="B19" s="362"/>
      <c r="C19" s="362"/>
      <c r="D19" s="365"/>
      <c r="E19" s="365"/>
      <c r="F19" s="365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2"/>
      <c r="AA19" s="362"/>
      <c r="AB19" s="359" t="s">
        <v>551</v>
      </c>
      <c r="AC19" s="196" t="s">
        <v>552</v>
      </c>
      <c r="AD19" s="362"/>
      <c r="AE19" s="362"/>
      <c r="AF19" s="362"/>
      <c r="AG19" s="362"/>
      <c r="AH19" s="362"/>
      <c r="AI19" s="362"/>
      <c r="AJ19" s="362"/>
      <c r="AK19" s="362"/>
      <c r="AL19" s="362"/>
      <c r="AM19" s="362"/>
      <c r="AN19" s="362"/>
      <c r="AO19" s="362"/>
      <c r="AP19" s="362"/>
    </row>
    <row r="20" spans="1:42" x14ac:dyDescent="0.2">
      <c r="A20" s="365"/>
      <c r="B20" s="362"/>
      <c r="C20" s="362"/>
      <c r="D20" s="365"/>
      <c r="E20" s="365"/>
      <c r="F20" s="365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  <c r="AC20" s="362"/>
      <c r="AD20" s="362"/>
      <c r="AE20" s="362"/>
      <c r="AF20" s="362"/>
      <c r="AG20" s="362"/>
      <c r="AH20" s="362"/>
      <c r="AI20" s="362"/>
      <c r="AJ20" s="362"/>
      <c r="AK20" s="362"/>
      <c r="AL20" s="362"/>
      <c r="AM20" s="362"/>
      <c r="AN20" s="362"/>
      <c r="AO20" s="362"/>
      <c r="AP20" s="362"/>
    </row>
    <row r="21" spans="1:42" x14ac:dyDescent="0.2">
      <c r="A21" s="365"/>
      <c r="B21" s="362"/>
      <c r="C21" s="362"/>
      <c r="D21" s="365"/>
      <c r="E21" s="365"/>
      <c r="F21" s="365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2"/>
      <c r="AA21" s="362"/>
      <c r="AB21" s="362"/>
      <c r="AC21" s="362"/>
      <c r="AD21" s="362"/>
      <c r="AE21" s="362"/>
      <c r="AF21" s="362"/>
      <c r="AG21" s="362"/>
      <c r="AH21" s="362"/>
      <c r="AI21" s="362"/>
      <c r="AJ21" s="362"/>
      <c r="AK21" s="362"/>
      <c r="AL21" s="362"/>
      <c r="AM21" s="362"/>
      <c r="AN21" s="362"/>
      <c r="AO21" s="362"/>
      <c r="AP21" s="362"/>
    </row>
    <row r="22" spans="1:42" x14ac:dyDescent="0.2">
      <c r="A22" s="365"/>
      <c r="B22" s="362"/>
      <c r="C22" s="362"/>
      <c r="D22" s="365"/>
      <c r="E22" s="365"/>
      <c r="F22" s="365"/>
      <c r="G22" s="362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362"/>
      <c r="AA22" s="362"/>
      <c r="AB22" s="362"/>
      <c r="AC22" s="362"/>
      <c r="AD22" s="362"/>
      <c r="AE22" s="362"/>
      <c r="AF22" s="362"/>
      <c r="AG22" s="362"/>
      <c r="AH22" s="362"/>
      <c r="AI22" s="362"/>
      <c r="AJ22" s="362"/>
      <c r="AK22" s="362"/>
      <c r="AL22" s="362"/>
      <c r="AM22" s="362"/>
      <c r="AN22" s="362"/>
      <c r="AO22" s="362"/>
      <c r="AP22" s="362"/>
    </row>
    <row r="23" spans="1:42" x14ac:dyDescent="0.2">
      <c r="A23" s="365"/>
      <c r="B23" s="362"/>
      <c r="C23" s="362"/>
      <c r="D23" s="365"/>
      <c r="E23" s="365"/>
      <c r="F23" s="365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362"/>
      <c r="AA23" s="362"/>
      <c r="AB23" s="362"/>
      <c r="AC23" s="362"/>
      <c r="AD23" s="362"/>
      <c r="AE23" s="362"/>
      <c r="AF23" s="362"/>
      <c r="AG23" s="362"/>
      <c r="AH23" s="362"/>
      <c r="AI23" s="362"/>
      <c r="AJ23" s="362"/>
      <c r="AK23" s="362"/>
      <c r="AL23" s="362"/>
      <c r="AM23" s="362"/>
      <c r="AN23" s="362"/>
      <c r="AO23" s="362"/>
      <c r="AP23" s="362"/>
    </row>
    <row r="24" spans="1:42" x14ac:dyDescent="0.2">
      <c r="A24" s="365"/>
      <c r="B24" s="362"/>
      <c r="C24" s="362"/>
      <c r="D24" s="365"/>
      <c r="E24" s="365"/>
      <c r="F24" s="365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2"/>
      <c r="AJ24" s="362"/>
      <c r="AK24" s="362"/>
      <c r="AL24" s="362"/>
      <c r="AM24" s="362"/>
      <c r="AN24" s="362"/>
      <c r="AO24" s="362"/>
      <c r="AP24" s="362"/>
    </row>
    <row r="25" spans="1:42" x14ac:dyDescent="0.2">
      <c r="A25" s="365"/>
      <c r="B25" s="362"/>
      <c r="C25" s="362"/>
      <c r="D25" s="365"/>
      <c r="E25" s="365"/>
      <c r="F25" s="365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2"/>
      <c r="AA25" s="362"/>
      <c r="AB25" s="362"/>
      <c r="AC25" s="362"/>
      <c r="AD25" s="362"/>
      <c r="AE25" s="362"/>
      <c r="AF25" s="362"/>
      <c r="AG25" s="362"/>
      <c r="AH25" s="362"/>
      <c r="AI25" s="362"/>
      <c r="AJ25" s="362"/>
      <c r="AK25" s="362"/>
      <c r="AL25" s="362"/>
      <c r="AM25" s="362"/>
      <c r="AN25" s="362"/>
      <c r="AO25" s="362"/>
      <c r="AP25" s="362"/>
    </row>
    <row r="26" spans="1:42" x14ac:dyDescent="0.2">
      <c r="A26" s="365"/>
      <c r="B26" s="362"/>
      <c r="C26" s="362"/>
      <c r="D26" s="365"/>
      <c r="E26" s="365"/>
      <c r="F26" s="365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362"/>
      <c r="AA26" s="362"/>
      <c r="AB26" s="362"/>
      <c r="AC26" s="362"/>
      <c r="AD26" s="362"/>
      <c r="AE26" s="362"/>
      <c r="AF26" s="362"/>
      <c r="AG26" s="362"/>
      <c r="AH26" s="362"/>
      <c r="AI26" s="362"/>
      <c r="AJ26" s="362"/>
      <c r="AK26" s="362"/>
      <c r="AL26" s="362"/>
      <c r="AM26" s="362"/>
      <c r="AN26" s="362"/>
      <c r="AO26" s="362"/>
      <c r="AP26" s="362"/>
    </row>
    <row r="27" spans="1:42" x14ac:dyDescent="0.2">
      <c r="A27" s="365"/>
      <c r="B27" s="362"/>
      <c r="C27" s="362"/>
      <c r="D27" s="365"/>
      <c r="E27" s="365"/>
      <c r="F27" s="365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  <c r="X27" s="362"/>
      <c r="Y27" s="362"/>
      <c r="Z27" s="362"/>
      <c r="AA27" s="362"/>
      <c r="AB27" s="362"/>
      <c r="AC27" s="362"/>
      <c r="AD27" s="362"/>
      <c r="AE27" s="362"/>
      <c r="AF27" s="362"/>
      <c r="AG27" s="362"/>
      <c r="AH27" s="362"/>
      <c r="AI27" s="362"/>
      <c r="AJ27" s="362"/>
      <c r="AK27" s="362"/>
      <c r="AL27" s="362"/>
      <c r="AM27" s="362"/>
      <c r="AN27" s="362"/>
      <c r="AO27" s="362"/>
      <c r="AP27" s="362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2" t="s">
        <v>373</v>
      </c>
      <c r="B1" s="352"/>
      <c r="C1" s="352"/>
      <c r="D1" s="352"/>
      <c r="E1" s="352"/>
      <c r="F1" s="352"/>
      <c r="G1" s="218"/>
      <c r="H1" s="218"/>
      <c r="I1" s="218"/>
      <c r="J1" s="218"/>
      <c r="K1" s="218"/>
      <c r="L1" s="218"/>
      <c r="M1" s="219"/>
      <c r="N1" s="219"/>
      <c r="O1" s="218"/>
      <c r="P1" s="218"/>
      <c r="Q1" s="218"/>
      <c r="R1" s="218"/>
      <c r="S1" s="218"/>
      <c r="T1" s="218"/>
    </row>
    <row r="2" spans="1:20" x14ac:dyDescent="0.2">
      <c r="A2" s="220"/>
      <c r="B2" s="220"/>
      <c r="C2" s="220"/>
      <c r="D2" s="220"/>
      <c r="E2" s="220"/>
      <c r="F2" s="220"/>
      <c r="G2" s="221" t="s">
        <v>323</v>
      </c>
      <c r="H2" s="221" t="s">
        <v>323</v>
      </c>
      <c r="I2" s="221" t="s">
        <v>323</v>
      </c>
      <c r="J2" s="221" t="s">
        <v>323</v>
      </c>
      <c r="K2" s="221" t="s">
        <v>323</v>
      </c>
      <c r="L2" s="221" t="s">
        <v>323</v>
      </c>
      <c r="M2" s="222" t="s">
        <v>323</v>
      </c>
      <c r="N2" s="222" t="s">
        <v>323</v>
      </c>
      <c r="O2" s="221" t="s">
        <v>323</v>
      </c>
      <c r="P2" s="353" t="s">
        <v>372</v>
      </c>
      <c r="Q2" s="221" t="s">
        <v>371</v>
      </c>
      <c r="R2" s="221" t="s">
        <v>371</v>
      </c>
      <c r="S2" s="221" t="s">
        <v>371</v>
      </c>
      <c r="T2" s="353" t="s">
        <v>370</v>
      </c>
    </row>
    <row r="3" spans="1:20" ht="24" x14ac:dyDescent="0.2">
      <c r="A3" s="220"/>
      <c r="B3" s="220"/>
      <c r="C3" s="220"/>
      <c r="D3" s="220"/>
      <c r="E3" s="220"/>
      <c r="F3" s="220"/>
      <c r="G3" s="221" t="s">
        <v>360</v>
      </c>
      <c r="H3" s="221" t="s">
        <v>359</v>
      </c>
      <c r="I3" s="221" t="s">
        <v>358</v>
      </c>
      <c r="J3" s="221" t="s">
        <v>357</v>
      </c>
      <c r="K3" s="221" t="s">
        <v>356</v>
      </c>
      <c r="L3" s="221" t="s">
        <v>355</v>
      </c>
      <c r="M3" s="222" t="s">
        <v>354</v>
      </c>
      <c r="N3" s="222" t="s">
        <v>353</v>
      </c>
      <c r="O3" s="221" t="s">
        <v>352</v>
      </c>
      <c r="P3" s="353"/>
      <c r="Q3" s="221" t="s">
        <v>351</v>
      </c>
      <c r="R3" s="221" t="s">
        <v>287</v>
      </c>
      <c r="S3" s="221" t="s">
        <v>281</v>
      </c>
      <c r="T3" s="353"/>
    </row>
    <row r="4" spans="1:20" ht="60" x14ac:dyDescent="0.2">
      <c r="A4" s="220"/>
      <c r="B4" s="223" t="s">
        <v>271</v>
      </c>
      <c r="C4" s="223" t="s">
        <v>270</v>
      </c>
      <c r="D4" s="223" t="s">
        <v>32</v>
      </c>
      <c r="E4" s="223" t="s">
        <v>269</v>
      </c>
      <c r="F4" s="223" t="s">
        <v>268</v>
      </c>
      <c r="G4" s="221" t="s">
        <v>341</v>
      </c>
      <c r="H4" s="221" t="s">
        <v>340</v>
      </c>
      <c r="I4" s="221" t="s">
        <v>339</v>
      </c>
      <c r="J4" s="221" t="s">
        <v>338</v>
      </c>
      <c r="K4" s="221" t="s">
        <v>337</v>
      </c>
      <c r="L4" s="221" t="s">
        <v>336</v>
      </c>
      <c r="M4" s="222" t="s">
        <v>335</v>
      </c>
      <c r="N4" s="222" t="s">
        <v>334</v>
      </c>
      <c r="O4" s="221" t="s">
        <v>333</v>
      </c>
      <c r="P4" s="353"/>
      <c r="Q4" s="221" t="s">
        <v>332</v>
      </c>
      <c r="R4" s="221" t="s">
        <v>234</v>
      </c>
      <c r="S4" s="221" t="s">
        <v>228</v>
      </c>
      <c r="T4" s="353"/>
    </row>
    <row r="5" spans="1:20" ht="317" x14ac:dyDescent="0.2">
      <c r="A5" s="224" t="s">
        <v>331</v>
      </c>
      <c r="B5" s="225"/>
      <c r="C5" s="225"/>
      <c r="D5" s="226"/>
      <c r="E5" s="225" t="s">
        <v>218</v>
      </c>
      <c r="F5" s="225" t="s">
        <v>217</v>
      </c>
      <c r="G5" s="227"/>
      <c r="H5" s="196" t="s">
        <v>484</v>
      </c>
      <c r="I5" s="196" t="s">
        <v>485</v>
      </c>
      <c r="J5" s="196" t="s">
        <v>486</v>
      </c>
      <c r="K5" s="228" t="s">
        <v>487</v>
      </c>
      <c r="L5" s="228" t="s">
        <v>487</v>
      </c>
      <c r="M5" s="228"/>
      <c r="N5" s="228"/>
      <c r="O5" s="228" t="s">
        <v>487</v>
      </c>
      <c r="P5" s="229">
        <f t="shared" ref="P5:P15" si="0">SUM(G5:O5)</f>
        <v>0</v>
      </c>
      <c r="Q5" s="228" t="s">
        <v>487</v>
      </c>
      <c r="R5" s="196" t="s">
        <v>488</v>
      </c>
      <c r="S5" s="230" t="s">
        <v>489</v>
      </c>
      <c r="T5" s="229">
        <f t="shared" ref="T5:T15" si="1">SUM(Q5:S5)</f>
        <v>0</v>
      </c>
    </row>
    <row r="6" spans="1:20" ht="48" x14ac:dyDescent="0.2">
      <c r="A6" s="231" t="s">
        <v>331</v>
      </c>
      <c r="B6" s="226"/>
      <c r="C6" s="226"/>
      <c r="D6" s="226"/>
      <c r="E6" s="226" t="s">
        <v>216</v>
      </c>
      <c r="F6" s="226" t="s">
        <v>215</v>
      </c>
      <c r="G6" s="232"/>
      <c r="H6" s="233"/>
      <c r="I6" s="233"/>
      <c r="J6" s="233"/>
      <c r="K6" s="233"/>
      <c r="L6" s="233"/>
      <c r="M6" s="228" t="s">
        <v>487</v>
      </c>
      <c r="N6" s="228" t="s">
        <v>487</v>
      </c>
      <c r="O6" s="228" t="s">
        <v>487</v>
      </c>
      <c r="P6" s="234">
        <f t="shared" si="0"/>
        <v>0</v>
      </c>
      <c r="Q6" s="233"/>
      <c r="R6" s="233"/>
      <c r="S6" s="233"/>
      <c r="T6" s="234">
        <f t="shared" si="1"/>
        <v>0</v>
      </c>
    </row>
    <row r="7" spans="1:20" x14ac:dyDescent="0.2">
      <c r="A7" s="224" t="s">
        <v>331</v>
      </c>
      <c r="B7" s="225"/>
      <c r="C7" s="225"/>
      <c r="D7" s="225"/>
      <c r="E7" s="225" t="s">
        <v>214</v>
      </c>
      <c r="F7" s="225" t="s">
        <v>213</v>
      </c>
      <c r="G7" s="227"/>
      <c r="H7" s="235"/>
      <c r="I7" s="235"/>
      <c r="J7" s="235"/>
      <c r="K7" s="235"/>
      <c r="L7" s="235"/>
      <c r="M7" s="233"/>
      <c r="N7" s="233"/>
      <c r="O7" s="233"/>
      <c r="P7" s="229">
        <f t="shared" si="0"/>
        <v>0</v>
      </c>
      <c r="Q7" s="235"/>
      <c r="R7" s="235"/>
      <c r="S7" s="210"/>
      <c r="T7" s="229">
        <f t="shared" si="1"/>
        <v>0</v>
      </c>
    </row>
    <row r="8" spans="1:20" x14ac:dyDescent="0.2">
      <c r="A8" s="224" t="s">
        <v>331</v>
      </c>
      <c r="B8" s="225"/>
      <c r="C8" s="225"/>
      <c r="D8" s="225"/>
      <c r="E8" s="225" t="s">
        <v>212</v>
      </c>
      <c r="F8" s="225" t="s">
        <v>211</v>
      </c>
      <c r="G8" s="227"/>
      <c r="H8" s="235"/>
      <c r="I8" s="235"/>
      <c r="J8" s="235"/>
      <c r="K8" s="235"/>
      <c r="L8" s="235"/>
      <c r="M8" s="233"/>
      <c r="N8" s="233"/>
      <c r="O8" s="233"/>
      <c r="P8" s="229">
        <f t="shared" si="0"/>
        <v>0</v>
      </c>
      <c r="Q8" s="235"/>
      <c r="R8" s="235"/>
      <c r="S8" s="202"/>
      <c r="T8" s="229">
        <f t="shared" si="1"/>
        <v>0</v>
      </c>
    </row>
    <row r="9" spans="1:20" ht="144" x14ac:dyDescent="0.2">
      <c r="A9" s="224" t="s">
        <v>331</v>
      </c>
      <c r="B9" s="225"/>
      <c r="C9" s="225"/>
      <c r="D9" s="225"/>
      <c r="E9" s="225" t="s">
        <v>210</v>
      </c>
      <c r="F9" s="225" t="s">
        <v>209</v>
      </c>
      <c r="G9" s="227"/>
      <c r="H9" s="235"/>
      <c r="I9" s="235"/>
      <c r="J9" s="235"/>
      <c r="K9" s="235"/>
      <c r="L9" s="235"/>
      <c r="M9" s="233"/>
      <c r="N9" s="233"/>
      <c r="O9" s="233"/>
      <c r="P9" s="229">
        <f t="shared" si="0"/>
        <v>0</v>
      </c>
      <c r="Q9" s="235"/>
      <c r="R9" s="235"/>
      <c r="S9" s="196" t="s">
        <v>490</v>
      </c>
      <c r="T9" s="229">
        <f t="shared" si="1"/>
        <v>0</v>
      </c>
    </row>
    <row r="10" spans="1:20" ht="96" x14ac:dyDescent="0.2">
      <c r="A10" s="224" t="s">
        <v>331</v>
      </c>
      <c r="B10" s="225"/>
      <c r="C10" s="225"/>
      <c r="D10" s="225"/>
      <c r="E10" s="225" t="s">
        <v>208</v>
      </c>
      <c r="F10" s="225" t="s">
        <v>207</v>
      </c>
      <c r="G10" s="227"/>
      <c r="H10" s="235"/>
      <c r="I10" s="235"/>
      <c r="J10" s="235"/>
      <c r="K10" s="235"/>
      <c r="L10" s="235"/>
      <c r="M10" s="233"/>
      <c r="N10" s="233"/>
      <c r="O10" s="233"/>
      <c r="P10" s="229">
        <f t="shared" si="0"/>
        <v>0</v>
      </c>
      <c r="Q10" s="235"/>
      <c r="R10" s="235"/>
      <c r="S10" s="196" t="s">
        <v>491</v>
      </c>
      <c r="T10" s="229">
        <f t="shared" si="1"/>
        <v>0</v>
      </c>
    </row>
    <row r="11" spans="1:20" ht="96" x14ac:dyDescent="0.2">
      <c r="A11" s="224" t="s">
        <v>331</v>
      </c>
      <c r="B11" s="225"/>
      <c r="C11" s="225"/>
      <c r="D11" s="225"/>
      <c r="E11" s="225" t="s">
        <v>206</v>
      </c>
      <c r="F11" s="225" t="s">
        <v>205</v>
      </c>
      <c r="G11" s="227"/>
      <c r="H11" s="235"/>
      <c r="I11" s="235"/>
      <c r="J11" s="235"/>
      <c r="K11" s="235"/>
      <c r="L11" s="235"/>
      <c r="M11" s="233"/>
      <c r="N11" s="233"/>
      <c r="O11" s="233"/>
      <c r="P11" s="229">
        <f t="shared" si="0"/>
        <v>0</v>
      </c>
      <c r="Q11" s="235"/>
      <c r="R11" s="235"/>
      <c r="S11" s="196" t="s">
        <v>492</v>
      </c>
      <c r="T11" s="229">
        <f t="shared" si="1"/>
        <v>0</v>
      </c>
    </row>
    <row r="12" spans="1:20" ht="120" x14ac:dyDescent="0.2">
      <c r="A12" s="224" t="s">
        <v>331</v>
      </c>
      <c r="B12" s="225"/>
      <c r="C12" s="225"/>
      <c r="D12" s="225"/>
      <c r="E12" s="225" t="s">
        <v>204</v>
      </c>
      <c r="F12" s="225" t="s">
        <v>203</v>
      </c>
      <c r="G12" s="227"/>
      <c r="H12" s="235"/>
      <c r="I12" s="235"/>
      <c r="J12" s="235"/>
      <c r="K12" s="235"/>
      <c r="L12" s="235"/>
      <c r="M12" s="233"/>
      <c r="N12" s="233"/>
      <c r="O12" s="233"/>
      <c r="P12" s="229">
        <f t="shared" si="0"/>
        <v>0</v>
      </c>
      <c r="Q12" s="235"/>
      <c r="R12" s="235"/>
      <c r="S12" s="196" t="s">
        <v>571</v>
      </c>
      <c r="T12" s="229">
        <f t="shared" si="1"/>
        <v>0</v>
      </c>
    </row>
    <row r="13" spans="1:20" ht="96" x14ac:dyDescent="0.2">
      <c r="A13" s="224" t="s">
        <v>331</v>
      </c>
      <c r="B13" s="225"/>
      <c r="C13" s="225"/>
      <c r="D13" s="225"/>
      <c r="E13" s="225" t="s">
        <v>202</v>
      </c>
      <c r="F13" s="225" t="s">
        <v>201</v>
      </c>
      <c r="G13" s="227"/>
      <c r="H13" s="235"/>
      <c r="I13" s="235"/>
      <c r="J13" s="235"/>
      <c r="K13" s="235"/>
      <c r="L13" s="235"/>
      <c r="M13" s="233"/>
      <c r="N13" s="233"/>
      <c r="O13" s="233"/>
      <c r="P13" s="229">
        <f t="shared" si="0"/>
        <v>0</v>
      </c>
      <c r="Q13" s="235"/>
      <c r="R13" s="235"/>
      <c r="S13" s="196" t="s">
        <v>572</v>
      </c>
      <c r="T13" s="229">
        <f t="shared" si="1"/>
        <v>0</v>
      </c>
    </row>
    <row r="14" spans="1:20" ht="132" x14ac:dyDescent="0.2">
      <c r="A14" s="224" t="s">
        <v>331</v>
      </c>
      <c r="B14" s="225"/>
      <c r="C14" s="225"/>
      <c r="D14" s="225"/>
      <c r="E14" s="225" t="s">
        <v>200</v>
      </c>
      <c r="F14" s="225" t="s">
        <v>199</v>
      </c>
      <c r="G14" s="227"/>
      <c r="H14" s="196" t="s">
        <v>493</v>
      </c>
      <c r="I14" s="196" t="s">
        <v>494</v>
      </c>
      <c r="J14" s="196" t="s">
        <v>495</v>
      </c>
      <c r="K14" s="236"/>
      <c r="L14" s="236"/>
      <c r="M14" s="233"/>
      <c r="N14" s="233"/>
      <c r="O14" s="233"/>
      <c r="P14" s="229">
        <f t="shared" si="0"/>
        <v>0</v>
      </c>
      <c r="Q14" s="233"/>
      <c r="R14" s="196" t="s">
        <v>496</v>
      </c>
      <c r="S14" s="230" t="s">
        <v>573</v>
      </c>
      <c r="T14" s="229">
        <f t="shared" si="1"/>
        <v>0</v>
      </c>
    </row>
    <row r="15" spans="1:20" ht="132" x14ac:dyDescent="0.2">
      <c r="A15" s="224" t="s">
        <v>331</v>
      </c>
      <c r="B15" s="225"/>
      <c r="C15" s="225"/>
      <c r="D15" s="225"/>
      <c r="E15" s="225" t="s">
        <v>197</v>
      </c>
      <c r="F15" s="225" t="s">
        <v>196</v>
      </c>
      <c r="G15" s="227"/>
      <c r="H15" s="196" t="s">
        <v>493</v>
      </c>
      <c r="I15" s="196" t="s">
        <v>494</v>
      </c>
      <c r="J15" s="196" t="s">
        <v>495</v>
      </c>
      <c r="K15" s="236"/>
      <c r="L15" s="236"/>
      <c r="M15" s="233"/>
      <c r="N15" s="233"/>
      <c r="O15" s="233"/>
      <c r="P15" s="229">
        <f t="shared" si="0"/>
        <v>0</v>
      </c>
      <c r="Q15" s="235"/>
      <c r="R15" s="196" t="s">
        <v>496</v>
      </c>
      <c r="S15" s="230" t="s">
        <v>573</v>
      </c>
      <c r="T15" s="229">
        <f t="shared" si="1"/>
        <v>0</v>
      </c>
    </row>
    <row r="16" spans="1:20" x14ac:dyDescent="0.2">
      <c r="A16" s="224"/>
      <c r="B16" s="237"/>
      <c r="C16" s="237"/>
      <c r="D16" s="237"/>
      <c r="E16" s="237"/>
      <c r="F16" s="238" t="s">
        <v>195</v>
      </c>
      <c r="G16" s="239">
        <f t="shared" ref="G16:T16" si="2">SUM(G5:G15)</f>
        <v>0</v>
      </c>
      <c r="H16" s="239">
        <f t="shared" si="2"/>
        <v>0</v>
      </c>
      <c r="I16" s="239">
        <f t="shared" si="2"/>
        <v>0</v>
      </c>
      <c r="J16" s="239">
        <f t="shared" si="2"/>
        <v>0</v>
      </c>
      <c r="K16" s="239">
        <f t="shared" si="2"/>
        <v>0</v>
      </c>
      <c r="L16" s="239">
        <f t="shared" si="2"/>
        <v>0</v>
      </c>
      <c r="M16" s="240">
        <f t="shared" si="2"/>
        <v>0</v>
      </c>
      <c r="N16" s="240">
        <f t="shared" si="2"/>
        <v>0</v>
      </c>
      <c r="O16" s="239">
        <f t="shared" si="2"/>
        <v>0</v>
      </c>
      <c r="P16" s="239">
        <f t="shared" si="2"/>
        <v>0</v>
      </c>
      <c r="Q16" s="239">
        <f t="shared" si="2"/>
        <v>0</v>
      </c>
      <c r="R16" s="239">
        <f t="shared" si="2"/>
        <v>0</v>
      </c>
      <c r="S16" s="239">
        <f t="shared" si="2"/>
        <v>0</v>
      </c>
      <c r="T16" s="239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62"/>
      <c r="R19" s="359" t="s">
        <v>551</v>
      </c>
      <c r="S19" s="196" t="s">
        <v>557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44"/>
      <c r="B1" s="355" t="s">
        <v>329</v>
      </c>
      <c r="C1" s="355"/>
      <c r="D1" s="355"/>
      <c r="E1" s="355"/>
      <c r="F1" s="355"/>
      <c r="G1" s="355"/>
      <c r="H1" s="355"/>
      <c r="I1" s="355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</row>
    <row r="2" spans="1:28" ht="28" x14ac:dyDescent="0.2">
      <c r="A2" s="242"/>
      <c r="B2" s="242"/>
      <c r="C2" s="242"/>
      <c r="D2" s="242"/>
      <c r="E2" s="242"/>
      <c r="F2" s="242"/>
      <c r="G2" s="243" t="s">
        <v>328</v>
      </c>
      <c r="H2" s="354" t="s">
        <v>327</v>
      </c>
      <c r="I2" s="246" t="s">
        <v>326</v>
      </c>
      <c r="J2" s="246" t="s">
        <v>326</v>
      </c>
      <c r="K2" s="246" t="s">
        <v>326</v>
      </c>
      <c r="L2" s="246" t="s">
        <v>326</v>
      </c>
      <c r="M2" s="246" t="s">
        <v>326</v>
      </c>
      <c r="N2" s="246" t="s">
        <v>326</v>
      </c>
      <c r="O2" s="246" t="s">
        <v>326</v>
      </c>
      <c r="P2" s="246" t="s">
        <v>326</v>
      </c>
      <c r="Q2" s="246" t="s">
        <v>326</v>
      </c>
      <c r="R2" s="246" t="s">
        <v>326</v>
      </c>
      <c r="S2" s="246" t="s">
        <v>326</v>
      </c>
      <c r="T2" s="246" t="s">
        <v>326</v>
      </c>
      <c r="U2" s="246" t="s">
        <v>326</v>
      </c>
      <c r="V2" s="246" t="s">
        <v>326</v>
      </c>
      <c r="W2" s="354" t="s">
        <v>325</v>
      </c>
      <c r="X2" s="243" t="s">
        <v>144</v>
      </c>
      <c r="Y2" s="243" t="s">
        <v>144</v>
      </c>
      <c r="Z2" s="243" t="s">
        <v>144</v>
      </c>
      <c r="AA2" s="243" t="s">
        <v>144</v>
      </c>
      <c r="AB2" s="354" t="s">
        <v>324</v>
      </c>
    </row>
    <row r="3" spans="1:28" ht="56" x14ac:dyDescent="0.2">
      <c r="A3" s="242"/>
      <c r="B3" s="242"/>
      <c r="C3" s="242"/>
      <c r="D3" s="242"/>
      <c r="E3" s="242"/>
      <c r="F3" s="242"/>
      <c r="G3" s="243" t="s">
        <v>317</v>
      </c>
      <c r="H3" s="354"/>
      <c r="I3" s="246" t="s">
        <v>316</v>
      </c>
      <c r="J3" s="246" t="s">
        <v>315</v>
      </c>
      <c r="K3" s="246" t="s">
        <v>314</v>
      </c>
      <c r="L3" s="246" t="s">
        <v>313</v>
      </c>
      <c r="M3" s="246" t="s">
        <v>312</v>
      </c>
      <c r="N3" s="246" t="s">
        <v>311</v>
      </c>
      <c r="O3" s="246" t="s">
        <v>310</v>
      </c>
      <c r="P3" s="246" t="s">
        <v>309</v>
      </c>
      <c r="Q3" s="246" t="s">
        <v>308</v>
      </c>
      <c r="R3" s="246"/>
      <c r="S3" s="246" t="s">
        <v>307</v>
      </c>
      <c r="T3" s="246" t="s">
        <v>306</v>
      </c>
      <c r="U3" s="246" t="s">
        <v>305</v>
      </c>
      <c r="V3" s="246" t="s">
        <v>304</v>
      </c>
      <c r="W3" s="354"/>
      <c r="X3" s="245"/>
      <c r="Y3" s="243" t="s">
        <v>303</v>
      </c>
      <c r="Z3" s="243" t="s">
        <v>302</v>
      </c>
      <c r="AA3" s="243" t="s">
        <v>301</v>
      </c>
      <c r="AB3" s="354"/>
    </row>
    <row r="4" spans="1:28" ht="98" x14ac:dyDescent="0.2">
      <c r="A4" s="247"/>
      <c r="B4" s="248" t="s">
        <v>271</v>
      </c>
      <c r="C4" s="248" t="s">
        <v>270</v>
      </c>
      <c r="D4" s="248" t="s">
        <v>32</v>
      </c>
      <c r="E4" s="248" t="s">
        <v>269</v>
      </c>
      <c r="F4" s="248" t="s">
        <v>268</v>
      </c>
      <c r="G4" s="243" t="s">
        <v>267</v>
      </c>
      <c r="H4" s="354"/>
      <c r="I4" s="246" t="s">
        <v>266</v>
      </c>
      <c r="J4" s="249" t="s">
        <v>265</v>
      </c>
      <c r="K4" s="246" t="s">
        <v>264</v>
      </c>
      <c r="L4" s="246" t="s">
        <v>263</v>
      </c>
      <c r="M4" s="246" t="s">
        <v>262</v>
      </c>
      <c r="N4" s="246" t="s">
        <v>261</v>
      </c>
      <c r="O4" s="246" t="s">
        <v>260</v>
      </c>
      <c r="P4" s="246" t="s">
        <v>259</v>
      </c>
      <c r="Q4" s="246" t="s">
        <v>258</v>
      </c>
      <c r="R4" s="249" t="s">
        <v>257</v>
      </c>
      <c r="S4" s="246" t="s">
        <v>256</v>
      </c>
      <c r="T4" s="246" t="s">
        <v>255</v>
      </c>
      <c r="U4" s="246" t="s">
        <v>254</v>
      </c>
      <c r="V4" s="249" t="s">
        <v>253</v>
      </c>
      <c r="W4" s="354"/>
      <c r="X4" s="250" t="s">
        <v>252</v>
      </c>
      <c r="Y4" s="250" t="s">
        <v>251</v>
      </c>
      <c r="Z4" s="250" t="s">
        <v>250</v>
      </c>
      <c r="AA4" s="250" t="s">
        <v>249</v>
      </c>
      <c r="AB4" s="354"/>
    </row>
    <row r="5" spans="1:28" ht="196" x14ac:dyDescent="0.2">
      <c r="A5" s="251" t="s">
        <v>198</v>
      </c>
      <c r="B5" s="252"/>
      <c r="C5" s="252"/>
      <c r="D5" s="253"/>
      <c r="E5" s="253" t="s">
        <v>218</v>
      </c>
      <c r="F5" s="253" t="s">
        <v>217</v>
      </c>
      <c r="G5" s="254" t="s">
        <v>497</v>
      </c>
      <c r="H5" s="255">
        <f>SUMIF($G$2:G$2,G$2,$G5:G5)</f>
        <v>0</v>
      </c>
      <c r="I5" s="254" t="s">
        <v>498</v>
      </c>
      <c r="J5" s="256"/>
      <c r="K5" s="257"/>
      <c r="L5" s="257"/>
      <c r="M5" s="257"/>
      <c r="N5" s="257"/>
      <c r="O5" s="257"/>
      <c r="P5" s="254" t="s">
        <v>499</v>
      </c>
      <c r="Q5" s="254" t="s">
        <v>500</v>
      </c>
      <c r="R5" s="254" t="s">
        <v>501</v>
      </c>
      <c r="S5" s="254" t="s">
        <v>502</v>
      </c>
      <c r="T5" s="254" t="s">
        <v>503</v>
      </c>
      <c r="U5" s="254" t="s">
        <v>504</v>
      </c>
      <c r="V5" s="254" t="s">
        <v>505</v>
      </c>
      <c r="W5" s="255">
        <f>SUMIF($G$2:V$2,V$2,$G5:V5)</f>
        <v>0</v>
      </c>
      <c r="X5" s="254" t="s">
        <v>506</v>
      </c>
      <c r="Y5" s="254" t="s">
        <v>506</v>
      </c>
      <c r="Z5" s="254" t="s">
        <v>506</v>
      </c>
      <c r="AA5" s="254" t="s">
        <v>506</v>
      </c>
      <c r="AB5" s="258">
        <f>SUMIF($G$2:AA$2,AA$2,$G5:AA5)</f>
        <v>0</v>
      </c>
    </row>
    <row r="6" spans="1:28" ht="266" x14ac:dyDescent="0.2">
      <c r="A6" s="251" t="s">
        <v>198</v>
      </c>
      <c r="B6" s="252"/>
      <c r="C6" s="252"/>
      <c r="D6" s="253"/>
      <c r="E6" s="253" t="s">
        <v>216</v>
      </c>
      <c r="F6" s="253" t="s">
        <v>215</v>
      </c>
      <c r="G6" s="254" t="s">
        <v>507</v>
      </c>
      <c r="H6" s="255">
        <f>SUMIF($G$2:G$2,G$2,$G6:G6)</f>
        <v>0</v>
      </c>
      <c r="I6" s="256"/>
      <c r="J6" s="254" t="s">
        <v>508</v>
      </c>
      <c r="K6" s="254" t="s">
        <v>509</v>
      </c>
      <c r="L6" s="254" t="s">
        <v>510</v>
      </c>
      <c r="M6" s="254" t="s">
        <v>511</v>
      </c>
      <c r="N6" s="254" t="s">
        <v>512</v>
      </c>
      <c r="O6" s="254" t="s">
        <v>513</v>
      </c>
      <c r="P6" s="257"/>
      <c r="Q6" s="257"/>
      <c r="R6" s="254" t="s">
        <v>514</v>
      </c>
      <c r="S6" s="257"/>
      <c r="T6" s="257"/>
      <c r="U6" s="257"/>
      <c r="V6" s="254" t="s">
        <v>515</v>
      </c>
      <c r="W6" s="255">
        <f>SUMIF($G$2:V$2,V$2,$G6:V6)</f>
        <v>0</v>
      </c>
      <c r="X6" s="254" t="s">
        <v>516</v>
      </c>
      <c r="Y6" s="254" t="s">
        <v>516</v>
      </c>
      <c r="Z6" s="254" t="s">
        <v>516</v>
      </c>
      <c r="AA6" s="254" t="s">
        <v>516</v>
      </c>
      <c r="AB6" s="258">
        <f>SUMIF($G$2:AA$2,AA$2,$G6:AA6)</f>
        <v>0</v>
      </c>
    </row>
    <row r="7" spans="1:28" ht="70" x14ac:dyDescent="0.2">
      <c r="A7" s="251" t="s">
        <v>198</v>
      </c>
      <c r="B7" s="252"/>
      <c r="C7" s="252"/>
      <c r="D7" s="253"/>
      <c r="E7" s="253" t="s">
        <v>214</v>
      </c>
      <c r="F7" s="253" t="s">
        <v>213</v>
      </c>
      <c r="G7" s="259"/>
      <c r="H7" s="255">
        <f>SUMIF($G$2:G$2,G$2,$G7:G7)</f>
        <v>0</v>
      </c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59"/>
      <c r="W7" s="255">
        <f>SUMIF($G$2:V$2,V$2,$G7:V7)</f>
        <v>0</v>
      </c>
      <c r="X7" s="261"/>
      <c r="Y7" s="261"/>
      <c r="Z7" s="261"/>
      <c r="AA7" s="261"/>
      <c r="AB7" s="258">
        <f>SUMIF($G$2:AA$2,AA$2,$G7:AA7)</f>
        <v>0</v>
      </c>
    </row>
    <row r="8" spans="1:28" ht="70" x14ac:dyDescent="0.2">
      <c r="A8" s="251" t="s">
        <v>198</v>
      </c>
      <c r="B8" s="252"/>
      <c r="C8" s="252"/>
      <c r="D8" s="253"/>
      <c r="E8" s="253" t="s">
        <v>212</v>
      </c>
      <c r="F8" s="253" t="s">
        <v>211</v>
      </c>
      <c r="G8" s="254" t="s">
        <v>517</v>
      </c>
      <c r="H8" s="255">
        <f>SUMIF($G$2:G$2,G$2,$G8:G8)</f>
        <v>0</v>
      </c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54" t="s">
        <v>517</v>
      </c>
      <c r="W8" s="255">
        <f>SUMIF($G$2:V$2,V$2,$G8:V8)</f>
        <v>0</v>
      </c>
      <c r="X8" s="254" t="s">
        <v>517</v>
      </c>
      <c r="Y8" s="254" t="s">
        <v>517</v>
      </c>
      <c r="Z8" s="254" t="s">
        <v>517</v>
      </c>
      <c r="AA8" s="254" t="s">
        <v>517</v>
      </c>
      <c r="AB8" s="258">
        <f>SUMIF($G$2:AA$2,AA$2,$G8:AA8)</f>
        <v>0</v>
      </c>
    </row>
    <row r="9" spans="1:28" ht="238" x14ac:dyDescent="0.2">
      <c r="A9" s="251" t="s">
        <v>198</v>
      </c>
      <c r="B9" s="252"/>
      <c r="C9" s="252"/>
      <c r="D9" s="253"/>
      <c r="E9" s="253" t="s">
        <v>210</v>
      </c>
      <c r="F9" s="253" t="s">
        <v>209</v>
      </c>
      <c r="G9" s="254" t="s">
        <v>518</v>
      </c>
      <c r="H9" s="255">
        <f>SUMIF($G$2:G$2,G$2,$G9:G9)</f>
        <v>0</v>
      </c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54" t="s">
        <v>519</v>
      </c>
      <c r="W9" s="255">
        <f>SUMIF($G$2:V$2,V$2,$G9:V9)</f>
        <v>0</v>
      </c>
      <c r="X9" s="254" t="s">
        <v>518</v>
      </c>
      <c r="Y9" s="254" t="s">
        <v>518</v>
      </c>
      <c r="Z9" s="254" t="s">
        <v>518</v>
      </c>
      <c r="AA9" s="254" t="s">
        <v>518</v>
      </c>
      <c r="AB9" s="262">
        <f>SUMIF($G$2:AA$2,AA$2,$G9:AA9)</f>
        <v>0</v>
      </c>
    </row>
    <row r="10" spans="1:28" ht="84" x14ac:dyDescent="0.2">
      <c r="A10" s="251" t="s">
        <v>198</v>
      </c>
      <c r="B10" s="252"/>
      <c r="C10" s="252"/>
      <c r="D10" s="253"/>
      <c r="E10" s="253" t="s">
        <v>208</v>
      </c>
      <c r="F10" s="253" t="s">
        <v>207</v>
      </c>
      <c r="G10" s="254" t="s">
        <v>520</v>
      </c>
      <c r="H10" s="255">
        <f>SUMIF($G$2:G$2,G$2,$G10:G10)</f>
        <v>0</v>
      </c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54" t="s">
        <v>520</v>
      </c>
      <c r="W10" s="255">
        <f>SUMIF($G$2:V$2,V$2,$G10:V10)</f>
        <v>0</v>
      </c>
      <c r="X10" s="254" t="s">
        <v>521</v>
      </c>
      <c r="Y10" s="254" t="s">
        <v>521</v>
      </c>
      <c r="Z10" s="254" t="s">
        <v>521</v>
      </c>
      <c r="AA10" s="254" t="s">
        <v>521</v>
      </c>
      <c r="AB10" s="262">
        <f>SUMIF($G$2:AA$2,AA$2,$G10:AA10)</f>
        <v>0</v>
      </c>
    </row>
    <row r="11" spans="1:28" ht="70" x14ac:dyDescent="0.2">
      <c r="A11" s="251" t="s">
        <v>198</v>
      </c>
      <c r="B11" s="252"/>
      <c r="C11" s="252"/>
      <c r="D11" s="253"/>
      <c r="E11" s="253" t="s">
        <v>206</v>
      </c>
      <c r="F11" s="253" t="s">
        <v>205</v>
      </c>
      <c r="G11" s="254" t="s">
        <v>522</v>
      </c>
      <c r="H11" s="255">
        <f>SUMIF($G$2:G$2,G$2,$G11:G11)</f>
        <v>0</v>
      </c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54" t="s">
        <v>522</v>
      </c>
      <c r="W11" s="255">
        <f>SUMIF($G$2:V$2,V$2,$G11:V11)</f>
        <v>0</v>
      </c>
      <c r="X11" s="254" t="s">
        <v>522</v>
      </c>
      <c r="Y11" s="254" t="s">
        <v>522</v>
      </c>
      <c r="Z11" s="254" t="s">
        <v>522</v>
      </c>
      <c r="AA11" s="254" t="s">
        <v>522</v>
      </c>
      <c r="AB11" s="262">
        <f>SUMIF($G$2:AA$2,AA$2,$G11:AA11)</f>
        <v>0</v>
      </c>
    </row>
    <row r="12" spans="1:28" ht="98" x14ac:dyDescent="0.2">
      <c r="A12" s="251" t="s">
        <v>198</v>
      </c>
      <c r="B12" s="252"/>
      <c r="C12" s="252"/>
      <c r="D12" s="253"/>
      <c r="E12" s="253" t="s">
        <v>204</v>
      </c>
      <c r="F12" s="253" t="s">
        <v>203</v>
      </c>
      <c r="G12" s="254" t="s">
        <v>523</v>
      </c>
      <c r="H12" s="255">
        <f>SUMIF($G$2:G$2,G$2,$G12:G12)</f>
        <v>0</v>
      </c>
      <c r="I12" s="260"/>
      <c r="J12" s="260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60"/>
      <c r="V12" s="254" t="s">
        <v>523</v>
      </c>
      <c r="W12" s="255">
        <f>SUMIF($G$2:V$2,V$2,$G12:V12)</f>
        <v>0</v>
      </c>
      <c r="X12" s="254" t="s">
        <v>523</v>
      </c>
      <c r="Y12" s="254" t="s">
        <v>523</v>
      </c>
      <c r="Z12" s="254" t="s">
        <v>523</v>
      </c>
      <c r="AA12" s="254" t="s">
        <v>523</v>
      </c>
      <c r="AB12" s="262">
        <f>SUMIF($G$2:AA$2,AA$2,$G12:AA12)</f>
        <v>0</v>
      </c>
    </row>
    <row r="13" spans="1:28" ht="112" x14ac:dyDescent="0.2">
      <c r="A13" s="251" t="s">
        <v>198</v>
      </c>
      <c r="B13" s="252"/>
      <c r="C13" s="252"/>
      <c r="D13" s="253"/>
      <c r="E13" s="253" t="s">
        <v>202</v>
      </c>
      <c r="F13" s="253" t="s">
        <v>201</v>
      </c>
      <c r="G13" s="254" t="s">
        <v>524</v>
      </c>
      <c r="H13" s="255">
        <f>SUMIF($G$2:G$2,G$2,$G13:G13)</f>
        <v>0</v>
      </c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54" t="s">
        <v>524</v>
      </c>
      <c r="W13" s="255">
        <f>SUMIF($G$2:V$2,V$2,$G13:V13)</f>
        <v>0</v>
      </c>
      <c r="X13" s="254" t="s">
        <v>524</v>
      </c>
      <c r="Y13" s="254" t="s">
        <v>524</v>
      </c>
      <c r="Z13" s="254" t="s">
        <v>524</v>
      </c>
      <c r="AA13" s="254" t="s">
        <v>524</v>
      </c>
      <c r="AB13" s="258">
        <f>SUMIF($G$2:AA$2,AA$2,$G13:AA13)</f>
        <v>0</v>
      </c>
    </row>
    <row r="14" spans="1:28" ht="319" x14ac:dyDescent="0.2">
      <c r="A14" s="251" t="s">
        <v>198</v>
      </c>
      <c r="B14" s="252"/>
      <c r="C14" s="252"/>
      <c r="D14" s="253"/>
      <c r="E14" s="253" t="s">
        <v>200</v>
      </c>
      <c r="F14" s="253" t="s">
        <v>199</v>
      </c>
      <c r="G14" s="254" t="s">
        <v>574</v>
      </c>
      <c r="H14" s="255">
        <f>SUMIF($G$2:G$2,G$2,$G14:G14)</f>
        <v>0</v>
      </c>
      <c r="I14" s="254" t="s">
        <v>498</v>
      </c>
      <c r="J14" s="254" t="s">
        <v>525</v>
      </c>
      <c r="K14" s="254" t="s">
        <v>526</v>
      </c>
      <c r="L14" s="254" t="s">
        <v>527</v>
      </c>
      <c r="M14" s="254" t="s">
        <v>528</v>
      </c>
      <c r="N14" s="254" t="s">
        <v>529</v>
      </c>
      <c r="O14" s="254" t="s">
        <v>530</v>
      </c>
      <c r="P14" s="254" t="s">
        <v>499</v>
      </c>
      <c r="Q14" s="254" t="s">
        <v>500</v>
      </c>
      <c r="R14" s="254" t="s">
        <v>531</v>
      </c>
      <c r="S14" s="254" t="s">
        <v>502</v>
      </c>
      <c r="T14" s="254" t="s">
        <v>503</v>
      </c>
      <c r="U14" s="254" t="s">
        <v>504</v>
      </c>
      <c r="V14" s="254" t="s">
        <v>575</v>
      </c>
      <c r="W14" s="255">
        <f>SUMIF($G$2:V$2,V$2,$G14:V14)</f>
        <v>0</v>
      </c>
      <c r="X14" s="263"/>
      <c r="Y14" s="263"/>
      <c r="Z14" s="263"/>
      <c r="AA14" s="263"/>
      <c r="AB14" s="258">
        <f>SUMIF($G$2:AA$2,AA$2,$G14:AA14)</f>
        <v>0</v>
      </c>
    </row>
    <row r="15" spans="1:28" ht="319" x14ac:dyDescent="0.2">
      <c r="A15" s="251" t="s">
        <v>198</v>
      </c>
      <c r="B15" s="252"/>
      <c r="C15" s="252"/>
      <c r="D15" s="253"/>
      <c r="E15" s="253" t="s">
        <v>197</v>
      </c>
      <c r="F15" s="253" t="s">
        <v>196</v>
      </c>
      <c r="G15" s="254" t="s">
        <v>574</v>
      </c>
      <c r="H15" s="255">
        <f>SUMIF($G$2:G$2,G$2,$G15:G15)</f>
        <v>0</v>
      </c>
      <c r="I15" s="254" t="s">
        <v>498</v>
      </c>
      <c r="J15" s="254" t="s">
        <v>525</v>
      </c>
      <c r="K15" s="254" t="s">
        <v>526</v>
      </c>
      <c r="L15" s="254" t="s">
        <v>527</v>
      </c>
      <c r="M15" s="254" t="s">
        <v>528</v>
      </c>
      <c r="N15" s="254" t="s">
        <v>529</v>
      </c>
      <c r="O15" s="254" t="s">
        <v>530</v>
      </c>
      <c r="P15" s="254" t="s">
        <v>499</v>
      </c>
      <c r="Q15" s="254" t="s">
        <v>500</v>
      </c>
      <c r="R15" s="254" t="s">
        <v>531</v>
      </c>
      <c r="S15" s="254" t="s">
        <v>502</v>
      </c>
      <c r="T15" s="254" t="s">
        <v>503</v>
      </c>
      <c r="U15" s="254" t="s">
        <v>504</v>
      </c>
      <c r="V15" s="254" t="s">
        <v>575</v>
      </c>
      <c r="W15" s="255">
        <f>SUMIF($G$2:V$2,V$2,$G15:V15)</f>
        <v>0</v>
      </c>
      <c r="X15" s="263"/>
      <c r="Y15" s="263"/>
      <c r="Z15" s="263"/>
      <c r="AA15" s="263"/>
      <c r="AB15" s="258">
        <f>SUMIF($G$2:AA$2,AA$2,$G15:AA15)</f>
        <v>0</v>
      </c>
    </row>
    <row r="16" spans="1:28" ht="28" x14ac:dyDescent="0.2">
      <c r="A16" s="251"/>
      <c r="B16" s="264"/>
      <c r="C16" s="264"/>
      <c r="D16" s="265"/>
      <c r="E16" s="265"/>
      <c r="F16" s="266" t="s">
        <v>195</v>
      </c>
      <c r="G16" s="267">
        <f>SUMIF($C$5:$C15,$C15,G$5:G15)</f>
        <v>0</v>
      </c>
      <c r="H16" s="255">
        <f>SUMIF($C$5:$C15,$C15,H$5:H15)</f>
        <v>0</v>
      </c>
      <c r="I16" s="267">
        <f>SUMIF($C$5:$C15,$C15,I$5:I15)</f>
        <v>0</v>
      </c>
      <c r="J16" s="267">
        <f>SUMIF($C$5:$C15,$C15,J$5:J15)</f>
        <v>0</v>
      </c>
      <c r="K16" s="267">
        <f>SUMIF($C$5:$C15,$C15,K$5:K15)</f>
        <v>0</v>
      </c>
      <c r="L16" s="267">
        <f>SUMIF($C$5:$C15,$C15,L$5:L15)</f>
        <v>0</v>
      </c>
      <c r="M16" s="267">
        <f>SUMIF($C$5:$C15,$C15,M$5:M15)</f>
        <v>0</v>
      </c>
      <c r="N16" s="267">
        <f>SUMIF($C$5:$C15,$C15,N$5:N15)</f>
        <v>0</v>
      </c>
      <c r="O16" s="267">
        <f>SUMIF($C$5:$C15,$C15,O$5:O15)</f>
        <v>0</v>
      </c>
      <c r="P16" s="267">
        <f>SUMIF($C$5:$C15,$C15,P$5:P15)</f>
        <v>0</v>
      </c>
      <c r="Q16" s="267">
        <f>SUMIF($C$5:$C15,$C15,Q$5:Q15)</f>
        <v>0</v>
      </c>
      <c r="R16" s="267"/>
      <c r="S16" s="267">
        <f>SUMIF($C$5:$C15,$C15,S$5:S15)</f>
        <v>0</v>
      </c>
      <c r="T16" s="267">
        <f>SUMIF($C$5:$C15,$C15,T$5:T15)</f>
        <v>0</v>
      </c>
      <c r="U16" s="267">
        <f>SUMIF($C$5:$C15,$C15,U$5:U15)</f>
        <v>0</v>
      </c>
      <c r="V16" s="267">
        <f>SUMIF($C$5:$C15,$C15,V$5:V15)</f>
        <v>0</v>
      </c>
      <c r="W16" s="255">
        <f>SUMIF($C$5:$C15,$C15,W$5:W15)</f>
        <v>0</v>
      </c>
      <c r="X16" s="268">
        <f>SUMIF($C$5:$C15,$C15,X$5:X15)</f>
        <v>0</v>
      </c>
      <c r="Y16" s="268">
        <f>SUMIF($C$5:$C15,$C15,Y$5:Y15)</f>
        <v>0</v>
      </c>
      <c r="Z16" s="268">
        <f>SUMIF($C$5:$C15,$C15,Z$5:Z15)</f>
        <v>0</v>
      </c>
      <c r="AA16" s="268">
        <f>SUMIF($C$5:$C15,$C15,AA$5:AA15)</f>
        <v>0</v>
      </c>
      <c r="AB16" s="258">
        <f>SUMIF($C$5:$C15,$C15,AB$5:AB15)</f>
        <v>0</v>
      </c>
    </row>
    <row r="17" spans="1:28" x14ac:dyDescent="0.2">
      <c r="A17" s="366"/>
      <c r="B17" s="366"/>
      <c r="C17" s="366"/>
      <c r="D17" s="366"/>
      <c r="E17" s="366"/>
      <c r="F17" s="366"/>
      <c r="G17" s="367"/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367"/>
      <c r="W17" s="367"/>
      <c r="X17" s="367"/>
      <c r="Y17" s="367"/>
      <c r="Z17" s="367"/>
      <c r="AA17" s="367"/>
      <c r="AB17" s="367"/>
    </row>
    <row r="18" spans="1:28" x14ac:dyDescent="0.2">
      <c r="A18" s="366"/>
      <c r="B18" s="366"/>
      <c r="C18" s="366"/>
      <c r="D18" s="366"/>
      <c r="E18" s="366"/>
      <c r="F18" s="366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</row>
    <row r="19" spans="1:28" ht="210" x14ac:dyDescent="0.2">
      <c r="A19" s="366"/>
      <c r="B19" s="366"/>
      <c r="C19" s="366"/>
      <c r="D19" s="366"/>
      <c r="E19" s="366"/>
      <c r="F19" s="360" t="s">
        <v>553</v>
      </c>
      <c r="G19" s="254" t="s">
        <v>554</v>
      </c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1" t="s">
        <v>555</v>
      </c>
      <c r="V19" s="254" t="s">
        <v>556</v>
      </c>
      <c r="W19" s="367"/>
      <c r="X19" s="367"/>
      <c r="Y19" s="367"/>
      <c r="Z19" s="367"/>
      <c r="AA19" s="367"/>
      <c r="AB19" s="367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7" t="s">
        <v>373</v>
      </c>
      <c r="B1" s="357"/>
      <c r="C1" s="357"/>
      <c r="D1" s="357"/>
      <c r="E1" s="357"/>
      <c r="F1" s="357"/>
      <c r="G1" s="357"/>
      <c r="H1" s="357"/>
      <c r="I1" s="291"/>
      <c r="J1" s="291"/>
      <c r="K1" s="291"/>
      <c r="L1" s="291"/>
      <c r="M1" s="291"/>
      <c r="N1" s="291"/>
      <c r="O1" s="292"/>
      <c r="P1" s="292"/>
      <c r="Q1" s="291"/>
      <c r="R1" s="291"/>
      <c r="S1" s="291"/>
      <c r="T1" s="291"/>
      <c r="U1" s="291"/>
    </row>
    <row r="2" spans="1:21" ht="28" x14ac:dyDescent="0.2">
      <c r="A2" s="290"/>
      <c r="B2" s="290"/>
      <c r="C2" s="290"/>
      <c r="D2" s="290"/>
      <c r="E2" s="290"/>
      <c r="F2" s="290"/>
      <c r="G2" s="293" t="s">
        <v>328</v>
      </c>
      <c r="H2" s="356" t="s">
        <v>327</v>
      </c>
      <c r="I2" s="293" t="s">
        <v>326</v>
      </c>
      <c r="J2" s="293" t="s">
        <v>326</v>
      </c>
      <c r="K2" s="293" t="s">
        <v>326</v>
      </c>
      <c r="L2" s="293" t="s">
        <v>326</v>
      </c>
      <c r="M2" s="293" t="s">
        <v>326</v>
      </c>
      <c r="N2" s="293" t="s">
        <v>326</v>
      </c>
      <c r="O2" s="294" t="s">
        <v>326</v>
      </c>
      <c r="P2" s="294" t="s">
        <v>326</v>
      </c>
      <c r="Q2" s="293" t="s">
        <v>326</v>
      </c>
      <c r="R2" s="293" t="s">
        <v>326</v>
      </c>
      <c r="S2" s="356" t="s">
        <v>325</v>
      </c>
      <c r="T2" s="293" t="s">
        <v>144</v>
      </c>
      <c r="U2" s="356" t="s">
        <v>324</v>
      </c>
    </row>
    <row r="3" spans="1:21" ht="56" x14ac:dyDescent="0.2">
      <c r="A3" s="290"/>
      <c r="B3" s="290"/>
      <c r="C3" s="290"/>
      <c r="D3" s="290"/>
      <c r="E3" s="290"/>
      <c r="F3" s="290"/>
      <c r="G3" s="293" t="s">
        <v>317</v>
      </c>
      <c r="H3" s="356"/>
      <c r="I3" s="293" t="s">
        <v>369</v>
      </c>
      <c r="J3" s="293" t="s">
        <v>368</v>
      </c>
      <c r="K3" s="293" t="s">
        <v>367</v>
      </c>
      <c r="L3" s="293" t="s">
        <v>366</v>
      </c>
      <c r="M3" s="293" t="s">
        <v>365</v>
      </c>
      <c r="N3" s="293" t="s">
        <v>364</v>
      </c>
      <c r="O3" s="294" t="s">
        <v>363</v>
      </c>
      <c r="P3" s="294" t="s">
        <v>362</v>
      </c>
      <c r="Q3" s="293" t="s">
        <v>361</v>
      </c>
      <c r="R3" s="293" t="s">
        <v>304</v>
      </c>
      <c r="S3" s="356"/>
      <c r="T3" s="293" t="s">
        <v>301</v>
      </c>
      <c r="U3" s="356"/>
    </row>
    <row r="4" spans="1:21" ht="112" x14ac:dyDescent="0.2">
      <c r="A4" s="290"/>
      <c r="B4" s="295" t="s">
        <v>271</v>
      </c>
      <c r="C4" s="295" t="s">
        <v>270</v>
      </c>
      <c r="D4" s="295" t="s">
        <v>32</v>
      </c>
      <c r="E4" s="295" t="s">
        <v>269</v>
      </c>
      <c r="F4" s="295" t="s">
        <v>268</v>
      </c>
      <c r="G4" s="293" t="s">
        <v>267</v>
      </c>
      <c r="H4" s="356"/>
      <c r="I4" s="293" t="s">
        <v>350</v>
      </c>
      <c r="J4" s="293" t="s">
        <v>349</v>
      </c>
      <c r="K4" s="293" t="s">
        <v>348</v>
      </c>
      <c r="L4" s="293" t="s">
        <v>347</v>
      </c>
      <c r="M4" s="293" t="s">
        <v>346</v>
      </c>
      <c r="N4" s="293" t="s">
        <v>345</v>
      </c>
      <c r="O4" s="294" t="s">
        <v>344</v>
      </c>
      <c r="P4" s="294" t="s">
        <v>343</v>
      </c>
      <c r="Q4" s="293" t="s">
        <v>342</v>
      </c>
      <c r="R4" s="293" t="s">
        <v>253</v>
      </c>
      <c r="S4" s="356"/>
      <c r="T4" s="293" t="s">
        <v>249</v>
      </c>
      <c r="U4" s="356"/>
    </row>
    <row r="5" spans="1:21" ht="196" x14ac:dyDescent="0.2">
      <c r="A5" s="296" t="s">
        <v>331</v>
      </c>
      <c r="B5" s="297"/>
      <c r="C5" s="297"/>
      <c r="D5" s="298"/>
      <c r="E5" s="297" t="s">
        <v>218</v>
      </c>
      <c r="F5" s="297" t="s">
        <v>217</v>
      </c>
      <c r="G5" s="254" t="s">
        <v>533</v>
      </c>
      <c r="H5" s="299">
        <f t="shared" ref="H5:H15" si="0">SUM(G5)</f>
        <v>0</v>
      </c>
      <c r="I5" s="300"/>
      <c r="J5" s="254" t="s">
        <v>534</v>
      </c>
      <c r="K5" s="254" t="s">
        <v>535</v>
      </c>
      <c r="L5" s="254" t="s">
        <v>536</v>
      </c>
      <c r="M5" s="301"/>
      <c r="N5" s="301"/>
      <c r="O5" s="302"/>
      <c r="P5" s="302"/>
      <c r="Q5" s="303"/>
      <c r="R5" s="254" t="s">
        <v>537</v>
      </c>
      <c r="S5" s="299">
        <f t="shared" ref="S5:S15" si="1">SUM(I5:R5)</f>
        <v>0</v>
      </c>
      <c r="T5" s="254" t="s">
        <v>538</v>
      </c>
      <c r="U5" s="299">
        <f t="shared" ref="U5:U15" si="2">SUM(T5)</f>
        <v>0</v>
      </c>
    </row>
    <row r="6" spans="1:21" x14ac:dyDescent="0.2">
      <c r="A6" s="304" t="s">
        <v>331</v>
      </c>
      <c r="B6" s="298"/>
      <c r="C6" s="298"/>
      <c r="D6" s="298"/>
      <c r="E6" s="298" t="s">
        <v>216</v>
      </c>
      <c r="F6" s="298" t="s">
        <v>215</v>
      </c>
      <c r="G6" s="301"/>
      <c r="H6" s="305">
        <f t="shared" si="0"/>
        <v>0</v>
      </c>
      <c r="I6" s="306"/>
      <c r="J6" s="302"/>
      <c r="K6" s="302"/>
      <c r="L6" s="302"/>
      <c r="M6" s="302"/>
      <c r="N6" s="301"/>
      <c r="O6" s="302"/>
      <c r="P6" s="302"/>
      <c r="Q6" s="302"/>
      <c r="R6" s="301"/>
      <c r="S6" s="305">
        <f t="shared" si="1"/>
        <v>0</v>
      </c>
      <c r="T6" s="301"/>
      <c r="U6" s="305">
        <f t="shared" si="2"/>
        <v>0</v>
      </c>
    </row>
    <row r="7" spans="1:21" x14ac:dyDescent="0.2">
      <c r="A7" s="296" t="s">
        <v>331</v>
      </c>
      <c r="B7" s="297"/>
      <c r="C7" s="297"/>
      <c r="D7" s="297"/>
      <c r="E7" s="297" t="s">
        <v>214</v>
      </c>
      <c r="F7" s="297" t="s">
        <v>213</v>
      </c>
      <c r="G7" s="301"/>
      <c r="H7" s="299">
        <f t="shared" si="0"/>
        <v>0</v>
      </c>
      <c r="I7" s="300"/>
      <c r="J7" s="303"/>
      <c r="K7" s="303"/>
      <c r="L7" s="303"/>
      <c r="M7" s="303"/>
      <c r="N7" s="307"/>
      <c r="O7" s="302"/>
      <c r="P7" s="302"/>
      <c r="Q7" s="303"/>
      <c r="R7" s="303"/>
      <c r="S7" s="299">
        <f t="shared" si="1"/>
        <v>0</v>
      </c>
      <c r="T7" s="306"/>
      <c r="U7" s="299">
        <f t="shared" si="2"/>
        <v>0</v>
      </c>
    </row>
    <row r="8" spans="1:21" ht="70" x14ac:dyDescent="0.2">
      <c r="A8" s="296" t="s">
        <v>331</v>
      </c>
      <c r="B8" s="297"/>
      <c r="C8" s="297"/>
      <c r="D8" s="297"/>
      <c r="E8" s="297" t="s">
        <v>212</v>
      </c>
      <c r="F8" s="297" t="s">
        <v>211</v>
      </c>
      <c r="G8" s="254" t="s">
        <v>539</v>
      </c>
      <c r="H8" s="299">
        <f t="shared" si="0"/>
        <v>0</v>
      </c>
      <c r="I8" s="300"/>
      <c r="J8" s="303"/>
      <c r="K8" s="303"/>
      <c r="L8" s="303"/>
      <c r="M8" s="303"/>
      <c r="N8" s="307"/>
      <c r="O8" s="302"/>
      <c r="P8" s="302"/>
      <c r="Q8" s="303"/>
      <c r="R8" s="254" t="s">
        <v>539</v>
      </c>
      <c r="S8" s="299">
        <f t="shared" si="1"/>
        <v>0</v>
      </c>
      <c r="T8" s="254" t="s">
        <v>539</v>
      </c>
      <c r="U8" s="299">
        <f t="shared" si="2"/>
        <v>0</v>
      </c>
    </row>
    <row r="9" spans="1:21" ht="238" x14ac:dyDescent="0.2">
      <c r="A9" s="296" t="s">
        <v>331</v>
      </c>
      <c r="B9" s="297"/>
      <c r="C9" s="297"/>
      <c r="D9" s="297"/>
      <c r="E9" s="297" t="s">
        <v>210</v>
      </c>
      <c r="F9" s="297" t="s">
        <v>209</v>
      </c>
      <c r="G9" s="254" t="s">
        <v>540</v>
      </c>
      <c r="H9" s="299">
        <f t="shared" si="0"/>
        <v>0</v>
      </c>
      <c r="I9" s="300"/>
      <c r="J9" s="303"/>
      <c r="K9" s="303"/>
      <c r="L9" s="303"/>
      <c r="M9" s="303"/>
      <c r="N9" s="307"/>
      <c r="O9" s="302"/>
      <c r="P9" s="302"/>
      <c r="Q9" s="303"/>
      <c r="R9" s="254" t="s">
        <v>541</v>
      </c>
      <c r="S9" s="299">
        <f t="shared" si="1"/>
        <v>0</v>
      </c>
      <c r="T9" s="254" t="s">
        <v>540</v>
      </c>
      <c r="U9" s="299">
        <f t="shared" si="2"/>
        <v>0</v>
      </c>
    </row>
    <row r="10" spans="1:21" ht="70" x14ac:dyDescent="0.2">
      <c r="A10" s="296" t="s">
        <v>331</v>
      </c>
      <c r="B10" s="297"/>
      <c r="C10" s="297"/>
      <c r="D10" s="297"/>
      <c r="E10" s="297" t="s">
        <v>208</v>
      </c>
      <c r="F10" s="297" t="s">
        <v>207</v>
      </c>
      <c r="G10" s="254" t="s">
        <v>542</v>
      </c>
      <c r="H10" s="299">
        <f t="shared" si="0"/>
        <v>0</v>
      </c>
      <c r="I10" s="300"/>
      <c r="J10" s="303"/>
      <c r="K10" s="303"/>
      <c r="L10" s="303"/>
      <c r="M10" s="303"/>
      <c r="N10" s="307"/>
      <c r="O10" s="302"/>
      <c r="P10" s="302"/>
      <c r="Q10" s="303"/>
      <c r="R10" s="254" t="s">
        <v>542</v>
      </c>
      <c r="S10" s="299">
        <f t="shared" si="1"/>
        <v>0</v>
      </c>
      <c r="T10" s="254" t="s">
        <v>542</v>
      </c>
      <c r="U10" s="299">
        <f t="shared" si="2"/>
        <v>0</v>
      </c>
    </row>
    <row r="11" spans="1:21" ht="70" x14ac:dyDescent="0.2">
      <c r="A11" s="296" t="s">
        <v>331</v>
      </c>
      <c r="B11" s="297"/>
      <c r="C11" s="297"/>
      <c r="D11" s="297"/>
      <c r="E11" s="297" t="s">
        <v>206</v>
      </c>
      <c r="F11" s="297" t="s">
        <v>205</v>
      </c>
      <c r="G11" s="254" t="s">
        <v>543</v>
      </c>
      <c r="H11" s="299">
        <f t="shared" si="0"/>
        <v>0</v>
      </c>
      <c r="I11" s="300"/>
      <c r="J11" s="303"/>
      <c r="K11" s="303"/>
      <c r="L11" s="303"/>
      <c r="M11" s="303"/>
      <c r="N11" s="307"/>
      <c r="O11" s="302"/>
      <c r="P11" s="302"/>
      <c r="Q11" s="303"/>
      <c r="R11" s="254" t="s">
        <v>543</v>
      </c>
      <c r="S11" s="299">
        <f t="shared" si="1"/>
        <v>0</v>
      </c>
      <c r="T11" s="254" t="s">
        <v>543</v>
      </c>
      <c r="U11" s="299">
        <f t="shared" si="2"/>
        <v>0</v>
      </c>
    </row>
    <row r="12" spans="1:21" ht="98" x14ac:dyDescent="0.2">
      <c r="A12" s="296" t="s">
        <v>331</v>
      </c>
      <c r="B12" s="297"/>
      <c r="C12" s="297"/>
      <c r="D12" s="297"/>
      <c r="E12" s="297" t="s">
        <v>204</v>
      </c>
      <c r="F12" s="297" t="s">
        <v>203</v>
      </c>
      <c r="G12" s="254" t="s">
        <v>544</v>
      </c>
      <c r="H12" s="299">
        <f t="shared" si="0"/>
        <v>0</v>
      </c>
      <c r="I12" s="300"/>
      <c r="J12" s="303"/>
      <c r="K12" s="303"/>
      <c r="L12" s="303"/>
      <c r="M12" s="303"/>
      <c r="N12" s="307"/>
      <c r="O12" s="302"/>
      <c r="P12" s="302"/>
      <c r="Q12" s="303"/>
      <c r="R12" s="254" t="s">
        <v>544</v>
      </c>
      <c r="S12" s="299">
        <f t="shared" si="1"/>
        <v>0</v>
      </c>
      <c r="T12" s="254" t="s">
        <v>544</v>
      </c>
      <c r="U12" s="299">
        <f t="shared" si="2"/>
        <v>0</v>
      </c>
    </row>
    <row r="13" spans="1:21" ht="112" x14ac:dyDescent="0.2">
      <c r="A13" s="296" t="s">
        <v>331</v>
      </c>
      <c r="B13" s="297"/>
      <c r="C13" s="297"/>
      <c r="D13" s="297"/>
      <c r="E13" s="297" t="s">
        <v>202</v>
      </c>
      <c r="F13" s="308" t="s">
        <v>201</v>
      </c>
      <c r="G13" s="254" t="s">
        <v>545</v>
      </c>
      <c r="H13" s="299">
        <f t="shared" si="0"/>
        <v>0</v>
      </c>
      <c r="I13" s="300"/>
      <c r="J13" s="303"/>
      <c r="K13" s="303"/>
      <c r="L13" s="303"/>
      <c r="M13" s="303"/>
      <c r="N13" s="307"/>
      <c r="O13" s="302"/>
      <c r="P13" s="302"/>
      <c r="Q13" s="303"/>
      <c r="R13" s="254" t="s">
        <v>545</v>
      </c>
      <c r="S13" s="299">
        <f t="shared" si="1"/>
        <v>0</v>
      </c>
      <c r="T13" s="254" t="s">
        <v>545</v>
      </c>
      <c r="U13" s="299">
        <f t="shared" si="2"/>
        <v>0</v>
      </c>
    </row>
    <row r="14" spans="1:21" ht="196" x14ac:dyDescent="0.2">
      <c r="A14" s="296" t="s">
        <v>331</v>
      </c>
      <c r="B14" s="297"/>
      <c r="C14" s="297"/>
      <c r="D14" s="297"/>
      <c r="E14" s="297" t="s">
        <v>200</v>
      </c>
      <c r="F14" s="297" t="s">
        <v>199</v>
      </c>
      <c r="G14" s="254" t="s">
        <v>576</v>
      </c>
      <c r="H14" s="299">
        <f t="shared" si="0"/>
        <v>0</v>
      </c>
      <c r="I14" s="300"/>
      <c r="J14" s="254" t="s">
        <v>534</v>
      </c>
      <c r="K14" s="254" t="s">
        <v>535</v>
      </c>
      <c r="L14" s="254" t="s">
        <v>536</v>
      </c>
      <c r="M14" s="301"/>
      <c r="N14" s="301"/>
      <c r="O14" s="302"/>
      <c r="P14" s="302"/>
      <c r="Q14" s="303"/>
      <c r="R14" s="254" t="s">
        <v>577</v>
      </c>
      <c r="S14" s="299">
        <f t="shared" si="1"/>
        <v>0</v>
      </c>
      <c r="T14" s="306"/>
      <c r="U14" s="299">
        <f t="shared" si="2"/>
        <v>0</v>
      </c>
    </row>
    <row r="15" spans="1:21" ht="196" x14ac:dyDescent="0.2">
      <c r="A15" s="296" t="s">
        <v>331</v>
      </c>
      <c r="B15" s="297"/>
      <c r="C15" s="297"/>
      <c r="D15" s="297"/>
      <c r="E15" s="297" t="s">
        <v>197</v>
      </c>
      <c r="F15" s="297" t="s">
        <v>196</v>
      </c>
      <c r="G15" s="254" t="s">
        <v>576</v>
      </c>
      <c r="H15" s="299">
        <f t="shared" si="0"/>
        <v>0</v>
      </c>
      <c r="I15" s="300"/>
      <c r="J15" s="254" t="s">
        <v>534</v>
      </c>
      <c r="K15" s="254" t="s">
        <v>535</v>
      </c>
      <c r="L15" s="254" t="s">
        <v>536</v>
      </c>
      <c r="M15" s="301"/>
      <c r="N15" s="301"/>
      <c r="O15" s="302"/>
      <c r="P15" s="302"/>
      <c r="Q15" s="303"/>
      <c r="R15" s="254" t="s">
        <v>577</v>
      </c>
      <c r="S15" s="299">
        <f t="shared" si="1"/>
        <v>0</v>
      </c>
      <c r="T15" s="306"/>
      <c r="U15" s="299">
        <f t="shared" si="2"/>
        <v>0</v>
      </c>
    </row>
    <row r="16" spans="1:21" x14ac:dyDescent="0.2">
      <c r="A16" s="296"/>
      <c r="B16" s="309"/>
      <c r="C16" s="309"/>
      <c r="D16" s="309"/>
      <c r="E16" s="309"/>
      <c r="F16" s="310" t="s">
        <v>195</v>
      </c>
      <c r="G16" s="299">
        <f t="shared" ref="G16:U16" si="3">SUM(G5:G15)</f>
        <v>0</v>
      </c>
      <c r="H16" s="299">
        <f t="shared" si="3"/>
        <v>0</v>
      </c>
      <c r="I16" s="299">
        <f t="shared" si="3"/>
        <v>0</v>
      </c>
      <c r="J16" s="299">
        <f t="shared" si="3"/>
        <v>0</v>
      </c>
      <c r="K16" s="299">
        <f t="shared" si="3"/>
        <v>0</v>
      </c>
      <c r="L16" s="299">
        <f t="shared" si="3"/>
        <v>0</v>
      </c>
      <c r="M16" s="299">
        <f t="shared" si="3"/>
        <v>0</v>
      </c>
      <c r="N16" s="299">
        <f t="shared" si="3"/>
        <v>0</v>
      </c>
      <c r="O16" s="305">
        <f t="shared" si="3"/>
        <v>0</v>
      </c>
      <c r="P16" s="305">
        <f t="shared" si="3"/>
        <v>0</v>
      </c>
      <c r="Q16" s="299">
        <f t="shared" si="3"/>
        <v>0</v>
      </c>
      <c r="R16" s="299">
        <f>SUM(R5:R15)</f>
        <v>0</v>
      </c>
      <c r="S16" s="299">
        <f t="shared" si="3"/>
        <v>0</v>
      </c>
      <c r="T16" s="299">
        <f t="shared" si="3"/>
        <v>0</v>
      </c>
      <c r="U16" s="299">
        <f t="shared" si="3"/>
        <v>0</v>
      </c>
    </row>
    <row r="17" spans="1:21" x14ac:dyDescent="0.2">
      <c r="A17" s="368"/>
      <c r="B17" s="368"/>
      <c r="C17" s="368"/>
      <c r="D17" s="368"/>
      <c r="E17" s="368"/>
      <c r="F17" s="368"/>
      <c r="G17" s="368"/>
      <c r="H17" s="368"/>
      <c r="I17" s="368"/>
      <c r="J17" s="368"/>
      <c r="K17" s="368"/>
      <c r="L17" s="368"/>
      <c r="M17" s="368"/>
      <c r="N17" s="368"/>
      <c r="O17" s="368"/>
      <c r="P17" s="368"/>
      <c r="Q17" s="368"/>
      <c r="R17" s="368"/>
      <c r="S17" s="369"/>
      <c r="T17" s="368"/>
      <c r="U17" s="368"/>
    </row>
    <row r="18" spans="1:21" x14ac:dyDescent="0.2">
      <c r="A18" s="368"/>
      <c r="B18" s="368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70"/>
      <c r="T18" s="368"/>
      <c r="U18" s="368"/>
    </row>
    <row r="19" spans="1:21" ht="210" x14ac:dyDescent="0.2">
      <c r="A19" s="371"/>
      <c r="B19" s="371"/>
      <c r="C19" s="371"/>
      <c r="D19" s="372"/>
      <c r="E19" s="371"/>
      <c r="F19" s="360" t="s">
        <v>553</v>
      </c>
      <c r="G19" s="254" t="s">
        <v>554</v>
      </c>
      <c r="H19" s="371"/>
      <c r="I19" s="371"/>
      <c r="J19" s="371"/>
      <c r="K19" s="371"/>
      <c r="L19" s="371"/>
      <c r="M19" s="371"/>
      <c r="N19" s="371"/>
      <c r="O19" s="371"/>
      <c r="P19" s="371"/>
      <c r="Q19" s="361" t="s">
        <v>555</v>
      </c>
      <c r="R19" s="254" t="s">
        <v>556</v>
      </c>
      <c r="S19" s="371"/>
      <c r="T19" s="371"/>
      <c r="U19" s="371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70" hidden="1" customWidth="1"/>
    <col min="4" max="4" width="15.1640625" style="270" hidden="1" customWidth="1"/>
    <col min="5" max="5" width="11" style="270"/>
    <col min="6" max="6" width="53.33203125" style="270" hidden="1" customWidth="1"/>
    <col min="7" max="7" width="13.5" style="270" customWidth="1"/>
    <col min="8" max="8" width="11" style="270"/>
    <col min="9" max="9" width="13.5" style="270" customWidth="1"/>
    <col min="10" max="16384" width="11" style="270"/>
  </cols>
  <sheetData>
    <row r="1" spans="1:14" ht="37" customHeight="1" x14ac:dyDescent="0.2">
      <c r="A1" s="269"/>
      <c r="C1" s="271"/>
      <c r="E1" s="269"/>
      <c r="F1" s="373"/>
      <c r="G1" s="271"/>
      <c r="H1" s="373"/>
      <c r="I1" s="271" t="s">
        <v>375</v>
      </c>
      <c r="J1" s="271"/>
      <c r="K1" s="269"/>
      <c r="L1" s="269"/>
      <c r="M1" s="269"/>
      <c r="N1" s="269"/>
    </row>
    <row r="2" spans="1:14" ht="37" customHeight="1" x14ac:dyDescent="0.2">
      <c r="A2" s="272"/>
      <c r="B2" s="273"/>
      <c r="C2" s="273"/>
      <c r="D2" s="273"/>
      <c r="E2" s="272"/>
      <c r="F2" s="273"/>
      <c r="G2" s="273"/>
      <c r="H2" s="273"/>
      <c r="I2" s="273"/>
      <c r="J2" s="273"/>
      <c r="K2" s="221" t="s">
        <v>326</v>
      </c>
      <c r="L2" s="353" t="s">
        <v>325</v>
      </c>
      <c r="M2" s="221" t="s">
        <v>144</v>
      </c>
      <c r="N2" s="353" t="s">
        <v>324</v>
      </c>
    </row>
    <row r="3" spans="1:14" ht="37" customHeight="1" x14ac:dyDescent="0.2">
      <c r="A3" s="272"/>
      <c r="B3" s="273"/>
      <c r="C3" s="273"/>
      <c r="D3" s="273"/>
      <c r="E3" s="272"/>
      <c r="F3" s="273"/>
      <c r="G3" s="273"/>
      <c r="H3" s="273"/>
      <c r="I3" s="273"/>
      <c r="J3" s="273"/>
      <c r="K3" s="221" t="s">
        <v>304</v>
      </c>
      <c r="L3" s="353"/>
      <c r="M3" s="221" t="s">
        <v>301</v>
      </c>
      <c r="N3" s="353"/>
    </row>
    <row r="4" spans="1:14" ht="37" customHeight="1" x14ac:dyDescent="0.2">
      <c r="A4" s="274"/>
      <c r="B4" s="275"/>
      <c r="C4" s="275"/>
      <c r="D4" s="275"/>
      <c r="E4" s="274"/>
      <c r="F4" s="275" t="s">
        <v>271</v>
      </c>
      <c r="G4" s="275" t="s">
        <v>270</v>
      </c>
      <c r="H4" s="275" t="s">
        <v>32</v>
      </c>
      <c r="I4" s="275" t="s">
        <v>269</v>
      </c>
      <c r="J4" s="275" t="s">
        <v>268</v>
      </c>
      <c r="K4" s="221" t="s">
        <v>253</v>
      </c>
      <c r="L4" s="353"/>
      <c r="M4" s="221" t="s">
        <v>249</v>
      </c>
      <c r="N4" s="353"/>
    </row>
    <row r="5" spans="1:14" ht="37" customHeight="1" x14ac:dyDescent="0.2">
      <c r="A5" s="276"/>
      <c r="B5" s="277"/>
      <c r="C5" s="277"/>
      <c r="D5" s="278"/>
      <c r="E5" s="276" t="s">
        <v>374</v>
      </c>
      <c r="F5" s="277"/>
      <c r="G5" s="277"/>
      <c r="H5" s="278"/>
      <c r="I5" s="277" t="s">
        <v>218</v>
      </c>
      <c r="J5" s="277" t="s">
        <v>217</v>
      </c>
      <c r="K5" s="279" t="s">
        <v>532</v>
      </c>
      <c r="L5" s="280">
        <f t="shared" ref="L5:L13" si="0">SUM(K5)</f>
        <v>0</v>
      </c>
      <c r="M5" s="279" t="s">
        <v>532</v>
      </c>
      <c r="N5" s="280">
        <f t="shared" ref="N5:N13" si="1">SUM(M5)</f>
        <v>0</v>
      </c>
    </row>
    <row r="6" spans="1:14" ht="37" customHeight="1" x14ac:dyDescent="0.2">
      <c r="A6" s="276"/>
      <c r="B6" s="277"/>
      <c r="C6" s="277"/>
      <c r="D6" s="226"/>
      <c r="E6" s="276" t="s">
        <v>374</v>
      </c>
      <c r="F6" s="277"/>
      <c r="G6" s="277"/>
      <c r="H6" s="226"/>
      <c r="I6" s="277" t="s">
        <v>212</v>
      </c>
      <c r="J6" s="277" t="s">
        <v>211</v>
      </c>
      <c r="K6" s="281"/>
      <c r="L6" s="280">
        <f t="shared" si="0"/>
        <v>0</v>
      </c>
      <c r="M6" s="282"/>
      <c r="N6" s="280">
        <f t="shared" si="1"/>
        <v>0</v>
      </c>
    </row>
    <row r="7" spans="1:14" ht="37" customHeight="1" x14ac:dyDescent="0.2">
      <c r="A7" s="276"/>
      <c r="B7" s="277"/>
      <c r="C7" s="277"/>
      <c r="D7" s="226"/>
      <c r="E7" s="276" t="s">
        <v>374</v>
      </c>
      <c r="F7" s="277"/>
      <c r="G7" s="277"/>
      <c r="H7" s="226"/>
      <c r="I7" s="277" t="s">
        <v>210</v>
      </c>
      <c r="J7" s="277" t="s">
        <v>209</v>
      </c>
      <c r="K7" s="281"/>
      <c r="L7" s="280">
        <f t="shared" si="0"/>
        <v>0</v>
      </c>
      <c r="M7" s="283"/>
      <c r="N7" s="280">
        <f t="shared" si="1"/>
        <v>0</v>
      </c>
    </row>
    <row r="8" spans="1:14" ht="37" customHeight="1" x14ac:dyDescent="0.2">
      <c r="A8" s="276"/>
      <c r="B8" s="277"/>
      <c r="C8" s="277"/>
      <c r="D8" s="226"/>
      <c r="E8" s="276" t="s">
        <v>374</v>
      </c>
      <c r="F8" s="277"/>
      <c r="G8" s="277"/>
      <c r="H8" s="226"/>
      <c r="I8" s="277" t="s">
        <v>208</v>
      </c>
      <c r="J8" s="277" t="s">
        <v>207</v>
      </c>
      <c r="K8" s="281"/>
      <c r="L8" s="280">
        <f t="shared" si="0"/>
        <v>0</v>
      </c>
      <c r="M8" s="282"/>
      <c r="N8" s="280">
        <f t="shared" si="1"/>
        <v>0</v>
      </c>
    </row>
    <row r="9" spans="1:14" ht="37" customHeight="1" x14ac:dyDescent="0.2">
      <c r="A9" s="276"/>
      <c r="B9" s="277"/>
      <c r="C9" s="277"/>
      <c r="D9" s="226"/>
      <c r="E9" s="276" t="s">
        <v>374</v>
      </c>
      <c r="F9" s="277"/>
      <c r="G9" s="277"/>
      <c r="H9" s="226"/>
      <c r="I9" s="277" t="s">
        <v>206</v>
      </c>
      <c r="J9" s="277" t="s">
        <v>205</v>
      </c>
      <c r="K9" s="281"/>
      <c r="L9" s="280">
        <f t="shared" si="0"/>
        <v>0</v>
      </c>
      <c r="M9" s="283"/>
      <c r="N9" s="280">
        <f t="shared" si="1"/>
        <v>0</v>
      </c>
    </row>
    <row r="10" spans="1:14" ht="37" customHeight="1" x14ac:dyDescent="0.2">
      <c r="A10" s="276"/>
      <c r="B10" s="277"/>
      <c r="C10" s="277"/>
      <c r="D10" s="226"/>
      <c r="E10" s="276" t="s">
        <v>374</v>
      </c>
      <c r="F10" s="277"/>
      <c r="G10" s="277"/>
      <c r="H10" s="226"/>
      <c r="I10" s="277" t="s">
        <v>204</v>
      </c>
      <c r="J10" s="277" t="s">
        <v>203</v>
      </c>
      <c r="K10" s="281"/>
      <c r="L10" s="280">
        <f t="shared" si="0"/>
        <v>0</v>
      </c>
      <c r="M10" s="282"/>
      <c r="N10" s="280">
        <f t="shared" si="1"/>
        <v>0</v>
      </c>
    </row>
    <row r="11" spans="1:14" ht="37" customHeight="1" x14ac:dyDescent="0.2">
      <c r="A11" s="276"/>
      <c r="B11" s="277"/>
      <c r="C11" s="277"/>
      <c r="D11" s="226"/>
      <c r="E11" s="276" t="s">
        <v>374</v>
      </c>
      <c r="F11" s="277"/>
      <c r="G11" s="277"/>
      <c r="H11" s="226"/>
      <c r="I11" s="277" t="s">
        <v>202</v>
      </c>
      <c r="J11" s="277" t="s">
        <v>201</v>
      </c>
      <c r="K11" s="281"/>
      <c r="L11" s="280">
        <f t="shared" si="0"/>
        <v>0</v>
      </c>
      <c r="M11" s="283"/>
      <c r="N11" s="280">
        <f t="shared" si="1"/>
        <v>0</v>
      </c>
    </row>
    <row r="12" spans="1:14" ht="37" customHeight="1" x14ac:dyDescent="0.2">
      <c r="A12" s="276"/>
      <c r="B12" s="277"/>
      <c r="C12" s="277"/>
      <c r="D12" s="226"/>
      <c r="E12" s="276" t="s">
        <v>374</v>
      </c>
      <c r="F12" s="277"/>
      <c r="G12" s="277"/>
      <c r="H12" s="226"/>
      <c r="I12" s="277" t="s">
        <v>200</v>
      </c>
      <c r="J12" s="277" t="s">
        <v>199</v>
      </c>
      <c r="K12" s="279" t="s">
        <v>532</v>
      </c>
      <c r="L12" s="280">
        <f t="shared" si="0"/>
        <v>0</v>
      </c>
      <c r="M12" s="284"/>
      <c r="N12" s="280">
        <f t="shared" si="1"/>
        <v>0</v>
      </c>
    </row>
    <row r="13" spans="1:14" ht="37" customHeight="1" x14ac:dyDescent="0.2">
      <c r="A13" s="276"/>
      <c r="B13" s="277"/>
      <c r="C13" s="277"/>
      <c r="D13" s="226"/>
      <c r="E13" s="276" t="s">
        <v>374</v>
      </c>
      <c r="F13" s="277"/>
      <c r="G13" s="277"/>
      <c r="H13" s="226"/>
      <c r="I13" s="277" t="s">
        <v>197</v>
      </c>
      <c r="J13" s="277" t="s">
        <v>196</v>
      </c>
      <c r="K13" s="279" t="s">
        <v>532</v>
      </c>
      <c r="L13" s="280">
        <f t="shared" si="0"/>
        <v>0</v>
      </c>
      <c r="M13" s="284"/>
      <c r="N13" s="280">
        <f t="shared" si="1"/>
        <v>0</v>
      </c>
    </row>
    <row r="14" spans="1:14" ht="37" customHeight="1" x14ac:dyDescent="0.2">
      <c r="A14" s="285"/>
      <c r="B14" s="286"/>
      <c r="C14" s="286"/>
      <c r="D14" s="286"/>
      <c r="E14" s="285"/>
      <c r="F14" s="286"/>
      <c r="G14" s="286"/>
      <c r="H14" s="286"/>
      <c r="I14" s="287"/>
      <c r="J14" s="288" t="s">
        <v>195</v>
      </c>
      <c r="K14" s="280">
        <f>SUM(K5:K13)</f>
        <v>0</v>
      </c>
      <c r="L14" s="280">
        <f>SUM(L5:L13)</f>
        <v>0</v>
      </c>
      <c r="M14" s="280">
        <f>SUM(M5:M13)</f>
        <v>0</v>
      </c>
      <c r="N14" s="280">
        <f>SUM(N5:N13)</f>
        <v>0</v>
      </c>
    </row>
    <row r="15" spans="1:14" ht="37" customHeight="1" x14ac:dyDescent="0.2">
      <c r="E15" s="373"/>
      <c r="F15" s="373"/>
      <c r="G15" s="373"/>
      <c r="H15" s="373"/>
      <c r="I15" s="373"/>
      <c r="J15" s="373"/>
      <c r="K15" s="373"/>
      <c r="L15" s="373"/>
      <c r="M15" s="373"/>
      <c r="N15" s="373"/>
    </row>
    <row r="16" spans="1:14" ht="37" customHeight="1" x14ac:dyDescent="0.2">
      <c r="E16" s="373"/>
      <c r="F16" s="373"/>
      <c r="G16" s="373"/>
      <c r="H16" s="373"/>
      <c r="I16" s="373"/>
      <c r="J16" s="373"/>
      <c r="K16" s="373"/>
      <c r="L16" s="373"/>
      <c r="M16" s="373"/>
      <c r="N16" s="373"/>
    </row>
    <row r="17" spans="4:4" ht="37" customHeight="1" x14ac:dyDescent="0.2">
      <c r="D17" s="289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topLeftCell="EX1" zoomScale="110" zoomScaleNormal="110" workbookViewId="0">
      <selection activeCell="EZ1" sqref="EZ1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FA1" s="340" t="s">
        <v>382</v>
      </c>
      <c r="FB1" s="340"/>
      <c r="FC1" s="340"/>
      <c r="FD1" s="340"/>
      <c r="FE1" s="340"/>
      <c r="FF1" s="340"/>
      <c r="FG1" s="8" t="s">
        <v>0</v>
      </c>
    </row>
    <row r="2" spans="1:163" ht="66" customHeight="1" x14ac:dyDescent="0.2">
      <c r="A2" s="22" t="s">
        <v>8</v>
      </c>
      <c r="B2" t="s">
        <v>9</v>
      </c>
      <c r="FA2" s="142" t="s">
        <v>34</v>
      </c>
      <c r="FB2" s="142" t="s">
        <v>35</v>
      </c>
      <c r="FC2" s="142" t="s">
        <v>36</v>
      </c>
      <c r="FD2" s="142" t="s">
        <v>37</v>
      </c>
      <c r="FE2" s="142" t="s">
        <v>38</v>
      </c>
      <c r="FF2" s="142" t="s">
        <v>39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397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3"/>
      <c r="C4" s="312"/>
      <c r="D4" s="312"/>
      <c r="E4" s="312"/>
      <c r="F4" s="312"/>
      <c r="G4" s="341" t="s">
        <v>26</v>
      </c>
      <c r="H4" s="342"/>
      <c r="I4" s="342"/>
      <c r="J4" s="342"/>
      <c r="K4" s="342"/>
      <c r="L4" s="343"/>
      <c r="M4" s="344"/>
      <c r="N4" s="345" t="s">
        <v>27</v>
      </c>
      <c r="O4" s="343"/>
      <c r="P4" s="343"/>
      <c r="Q4" s="343"/>
      <c r="R4" s="343"/>
      <c r="S4" s="343"/>
      <c r="T4" s="346"/>
      <c r="U4" s="341" t="s">
        <v>28</v>
      </c>
      <c r="V4" s="344"/>
      <c r="W4" s="31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8" t="s">
        <v>546</v>
      </c>
      <c r="I5" s="12" t="s">
        <v>14</v>
      </c>
      <c r="J5" s="12" t="s">
        <v>15</v>
      </c>
      <c r="K5" s="28" t="s">
        <v>29</v>
      </c>
      <c r="L5" s="314" t="s">
        <v>30</v>
      </c>
      <c r="M5" s="315" t="s">
        <v>546</v>
      </c>
      <c r="N5" s="12" t="s">
        <v>16</v>
      </c>
      <c r="O5" s="318" t="s">
        <v>546</v>
      </c>
      <c r="P5" s="12" t="s">
        <v>17</v>
      </c>
      <c r="Q5" s="12" t="s">
        <v>18</v>
      </c>
      <c r="R5" s="28" t="s">
        <v>29</v>
      </c>
      <c r="S5" s="314" t="s">
        <v>31</v>
      </c>
      <c r="T5" s="318" t="s">
        <v>546</v>
      </c>
      <c r="U5" s="314" t="s">
        <v>29</v>
      </c>
      <c r="V5" s="315" t="s">
        <v>546</v>
      </c>
      <c r="W5" t="s">
        <v>20</v>
      </c>
    </row>
    <row r="6" spans="1:24" x14ac:dyDescent="0.2">
      <c r="A6" s="13"/>
      <c r="C6" s="17" t="s">
        <v>23</v>
      </c>
      <c r="D6" s="17" t="s">
        <v>547</v>
      </c>
      <c r="E6" s="16" t="s">
        <v>22</v>
      </c>
      <c r="F6" s="16" t="s">
        <v>548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8"/>
  <sheetViews>
    <sheetView zoomScale="94" zoomScaleNormal="80" workbookViewId="0">
      <selection activeCell="F18" sqref="F18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3" t="s">
        <v>148</v>
      </c>
      <c r="B31" s="35" t="s">
        <v>550</v>
      </c>
      <c r="C31" s="35" t="s">
        <v>550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4" t="s">
        <v>148</v>
      </c>
      <c r="B32" s="35" t="s">
        <v>161</v>
      </c>
      <c r="C32" s="35" t="s">
        <v>82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160</v>
      </c>
      <c r="C33" s="35" t="s">
        <v>83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84</v>
      </c>
      <c r="C34" s="35" t="s">
        <v>84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85</v>
      </c>
      <c r="C35" s="35" t="s">
        <v>85</v>
      </c>
      <c r="D35" s="35" t="s">
        <v>159</v>
      </c>
      <c r="E35" s="35" t="s">
        <v>80</v>
      </c>
      <c r="F35" s="40" t="s">
        <v>81</v>
      </c>
    </row>
    <row r="36" spans="1:6" ht="16" x14ac:dyDescent="0.2">
      <c r="A36" s="43" t="s">
        <v>148</v>
      </c>
      <c r="B36" s="35" t="s">
        <v>86</v>
      </c>
      <c r="C36" s="35" t="s">
        <v>86</v>
      </c>
      <c r="D36" s="35" t="s">
        <v>159</v>
      </c>
      <c r="E36" s="35" t="s">
        <v>80</v>
      </c>
      <c r="F36" s="35" t="s">
        <v>87</v>
      </c>
    </row>
    <row r="37" spans="1:6" ht="16" x14ac:dyDescent="0.2">
      <c r="A37" s="43" t="s">
        <v>148</v>
      </c>
      <c r="B37" s="42" t="s">
        <v>88</v>
      </c>
      <c r="C37" s="42" t="s">
        <v>88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158</v>
      </c>
      <c r="C38" s="42" t="s">
        <v>91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92</v>
      </c>
      <c r="C39" s="42" t="s">
        <v>92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93</v>
      </c>
      <c r="C40" s="42" t="s">
        <v>93</v>
      </c>
      <c r="D40" s="35" t="s">
        <v>156</v>
      </c>
      <c r="E40" s="35" t="s">
        <v>89</v>
      </c>
      <c r="F40" s="35" t="s">
        <v>90</v>
      </c>
    </row>
    <row r="41" spans="1:6" ht="15.75" customHeight="1" x14ac:dyDescent="0.2">
      <c r="A41" s="43" t="s">
        <v>148</v>
      </c>
      <c r="B41" s="42" t="s">
        <v>94</v>
      </c>
      <c r="C41" s="42" t="s">
        <v>94</v>
      </c>
      <c r="D41" s="35" t="s">
        <v>156</v>
      </c>
      <c r="E41" s="35" t="s">
        <v>89</v>
      </c>
      <c r="F41" s="35" t="s">
        <v>95</v>
      </c>
    </row>
    <row r="42" spans="1:6" ht="15.75" customHeight="1" x14ac:dyDescent="0.2">
      <c r="A42" s="43" t="s">
        <v>148</v>
      </c>
      <c r="B42" s="42" t="s">
        <v>96</v>
      </c>
      <c r="C42" s="42" t="s">
        <v>96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157</v>
      </c>
      <c r="C43" s="42" t="s">
        <v>99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100</v>
      </c>
      <c r="C44" s="42" t="s">
        <v>100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101</v>
      </c>
      <c r="C45" s="42" t="s">
        <v>101</v>
      </c>
      <c r="D45" s="42" t="s">
        <v>156</v>
      </c>
      <c r="E45" s="42" t="s">
        <v>97</v>
      </c>
      <c r="F45" s="42" t="s">
        <v>98</v>
      </c>
    </row>
    <row r="46" spans="1:6" ht="16" x14ac:dyDescent="0.2">
      <c r="A46" s="43" t="s">
        <v>148</v>
      </c>
      <c r="B46" s="42" t="s">
        <v>102</v>
      </c>
      <c r="C46" s="42" t="s">
        <v>102</v>
      </c>
      <c r="D46" s="42" t="s">
        <v>156</v>
      </c>
      <c r="E46" s="42" t="s">
        <v>97</v>
      </c>
      <c r="F46" s="42" t="s">
        <v>103</v>
      </c>
    </row>
    <row r="47" spans="1:6" ht="16" x14ac:dyDescent="0.2">
      <c r="A47" s="43" t="s">
        <v>148</v>
      </c>
      <c r="B47" s="42" t="s">
        <v>155</v>
      </c>
      <c r="C47" s="42" t="s">
        <v>104</v>
      </c>
      <c r="D47" s="42" t="s">
        <v>132</v>
      </c>
      <c r="E47" s="42" t="s">
        <v>105</v>
      </c>
      <c r="F47" s="35" t="s">
        <v>106</v>
      </c>
    </row>
    <row r="48" spans="1:6" ht="16" x14ac:dyDescent="0.2">
      <c r="A48" s="43" t="s">
        <v>148</v>
      </c>
      <c r="B48" s="42" t="s">
        <v>154</v>
      </c>
      <c r="C48" s="42" t="s">
        <v>107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153</v>
      </c>
      <c r="C49" s="42" t="s">
        <v>108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152</v>
      </c>
      <c r="C50" s="42" t="s">
        <v>109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151</v>
      </c>
      <c r="C51" s="42" t="s">
        <v>110</v>
      </c>
      <c r="D51" s="42" t="s">
        <v>132</v>
      </c>
      <c r="E51" s="42" t="s">
        <v>105</v>
      </c>
      <c r="F51" s="40" t="s">
        <v>81</v>
      </c>
    </row>
    <row r="52" spans="1:7" ht="16" x14ac:dyDescent="0.2">
      <c r="A52" s="43" t="s">
        <v>148</v>
      </c>
      <c r="B52" s="42" t="s">
        <v>150</v>
      </c>
      <c r="C52" s="42" t="s">
        <v>111</v>
      </c>
      <c r="D52" s="42" t="s">
        <v>132</v>
      </c>
      <c r="E52" s="42" t="s">
        <v>105</v>
      </c>
      <c r="F52" s="40" t="s">
        <v>87</v>
      </c>
    </row>
    <row r="53" spans="1:7" ht="16" x14ac:dyDescent="0.2">
      <c r="A53" s="44" t="s">
        <v>148</v>
      </c>
      <c r="B53" s="35" t="s">
        <v>149</v>
      </c>
      <c r="C53" s="35" t="s">
        <v>112</v>
      </c>
      <c r="D53" s="42" t="s">
        <v>132</v>
      </c>
      <c r="E53" s="42" t="s">
        <v>105</v>
      </c>
      <c r="F53" s="35" t="s">
        <v>113</v>
      </c>
    </row>
    <row r="54" spans="1:7" ht="16" x14ac:dyDescent="0.2">
      <c r="A54" s="44" t="s">
        <v>148</v>
      </c>
      <c r="B54" s="35" t="s">
        <v>138</v>
      </c>
      <c r="C54" s="35" t="s">
        <v>114</v>
      </c>
      <c r="D54" s="42" t="s">
        <v>132</v>
      </c>
      <c r="E54" s="42" t="s">
        <v>105</v>
      </c>
      <c r="F54" s="36" t="s">
        <v>115</v>
      </c>
    </row>
    <row r="55" spans="1:7" ht="16" x14ac:dyDescent="0.2">
      <c r="A55" s="44" t="s">
        <v>148</v>
      </c>
      <c r="B55" s="35" t="s">
        <v>137</v>
      </c>
      <c r="C55" s="35" t="s">
        <v>116</v>
      </c>
      <c r="D55" s="42" t="s">
        <v>132</v>
      </c>
      <c r="E55" s="42" t="s">
        <v>105</v>
      </c>
      <c r="F55" s="40" t="s">
        <v>81</v>
      </c>
    </row>
    <row r="56" spans="1:7" ht="15.75" customHeight="1" x14ac:dyDescent="0.2">
      <c r="A56" s="49" t="s">
        <v>148</v>
      </c>
      <c r="B56" s="48" t="s">
        <v>134</v>
      </c>
      <c r="C56" s="48" t="s">
        <v>117</v>
      </c>
      <c r="D56" s="48" t="s">
        <v>132</v>
      </c>
      <c r="E56" s="47" t="s">
        <v>105</v>
      </c>
      <c r="F56" s="37" t="s">
        <v>81</v>
      </c>
      <c r="G56" s="36" t="s">
        <v>139</v>
      </c>
    </row>
    <row r="57" spans="1:7" ht="15.75" customHeight="1" x14ac:dyDescent="0.2">
      <c r="A57" s="46" t="s">
        <v>135</v>
      </c>
      <c r="B57" s="45" t="s">
        <v>147</v>
      </c>
      <c r="C57" s="45" t="s">
        <v>118</v>
      </c>
      <c r="D57" s="45" t="s">
        <v>132</v>
      </c>
      <c r="E57" s="35" t="s">
        <v>105</v>
      </c>
    </row>
    <row r="58" spans="1:7" s="36" customFormat="1" ht="15.75" customHeight="1" x14ac:dyDescent="0.2">
      <c r="A58" s="44" t="s">
        <v>135</v>
      </c>
      <c r="B58" s="35" t="s">
        <v>146</v>
      </c>
      <c r="C58" s="35" t="s">
        <v>119</v>
      </c>
      <c r="D58" s="35" t="s">
        <v>132</v>
      </c>
      <c r="E58" s="35" t="s">
        <v>105</v>
      </c>
      <c r="F58" s="35" t="s">
        <v>120</v>
      </c>
    </row>
    <row r="59" spans="1:7" ht="15.75" customHeight="1" x14ac:dyDescent="0.2">
      <c r="A59" s="41" t="s">
        <v>135</v>
      </c>
      <c r="B59" s="36" t="s">
        <v>145</v>
      </c>
      <c r="C59" s="36" t="s">
        <v>549</v>
      </c>
      <c r="D59" s="36" t="s">
        <v>132</v>
      </c>
      <c r="E59" s="36" t="s">
        <v>105</v>
      </c>
      <c r="F59" s="36" t="s">
        <v>144</v>
      </c>
      <c r="G59" s="36"/>
    </row>
    <row r="60" spans="1:7" ht="15.75" customHeight="1" x14ac:dyDescent="0.2">
      <c r="A60" s="43" t="s">
        <v>135</v>
      </c>
      <c r="B60" s="42" t="s">
        <v>143</v>
      </c>
      <c r="C60" s="42" t="s">
        <v>121</v>
      </c>
      <c r="D60" s="42" t="s">
        <v>132</v>
      </c>
      <c r="E60" s="42" t="s">
        <v>105</v>
      </c>
      <c r="F60" s="42" t="s">
        <v>122</v>
      </c>
      <c r="G60" s="36"/>
    </row>
    <row r="61" spans="1:7" ht="15.75" customHeight="1" x14ac:dyDescent="0.2">
      <c r="A61" s="43" t="s">
        <v>135</v>
      </c>
      <c r="B61" s="42" t="s">
        <v>142</v>
      </c>
      <c r="C61" s="42" t="s">
        <v>123</v>
      </c>
      <c r="D61" s="42" t="s">
        <v>132</v>
      </c>
      <c r="E61" s="42" t="s">
        <v>105</v>
      </c>
      <c r="F61" s="42" t="s">
        <v>124</v>
      </c>
      <c r="G61" s="36"/>
    </row>
    <row r="62" spans="1:7" ht="15.75" customHeight="1" x14ac:dyDescent="0.2">
      <c r="A62" s="43" t="s">
        <v>135</v>
      </c>
      <c r="B62" s="42" t="s">
        <v>141</v>
      </c>
      <c r="C62" s="42" t="s">
        <v>125</v>
      </c>
      <c r="D62" s="42" t="s">
        <v>132</v>
      </c>
      <c r="E62" s="42" t="s">
        <v>105</v>
      </c>
      <c r="F62" s="42" t="s">
        <v>126</v>
      </c>
      <c r="G62" s="36"/>
    </row>
    <row r="63" spans="1:7" ht="15.75" customHeight="1" x14ac:dyDescent="0.2">
      <c r="A63" s="180" t="s">
        <v>135</v>
      </c>
      <c r="B63" s="181" t="s">
        <v>411</v>
      </c>
      <c r="C63" s="181" t="s">
        <v>412</v>
      </c>
      <c r="D63" s="181" t="s">
        <v>132</v>
      </c>
      <c r="E63" s="181" t="s">
        <v>105</v>
      </c>
      <c r="F63" s="42" t="s">
        <v>128</v>
      </c>
      <c r="G63" s="36" t="s">
        <v>139</v>
      </c>
    </row>
    <row r="64" spans="1:7" ht="15.75" customHeight="1" x14ac:dyDescent="0.2">
      <c r="A64" s="43" t="s">
        <v>135</v>
      </c>
      <c r="B64" s="42" t="s">
        <v>140</v>
      </c>
      <c r="C64" s="42" t="s">
        <v>127</v>
      </c>
      <c r="D64" s="42" t="s">
        <v>132</v>
      </c>
      <c r="E64" s="42" t="s">
        <v>105</v>
      </c>
    </row>
    <row r="65" spans="1:7" ht="15.75" customHeight="1" x14ac:dyDescent="0.2">
      <c r="A65" s="43" t="s">
        <v>135</v>
      </c>
      <c r="B65" s="42" t="s">
        <v>138</v>
      </c>
      <c r="C65" s="42" t="s">
        <v>410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3" t="s">
        <v>135</v>
      </c>
      <c r="B66" s="42" t="s">
        <v>138</v>
      </c>
      <c r="C66" s="42" t="s">
        <v>413</v>
      </c>
      <c r="D66" s="42" t="s">
        <v>132</v>
      </c>
      <c r="E66" s="42" t="s">
        <v>105</v>
      </c>
      <c r="F66" s="42" t="s">
        <v>128</v>
      </c>
      <c r="G66" s="36" t="s">
        <v>131</v>
      </c>
    </row>
    <row r="67" spans="1:7" ht="15.75" customHeight="1" x14ac:dyDescent="0.2">
      <c r="A67" s="41" t="s">
        <v>135</v>
      </c>
      <c r="B67" s="36" t="s">
        <v>137</v>
      </c>
      <c r="C67" s="36" t="s">
        <v>136</v>
      </c>
      <c r="D67" s="36" t="s">
        <v>132</v>
      </c>
      <c r="E67" s="36" t="s">
        <v>105</v>
      </c>
      <c r="F67" s="40"/>
      <c r="G67" s="36" t="s">
        <v>131</v>
      </c>
    </row>
    <row r="68" spans="1:7" ht="16" x14ac:dyDescent="0.2">
      <c r="A68" s="39" t="s">
        <v>135</v>
      </c>
      <c r="B68" s="38" t="s">
        <v>134</v>
      </c>
      <c r="C68" s="38" t="s">
        <v>133</v>
      </c>
      <c r="D68" s="38" t="s">
        <v>132</v>
      </c>
      <c r="E68" s="38" t="s">
        <v>105</v>
      </c>
      <c r="F68" s="37"/>
    </row>
  </sheetData>
  <autoFilter ref="A1:F68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48" t="s">
        <v>329</v>
      </c>
      <c r="C1" s="348"/>
      <c r="D1" s="348"/>
      <c r="E1" s="348"/>
      <c r="F1" s="348"/>
      <c r="G1" s="348"/>
      <c r="H1" s="348"/>
      <c r="I1" s="348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7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7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7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7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7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7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7"/>
      <c r="X3" s="98"/>
      <c r="Y3" s="103" t="s">
        <v>303</v>
      </c>
      <c r="Z3" s="103" t="s">
        <v>302</v>
      </c>
      <c r="AA3" s="103" t="s">
        <v>301</v>
      </c>
      <c r="AB3" s="347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7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7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7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7"/>
      <c r="X4" s="101" t="s">
        <v>252</v>
      </c>
      <c r="Y4" s="101" t="s">
        <v>251</v>
      </c>
      <c r="Z4" s="101" t="s">
        <v>250</v>
      </c>
      <c r="AA4" s="101" t="s">
        <v>249</v>
      </c>
      <c r="AB4" s="347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7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7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7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78">
        <f t="shared" ref="H5:H15" si="0">SUM(G5)</f>
        <v>0</v>
      </c>
      <c r="I5" s="77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DDG'!$A:$FF,,MATCH("3.2. PROTECTION DES MAJEURS",'ETPT Format DDG'!2:2,0)),'ETPT Format DDG'!$C:$C,$D$5,'ETPT Format DDG'!$FA:$FA,"Fonctionnaire A-B-CBUR")</f>
        <v>#N/A</v>
      </c>
      <c r="Q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77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77" t="e">
        <f>SUMIFS( INDEX( 'ETPT Format DDG'!$A:$FF,,MATCH("4.0. CONTENTIEUX GÉNÉRAL &lt;10.000€",'ETPT Format DDG'!2:2,0)),'ETPT Format DDG'!$C:$C,$D$5,'ETPT Format DDG'!$FA:$FA,"Fonctionnaire A-B-CBUR")</f>
        <v>#N/A</v>
      </c>
      <c r="U5" s="77" t="e">
        <f>SUMIFS( INDEX( 'ETPT Format DDG'!$A:$FF,,MATCH("1. TOTAL CONTENTIEUX SOCIAL",'ETPT Format DDG'!2:2,0)),'ETPT Format DDG'!$C:$C,$D$5,'ETPT Format DDG'!$FA:$FA,"Fonctionnaire A-B-CBUR")</f>
        <v>#N/A</v>
      </c>
      <c r="V5" s="77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65" t="e">
        <f>SUM(I5:V5)</f>
        <v>#N/A</v>
      </c>
      <c r="X5" s="83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96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96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65">
        <f t="shared" ref="AB5:AB15" si="1">SUM(X5:AA5)</f>
        <v>0</v>
      </c>
      <c r="AC5" s="74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72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91"/>
      <c r="AF5" s="91"/>
      <c r="AG5" s="91"/>
      <c r="AH5" s="91"/>
      <c r="AI5" s="91"/>
      <c r="AJ5" s="72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72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DDG'!$A:$FF,,MATCH("1.1. DÉPARTAGE PRUD'HOMAL",'ETPT Format DDG'!2:2,0)),'ETPT Format DDG'!$C:$C,$D$5,'ETPT Format DDG'!$FA:$FA,"Magistrat SIEGE NS")</f>
        <v>#N/A</v>
      </c>
      <c r="AT5" s="72" t="e">
        <f>SUMIFS( INDEX( 'ETPT Format DDG'!$A:$FF,,MATCH("4.0. CONTENTIEUX GÉNÉRAL &lt;10.000€",'ETPT Format DDG'!2:2,0)),'ETPT Format DDG'!$C:$C,$D$5,'ETPT Format DDG'!$FA:$FA,"Magistrat SIEGE NS")</f>
        <v>#N/A</v>
      </c>
      <c r="AU5" s="72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72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83" t="e">
        <f>SUMIFS( INDEX( 'ETPT Format DDG'!$A:$FF,,MATCH("2. TOTAL CONTENTIEUX JAF",'ETPT Format DDG'!2:2,0)),'ETPT Format DDG'!$FA:$FA,"Magistrat SIEGE NS")</f>
        <v>#N/A</v>
      </c>
      <c r="AX5" s="74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74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DDG'!$A:$FF,,MATCH("Temps ventilés sur la période (affaires pénales)",'ETPT Format DDG'!2:2,0)),'ETPT Format DDG'!$FA:$FA,"Fonctionnaire CTECH")</f>
        <v>0</v>
      </c>
      <c r="H6" s="78">
        <f t="shared" si="0"/>
        <v>0</v>
      </c>
      <c r="I6" s="94"/>
      <c r="J6" s="77" t="e">
        <f>SUMIFS( INDEX( 'ETPT Format DDG'!$A:$FF,,MATCH("11.9. FONCTIONNAIRES AFFECTÉS À L'EXÉCUTION DES PEINES",'ETPT Format DDG'!2:2,0)),'ETPT Format DDG'!$FA:$FA,"Fonctionnaire A-B-CBUR")</f>
        <v>#N/A</v>
      </c>
      <c r="K6" s="77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77" t="e">
        <f>SUMIFS( INDEX( 'ETPT Format DDG'!$A:$FF,,MATCH("7.52. COUR CRIMINELLE",'ETPT Format DDG'!2:2,0)),'ETPT Format DDG'!$FA:$FA,"Fonctionnaire A-B-CBUR")</f>
        <v>#N/A</v>
      </c>
      <c r="M6" s="77" t="e">
        <f>SUMIFS( INDEX( 'ETPT Format DDG'!$A:$FF,,MATCH("8.2. JIRS ÉCO-FI",'ETPT Format DDG'!2:2,0)),'ETPT Format DDG'!$FA:$FA,"Fonctionnaire A-B-CBUR")</f>
        <v>#N/A</v>
      </c>
      <c r="N6" s="77" t="e">
        <f>SUMIFS( INDEX( 'ETPT Format DDG'!$A:$FF,,MATCH("8.3. JIRS CRIM-ORG",'ETPT Format DDG'!2:2,0)),'ETPT Format DDG'!$FA:$FA,"Fonctionnaire A-B-CBUR")</f>
        <v>#N/A</v>
      </c>
      <c r="O6" s="77" t="e">
        <f>SUMIFS( INDEX( 'ETPT Format DDG'!$A:$FF,,MATCH("8.4. AUTRES SECTIONS SPÉCIALISÉES",'ETPT Format DDG'!2:2,0)),'ETPT Format DDG'!$FA:$FA,"Fonctionnaire A-B-CBUR")</f>
        <v>#N/A</v>
      </c>
      <c r="P6" s="94"/>
      <c r="Q6" s="94"/>
      <c r="R6" s="93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92"/>
      <c r="T6" s="92"/>
      <c r="U6" s="92"/>
      <c r="V6" s="77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65" t="e">
        <f t="shared" ref="W6:W15" si="6">SUM(I6:V6)</f>
        <v>#N/A</v>
      </c>
      <c r="X6" s="83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83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83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83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72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72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72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72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72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72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65" t="e">
        <f t="shared" si="2"/>
        <v>#N/A</v>
      </c>
      <c r="AM6" s="72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72" t="e">
        <f>SUMIFS( INDEX( 'ETPT Format DDG'!$A:$FF,,MATCH("7.52. COUR CRIMINELLE",'ETPT Format DDG'!2:2,0)),'ETPT Format DDG'!$FA:$FA,"Magistrat SIEGE NS")</f>
        <v>#N/A</v>
      </c>
      <c r="AO6" s="72" t="e">
        <f>SUMIFS( INDEX( 'ETPT Format DDG'!$A:$FF,,MATCH("7.121. COLLÉGIALES JIRS ECO-FI",'ETPT Format DDG'!2:2,0)),'ETPT Format DDG'!$FA:$FA,"Magistrat SIEGE NS")</f>
        <v>#N/A</v>
      </c>
      <c r="AP6" s="72" t="e">
        <f>SUMIFS( INDEX( 'ETPT Format DDG'!$A:$FF,,MATCH("7.12. COLLÉGIALES JIRS CRIM-ORG",'ETPT Format DDG'!2:2,0)),'ETPT Format DDG'!$FA:$FA,"Magistrat SIEGE NS")</f>
        <v>#N/A</v>
      </c>
      <c r="AQ6" s="72" t="e">
        <f>SUMIFS( INDEX( 'ETPT Format DDG'!$A:$FF,,MATCH("7.122. COLLÉGIALES AUTRES SECTIONS SPÉCIALISÉES",'ETPT Format DDG'!2:2,0)),'ETPT Format DDG'!$FA:$FA,"Magistrat SIEGE NS")</f>
        <v>#N/A</v>
      </c>
      <c r="AR6" s="74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91"/>
      <c r="AT6" s="91"/>
      <c r="AU6" s="91"/>
      <c r="AV6" s="91"/>
      <c r="AW6" s="91"/>
      <c r="AX6" s="74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90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72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72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72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DDG'!$A:$FF,,MATCH("11.5. CSM",'ETPT Format DDG'!2:2,0)),'ETPT Format DDG'!$C:$C,$D$5,'ETPT Format DDG'!$FA:$FA,"Magistrat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DDG'!$A:$FF,,MATCH("11.51. ACCUEIL DU JUSTICIABLE (DONT SAUJ)",'ETPT Format DDG'!2:2,0)),'ETPT Format DDG'!$C:$C,$D$5,'ETPT Format DDG'!$FA:$FA,"Fonctionnaire A-B-CBUR")</f>
        <v>#N/A</v>
      </c>
      <c r="W8" s="65" t="e">
        <f t="shared" si="6"/>
        <v>#N/A</v>
      </c>
      <c r="X8" s="84" t="e">
        <f>SUMIFS( INDEX( 'ETPT Format DDG'!$A:$FF,,MATCH("11.51. ACCUEIL DU JUSTICIABLE (DONT SAUJ)",'ETPT Format DDG'!2:2,0)),'ETPT Format DDG'!$C:$C,$D$5,'ETPT Format DDG'!$FA:$FA,"CONT A JP Autour du Juge")</f>
        <v>#N/A</v>
      </c>
      <c r="Y8" s="84" t="e">
        <f>SUMIFS( INDEX( 'ETPT Format DDG'!$A:$FF,,MATCH("11.51. ACCUEIL DU JUSTICIABLE (DONT SAUJ)",'ETPT Format DDG'!2:2,0)),'ETPT Format DDG'!$C:$C,$D$5,'ETPT Format DDG'!$FA:$FA,"JURISTE AS Parquet")</f>
        <v>#N/A</v>
      </c>
      <c r="Z8" s="84" t="e">
        <f>SUMIFS( INDEX( 'ETPT Format DDG'!$A:$FF,,MATCH("11.51. ACCUEIL DU JUSTICIABLE (DONT SAUJ)",'ETPT Format DDG'!2:2,0)),'ETPT Format DDG'!$C:$C,$D$5,'ETPT Format DDG'!$FA:$FA,"JURISTE AS Pôle social")</f>
        <v>#N/A</v>
      </c>
      <c r="AA8" s="84" t="e">
        <f>SUMIFS( INDEX( 'ETPT Format DDG'!$A:$FF,,MATCH("11.51. ACCUEIL DU JUSTICIABLE (DONT SAUJ)",'ETPT Format DDG'!2:2,0)),'ETPT Format DDG'!$C:$C,$D$5,'ETPT Format DDG'!$FA:$FA,"JURISTE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65" t="e">
        <f t="shared" si="6"/>
        <v>#N/A</v>
      </c>
      <c r="X9" s="84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84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84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65" t="e">
        <f t="shared" si="1"/>
        <v>#N/A</v>
      </c>
      <c r="AC9" s="82"/>
      <c r="AD9" s="72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72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72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72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DDG'!$A:$FF,,MATCH("11.3. FORMATIONS DISPENSÉES",'ETPT Format DDG'!2:2,0)),'ETPT Format DDG'!$C:$C,$D$5,'ETPT Format DDG'!$FA:$FA,"Fonctionnaire A-B-CBUR")</f>
        <v>#N/A</v>
      </c>
      <c r="W10" s="65" t="e">
        <f t="shared" si="6"/>
        <v>#N/A</v>
      </c>
      <c r="X10" s="84" t="e">
        <f>SUMIFS( INDEX( 'ETPT Format DDG'!$A:$FF,,MATCH("11.3. FORMATIONS DISPENSÉES",'ETPT Format DDG'!2:2,0)),'ETPT Format DDG'!$C:$C,$D$5,'ETPT Format DDG'!$FA:$FA,"CONT A JP Autour du Juge")</f>
        <v>#N/A</v>
      </c>
      <c r="Y10" s="84" t="e">
        <f>SUMIFS( INDEX( 'ETPT Format DDG'!$A:$FF,,MATCH("11.3. FORMATIONS DISPENSÉES",'ETPT Format DDG'!2:2,0)),'ETPT Format DDG'!$C:$C,$D$5,'ETPT Format DDG'!$FA:$FA,"JURISTE AS Parquet")</f>
        <v>#N/A</v>
      </c>
      <c r="Z10" s="84" t="e">
        <f>SUMIFS( INDEX( 'ETPT Format DDG'!$A:$FF,,MATCH("11.3. FORMATIONS DISPENSÉES",'ETPT Format DDG'!2:2,0)),'ETPT Format DDG'!$C:$C,$D$5,'ETPT Format DDG'!$FA:$FA,"JURISTE AS Pôle social")</f>
        <v>#N/A</v>
      </c>
      <c r="AA10" s="84" t="e">
        <f>SUMIFS( INDEX( 'ETPT Format DDG'!$A:$FF,,MATCH("11.3. FORMATIONS DISPENSÉES",'ETPT Format DDG'!2:2,0)),'ETPT Format DDG'!$C:$C,$D$5,'ETPT Format DDG'!$FA:$FA,"JURISTE AS siège Autres")</f>
        <v>#N/A</v>
      </c>
      <c r="AB10" s="65" t="e">
        <f t="shared" si="1"/>
        <v>#N/A</v>
      </c>
      <c r="AC10" s="82"/>
      <c r="AD10" s="72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72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72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72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DDG'!$A:$FF,,MATCH("11.3. FORMATIONS DISPENSÉES",'ETPT Format DDG'!2:2,0)),'ETPT Format DDG'!$C:$C,$D$5,'ETPT Format DDG'!$FA:$FA,"Magistrat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DDG'!$A:$FF,,MATCH("11.4. ACCÈS AU DROIT ET À LA JUSTICE",'ETPT Format DDG'!2:2,0)),'ETPT Format DDG'!$C:$C,$D$5,'ETPT Format DDG'!$FA:$FA,"Fonctionnaire A-B-CBUR")</f>
        <v>#N/A</v>
      </c>
      <c r="W11" s="65" t="e">
        <f t="shared" si="6"/>
        <v>#N/A</v>
      </c>
      <c r="X11" s="84" t="e">
        <f>SUMIFS( INDEX( 'ETPT Format DDG'!$A:$FF,,MATCH("11.4. ACCÈS AU DROIT ET À LA JUSTICE",'ETPT Format DDG'!2:2,0)),'ETPT Format DDG'!$C:$C,$D$5,'ETPT Format DDG'!$FA:$FA,"CONT A JP Autour du Juge")</f>
        <v>#N/A</v>
      </c>
      <c r="Y11" s="84" t="e">
        <f>SUMIFS( INDEX( 'ETPT Format DDG'!$A:$FF,,MATCH("11.4. ACCÈS AU DROIT ET À LA JUSTICE",'ETPT Format DDG'!2:2,0)),'ETPT Format DDG'!$C:$C,$D$5,'ETPT Format DDG'!$FA:$FA,"JURISTE AS Parquet")</f>
        <v>#N/A</v>
      </c>
      <c r="Z11" s="84" t="e">
        <f>SUMIFS( INDEX( 'ETPT Format DDG'!$A:$FF,,MATCH("11.4. ACCÈS AU DROIT ET À LA JUSTICE",'ETPT Format DDG'!2:2,0)),'ETPT Format DDG'!$C:$C,$D$5,'ETPT Format DDG'!$FA:$FA,"JURISTE AS Pôle social")</f>
        <v>#N/A</v>
      </c>
      <c r="AA11" s="84" t="e">
        <f>SUMIFS( INDEX( 'ETPT Format DDG'!$A:$FF,,MATCH("11.4. ACCÈS AU DROIT ET À LA JUSTICE",'ETPT Format DDG'!2:2,0)),'ETPT Format DDG'!$C:$C,$D$5,'ETPT Format DDG'!$FA:$FA,"JURISTE AS siège Autres")</f>
        <v>#N/A</v>
      </c>
      <c r="AB11" s="65" t="e">
        <f t="shared" si="1"/>
        <v>#N/A</v>
      </c>
      <c r="AC11" s="82"/>
      <c r="AD11" s="72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72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72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72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DDG'!$A:$FF,,MATCH("11.4. ACCÈS AU DROIT ET À LA JUSTICE",'ETPT Format DDG'!2:2,0)),'ETPT Format DDG'!$C:$C,$D$5,'ETPT Format DDG'!$FA:$FA,"Magistrat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65" t="e">
        <f t="shared" si="6"/>
        <v>#N/A</v>
      </c>
      <c r="X12" s="84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84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84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65" t="e">
        <f t="shared" si="1"/>
        <v>#N/A</v>
      </c>
      <c r="AC12" s="82"/>
      <c r="AD12" s="72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72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72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72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DDG'!$A:$FF,,MATCH("12. TOTAL INDISPONIBILITÉ",'ETPT Format DDG'!2:2,0)),'ETPT Format DDG'!$C:$C,$D$5,'ETPT Format DDG'!$FA:$FA,"Magistrat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DDG'!$A:$FF,,MATCH("12.5. MISE À DISPOSITION",'ETPT Format DDG'!2:2,0)),'ETPT Format DDG'!$C:$C,$D$5,'ETPT Format DDG'!$FA:$FA,"Fonctionnaire A-B-CBUR")</f>
        <v>#N/A</v>
      </c>
      <c r="W13" s="65" t="e">
        <f t="shared" si="6"/>
        <v>#N/A</v>
      </c>
      <c r="X13" s="83" t="e">
        <f>SUMIFS( INDEX( 'ETPT Format DDG'!$A:$FF,,MATCH("12.5. MISE À DISPOSITION",'ETPT Format DDG'!2:2,0)),'ETPT Format DDG'!$C:$C,$D$5,'ETPT Format DDG'!$FA:$FA,"CONT A JP Autour du Juge")</f>
        <v>#N/A</v>
      </c>
      <c r="Y13" s="83" t="e">
        <f>SUMIFS( INDEX( 'ETPT Format DDG'!$A:$FF,,MATCH("12.5. MISE À DISPOSITION",'ETPT Format DDG'!2:2,0)),'ETPT Format DDG'!$C:$C,$D$5,'ETPT Format DDG'!$FA:$FA,"JURISTE AS Parquet")</f>
        <v>#N/A</v>
      </c>
      <c r="Z13" s="83" t="e">
        <f>SUMIFS( INDEX( 'ETPT Format DDG'!$A:$FF,,MATCH("12.5. MISE À DISPOSITION",'ETPT Format DDG'!2:2,0)),'ETPT Format DDG'!$C:$C,$D$5,'ETPT Format DDG'!$FA:$FA,"JURISTE AS Pôle social")</f>
        <v>#N/A</v>
      </c>
      <c r="AA13" s="83" t="e">
        <f>SUMIFS( INDEX( 'ETPT Format DDG'!$A:$FF,,MATCH("12.5. MISE À DISPOSITION",'ETPT Format DDG'!2:2,0)),'ETPT Format DDG'!$C:$C,$D$5,'ETPT Format DDG'!$FA:$FA,"JURISTE AS siège Autres")</f>
        <v>#N/A</v>
      </c>
      <c r="AB13" s="65" t="e">
        <f t="shared" si="1"/>
        <v>#N/A</v>
      </c>
      <c r="AC13" s="82"/>
      <c r="AD13" s="358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58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82"/>
      <c r="AG13" s="82"/>
      <c r="AH13" s="82"/>
      <c r="AI13" s="358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58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58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65" t="e">
        <f t="shared" si="2"/>
        <v>#N/A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358" t="e">
        <f>SUMIFS( INDEX( 'ETPT Format DDG'!$A:$FF,,MATCH("12.5. MISE À DISPOSITION",'ETPT Format DDG'!2:2,0)),'ETPT Format DDG'!$C:$C,$D$5,'ETPT Format DDG'!$H:$H,"Magistrat SIEGE NS")</f>
        <v>#N/A</v>
      </c>
      <c r="AZ13" s="65" t="e">
        <f t="shared" si="3"/>
        <v>#N/A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78">
        <f t="shared" si="0"/>
        <v>0</v>
      </c>
      <c r="I14" s="77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77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77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77" t="e">
        <f>SUMIFS( INDEX( 'ETPT Format DDG'!$A:$FF,,MATCH("7.52. COUR CRIMINELLE",'ETPT Format DDG'!2:2,0)),'ETPT Format DDG'!$C:$C,$D$5,'ETPT Format DDG'!$FA:$FA,"Fonctionnaire A-B-CBUR placé ADD")</f>
        <v>#N/A</v>
      </c>
      <c r="M14" s="77" t="e">
        <f>SUMIFS( INDEX( 'ETPT Format DDG'!$A:$FF,,MATCH("8.2. JIRS ÉCO-FI",'ETPT Format DDG'!2:2,0)),'ETPT Format DDG'!$C:$C,$D$5,'ETPT Format DDG'!$FA:$FA,"Fonctionnaire A-B-CBUR placé ADD")</f>
        <v>#N/A</v>
      </c>
      <c r="N14" s="77" t="e">
        <f>SUMIFS( INDEX( 'ETPT Format DDG'!$A:$FF,,MATCH("8.3. JIRS CRIM-ORG",'ETPT Format DDG'!2:2,0)),'ETPT Format DDG'!$C:$C,$D$5,'ETPT Format DDG'!$FA:$FA,"Fonctionnaire A-B-CBUR placé ADD")</f>
        <v>#N/A</v>
      </c>
      <c r="O14" s="77" t="e">
        <f>SUMIFS( INDEX( 'ETPT Format DDG'!$A:$FF,,MATCH("8.4. AUTRES SECTIONS SPÉCIALISÉES",'ETPT Format DDG'!2:2,0)),'ETPT Format DDG'!$C:$C,$D$5,'ETPT Format DDG'!$FA:$FA,"Fonctionnaire A-B-CBUR placé ADD")</f>
        <v>#N/A</v>
      </c>
      <c r="P14" s="77" t="e">
        <f>SUMIFS( INDEX( 'ETPT Format DDG'!$A:$FF,,MATCH("3.2. PROTECTION DES MAJEURS",'ETPT Format DDG'!2:2,0)),'ETPT Format DDG'!$C:$C,$D$5,'ETPT Format DDG'!$FA:$FA,"Fonctionnaire A-B-CBUR placé ADD")</f>
        <v>#N/A</v>
      </c>
      <c r="Q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77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77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77" t="e">
        <f>SUMIFS( INDEX( 'ETPT Format DDG'!$A:$FF,,MATCH("1. TOTAL CONTENTIEUX SOCIAL",'ETPT Format DDG'!2:2,0)),'ETPT Format DDG'!$C:$C,$D$5,'ETPT Format DDG'!$FA:$FA,"Fonctionnaire A-B-CBUR placé ADD")</f>
        <v>#N/A</v>
      </c>
      <c r="V14" s="184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DDG'!$A:$FF,,MATCH("3.2. PROTECTION DES MAJEURS",'ETPT Format DDG'!2:2,0)),'ETPT Format DDG'!$C:$C,$D$5,'ETPT Format DDG'!$FA:$FA,"Magistrat placé ADD")</f>
        <v>#N/A</v>
      </c>
      <c r="AD14" s="72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83" t="e">
        <f>SUMIFS( INDEX( 'ETPT Format DDG'!$A:$FF,,MATCH("8.1. SERVICE GÉNÉRAL",'ETPT Format DDG'!2:2,0)),'ETPT Format DDG'!$C:$C,$D$5,'ETPT Format DDG'!$FA:$FA,"Magistrat placé ADD")</f>
        <v>#N/A</v>
      </c>
      <c r="AF14" s="183" t="e">
        <f>SUMIFS( INDEX( 'ETPT Format DDG'!$A:$FF,,MATCH("8.2. JIRS ÉCO-FI",'ETPT Format DDG'!2:2,0)),'ETPT Format DDG'!$C:$C,$D$5,'ETPT Format DDG'!$FA:$FA,"Magistrat placé ADD")</f>
        <v>#N/A</v>
      </c>
      <c r="AG14" s="183" t="e">
        <f>SUMIFS( INDEX( 'ETPT Format DDG'!$A:$FF,,MATCH("8.3. JIRS CRIM-ORG",'ETPT Format DDG'!2:2,0)),'ETPT Format DDG'!$C:$C,$D$5,'ETPT Format DDG'!$FA:$FA,"Magistrat placé ADD")</f>
        <v>#N/A</v>
      </c>
      <c r="AH14" s="183" t="e">
        <f>SUMIFS( INDEX( 'ETPT Format DDG'!$A:$FF,,MATCH("8.4. AUTRES SECTIONS SPÉCIALISÉES",'ETPT Format DDG'!2:2,0)),'ETPT Format DDG'!$C:$C,$D$5,'ETPT Format DDG'!$FA:$FA,"Magistrat placé ADD")</f>
        <v>#N/A</v>
      </c>
      <c r="AI14" s="183" t="e">
        <f>SUMIFS( INDEX( 'ETPT Format DDG'!$A:$FF,,MATCH("9. TOTAL JAP",'ETPT Format DDG'!2:2,0)),'ETPT Format DDG'!$C:$C,$D$5,'ETPT Format DDG'!$FA:$FA,"Magistrat placé ADD")</f>
        <v>#N/A</v>
      </c>
      <c r="AJ14" s="183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83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65" t="e">
        <f t="shared" si="2"/>
        <v>#N/A</v>
      </c>
      <c r="AM14" s="183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83" t="e">
        <f>SUMIFS( INDEX( 'ETPT Format DDG'!$A:$FF,,MATCH("7.52. COUR CRIMINELLE",'ETPT Format DDG'!2:2,0)),'ETPT Format DDG'!$C:$C,$D$5,'ETPT Format DDG'!$FA:$FA,"Magistrat placé ADD")</f>
        <v>#N/A</v>
      </c>
      <c r="AO14" s="183" t="e">
        <f>SUMIFS( INDEX( 'ETPT Format DDG'!$A:$FF,,MATCH("7.121. COLLÉGIALES JIRS ECO-FI",'ETPT Format DDG'!2:2,0)),'ETPT Format DDG'!$C:$C,$D$5,'ETPT Format DDG'!$FA:$FA,"Magistrat placé ADD")</f>
        <v>#N/A</v>
      </c>
      <c r="AP14" s="183" t="e">
        <f>SUMIFS( INDEX( 'ETPT Format DDG'!$A:$FF,,MATCH("7.12. COLLÉGIALES JIRS CRIM-ORG",'ETPT Format DDG'!2:2,0)),'ETPT Format DDG'!$C:$C,$D$5,'ETPT Format DDG'!$FA:$FA,"Magistrat placé ADD")</f>
        <v>#N/A</v>
      </c>
      <c r="AQ14" s="183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83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72" t="e">
        <f>SUMIFS( INDEX( 'ETPT Format DDG'!$A:$FF,,MATCH("1.1. DÉPARTAGE PRUD'HOMAL",'ETPT Format DDG'!2:2,0)),'ETPT Format DDG'!$C:$C,$D$5,'ETPT Format DDG'!$FA:$FA,"Magistrat placé ADD")</f>
        <v>#N/A</v>
      </c>
      <c r="AT14" s="72" t="e">
        <f>SUMIFS( INDEX( 'ETPT Format DDG'!$A:$FF,,MATCH("4.0. CONTENTIEUX GÉNÉRAL &lt;10.000€",'ETPT Format DDG'!2:2,0)),'ETPT Format DDG'!$C:$C,$D$5,'ETPT Format DDG'!$FA:$FA,"Magistrat placé ADD")</f>
        <v>#N/A</v>
      </c>
      <c r="AU14" s="72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72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83" t="e">
        <f>SUMIFS( INDEX( 'ETPT Format DDG'!$A:$FF,,MATCH("2. TOTAL CONTENTIEUX JAF",'ETPT Format DDG'!2:2,0)),'ETPT Format DDG'!$C:$C,$D$5,'ETPT Format DDG'!$FA:$FA,"Magistrat placé ADD")</f>
        <v>#N/A</v>
      </c>
      <c r="AX14" s="73"/>
      <c r="AY14" s="72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78">
        <f t="shared" si="0"/>
        <v>0</v>
      </c>
      <c r="I15" s="77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77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77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77" t="e">
        <f>SUMIFS( INDEX( 'ETPT Format DDG'!$A:$FF,,MATCH("7.52. COUR CRIMINELLE",'ETPT Format DDG'!2:2,0)),'ETPT Format DDG'!$C:$C,$D$5,'ETPT Format DDG'!$FA:$FA,"Fonctionnaire A-B-CBUR placé SUB")</f>
        <v>#N/A</v>
      </c>
      <c r="M15" s="77" t="e">
        <f>SUMIFS( INDEX( 'ETPT Format DDG'!$A:$FF,,MATCH("8.2. JIRS ÉCO-FI",'ETPT Format DDG'!2:2,0)),'ETPT Format DDG'!$C:$C,$D$5,'ETPT Format DDG'!$FA:$FA,"Fonctionnaire A-B-CBUR placé SUB")</f>
        <v>#N/A</v>
      </c>
      <c r="N15" s="77" t="e">
        <f>SUMIFS( INDEX( 'ETPT Format DDG'!$A:$FF,,MATCH("8.3. JIRS CRIM-ORG",'ETPT Format DDG'!2:2,0)),'ETPT Format DDG'!$C:$C,$D$5,'ETPT Format DDG'!$FA:$FA,"Fonctionnaire A-B-CBUR placé SUB")</f>
        <v>#N/A</v>
      </c>
      <c r="O15" s="77" t="e">
        <f>SUMIFS( INDEX( 'ETPT Format DDG'!$A:$FF,,MATCH("8.4. AUTRES SECTIONS SPÉCIALISÉES",'ETPT Format DDG'!2:2,0)),'ETPT Format DDG'!$C:$C,$D$5,'ETPT Format DDG'!$FA:$FA,"Fonctionnaire A-B-CBUR placé SUB")</f>
        <v>#N/A</v>
      </c>
      <c r="P15" s="77" t="e">
        <f>SUMIFS( INDEX( 'ETPT Format DDG'!$A:$FF,,MATCH("3.2. PROTECTION DES MAJEURS",'ETPT Format DDG'!2:2,0)),'ETPT Format DDG'!$C:$C,$D$5,'ETPT Format DDG'!$FA:$FA,"Fonctionnaire A-B-CBUR placé SUB")</f>
        <v>#N/A</v>
      </c>
      <c r="Q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77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77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77" t="e">
        <f>SUMIFS( INDEX( 'ETPT Format DDG'!$A:$FF,,MATCH("1. TOTAL CONTENTIEUX SOCIAL",'ETPT Format DDG'!2:2,0)),'ETPT Format DDG'!$C:$C,$D$5,'ETPT Format DDG'!$FA:$FA,"Fonctionnaire A-B-CBUR placé SUB")</f>
        <v>#N/A</v>
      </c>
      <c r="V15" s="184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DDG'!$A:$FF,,MATCH("3.2. PROTECTION DES MAJEURS",'ETPT Format DDG'!2:2,0)),'ETPT Format DDG'!$C:$C,$D$5,'ETPT Format DDG'!$FA:$FA,"Magistrat placé SUB")</f>
        <v>#N/A</v>
      </c>
      <c r="AD15" s="72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83" t="e">
        <f>SUMIFS( INDEX( 'ETPT Format DDG'!$A:$FF,,MATCH("8.1. SERVICE GÉNÉRAL",'ETPT Format DDG'!2:2,0)),'ETPT Format DDG'!$C:$C,$D$5,'ETPT Format DDG'!$FA:$FA,"Magistrat placé SUB")</f>
        <v>#N/A</v>
      </c>
      <c r="AF15" s="183" t="e">
        <f>SUMIFS( INDEX( 'ETPT Format DDG'!$A:$FF,,MATCH("8.2. JIRS ÉCO-FI",'ETPT Format DDG'!2:2,0)),'ETPT Format DDG'!$C:$C,$D$5,'ETPT Format DDG'!$FA:$FA,"Magistrat placé SUB")</f>
        <v>#N/A</v>
      </c>
      <c r="AG15" s="183" t="e">
        <f>SUMIFS( INDEX( 'ETPT Format DDG'!$A:$FF,,MATCH("8.3. JIRS CRIM-ORG",'ETPT Format DDG'!2:2,0)),'ETPT Format DDG'!$C:$C,$D$5,'ETPT Format DDG'!$FA:$FA,"Magistrat placé SUB")</f>
        <v>#N/A</v>
      </c>
      <c r="AH15" s="183" t="e">
        <f>SUMIFS( INDEX( 'ETPT Format DDG'!$A:$FF,,MATCH("8.4. AUTRES SECTIONS SPÉCIALISÉES",'ETPT Format DDG'!2:2,0)),'ETPT Format DDG'!$C:$C,$D$5,'ETPT Format DDG'!$FA:$FA,"Magistrat placé SUB")</f>
        <v>#N/A</v>
      </c>
      <c r="AI15" s="183" t="e">
        <f>SUMIFS( INDEX( 'ETPT Format DDG'!$A:$FF,,MATCH("9. TOTAL JAP",'ETPT Format DDG'!2:2,0)),'ETPT Format DDG'!$C:$C,$D$5,'ETPT Format DDG'!$FA:$FA,"Magistrat placé SUB")</f>
        <v>#N/A</v>
      </c>
      <c r="AJ15" s="183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83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65" t="e">
        <f t="shared" si="2"/>
        <v>#N/A</v>
      </c>
      <c r="AM15" s="183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83" t="e">
        <f>SUMIFS( INDEX( 'ETPT Format DDG'!$A:$FF,,MATCH("7.52. COUR CRIMINELLE",'ETPT Format DDG'!2:2,0)),'ETPT Format DDG'!$C:$C,$D$5,'ETPT Format DDG'!$FA:$FA,"Magistrat placé SUB")</f>
        <v>#N/A</v>
      </c>
      <c r="AO15" s="183" t="e">
        <f>SUMIFS( INDEX( 'ETPT Format DDG'!$A:$FF,,MATCH("7.121. COLLÉGIALES JIRS ECO-FI",'ETPT Format DDG'!2:2,0)),'ETPT Format DDG'!$C:$C,$D$5,'ETPT Format DDG'!$FA:$FA,"Magistrat placé SUB")</f>
        <v>#N/A</v>
      </c>
      <c r="AP15" s="183" t="e">
        <f>SUMIFS( INDEX( 'ETPT Format DDG'!$A:$FF,,MATCH("7.12. COLLÉGIALES JIRS CRIM-ORG",'ETPT Format DDG'!2:2,0)),'ETPT Format DDG'!$C:$C,$D$5,'ETPT Format DDG'!$FA:$FA,"Magistrat placé SUB")</f>
        <v>#N/A</v>
      </c>
      <c r="AQ15" s="183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83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72" t="e">
        <f>SUMIFS( INDEX( 'ETPT Format DDG'!$A:$FF,,MATCH("1.1. DÉPARTAGE PRUD'HOMAL",'ETPT Format DDG'!2:2,0)),'ETPT Format DDG'!$C:$C,$D$5,'ETPT Format DDG'!$FA:$FA,"Magistrat placé SUB")</f>
        <v>#N/A</v>
      </c>
      <c r="AT15" s="72" t="e">
        <f>SUMIFS( INDEX( 'ETPT Format DDG'!$A:$FF,,MATCH("4.0. CONTENTIEUX GÉNÉRAL &lt;10.000€",'ETPT Format DDG'!2:2,0)),'ETPT Format DDG'!$C:$C,$D$5,'ETPT Format DDG'!$FA:$FA,"Magistrat placé SUB")</f>
        <v>#N/A</v>
      </c>
      <c r="AU15" s="72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72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83" t="e">
        <f>SUMIFS( INDEX( 'ETPT Format DDG'!$A:$FF,,MATCH("2. TOTAL CONTENTIEUX JAF",'ETPT Format DDG'!2:2,0)),'ETPT Format DDG'!$C:$C,$D$5,'ETPT Format DDG'!$FA:$FA,"Magistrat placé SUB")</f>
        <v>#N/A</v>
      </c>
      <c r="AX15" s="73"/>
      <c r="AY15" s="72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ht="252" x14ac:dyDescent="0.2">
      <c r="F20" s="360" t="s">
        <v>553</v>
      </c>
      <c r="G20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61" t="s">
        <v>555</v>
      </c>
      <c r="V20" s="254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57"/>
      <c r="AX20" s="359" t="s">
        <v>551</v>
      </c>
      <c r="AY20" s="19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49" t="s">
        <v>373</v>
      </c>
      <c r="B1" s="349"/>
      <c r="C1" s="349"/>
      <c r="D1" s="349"/>
      <c r="E1" s="349"/>
      <c r="F1" s="349"/>
      <c r="G1" s="349"/>
      <c r="H1" s="349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47" t="s">
        <v>325</v>
      </c>
      <c r="T2" s="103" t="s">
        <v>144</v>
      </c>
      <c r="U2" s="347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47" t="s">
        <v>372</v>
      </c>
      <c r="AF2" s="103" t="s">
        <v>371</v>
      </c>
      <c r="AG2" s="103" t="s">
        <v>371</v>
      </c>
      <c r="AH2" s="103" t="s">
        <v>371</v>
      </c>
      <c r="AI2" s="347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47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47"/>
      <c r="T3" s="103" t="s">
        <v>301</v>
      </c>
      <c r="U3" s="347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47"/>
      <c r="AF3" s="103" t="s">
        <v>351</v>
      </c>
      <c r="AG3" s="103" t="s">
        <v>287</v>
      </c>
      <c r="AH3" s="103" t="s">
        <v>281</v>
      </c>
      <c r="AI3" s="347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47"/>
      <c r="T4" s="103" t="s">
        <v>249</v>
      </c>
      <c r="U4" s="347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47"/>
      <c r="AF4" s="103" t="s">
        <v>332</v>
      </c>
      <c r="AG4" s="103" t="s">
        <v>234</v>
      </c>
      <c r="AH4" s="103" t="s">
        <v>228</v>
      </c>
      <c r="AI4" s="347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110">
        <f t="shared" ref="H5:H15" si="0">SUM(G5)</f>
        <v>0</v>
      </c>
      <c r="I5" s="111"/>
      <c r="J5" s="77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77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77" t="e">
        <f>SUMIFS( INDEX( 'ETPT Format DDG'!$A:$FF,,MATCH("3.2. PROTECTION DES MAJEURS",'ETPT Format DDG'!2:2,0)),'ETPT Format DDG'!$C:$C,$D$5,'ETPT Format DDG'!$FA:$FA,"Fonctionnaire A-B-CBUR")</f>
        <v>#N/A</v>
      </c>
      <c r="M5" s="182"/>
      <c r="N5" s="182"/>
      <c r="O5" s="73"/>
      <c r="P5" s="73"/>
      <c r="Q5" s="82"/>
      <c r="R5" s="72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65" t="e">
        <f t="shared" ref="S5:S15" si="1">SUM(I5:R5)</f>
        <v>#N/A</v>
      </c>
      <c r="T5" s="95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65">
        <f t="shared" ref="U5:U15" si="2">SUM(T5)</f>
        <v>0</v>
      </c>
      <c r="V5" s="76"/>
      <c r="W5" s="77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77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77" t="e">
        <f>SUMIFS( INDEX( 'ETPT Format DDG'!$A:$FF,,MATCH("3.2. PROTECTION DES MAJEURS",'ETPT Format DDG'!2:2,0)),'ETPT Format DDG'!$C:$C,$D$5,'ETPT Format DDG'!$FA:$FA,"Magistrat SIEGE S")</f>
        <v>#N/A</v>
      </c>
      <c r="Z5" s="182"/>
      <c r="AA5" s="182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DDG'!$A:$FF,,MATCH("1.1. DÉPARTAGE PRUD'HOMAL",'ETPT Format DDG'!2:2,0)),'ETPT Format DDG'!$C:$C,$D$5,'ETPT Format DDG'!$FA:$FA,"Magistrat SIEGE S")</f>
        <v>#N/A</v>
      </c>
      <c r="AH5" s="72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DDG'!$A:$FF,,MATCH("11.51. ACCUEIL DU JUSTICIABLE (DONT SAUJ)",'ETPT Format DDG'!2:2,0)),'ETPT Format DDG'!$C:$C,$D$5,'ETPT Format DDG'!$FA:$FA,"Fonctionnaire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DDG'!$A:$FF,,MATCH("11.51. ACCUEIL DU JUSTICIABLE (DONT SAUJ)",'ETPT Format DDG'!2:2,0)),'ETPT Format DDG'!$C:$C,$D$5,'ETPT Format DDG'!$FA:$FA,"Fonctionnaire A-B-CBUR")</f>
        <v>#N/A</v>
      </c>
      <c r="S8" s="65" t="e">
        <f t="shared" si="1"/>
        <v>#N/A</v>
      </c>
      <c r="T8" s="84" t="e">
        <f>SUMIFS( INDEX( 'ETPT Format DDG'!$A:$FF,,MATCH("11.51. ACCUEIL DU JUSTICIABLE (DONT SAUJ)",'ETPT Format DDG'!2:2,0)),'ETPT Format DDG'!$C:$C,$D$5,'ETPT Format DDG'!$FA:$FA,"JURISTE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DDG'!$A:$FF,,MATCH("11.51. ACCUEIL DU JUSTICIABLE (DONT SAUJ)",'ETPT Format DDG'!2:2,0)),'ETPT Format DDG'!$C:$C,$D$5,'ETPT Format DDG'!$FA:$FA,"Magistrat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65" t="e">
        <f t="shared" si="1"/>
        <v>#N/A</v>
      </c>
      <c r="T9" s="84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DDG'!$A:$FF,,MATCH("11.3. FORMATIONS DISPENSÉES",'ETPT Format DDG'!2:2,0)),'ETPT Format DDG'!$C:$C,$D$5,'ETPT Format DDG'!$FA:$FA,"Fonctionnaire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DDG'!$A:$FF,,MATCH("11.3. FORMATIONS DISPENSÉES",'ETPT Format DDG'!2:2,0)),'ETPT Format DDG'!$C:$C,$D$5,'ETPT Format DDG'!$FA:$FA,"Fonctionnaire A-B-CBUR")</f>
        <v>#N/A</v>
      </c>
      <c r="S10" s="65" t="e">
        <f t="shared" si="1"/>
        <v>#N/A</v>
      </c>
      <c r="T10" s="84" t="e">
        <f>SUMIFS( INDEX( 'ETPT Format DDG'!$A:$FF,,MATCH("11.3. FORMATIONS DISPENSÉES",'ETPT Format DDG'!2:2,0)),'ETPT Format DDG'!$C:$C,$D$5,'ETPT Format DDG'!$FA:$FA,"JURISTE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DDG'!$A:$FF,,MATCH("11.3. FORMATIONS DISPENSÉES",'ETPT Format DDG'!2:2,0)),'ETPT Format DDG'!$C:$C,$D$5,'ETPT Format DDG'!$FA:$FA,"Magistrat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DDG'!$A:$FF,,MATCH("11.4. ACCÈS AU DROIT ET À LA JUSTICE",'ETPT Format DDG'!2:2,0)),'ETPT Format DDG'!$C:$C,$D$5,'ETPT Format DDG'!$FA:$FA,"Fonctionnaire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DDG'!$A:$FF,,MATCH("11.4. ACCÈS AU DROIT ET À LA JUSTICE",'ETPT Format DDG'!2:2,0)),'ETPT Format DDG'!$C:$C,$D$5,'ETPT Format DDG'!$FA:$FA,"Fonctionnaire A-B-CBUR")</f>
        <v>#N/A</v>
      </c>
      <c r="S11" s="65" t="e">
        <f t="shared" si="1"/>
        <v>#N/A</v>
      </c>
      <c r="T11" s="84" t="e">
        <f>SUMIFS( INDEX( 'ETPT Format DDG'!$A:$FF,,MATCH("11.4. ACCÈS AU DROIT ET À LA JUSTICE",'ETPT Format DDG'!2:2,0)),'ETPT Format DDG'!$C:$C,$D$5,'ETPT Format DDG'!$FA:$FA,"JURISTE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DDG'!$A:$FF,,MATCH("11.4. ACCÈS AU DROIT ET À LA JUSTICE",'ETPT Format DDG'!2:2,0)),'ETPT Format DDG'!$C:$C,$D$5,'ETPT Format DDG'!$FA:$FA,"Magistrat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65" t="e">
        <f t="shared" si="1"/>
        <v>#N/A</v>
      </c>
      <c r="T12" s="84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DDG'!$A:$FF,,MATCH("12. TOTAL INDISPONIBILITÉ",'ETPT Format DDG'!2:2,0)),'ETPT Format DDG'!$C:$C,$D$5,'ETPT Format DDG'!$FA:$FA,"Magistrat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DDG'!$A:$FF,,MATCH("12.5. MISE À DISPOSITION",'ETPT Format DDG'!2:2,0)),'ETPT Format DDG'!$C:$C,$D$5,'ETPT Format DDG'!$FA:$FA,"Fonctionnaire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DDG'!$A:$FF,,MATCH("12.5. MISE À DISPOSITION",'ETPT Format DDG'!2:2,0)),'ETPT Format DDG'!$C:$C,$D$5,'ETPT Format DDG'!$FA:$FA,"Fonctionnaire A-B-CBUR")</f>
        <v>#N/A</v>
      </c>
      <c r="S13" s="65" t="e">
        <f t="shared" si="1"/>
        <v>#N/A</v>
      </c>
      <c r="T13" s="83" t="e">
        <f>SUMIFS( INDEX( 'ETPT Format DDG'!$A:$FF,,MATCH("12.5. MISE À DISPOSITION",'ETPT Format DDG'!2:2,0)),'ETPT Format DDG'!$C:$C,$D$5,'ETPT Format DDG'!$FA:$FA,"JURISTE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358" t="e">
        <f>SUMIFS( INDEX( 'ETPT Format DDG'!$A:$FF,,MATCH("12.5. MISE À DISPOSITION",'ETPT Format DDG'!2:2,0)),'ETPT Format DDG'!$C:$C,$D$5,'ETPT Format DDG'!$FA:$FA,"Magistrat SIEGE S")</f>
        <v>#N/A</v>
      </c>
      <c r="AI13" s="110" t="e">
        <f t="shared" si="4"/>
        <v>#N/A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110">
        <f t="shared" si="0"/>
        <v>0</v>
      </c>
      <c r="I14" s="111"/>
      <c r="J14" s="77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77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77" t="e">
        <f>SUMIFS( INDEX( 'ETPT Format DDG'!$A:$FF,,MATCH("3.2. PROTECTION DES MAJEURS",'ETPT Format DDG'!2:2,0)),'ETPT Format DDG'!$C:$C,$D$5,'ETPT Format DDG'!$FA:$FA,"Fonctionnaire A-B-CBUR placé ADD")</f>
        <v>#N/A</v>
      </c>
      <c r="M14" s="182"/>
      <c r="N14" s="182"/>
      <c r="O14" s="73"/>
      <c r="P14" s="73"/>
      <c r="Q14" s="82"/>
      <c r="R14" s="184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77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77" t="e">
        <f>SUMIFS( INDEX( 'ETPT Format DDG'!$A:$FF,,MATCH("3.2. PROTECTION DES MAJEURS",'ETPT Format DDG'!2:2,0)),'ETPT Format DDG'!$C:$C,$D$5,'ETPT Format DDG'!$FA:$FA,"Magistrat placé ADD")</f>
        <v>#N/A</v>
      </c>
      <c r="Z14" s="182"/>
      <c r="AA14" s="182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DDG'!$A:$FF,,MATCH("1.1. DÉPARTAGE PRUD'HOMAL",'ETPT Format DDG'!2:2,0)),'ETPT Format DDG'!$C:$C,$D$5,'ETPT Format DDG'!$FA:$FA,"Magistrat placé ADD")</f>
        <v>#N/A</v>
      </c>
      <c r="AH14" s="183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110">
        <f t="shared" si="0"/>
        <v>0</v>
      </c>
      <c r="I15" s="111"/>
      <c r="J15" s="77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77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77" t="e">
        <f>SUMIFS( INDEX( 'ETPT Format DDG'!$A:$FF,,MATCH("3.2. PROTECTION DES MAJEURS",'ETPT Format DDG'!2:2,0)),'ETPT Format DDG'!$C:$C,$D$5,'ETPT Format DDG'!$FA:$FA,"Fonctionnaire A-B-CBUR placé SUB")</f>
        <v>#N/A</v>
      </c>
      <c r="M15" s="182"/>
      <c r="N15" s="182"/>
      <c r="O15" s="73"/>
      <c r="P15" s="73"/>
      <c r="Q15" s="82"/>
      <c r="R15" s="184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77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77" t="e">
        <f>SUMIFS( INDEX( 'ETPT Format DDG'!$A:$FF,,MATCH("3.2. PROTECTION DES MAJEURS",'ETPT Format DDG'!2:2,0)),'ETPT Format DDG'!$C:$C,$D$5,'ETPT Format DDG'!$FA:$FA,"Magistrat placé SUB")</f>
        <v>#N/A</v>
      </c>
      <c r="Z15" s="182"/>
      <c r="AA15" s="182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DDG'!$A:$FF,,MATCH("1.1. DÉPARTAGE PRUD'HOMAL",'ETPT Format DDG'!2:2,0)),'ETPT Format DDG'!$C:$C,$D$5,'ETPT Format DDG'!$FA:$FA,"Magistrat placé SUB")</f>
        <v>#N/A</v>
      </c>
      <c r="AH15" s="183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34" x14ac:dyDescent="0.2">
      <c r="S17" s="59" t="e">
        <f>S16+H16-S14-H14-H15-S15+ETPT_CPH!G5</f>
        <v>#N/A</v>
      </c>
    </row>
    <row r="18" spans="4:34" ht="196" x14ac:dyDescent="0.2">
      <c r="F18" s="360" t="s">
        <v>553</v>
      </c>
      <c r="G18" s="254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61" t="s">
        <v>555</v>
      </c>
      <c r="R18" s="254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57"/>
      <c r="AF18" s="362"/>
      <c r="AG18" s="359" t="s">
        <v>551</v>
      </c>
      <c r="AH18" s="72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2025-01-09T14:23:18Z</dcterms:modified>
  <cp:category/>
</cp:coreProperties>
</file>