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codeName="ThisWorkbook" defaultThemeVersion="166925"/>
  <mc:AlternateContent xmlns:mc="http://schemas.openxmlformats.org/markup-compatibility/2006">
    <mc:Choice Requires="x15">
      <x15ac:absPath xmlns:x15ac="http://schemas.microsoft.com/office/spreadsheetml/2010/11/ac" url="/Users/jimmychevallier/Documents/GitHub/a-just/front/src/assets/"/>
    </mc:Choice>
  </mc:AlternateContent>
  <xr:revisionPtr revIDLastSave="0" documentId="13_ncr:1_{DC36EAE9-03C1-1F4B-852D-721DEC5EDD3A}" xr6:coauthVersionLast="47" xr6:coauthVersionMax="47" xr10:uidLastSave="{00000000-0000-0000-0000-000000000000}"/>
  <bookViews>
    <workbookView xWindow="0" yWindow="760" windowWidth="30240" windowHeight="17780" tabRatio="723" xr2:uid="{F5E75FD0-8D4A-4F41-B6C7-77BCC38AF8C3}"/>
  </bookViews>
  <sheets>
    <sheet name="Feuille de temps" sheetId="8" r:id="rId1"/>
    <sheet name="Fonction" sheetId="10" state="hidden" r:id="rId2"/>
    <sheet name="Magistrats" sheetId="3" r:id="rId3"/>
    <sheet name="Fonctionnaires" sheetId="4" r:id="rId4"/>
    <sheet name="Reconvertir % d'ETPT" sheetId="5" r:id="rId5"/>
    <sheet name="Convertir ETPT en audiences" sheetId="7" r:id="rId6"/>
    <sheet name="Listes" sheetId="2" state="hidden" r:id="rId7"/>
  </sheets>
  <definedNames>
    <definedName name="AUTOUR_DU_MAGISTRAT">Fonction!$C$1:$C$100</definedName>
    <definedName name="GREFFE">Fonction!$B$1:$B$100</definedName>
    <definedName name="MAGISTRAT">Fonction!$A$1:$A$100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7" l="1"/>
  <c r="F14" i="7"/>
  <c r="I14" i="7" s="1"/>
  <c r="G16" i="4"/>
  <c r="I9" i="4"/>
  <c r="G16" i="3"/>
  <c r="I9" i="3"/>
  <c r="F18" i="7"/>
  <c r="H18" i="7" s="1"/>
  <c r="D4" i="5"/>
  <c r="D16" i="5"/>
  <c r="G16" i="5" s="1"/>
  <c r="B5" i="2"/>
  <c r="D3" i="2"/>
  <c r="D4" i="2" s="1"/>
  <c r="D11" i="2"/>
  <c r="B10" i="2"/>
  <c r="B11" i="2" s="1"/>
  <c r="D12" i="2"/>
  <c r="F16" i="7" l="1"/>
  <c r="I16" i="7" s="1"/>
  <c r="D12" i="5"/>
  <c r="D14" i="5" s="1"/>
  <c r="G14" i="5" s="1"/>
  <c r="F3" i="2"/>
  <c r="F4" i="2" s="1"/>
  <c r="F5" i="2"/>
  <c r="D10" i="2"/>
  <c r="J16" i="7" l="1"/>
  <c r="K16" i="7" s="1"/>
  <c r="H16" i="7"/>
  <c r="F10" i="2"/>
  <c r="F11" i="2" s="1"/>
  <c r="F12" i="2"/>
  <c r="G12" i="5"/>
  <c r="I18" i="7" l="1"/>
</calcChain>
</file>

<file path=xl/sharedStrings.xml><?xml version="1.0" encoding="utf-8"?>
<sst xmlns="http://schemas.openxmlformats.org/spreadsheetml/2006/main" count="148" uniqueCount="100">
  <si>
    <t>Temps de travail d'un magistrat</t>
  </si>
  <si>
    <t>jours</t>
  </si>
  <si>
    <t>heures</t>
  </si>
  <si>
    <t>demi-journées</t>
  </si>
  <si>
    <t>par mois</t>
  </si>
  <si>
    <t>par an</t>
  </si>
  <si>
    <t>fréquence</t>
  </si>
  <si>
    <t>unités</t>
  </si>
  <si>
    <t>Sélectionner l'unité et la fréquence dans les menus déroulants</t>
  </si>
  <si>
    <t>Nombre d'audiences</t>
  </si>
  <si>
    <t>Saisir le temps passé dans la case jaune</t>
  </si>
  <si>
    <t xml:space="preserve">      OPTION 1. RAISONNEMENT AU TEMPS PASSE</t>
  </si>
  <si>
    <t xml:space="preserve">      OPTION 2. RAISONNEMENT EN AUDIENCES</t>
  </si>
  <si>
    <t>Temps de travail global consacré à une audience*</t>
  </si>
  <si>
    <t>* inclut le temps de préparation, le temps de l'audience et le temps éventuel de rédaction</t>
  </si>
  <si>
    <t xml:space="preserve"> (congés déduits)</t>
  </si>
  <si>
    <t>Temps consacré à une activité
juridictionnelle ou de soutien</t>
  </si>
  <si>
    <t>Etape 1. Veuillez saisir ici le temps de travail du magistrat</t>
  </si>
  <si>
    <t>en % d'un temps plein (temps plein=100%, mi-temps=50%, 4/5e=80%, etc.)</t>
  </si>
  <si>
    <r>
      <t xml:space="preserve">      PARAMETRES DE CALCUL</t>
    </r>
    <r>
      <rPr>
        <sz val="11"/>
        <color theme="1"/>
        <rFont val="Calibri"/>
        <family val="2"/>
        <scheme val="minor"/>
      </rPr>
      <t xml:space="preserve"> (pour information, ne pas modifier)</t>
    </r>
  </si>
  <si>
    <t>% de ventilation 
à reporter dans
A-JUST</t>
  </si>
  <si>
    <t>% de ventilation
à reporter dans
A-JUST</t>
  </si>
  <si>
    <r>
      <rPr>
        <sz val="8"/>
        <color theme="1"/>
        <rFont val="Calibri"/>
        <family val="2"/>
        <scheme val="minor"/>
      </rPr>
      <t xml:space="preserve">
</t>
    </r>
    <r>
      <rPr>
        <sz val="11"/>
        <color theme="1"/>
        <rFont val="Calibri"/>
        <family val="2"/>
        <scheme val="minor"/>
      </rPr>
      <t>Saisir dans les cases jaunes</t>
    </r>
  </si>
  <si>
    <r>
      <rPr>
        <sz val="8"/>
        <color theme="1"/>
        <rFont val="Calibri"/>
        <family val="2"/>
        <scheme val="minor"/>
      </rPr>
      <t xml:space="preserve">
</t>
    </r>
    <r>
      <rPr>
        <sz val="11"/>
        <color theme="1"/>
        <rFont val="Calibri"/>
        <family val="2"/>
        <scheme val="minor"/>
      </rPr>
      <t xml:space="preserve">Sélectionner dans les menus déroulants </t>
    </r>
  </si>
  <si>
    <t>Etape 1. Veuillez saisir ici le temps de travail de l'agent</t>
  </si>
  <si>
    <t>Temps de travail</t>
  </si>
  <si>
    <t>d'un fonctionnaire</t>
  </si>
  <si>
    <t>par jour</t>
  </si>
  <si>
    <t>par semaine</t>
  </si>
  <si>
    <t>MAGISTRATS</t>
  </si>
  <si>
    <t>FONCTIONNAIRES</t>
  </si>
  <si>
    <t xml:space="preserve">      OPTION 2. RAISONNEMENT EN TACHES PERIODIQUES*</t>
  </si>
  <si>
    <t>* audiences, réunions, ou autres tâches qui se répètent à fréquence connue</t>
  </si>
  <si>
    <t>Temps de travail global consacré à la tâche</t>
  </si>
  <si>
    <t>Nombre d'occurrences de la tâche</t>
  </si>
  <si>
    <t>h/semaine*</t>
  </si>
  <si>
    <t>h/an</t>
  </si>
  <si>
    <r>
      <t xml:space="preserve"> PARAMETRES DE CALCUL</t>
    </r>
    <r>
      <rPr>
        <sz val="11"/>
        <color theme="1"/>
        <rFont val="Calibri"/>
        <family val="2"/>
        <scheme val="minor"/>
      </rPr>
      <t xml:space="preserve"> (seul le temps de travail hebdomadaire est modifiable)</t>
    </r>
  </si>
  <si>
    <t>* ce paramètre peut être modifié, au choix de l'utilisateur</t>
  </si>
  <si>
    <t>jours/an</t>
  </si>
  <si>
    <t>h/jour</t>
  </si>
  <si>
    <t>L'agent est</t>
  </si>
  <si>
    <t>d'un temps plein</t>
  </si>
  <si>
    <t xml:space="preserve">Une activité représentant </t>
  </si>
  <si>
    <t>de son temps</t>
  </si>
  <si>
    <t>Correspond à</t>
  </si>
  <si>
    <t>heures / an</t>
  </si>
  <si>
    <t>jours / an</t>
  </si>
  <si>
    <t>S'il travaille à</t>
  </si>
  <si>
    <t>soit</t>
  </si>
  <si>
    <t>MAGISTRAT</t>
  </si>
  <si>
    <t>FONCTIONNAIRE</t>
  </si>
  <si>
    <t>ce qui revient à</t>
  </si>
  <si>
    <t>ou encore à</t>
  </si>
  <si>
    <t>(renseigner 100% pour un temps plein, 80% pour un 4/5ème, 60% pour un 3/5ème, etc.)</t>
  </si>
  <si>
    <t>(renseigner ici le % d'ETPT que vous souhaitez convertir en temps)</t>
  </si>
  <si>
    <t>Si vous disposez du pourcentage d'ETPT que représente l'activité d'un agent et souhaitez savoir à quel temps annuel, mensuel ou hebdomadaire cela correspond, veuillez renseigner les champs indiqués en jaune.</t>
  </si>
  <si>
    <t>(sélectionner la catégorie dans le menu déroulant qui apparaît en cliquant sur la case jaune)</t>
  </si>
  <si>
    <t>La base de calcul d'un temps plein est :</t>
  </si>
  <si>
    <t>jours / mois*</t>
  </si>
  <si>
    <t>heures / mois*</t>
  </si>
  <si>
    <t>jours / semaine**</t>
  </si>
  <si>
    <t>heures / semaine**</t>
  </si>
  <si>
    <t>** étant considérée comme une semaine : une semaine pleine de 5 jours travaillés</t>
  </si>
  <si>
    <t>* étant considéré comme un mois : un douzième d'année, soit un mois moyen, congés payés déduits</t>
  </si>
  <si>
    <t>ETPT</t>
  </si>
  <si>
    <t>qui tenaient</t>
  </si>
  <si>
    <t>(sélectionner la fréquence dans le menu déroulant qui apparaît en cliquant sur la case jaune)</t>
  </si>
  <si>
    <t>ETPT*</t>
  </si>
  <si>
    <r>
      <rPr>
        <b/>
        <sz val="11"/>
        <color theme="1"/>
        <rFont val="Calibri"/>
        <family val="2"/>
        <scheme val="minor"/>
      </rPr>
      <t>Jusqu'ici</t>
    </r>
    <r>
      <rPr>
        <sz val="11"/>
        <color theme="1"/>
        <rFont val="Calibri"/>
        <family val="2"/>
        <scheme val="minor"/>
      </rPr>
      <t>, pour ce contentieux,</t>
    </r>
    <r>
      <rPr>
        <b/>
        <sz val="11"/>
        <color theme="1"/>
        <rFont val="Calibri"/>
        <family val="2"/>
        <scheme val="minor"/>
      </rPr>
      <t xml:space="preserve"> je mobilisais</t>
    </r>
  </si>
  <si>
    <t>à ce contentieux</t>
  </si>
  <si>
    <t>* ETPT dont l'activité, et particulièrement le temps consacré aux audiences, serait similaire à ceux affectés précédemment.</t>
  </si>
  <si>
    <r>
      <t xml:space="preserve">ce qui </t>
    </r>
    <r>
      <rPr>
        <b/>
        <sz val="11"/>
        <color theme="1"/>
        <rFont val="Calibri"/>
        <family val="2"/>
        <scheme val="minor"/>
      </rPr>
      <t>devrait permettre,</t>
    </r>
    <r>
      <rPr>
        <sz val="11"/>
        <color theme="1"/>
        <rFont val="Calibri"/>
        <family val="2"/>
        <scheme val="minor"/>
      </rPr>
      <t xml:space="preserve"> proportionnellement, de tenir</t>
    </r>
  </si>
  <si>
    <r>
      <t xml:space="preserve">soit un </t>
    </r>
    <r>
      <rPr>
        <b/>
        <sz val="11"/>
        <color theme="1"/>
        <rFont val="Calibri"/>
        <family val="2"/>
        <scheme val="minor"/>
      </rPr>
      <t>total</t>
    </r>
    <r>
      <rPr>
        <sz val="11"/>
        <color theme="1"/>
        <rFont val="Calibri"/>
        <family val="2"/>
        <scheme val="minor"/>
      </rPr>
      <t xml:space="preserve"> de</t>
    </r>
  </si>
  <si>
    <r>
      <t xml:space="preserve">Cette méthode est bien entendu très approximative et ne tient par exemple pas compte de la complexité de la création d'audiences supplémentaires (disponibilité des salles, des effectifs de greffe ou de magistrats habilités à présider des audiences...). Elle ne fait qu'appliquer une règle de proportionnalité : </t>
    </r>
    <r>
      <rPr>
        <i/>
        <sz val="11"/>
        <color theme="1"/>
        <rFont val="Calibri"/>
        <family val="2"/>
        <scheme val="minor"/>
      </rPr>
      <t>Si, jusqu'à maintenant, xx ETPT affectés à un contentieux permettaient de tenir X audiences, alors, l'affectation de yy ETPT devrait permettre d'envisager la tenue de Y audiences.</t>
    </r>
  </si>
  <si>
    <t>Si vous envisagez d'affecter des effectifs supplémentaires à un contentieux ou, au contraire, devez limiter les ETPT s'y consacrant, 
nous vous proposons 1 méthode simple  pour estimer le nombre d'audiences qui pourraient être tenues par la nouvelle équipe.</t>
  </si>
  <si>
    <r>
      <t>Dans cette simulation, j'</t>
    </r>
    <r>
      <rPr>
        <b/>
        <sz val="11"/>
        <color theme="1"/>
        <rFont val="Calibri"/>
        <family val="2"/>
        <scheme val="minor"/>
      </rPr>
      <t xml:space="preserve">envisage </t>
    </r>
    <r>
      <rPr>
        <sz val="11"/>
        <color theme="1"/>
        <rFont val="Calibri"/>
        <family val="2"/>
        <scheme val="minor"/>
      </rPr>
      <t xml:space="preserve">d'affecter à ce </t>
    </r>
    <r>
      <rPr>
        <b/>
        <sz val="11"/>
        <color theme="1"/>
        <rFont val="Calibri"/>
        <family val="2"/>
        <scheme val="minor"/>
      </rPr>
      <t>contentieux</t>
    </r>
  </si>
  <si>
    <t xml:space="preserve">renseigner les cases jaunes </t>
  </si>
  <si>
    <r>
      <t xml:space="preserve">Dans ma simulation, </t>
    </r>
    <r>
      <rPr>
        <b/>
        <sz val="11"/>
        <color theme="1"/>
        <rFont val="Calibri"/>
        <family val="2"/>
        <scheme val="minor"/>
      </rPr>
      <t>je prévois donc</t>
    </r>
    <r>
      <rPr>
        <sz val="11"/>
        <color theme="1"/>
        <rFont val="Calibri"/>
        <family val="2"/>
        <scheme val="minor"/>
      </rPr>
      <t xml:space="preserve"> d'affecter </t>
    </r>
  </si>
  <si>
    <t xml:space="preserve"> au total</t>
  </si>
  <si>
    <t>Catégorie</t>
  </si>
  <si>
    <t>Nom/prénom</t>
  </si>
  <si>
    <t>Fonction</t>
  </si>
  <si>
    <t>Temps administratif de travail</t>
  </si>
  <si>
    <t>Valeur en %</t>
  </si>
  <si>
    <r>
      <t xml:space="preserve">NE REMPLIR QUE LES CELLULES BLEU CLAIR
</t>
    </r>
    <r>
      <rPr>
        <b/>
        <sz val="12"/>
        <color theme="0"/>
        <rFont val="Arial"/>
        <family val="2"/>
      </rPr>
      <t>Pour évaluer le pourcentage que représente chaque catégorie, n'hésitez pas à utiliser la calculatrice accessible dans les onglets "Calculatrice".</t>
    </r>
  </si>
  <si>
    <t>RÉCAPITULATIF</t>
  </si>
  <si>
    <t>Même si vous êtes à temps partiel, l'ensemble de vos activités doit constituer 100% de votre temps de travail. Il est également essentiel que, même si vous êtes totalement indisponible (en cas de congé maladie ou maternité/paternité/adoption par exemple), vous indiquiez les activités que vous auriez eu à traiter si vous étiez présent.</t>
  </si>
  <si>
    <t>TOTAL</t>
  </si>
  <si>
    <t>ACTIVITES EXERCEES DEPUIS LE :</t>
  </si>
  <si>
    <t>En % sur base 100</t>
  </si>
  <si>
    <t>Temps plein</t>
  </si>
  <si>
    <t>Temps partiel</t>
  </si>
  <si>
    <t>#! FINISH</t>
  </si>
  <si>
    <t>#! END_ROW</t>
  </si>
  <si>
    <t>#! FOR_EACH c referentiel</t>
  </si>
  <si>
    <t>## c.label</t>
  </si>
  <si>
    <t>## c.parent</t>
  </si>
  <si>
    <t>## c.code</t>
  </si>
  <si>
    <t>#! END_LOOP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</si>
</sst>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_-* #,##0.0_-;\-* #,##0.0_-;_-* &quot;-&quot;??_-;_-@_-"/>
    <numFmt numFmtId="167" formatCode="_-* #,##0_-;\-* #,##0_-;_-* &quot;-&quot;??_-;_-@_-"/>
    <numFmt numFmtId="168" formatCode="_-* #,##0.00\ _€_-;\-* #,##0.00\ _€_-;_-* &quot;-&quot;??\ _€_-;_-@_-"/>
    <numFmt numFmtId="169" formatCode="0.0"/>
  </numFmts>
  <fonts count="22">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sz val="8"/>
      <color theme="1"/>
      <name val="Calibri"/>
      <family val="2"/>
      <scheme val="minor"/>
    </font>
    <font>
      <sz val="9"/>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i/>
      <sz val="11"/>
      <color theme="1"/>
      <name val="Calibri"/>
      <family val="2"/>
      <scheme val="minor"/>
    </font>
    <font>
      <b/>
      <sz val="14"/>
      <color theme="0"/>
      <name val="Calibri"/>
      <family val="2"/>
      <scheme val="minor"/>
    </font>
    <font>
      <b/>
      <sz val="11"/>
      <color rgb="FF000000"/>
      <name val="Arial"/>
      <family val="2"/>
    </font>
    <font>
      <b/>
      <sz val="11"/>
      <color theme="0"/>
      <name val="Arial"/>
      <family val="2"/>
    </font>
    <font>
      <b/>
      <sz val="18"/>
      <color theme="0"/>
      <name val="Arial"/>
      <family val="2"/>
    </font>
    <font>
      <b/>
      <sz val="12"/>
      <color theme="0"/>
      <name val="Arial"/>
      <family val="2"/>
    </font>
    <font>
      <b/>
      <sz val="11"/>
      <color theme="2"/>
      <name val="Arial"/>
      <family val="2"/>
    </font>
    <font>
      <b/>
      <sz val="11"/>
      <color theme="2"/>
      <name val="Calibri"/>
      <family val="2"/>
      <scheme val="minor"/>
    </font>
    <font>
      <b/>
      <sz val="11"/>
      <color rgb="FF002060"/>
      <name val="Arial"/>
      <family val="2"/>
    </font>
    <font>
      <sz val="11"/>
      <color rgb="FF002060"/>
      <name val="Calibri"/>
      <family val="2"/>
      <scheme val="minor"/>
    </font>
    <font>
      <b/>
      <sz val="11"/>
      <color theme="0" tint="-0.499984740745262"/>
      <name val="Arial"/>
      <family val="2"/>
    </font>
    <font>
      <b/>
      <sz val="11"/>
      <color rgb="FF002060"/>
      <name val="Arial1"/>
    </font>
  </fonts>
  <fills count="11">
    <fill>
      <patternFill patternType="none"/>
    </fill>
    <fill>
      <patternFill patternType="gray125"/>
    </fill>
    <fill>
      <patternFill patternType="solid">
        <fgColor rgb="FFFFFF00"/>
        <bgColor indexed="64"/>
      </patternFill>
    </fill>
    <fill>
      <patternFill patternType="solid">
        <fgColor rgb="FF09FF78"/>
        <bgColor indexed="64"/>
      </patternFill>
    </fill>
    <fill>
      <patternFill patternType="solid">
        <fgColor rgb="FF002060"/>
        <bgColor rgb="FFC0C0C0"/>
      </patternFill>
    </fill>
    <fill>
      <patternFill patternType="solid">
        <fgColor theme="4" tint="0.39997558519241921"/>
        <bgColor rgb="FF00FF00"/>
      </patternFill>
    </fill>
    <fill>
      <patternFill patternType="solid">
        <fgColor theme="4" tint="0.39997558519241921"/>
        <bgColor indexed="64"/>
      </patternFill>
    </fill>
    <fill>
      <patternFill patternType="solid">
        <fgColor rgb="FF002060"/>
        <bgColor indexed="64"/>
      </patternFill>
    </fill>
    <fill>
      <patternFill patternType="solid">
        <fgColor theme="4" tint="0.39997558519241921"/>
        <bgColor rgb="FFC0C0C0"/>
      </patternFill>
    </fill>
    <fill>
      <patternFill patternType="solid">
        <fgColor theme="0" tint="-0.14999847407452621"/>
        <bgColor rgb="FFC0C0C0"/>
      </patternFill>
    </fill>
    <fill>
      <patternFill patternType="solid">
        <fgColor theme="7" tint="0.79998168889431442"/>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ck">
        <color theme="0"/>
      </top>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155">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vertical="center"/>
    </xf>
    <xf numFmtId="0" fontId="0" fillId="0" borderId="2" xfId="0" applyBorder="1"/>
    <xf numFmtId="0" fontId="0" fillId="0" borderId="3" xfId="0" applyBorder="1" applyAlignment="1">
      <alignment horizontal="center"/>
    </xf>
    <xf numFmtId="0" fontId="0" fillId="0" borderId="7" xfId="0" applyBorder="1" applyAlignment="1">
      <alignment horizontal="center" vertical="center"/>
    </xf>
    <xf numFmtId="0" fontId="0" fillId="0" borderId="7" xfId="0" applyBorder="1" applyAlignment="1">
      <alignment vertical="center"/>
    </xf>
    <xf numFmtId="165" fontId="3" fillId="0" borderId="8" xfId="1" applyNumberFormat="1" applyFont="1" applyBorder="1" applyAlignment="1">
      <alignment horizontal="center" vertical="center"/>
    </xf>
    <xf numFmtId="0" fontId="0" fillId="0" borderId="5" xfId="0" applyBorder="1" applyAlignment="1">
      <alignment horizontal="center" vertical="center" wrapText="1"/>
    </xf>
    <xf numFmtId="0" fontId="0" fillId="0" borderId="0" xfId="0" applyAlignment="1">
      <alignment horizontal="center" vertical="center"/>
    </xf>
    <xf numFmtId="0" fontId="0" fillId="0" borderId="3" xfId="0" applyBorder="1"/>
    <xf numFmtId="0" fontId="0" fillId="0" borderId="8" xfId="0" applyBorder="1" applyAlignment="1">
      <alignment vertical="center"/>
    </xf>
    <xf numFmtId="0" fontId="0" fillId="0" borderId="0" xfId="0" applyAlignment="1">
      <alignment horizontal="left"/>
    </xf>
    <xf numFmtId="0" fontId="0" fillId="0" borderId="4" xfId="0" applyBorder="1" applyAlignment="1">
      <alignment horizontal="right" vertical="center" wrapText="1" indent="1"/>
    </xf>
    <xf numFmtId="0" fontId="0" fillId="0" borderId="4" xfId="0" applyBorder="1" applyAlignment="1">
      <alignment horizontal="right" vertical="center" indent="1"/>
    </xf>
    <xf numFmtId="0" fontId="0" fillId="0" borderId="6" xfId="0" applyBorder="1" applyAlignment="1">
      <alignment horizontal="right" vertical="center" indent="1"/>
    </xf>
    <xf numFmtId="0" fontId="0" fillId="0" borderId="2" xfId="0" applyBorder="1" applyAlignment="1">
      <alignment horizontal="center" vertical="center" wrapText="1"/>
    </xf>
    <xf numFmtId="0" fontId="2" fillId="0" borderId="4" xfId="0" applyFont="1" applyBorder="1" applyAlignment="1">
      <alignment horizontal="left" vertical="center"/>
    </xf>
    <xf numFmtId="0" fontId="0" fillId="0" borderId="1" xfId="0" applyBorder="1"/>
    <xf numFmtId="0" fontId="2" fillId="0" borderId="0" xfId="0" applyFont="1" applyAlignment="1">
      <alignment horizontal="left" vertical="center"/>
    </xf>
    <xf numFmtId="0" fontId="0" fillId="0" borderId="5" xfId="0" applyBorder="1"/>
    <xf numFmtId="165" fontId="3" fillId="0" borderId="5" xfId="1" applyNumberFormat="1" applyFont="1" applyBorder="1" applyAlignment="1">
      <alignment horizontal="center" vertical="center"/>
    </xf>
    <xf numFmtId="0" fontId="0" fillId="0" borderId="6" xfId="0" applyBorder="1"/>
    <xf numFmtId="0" fontId="0" fillId="0" borderId="7" xfId="0" applyBorder="1"/>
    <xf numFmtId="0" fontId="0" fillId="0" borderId="8" xfId="0" applyBorder="1" applyAlignment="1">
      <alignment horizontal="center"/>
    </xf>
    <xf numFmtId="9" fontId="0" fillId="0" borderId="5" xfId="1" applyFont="1" applyFill="1" applyBorder="1"/>
    <xf numFmtId="0" fontId="0" fillId="0" borderId="8" xfId="0" applyBorder="1" applyAlignment="1">
      <alignment horizontal="right" vertical="center"/>
    </xf>
    <xf numFmtId="0" fontId="2" fillId="0" borderId="4" xfId="0" applyFont="1" applyBorder="1" applyAlignment="1">
      <alignment horizontal="left" vertical="center" indent="1"/>
    </xf>
    <xf numFmtId="0" fontId="4" fillId="0" borderId="6" xfId="0" applyFont="1" applyBorder="1" applyAlignment="1">
      <alignment vertical="center"/>
    </xf>
    <xf numFmtId="0" fontId="4" fillId="0" borderId="7" xfId="0" applyFont="1" applyBorder="1" applyAlignment="1">
      <alignment horizontal="right" vertical="center"/>
    </xf>
    <xf numFmtId="0" fontId="4" fillId="0" borderId="0" xfId="0" applyFont="1" applyAlignment="1">
      <alignment horizontal="left"/>
    </xf>
    <xf numFmtId="0" fontId="0" fillId="0" borderId="2" xfId="0" applyBorder="1" applyAlignment="1">
      <alignment horizontal="center" vertical="top" wrapText="1"/>
    </xf>
    <xf numFmtId="164" fontId="0" fillId="0" borderId="0" xfId="2" applyFont="1"/>
    <xf numFmtId="0" fontId="0" fillId="0" borderId="7" xfId="0" applyBorder="1" applyAlignment="1" applyProtection="1">
      <alignment horizontal="right" vertical="center"/>
      <protection locked="0"/>
    </xf>
    <xf numFmtId="0" fontId="6" fillId="0" borderId="0" xfId="0" applyFont="1" applyAlignment="1">
      <alignment vertical="top"/>
    </xf>
    <xf numFmtId="0" fontId="6" fillId="0" borderId="0" xfId="0" applyFont="1" applyAlignment="1">
      <alignment horizontal="right" vertical="top"/>
    </xf>
    <xf numFmtId="0" fontId="0" fillId="0" borderId="7" xfId="0" applyBorder="1" applyAlignment="1">
      <alignment horizontal="right" vertical="center"/>
    </xf>
    <xf numFmtId="0" fontId="7" fillId="0" borderId="0" xfId="0" applyFont="1"/>
    <xf numFmtId="0" fontId="0" fillId="0" borderId="0" xfId="0" applyAlignment="1">
      <alignment horizontal="right" vertical="center" indent="1"/>
    </xf>
    <xf numFmtId="0" fontId="0" fillId="0" borderId="0" xfId="0" applyAlignment="1">
      <alignment horizontal="right" vertical="center" wrapText="1" indent="1"/>
    </xf>
    <xf numFmtId="0" fontId="1" fillId="0" borderId="0" xfId="0" applyFont="1" applyAlignment="1">
      <alignment horizontal="left" vertical="center"/>
    </xf>
    <xf numFmtId="0" fontId="0" fillId="0" borderId="0" xfId="0" applyAlignment="1">
      <alignment horizontal="left" vertical="center"/>
    </xf>
    <xf numFmtId="164" fontId="0" fillId="0" borderId="0" xfId="2" applyFont="1" applyAlignment="1" applyProtection="1">
      <alignment horizontal="right" vertical="center"/>
    </xf>
    <xf numFmtId="0" fontId="0" fillId="0" borderId="0" xfId="0" applyAlignment="1">
      <alignment horizontal="left" vertical="center" indent="1"/>
    </xf>
    <xf numFmtId="0" fontId="0" fillId="0" borderId="0" xfId="0" applyAlignment="1">
      <alignment vertical="center" wrapText="1"/>
    </xf>
    <xf numFmtId="164" fontId="0" fillId="0" borderId="0" xfId="2" applyFont="1" applyFill="1" applyAlignment="1" applyProtection="1">
      <alignment horizontal="right" vertical="center"/>
    </xf>
    <xf numFmtId="0" fontId="1" fillId="0" borderId="0" xfId="0" applyFont="1" applyAlignment="1">
      <alignment vertical="center"/>
    </xf>
    <xf numFmtId="167" fontId="1" fillId="0" borderId="0" xfId="2" applyNumberFormat="1" applyFont="1" applyAlignment="1" applyProtection="1">
      <alignment horizontal="center" vertical="center"/>
    </xf>
    <xf numFmtId="164" fontId="1" fillId="0" borderId="0" xfId="2" applyFont="1" applyAlignment="1" applyProtection="1">
      <alignment horizontal="center" vertical="center"/>
    </xf>
    <xf numFmtId="0" fontId="1" fillId="0" borderId="0" xfId="0" applyFont="1" applyAlignment="1">
      <alignment horizontal="center" vertical="center"/>
    </xf>
    <xf numFmtId="9" fontId="1" fillId="0" borderId="0" xfId="1" applyFont="1" applyAlignment="1" applyProtection="1">
      <alignment horizontal="left"/>
    </xf>
    <xf numFmtId="164" fontId="0" fillId="0" borderId="0" xfId="2" applyFont="1" applyBorder="1" applyAlignment="1" applyProtection="1">
      <alignment horizontal="right" vertical="center"/>
    </xf>
    <xf numFmtId="164" fontId="0" fillId="0" borderId="0" xfId="2" applyFont="1" applyBorder="1" applyAlignment="1" applyProtection="1">
      <alignment horizontal="left" vertical="center"/>
    </xf>
    <xf numFmtId="164" fontId="1" fillId="2" borderId="0" xfId="2" applyFont="1" applyFill="1" applyBorder="1" applyAlignment="1" applyProtection="1">
      <alignment horizontal="left" vertical="center"/>
      <protection locked="0"/>
    </xf>
    <xf numFmtId="168" fontId="0" fillId="0" borderId="0" xfId="0" applyNumberFormat="1"/>
    <xf numFmtId="164" fontId="0" fillId="0" borderId="0" xfId="0" applyNumberFormat="1"/>
    <xf numFmtId="164" fontId="2" fillId="0" borderId="0" xfId="2" applyFont="1" applyFill="1" applyBorder="1" applyAlignment="1" applyProtection="1">
      <alignment horizontal="center" vertical="center"/>
    </xf>
    <xf numFmtId="164" fontId="0" fillId="0" borderId="0" xfId="2" applyFont="1" applyBorder="1" applyAlignment="1" applyProtection="1">
      <alignment horizontal="center" vertical="center"/>
    </xf>
    <xf numFmtId="164" fontId="2" fillId="0" borderId="0" xfId="2" applyFont="1" applyBorder="1" applyAlignment="1" applyProtection="1">
      <alignment horizontal="center" vertical="center"/>
    </xf>
    <xf numFmtId="164" fontId="1" fillId="0" borderId="0" xfId="2" applyFont="1" applyBorder="1" applyAlignment="1" applyProtection="1">
      <alignment horizontal="center" vertical="center"/>
    </xf>
    <xf numFmtId="0" fontId="0" fillId="0" borderId="0" xfId="0" applyAlignment="1">
      <alignment horizontal="left" vertical="top" wrapText="1"/>
    </xf>
    <xf numFmtId="9" fontId="4" fillId="0" borderId="0" xfId="1" applyFont="1" applyFill="1" applyBorder="1" applyAlignment="1" applyProtection="1">
      <alignment horizontal="center" vertical="top"/>
    </xf>
    <xf numFmtId="164" fontId="0" fillId="0" borderId="0" xfId="2" applyFont="1" applyFill="1" applyBorder="1" applyAlignment="1" applyProtection="1">
      <alignment horizontal="right" vertical="center"/>
    </xf>
    <xf numFmtId="0" fontId="8" fillId="0" borderId="0" xfId="0" applyFont="1" applyAlignment="1">
      <alignment vertical="center" wrapText="1"/>
    </xf>
    <xf numFmtId="0" fontId="1" fillId="0" borderId="0" xfId="0" applyFont="1" applyAlignment="1">
      <alignment horizontal="right" vertical="center" indent="1"/>
    </xf>
    <xf numFmtId="0" fontId="2" fillId="0" borderId="0" xfId="0" applyFont="1" applyAlignment="1">
      <alignment vertical="center" wrapText="1"/>
    </xf>
    <xf numFmtId="164" fontId="0" fillId="0" borderId="0" xfId="2" applyFont="1" applyFill="1" applyBorder="1" applyAlignment="1" applyProtection="1">
      <alignment horizontal="left" vertical="center"/>
    </xf>
    <xf numFmtId="0" fontId="0" fillId="0" borderId="0" xfId="0" applyAlignment="1">
      <alignment horizontal="left" vertical="top"/>
    </xf>
    <xf numFmtId="0" fontId="0" fillId="0" borderId="3" xfId="0" applyBorder="1" applyAlignment="1">
      <alignment horizontal="center" wrapText="1"/>
    </xf>
    <xf numFmtId="0" fontId="0" fillId="0" borderId="5" xfId="0" applyBorder="1" applyAlignment="1">
      <alignment horizontal="center" wrapText="1"/>
    </xf>
    <xf numFmtId="0" fontId="0" fillId="0" borderId="0" xfId="0" applyAlignment="1">
      <alignment horizontal="right" wrapText="1"/>
    </xf>
    <xf numFmtId="0" fontId="0" fillId="0" borderId="7" xfId="0" applyBorder="1" applyAlignment="1">
      <alignment horizontal="right" vertical="top" wrapText="1"/>
    </xf>
    <xf numFmtId="0" fontId="0" fillId="0" borderId="0" xfId="0" applyAlignment="1">
      <alignment horizontal="center" wrapText="1"/>
    </xf>
    <xf numFmtId="0" fontId="0" fillId="0" borderId="7" xfId="0" applyBorder="1" applyAlignment="1">
      <alignment horizontal="center"/>
    </xf>
    <xf numFmtId="0" fontId="0" fillId="0" borderId="0" xfId="0" applyAlignment="1" applyProtection="1">
      <alignment horizontal="center" vertical="center"/>
      <protection locked="0"/>
    </xf>
    <xf numFmtId="165" fontId="11" fillId="0" borderId="5" xfId="1" applyNumberFormat="1" applyFont="1" applyFill="1"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xf>
    <xf numFmtId="165" fontId="3" fillId="0" borderId="7" xfId="1" applyNumberFormat="1" applyFont="1" applyBorder="1" applyAlignment="1">
      <alignment horizontal="center" vertical="center"/>
    </xf>
    <xf numFmtId="165" fontId="3" fillId="3" borderId="0" xfId="1" applyNumberFormat="1" applyFont="1" applyFill="1" applyBorder="1" applyAlignment="1">
      <alignment horizontal="center" vertical="center"/>
    </xf>
    <xf numFmtId="0" fontId="0" fillId="3" borderId="0" xfId="0" applyFill="1" applyAlignment="1">
      <alignment horizontal="center" vertical="center" wrapText="1"/>
    </xf>
    <xf numFmtId="165" fontId="3" fillId="3" borderId="0" xfId="1" applyNumberFormat="1" applyFont="1" applyFill="1" applyBorder="1" applyAlignment="1">
      <alignment horizontal="center" vertical="top"/>
    </xf>
    <xf numFmtId="9" fontId="4" fillId="0" borderId="0" xfId="1" applyFont="1" applyFill="1" applyBorder="1" applyAlignment="1" applyProtection="1">
      <alignment horizontal="left" vertical="top"/>
    </xf>
    <xf numFmtId="9" fontId="4" fillId="0" borderId="0" xfId="1" applyFont="1" applyFill="1" applyBorder="1" applyAlignment="1" applyProtection="1">
      <alignment horizontal="left" vertical="center"/>
    </xf>
    <xf numFmtId="166" fontId="2" fillId="0" borderId="0" xfId="2" applyNumberFormat="1" applyFont="1" applyBorder="1" applyAlignment="1" applyProtection="1">
      <alignment vertical="center"/>
    </xf>
    <xf numFmtId="0" fontId="0" fillId="0" borderId="1" xfId="0" applyBorder="1" applyAlignment="1">
      <alignment horizontal="right" vertical="center" indent="1"/>
    </xf>
    <xf numFmtId="0" fontId="1" fillId="0" borderId="2" xfId="0" applyFon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5" xfId="0" applyBorder="1" applyAlignment="1">
      <alignment vertical="center"/>
    </xf>
    <xf numFmtId="0" fontId="0" fillId="0" borderId="6" xfId="0" applyBorder="1" applyAlignment="1">
      <alignment horizontal="right" vertical="center"/>
    </xf>
    <xf numFmtId="164" fontId="2" fillId="0" borderId="7" xfId="2" applyFont="1" applyBorder="1" applyAlignment="1" applyProtection="1">
      <alignment vertical="center"/>
    </xf>
    <xf numFmtId="164" fontId="2" fillId="0" borderId="7" xfId="2" applyFont="1" applyBorder="1" applyAlignment="1" applyProtection="1">
      <alignment horizontal="right" vertical="center"/>
    </xf>
    <xf numFmtId="0" fontId="0" fillId="0" borderId="1" xfId="0" applyBorder="1" applyAlignment="1">
      <alignment vertical="center"/>
    </xf>
    <xf numFmtId="0" fontId="0" fillId="0" borderId="2" xfId="0" applyBorder="1" applyAlignment="1">
      <alignment horizontal="center" vertical="center"/>
    </xf>
    <xf numFmtId="164" fontId="0" fillId="0" borderId="2" xfId="2" applyFont="1" applyBorder="1" applyAlignment="1" applyProtection="1">
      <alignment horizontal="right" vertical="center"/>
    </xf>
    <xf numFmtId="0" fontId="8" fillId="0" borderId="4"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xf>
    <xf numFmtId="0" fontId="0" fillId="0" borderId="4" xfId="0" applyBorder="1" applyAlignment="1">
      <alignment vertical="center"/>
    </xf>
    <xf numFmtId="164" fontId="1" fillId="0" borderId="0" xfId="2" applyFont="1" applyBorder="1" applyAlignment="1" applyProtection="1">
      <alignment horizontal="left" vertical="center"/>
    </xf>
    <xf numFmtId="164" fontId="0" fillId="0" borderId="0" xfId="0" applyNumberFormat="1" applyAlignment="1">
      <alignment horizontal="left" vertical="center"/>
    </xf>
    <xf numFmtId="164" fontId="0" fillId="0" borderId="0" xfId="2" applyFont="1" applyAlignment="1" applyProtection="1">
      <alignment horizontal="right"/>
    </xf>
    <xf numFmtId="0" fontId="0" fillId="0" borderId="7" xfId="0" applyBorder="1" applyAlignment="1" applyProtection="1">
      <alignment horizontal="center" vertical="top"/>
      <protection locked="0"/>
    </xf>
    <xf numFmtId="0" fontId="0" fillId="0" borderId="8" xfId="0" applyBorder="1" applyAlignment="1">
      <alignment vertical="top"/>
    </xf>
    <xf numFmtId="166" fontId="2" fillId="3" borderId="0" xfId="2" applyNumberFormat="1" applyFont="1" applyFill="1" applyBorder="1" applyAlignment="1" applyProtection="1">
      <alignment vertical="center"/>
    </xf>
    <xf numFmtId="166" fontId="2" fillId="2" borderId="0" xfId="2" applyNumberFormat="1" applyFont="1" applyFill="1" applyBorder="1" applyAlignment="1" applyProtection="1">
      <alignment horizontal="center" vertical="center"/>
      <protection locked="0"/>
    </xf>
    <xf numFmtId="166" fontId="2" fillId="0" borderId="0" xfId="2" applyNumberFormat="1" applyFont="1" applyFill="1" applyBorder="1" applyAlignment="1" applyProtection="1">
      <alignment horizontal="center" vertical="center"/>
      <protection locked="0"/>
    </xf>
    <xf numFmtId="166" fontId="4" fillId="0" borderId="0" xfId="1" applyNumberFormat="1" applyFont="1" applyFill="1" applyBorder="1" applyAlignment="1" applyProtection="1">
      <alignment horizontal="center" vertical="top"/>
    </xf>
    <xf numFmtId="166" fontId="2" fillId="3" borderId="0" xfId="2" applyNumberFormat="1" applyFont="1" applyFill="1" applyBorder="1" applyAlignment="1" applyProtection="1">
      <alignment horizontal="center" vertical="center"/>
    </xf>
    <xf numFmtId="166" fontId="0" fillId="0" borderId="0" xfId="2" applyNumberFormat="1" applyFont="1" applyBorder="1" applyAlignment="1" applyProtection="1">
      <alignment horizontal="center" vertical="center"/>
    </xf>
    <xf numFmtId="166" fontId="2" fillId="0" borderId="0" xfId="2" applyNumberFormat="1" applyFont="1" applyBorder="1" applyAlignment="1" applyProtection="1">
      <alignment horizontal="center" vertical="center"/>
    </xf>
    <xf numFmtId="165" fontId="2" fillId="2" borderId="0" xfId="1" applyNumberFormat="1" applyFont="1" applyFill="1" applyBorder="1" applyAlignment="1" applyProtection="1">
      <alignment horizontal="center" vertical="center"/>
      <protection locked="0"/>
    </xf>
    <xf numFmtId="165" fontId="3" fillId="2" borderId="0" xfId="1" applyNumberFormat="1" applyFont="1" applyFill="1" applyBorder="1" applyAlignment="1" applyProtection="1">
      <alignment horizontal="center" vertical="center"/>
      <protection locked="0"/>
    </xf>
    <xf numFmtId="169" fontId="0" fillId="2" borderId="0" xfId="0" applyNumberFormat="1" applyFill="1" applyAlignment="1" applyProtection="1">
      <alignment horizontal="center" vertical="center"/>
      <protection locked="0"/>
    </xf>
    <xf numFmtId="169" fontId="0" fillId="0" borderId="7" xfId="0" applyNumberFormat="1" applyBorder="1"/>
    <xf numFmtId="169" fontId="0" fillId="0" borderId="0" xfId="0" applyNumberFormat="1"/>
    <xf numFmtId="169" fontId="0" fillId="0" borderId="2" xfId="0" applyNumberFormat="1" applyBorder="1" applyAlignment="1">
      <alignment horizontal="center" vertical="top" wrapText="1"/>
    </xf>
    <xf numFmtId="169" fontId="0" fillId="0" borderId="0" xfId="0" applyNumberFormat="1" applyAlignment="1">
      <alignment horizontal="center" vertical="center" wrapText="1"/>
    </xf>
    <xf numFmtId="169" fontId="0" fillId="0" borderId="0" xfId="0" applyNumberFormat="1" applyAlignment="1">
      <alignment horizontal="center" vertical="center"/>
    </xf>
    <xf numFmtId="0" fontId="12" fillId="0" borderId="0" xfId="0" applyFont="1" applyAlignment="1">
      <alignment horizontal="center" vertical="center"/>
    </xf>
    <xf numFmtId="0" fontId="13" fillId="4" borderId="0" xfId="0" applyFont="1" applyFill="1" applyAlignment="1">
      <alignment horizontal="right" vertical="center" wrapText="1"/>
    </xf>
    <xf numFmtId="0" fontId="12" fillId="5" borderId="0" xfId="0" applyFont="1" applyFill="1" applyAlignment="1" applyProtection="1">
      <alignment vertical="center" wrapText="1"/>
      <protection locked="0"/>
    </xf>
    <xf numFmtId="0" fontId="12" fillId="0" borderId="0" xfId="0" applyFont="1" applyAlignment="1">
      <alignment horizontal="left" vertical="center"/>
    </xf>
    <xf numFmtId="10" fontId="12" fillId="5" borderId="0" xfId="0" applyNumberFormat="1" applyFont="1" applyFill="1" applyAlignment="1" applyProtection="1">
      <alignment vertical="center" wrapText="1"/>
      <protection locked="0"/>
    </xf>
    <xf numFmtId="4" fontId="16" fillId="7" borderId="9" xfId="0" applyNumberFormat="1" applyFont="1" applyFill="1" applyBorder="1" applyAlignment="1">
      <alignment horizontal="center" vertical="center" wrapText="1"/>
    </xf>
    <xf numFmtId="4" fontId="16" fillId="7" borderId="9" xfId="0" applyNumberFormat="1" applyFont="1" applyFill="1" applyBorder="1" applyAlignment="1">
      <alignment horizontal="right" vertical="center" wrapText="1"/>
    </xf>
    <xf numFmtId="9" fontId="17" fillId="7" borderId="9" xfId="0" applyNumberFormat="1" applyFont="1" applyFill="1" applyBorder="1" applyAlignment="1">
      <alignment horizontal="center" vertical="center"/>
    </xf>
    <xf numFmtId="0" fontId="20" fillId="9" borderId="0" xfId="0" applyFont="1" applyFill="1" applyAlignment="1">
      <alignment horizontal="center" vertical="center" wrapText="1"/>
    </xf>
    <xf numFmtId="0" fontId="13" fillId="4" borderId="0" xfId="0" applyFont="1" applyFill="1" applyAlignment="1">
      <alignment horizontal="center" vertical="center" wrapText="1"/>
    </xf>
    <xf numFmtId="4" fontId="12" fillId="10" borderId="0" xfId="0" applyNumberFormat="1" applyFont="1" applyFill="1" applyAlignment="1">
      <alignment horizontal="left" vertical="center" wrapText="1"/>
    </xf>
    <xf numFmtId="0" fontId="14" fillId="6" borderId="9" xfId="0" applyFont="1" applyFill="1" applyBorder="1" applyAlignment="1">
      <alignment horizontal="center" vertical="center" wrapText="1"/>
    </xf>
    <xf numFmtId="0" fontId="13" fillId="6" borderId="9" xfId="0" applyFont="1" applyFill="1" applyBorder="1" applyAlignment="1">
      <alignment horizontal="center" vertical="center"/>
    </xf>
    <xf numFmtId="14" fontId="18" fillId="8" borderId="0" xfId="0" applyNumberFormat="1" applyFont="1" applyFill="1" applyAlignment="1" applyProtection="1">
      <alignment horizontal="left" vertical="center" wrapText="1"/>
      <protection locked="0"/>
    </xf>
    <xf numFmtId="0" fontId="19" fillId="0" borderId="0" xfId="0" applyFont="1" applyAlignment="1" applyProtection="1">
      <alignment horizontal="left" vertical="center" wrapText="1"/>
      <protection locked="0"/>
    </xf>
    <xf numFmtId="0" fontId="0" fillId="0" borderId="2" xfId="0" applyBorder="1" applyAlignment="1">
      <alignment horizontal="center" wrapText="1"/>
    </xf>
    <xf numFmtId="0" fontId="0" fillId="0" borderId="0" xfId="0" applyAlignment="1">
      <alignment horizontal="center" wrapText="1"/>
    </xf>
    <xf numFmtId="0" fontId="0" fillId="0" borderId="2" xfId="0" applyBorder="1" applyAlignment="1">
      <alignment horizontal="center" vertical="center" wrapText="1"/>
    </xf>
    <xf numFmtId="0" fontId="2" fillId="0" borderId="1" xfId="0" applyFont="1" applyBorder="1" applyAlignment="1">
      <alignment horizontal="left" vertical="center"/>
    </xf>
    <xf numFmtId="0" fontId="2" fillId="0" borderId="4" xfId="0" applyFont="1" applyBorder="1" applyAlignment="1">
      <alignment horizontal="left" vertical="center"/>
    </xf>
    <xf numFmtId="0" fontId="0" fillId="0" borderId="4" xfId="0" applyBorder="1" applyAlignment="1">
      <alignment horizontal="right" wrapText="1"/>
    </xf>
    <xf numFmtId="0" fontId="0" fillId="0" borderId="0" xfId="0" applyAlignment="1">
      <alignment horizontal="right" wrapText="1"/>
    </xf>
    <xf numFmtId="0" fontId="0" fillId="0" borderId="6" xfId="0" applyBorder="1" applyAlignment="1">
      <alignment horizontal="right" vertical="top" wrapText="1"/>
    </xf>
    <xf numFmtId="0" fontId="0" fillId="0" borderId="7" xfId="0" applyBorder="1" applyAlignment="1">
      <alignment horizontal="right" vertical="top" wrapText="1"/>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9" fontId="2" fillId="2" borderId="0" xfId="1" applyFont="1" applyFill="1" applyBorder="1" applyAlignment="1" applyProtection="1">
      <alignment horizontal="center" vertical="center"/>
      <protection locked="0"/>
    </xf>
    <xf numFmtId="0" fontId="2" fillId="0" borderId="0" xfId="0" applyFont="1" applyAlignment="1">
      <alignment horizontal="left" vertical="center" wrapText="1"/>
    </xf>
    <xf numFmtId="0" fontId="4" fillId="0" borderId="0" xfId="0" applyFont="1" applyAlignment="1">
      <alignment horizontal="left" wrapText="1" indent="1"/>
    </xf>
    <xf numFmtId="0" fontId="9" fillId="0" borderId="0" xfId="0" applyFont="1" applyAlignment="1">
      <alignment horizontal="center" vertical="center" wrapText="1"/>
    </xf>
    <xf numFmtId="0" fontId="0" fillId="0" borderId="0" xfId="0" applyAlignment="1">
      <alignment horizontal="center" vertical="top" wrapText="1"/>
    </xf>
    <xf numFmtId="0" fontId="0" fillId="0" borderId="0" xfId="0" applyAlignment="1">
      <alignment vertical="center"/>
    </xf>
    <xf numFmtId="0" fontId="21" fillId="6" borderId="0" xfId="0" applyNumberFormat="1" applyFont="1" applyFill="1" applyAlignment="1" applyProtection="1">
      <alignment horizontal="center" vertical="center"/>
      <protection locked="0"/>
    </xf>
  </cellXfs>
  <cellStyles count="3">
    <cellStyle name="Milliers" xfId="2" builtinId="3"/>
    <cellStyle name="Normal" xfId="0" builtinId="0"/>
    <cellStyle name="Pourcentage" xfId="1" builtinId="5"/>
  </cellStyles>
  <dxfs count="5">
    <dxf>
      <font>
        <color theme="7" tint="0.79998168889431442"/>
      </font>
      <fill>
        <patternFill>
          <bgColor theme="7" tint="0.79998168889431442"/>
        </patternFill>
      </fill>
    </dxf>
    <dxf>
      <font>
        <color theme="7" tint="0.79998168889431442"/>
      </font>
    </dxf>
    <dxf>
      <fill>
        <patternFill>
          <bgColor theme="0"/>
        </patternFill>
      </fill>
    </dxf>
    <dxf>
      <font>
        <color theme="0"/>
      </font>
      <fill>
        <patternFill>
          <bgColor rgb="FF002060"/>
        </patternFill>
      </fill>
    </dxf>
    <dxf>
      <font>
        <color rgb="FF9C0006"/>
      </font>
      <fill>
        <patternFill>
          <bgColor rgb="FFFFC7CE"/>
        </patternFill>
      </fill>
    </dxf>
  </dxfs>
  <tableStyles count="0" defaultTableStyle="TableStyleMedium2" defaultPivotStyle="PivotStyleLight16"/>
  <colors>
    <mruColors>
      <color rgb="FF09FF78"/>
      <color rgb="FF00F6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mailto:support-utilisateurs@a-just.fr?subject=Calculatrice%20de%20ventilations%20A-JUST" TargetMode="Externa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hyperlink" Target="#Fonctionnaires!C3"/></Relationships>
</file>

<file path=xl/drawings/_rels/drawing2.xml.rels><?xml version="1.0" encoding="UTF-8" standalone="yes"?>
<Relationships xmlns="http://schemas.openxmlformats.org/package/2006/relationships"><Relationship Id="rId3" Type="http://schemas.openxmlformats.org/officeDocument/2006/relationships/hyperlink" Target="mailto:support-utilisateurs@a-just.fr?subject=Calculatrice%20de%20ventilations%20A-JUST" TargetMode="Externa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hyperlink" Target="#Magistrats!C3"/></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260977</xdr:colOff>
      <xdr:row>6</xdr:row>
      <xdr:rowOff>798191</xdr:rowOff>
    </xdr:from>
    <xdr:to>
      <xdr:col>2</xdr:col>
      <xdr:colOff>678098</xdr:colOff>
      <xdr:row>8</xdr:row>
      <xdr:rowOff>7583</xdr:rowOff>
    </xdr:to>
    <xdr:pic>
      <xdr:nvPicPr>
        <xdr:cNvPr id="3" name="Graphique 2" descr="Jouer avec un remplissage uni">
          <a:extLst>
            <a:ext uri="{FF2B5EF4-FFF2-40B4-BE49-F238E27FC236}">
              <a16:creationId xmlns:a16="http://schemas.microsoft.com/office/drawing/2014/main" id="{3C0AAB8D-6CA7-2F2E-18C2-88559A662D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202655" y="2377453"/>
          <a:ext cx="421942" cy="402857"/>
        </a:xfrm>
        <a:prstGeom prst="rect">
          <a:avLst/>
        </a:prstGeom>
      </xdr:spPr>
    </xdr:pic>
    <xdr:clientData/>
  </xdr:twoCellAnchor>
  <xdr:twoCellAnchor editAs="oneCell">
    <xdr:from>
      <xdr:col>4</xdr:col>
      <xdr:colOff>710559</xdr:colOff>
      <xdr:row>6</xdr:row>
      <xdr:rowOff>798191</xdr:rowOff>
    </xdr:from>
    <xdr:to>
      <xdr:col>5</xdr:col>
      <xdr:colOff>220926</xdr:colOff>
      <xdr:row>8</xdr:row>
      <xdr:rowOff>9489</xdr:rowOff>
    </xdr:to>
    <xdr:pic>
      <xdr:nvPicPr>
        <xdr:cNvPr id="4" name="Graphique 3" descr="Jouer avec un remplissage uni">
          <a:extLst>
            <a:ext uri="{FF2B5EF4-FFF2-40B4-BE49-F238E27FC236}">
              <a16:creationId xmlns:a16="http://schemas.microsoft.com/office/drawing/2014/main" id="{C978D91A-AA51-4445-B52D-A55819199A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700952" y="2372678"/>
          <a:ext cx="419086" cy="409551"/>
        </a:xfrm>
        <a:prstGeom prst="rect">
          <a:avLst/>
        </a:prstGeom>
      </xdr:spPr>
    </xdr:pic>
    <xdr:clientData/>
  </xdr:twoCellAnchor>
  <xdr:twoCellAnchor editAs="oneCell">
    <xdr:from>
      <xdr:col>6</xdr:col>
      <xdr:colOff>366706</xdr:colOff>
      <xdr:row>7</xdr:row>
      <xdr:rowOff>131441</xdr:rowOff>
    </xdr:from>
    <xdr:to>
      <xdr:col>6</xdr:col>
      <xdr:colOff>792414</xdr:colOff>
      <xdr:row>10</xdr:row>
      <xdr:rowOff>7588</xdr:rowOff>
    </xdr:to>
    <xdr:pic>
      <xdr:nvPicPr>
        <xdr:cNvPr id="5" name="Graphique 4" descr="Jouer avec un remplissage uni">
          <a:extLst>
            <a:ext uri="{FF2B5EF4-FFF2-40B4-BE49-F238E27FC236}">
              <a16:creationId xmlns:a16="http://schemas.microsoft.com/office/drawing/2014/main" id="{B2DECB8B-4FE8-418F-A567-47FDC3F2F1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34506" y="3293741"/>
          <a:ext cx="427616" cy="811505"/>
        </a:xfrm>
        <a:prstGeom prst="rect">
          <a:avLst/>
        </a:prstGeom>
      </xdr:spPr>
    </xdr:pic>
    <xdr:clientData/>
  </xdr:twoCellAnchor>
  <xdr:twoCellAnchor editAs="oneCell">
    <xdr:from>
      <xdr:col>2</xdr:col>
      <xdr:colOff>200025</xdr:colOff>
      <xdr:row>12</xdr:row>
      <xdr:rowOff>0</xdr:rowOff>
    </xdr:from>
    <xdr:to>
      <xdr:col>2</xdr:col>
      <xdr:colOff>615268</xdr:colOff>
      <xdr:row>12</xdr:row>
      <xdr:rowOff>419100</xdr:rowOff>
    </xdr:to>
    <xdr:pic>
      <xdr:nvPicPr>
        <xdr:cNvPr id="6" name="Graphique 5" descr="Jouer avec un remplissage uni">
          <a:extLst>
            <a:ext uri="{FF2B5EF4-FFF2-40B4-BE49-F238E27FC236}">
              <a16:creationId xmlns:a16="http://schemas.microsoft.com/office/drawing/2014/main" id="{0EA71482-B28B-49CE-8241-3E579BA859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3152775" y="3876675"/>
          <a:ext cx="419100" cy="419100"/>
        </a:xfrm>
        <a:prstGeom prst="rect">
          <a:avLst/>
        </a:prstGeom>
      </xdr:spPr>
    </xdr:pic>
    <xdr:clientData/>
  </xdr:twoCellAnchor>
  <xdr:twoCellAnchor editAs="oneCell">
    <xdr:from>
      <xdr:col>4</xdr:col>
      <xdr:colOff>238124</xdr:colOff>
      <xdr:row>12</xdr:row>
      <xdr:rowOff>0</xdr:rowOff>
    </xdr:from>
    <xdr:to>
      <xdr:col>4</xdr:col>
      <xdr:colOff>657140</xdr:colOff>
      <xdr:row>12</xdr:row>
      <xdr:rowOff>419100</xdr:rowOff>
    </xdr:to>
    <xdr:pic>
      <xdr:nvPicPr>
        <xdr:cNvPr id="7" name="Graphique 6" descr="Jouer avec un remplissage uni">
          <a:extLst>
            <a:ext uri="{FF2B5EF4-FFF2-40B4-BE49-F238E27FC236}">
              <a16:creationId xmlns:a16="http://schemas.microsoft.com/office/drawing/2014/main" id="{3BDBF0A5-45A1-4C79-9F21-32A3EE7D5A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483755" y="4359629"/>
          <a:ext cx="419100" cy="417122"/>
        </a:xfrm>
        <a:prstGeom prst="rect">
          <a:avLst/>
        </a:prstGeom>
      </xdr:spPr>
    </xdr:pic>
    <xdr:clientData/>
  </xdr:twoCellAnchor>
  <xdr:twoCellAnchor editAs="oneCell">
    <xdr:from>
      <xdr:col>5</xdr:col>
      <xdr:colOff>220027</xdr:colOff>
      <xdr:row>13</xdr:row>
      <xdr:rowOff>90488</xdr:rowOff>
    </xdr:from>
    <xdr:to>
      <xdr:col>5</xdr:col>
      <xdr:colOff>639080</xdr:colOff>
      <xdr:row>15</xdr:row>
      <xdr:rowOff>342847</xdr:rowOff>
    </xdr:to>
    <xdr:pic>
      <xdr:nvPicPr>
        <xdr:cNvPr id="9" name="Graphique 8" descr="Jouer avec un remplissage uni">
          <a:extLst>
            <a:ext uri="{FF2B5EF4-FFF2-40B4-BE49-F238E27FC236}">
              <a16:creationId xmlns:a16="http://schemas.microsoft.com/office/drawing/2014/main" id="{9819F798-86F8-4932-A8ED-71696AA5C5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121967" y="4982528"/>
          <a:ext cx="421930" cy="846720"/>
        </a:xfrm>
        <a:prstGeom prst="rect">
          <a:avLst/>
        </a:prstGeom>
      </xdr:spPr>
    </xdr:pic>
    <xdr:clientData/>
  </xdr:twoCellAnchor>
  <xdr:twoCellAnchor>
    <xdr:from>
      <xdr:col>1</xdr:col>
      <xdr:colOff>0</xdr:colOff>
      <xdr:row>19</xdr:row>
      <xdr:rowOff>0</xdr:rowOff>
    </xdr:from>
    <xdr:to>
      <xdr:col>11</xdr:col>
      <xdr:colOff>0</xdr:colOff>
      <xdr:row>22</xdr:row>
      <xdr:rowOff>20955</xdr:rowOff>
    </xdr:to>
    <xdr:sp macro="" textlink="">
      <xdr:nvSpPr>
        <xdr:cNvPr id="2" name="ZoneTexte 1">
          <a:hlinkClick xmlns:r="http://schemas.openxmlformats.org/officeDocument/2006/relationships" r:id="rId3"/>
          <a:extLst>
            <a:ext uri="{FF2B5EF4-FFF2-40B4-BE49-F238E27FC236}">
              <a16:creationId xmlns:a16="http://schemas.microsoft.com/office/drawing/2014/main" id="{B641C882-FFA2-7DFE-7B59-A190624C3C29}"/>
            </a:ext>
          </a:extLst>
        </xdr:cNvPr>
        <xdr:cNvSpPr txBox="1"/>
      </xdr:nvSpPr>
      <xdr:spPr>
        <a:xfrm>
          <a:off x="2383971" y="6139543"/>
          <a:ext cx="9350829" cy="576126"/>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t>Cette calculatrice est mise à votre disposition par l'équipe A-JUST.</a:t>
          </a:r>
        </a:p>
        <a:p>
          <a:pPr algn="ctr"/>
          <a:r>
            <a:rPr lang="fr-FR" sz="1000"/>
            <a:t>En cas de difficulté dans son utilisation ou si vous avez des améliorations à nous suggérer, </a:t>
          </a:r>
        </a:p>
        <a:p>
          <a:pPr algn="ctr"/>
          <a:r>
            <a:rPr lang="fr-FR" sz="1000"/>
            <a:t>n'hésitez pas à cliquer ici pour nous contacter par courriel : support-utilisateurs@a-just.fr</a:t>
          </a:r>
        </a:p>
      </xdr:txBody>
    </xdr:sp>
    <xdr:clientData/>
  </xdr:twoCellAnchor>
  <xdr:twoCellAnchor>
    <xdr:from>
      <xdr:col>6</xdr:col>
      <xdr:colOff>236221</xdr:colOff>
      <xdr:row>0</xdr:row>
      <xdr:rowOff>190500</xdr:rowOff>
    </xdr:from>
    <xdr:to>
      <xdr:col>10</xdr:col>
      <xdr:colOff>1377301</xdr:colOff>
      <xdr:row>0</xdr:row>
      <xdr:rowOff>670541</xdr:rowOff>
    </xdr:to>
    <xdr:sp macro="" textlink="">
      <xdr:nvSpPr>
        <xdr:cNvPr id="8" name="Rectangle : coins arrondis 7">
          <a:hlinkClick xmlns:r="http://schemas.openxmlformats.org/officeDocument/2006/relationships" r:id="rId4"/>
          <a:extLst>
            <a:ext uri="{FF2B5EF4-FFF2-40B4-BE49-F238E27FC236}">
              <a16:creationId xmlns:a16="http://schemas.microsoft.com/office/drawing/2014/main" id="{513947BE-37BF-B1F4-531E-63CF9D32EDCE}"/>
            </a:ext>
          </a:extLst>
        </xdr:cNvPr>
        <xdr:cNvSpPr/>
      </xdr:nvSpPr>
      <xdr:spPr>
        <a:xfrm>
          <a:off x="9334501" y="190500"/>
          <a:ext cx="3099420" cy="480041"/>
        </a:xfrm>
        <a:prstGeom prst="roundRect">
          <a:avLst>
            <a:gd name="adj" fmla="val 33123"/>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Accéder</a:t>
          </a:r>
          <a:r>
            <a:rPr lang="fr-FR" sz="1100" baseline="0"/>
            <a:t> à la c</a:t>
          </a:r>
          <a:r>
            <a:rPr lang="fr-FR" sz="1100"/>
            <a:t>alculatrice</a:t>
          </a:r>
          <a:r>
            <a:rPr lang="fr-FR" sz="1100" baseline="0"/>
            <a:t> fonctionnaires</a:t>
          </a:r>
          <a:endParaRPr lang="fr-FR" sz="1100"/>
        </a:p>
      </xdr:txBody>
    </xdr:sp>
    <xdr:clientData/>
  </xdr:twoCellAnchor>
  <xdr:twoCellAnchor>
    <xdr:from>
      <xdr:col>0</xdr:col>
      <xdr:colOff>2377439</xdr:colOff>
      <xdr:row>0</xdr:row>
      <xdr:rowOff>190501</xdr:rowOff>
    </xdr:from>
    <xdr:to>
      <xdr:col>6</xdr:col>
      <xdr:colOff>17144</xdr:colOff>
      <xdr:row>0</xdr:row>
      <xdr:rowOff>671511</xdr:rowOff>
    </xdr:to>
    <xdr:sp macro="" textlink="">
      <xdr:nvSpPr>
        <xdr:cNvPr id="11" name="Rectangle : coins arrondis 10">
          <a:extLst>
            <a:ext uri="{FF2B5EF4-FFF2-40B4-BE49-F238E27FC236}">
              <a16:creationId xmlns:a16="http://schemas.microsoft.com/office/drawing/2014/main" id="{AAF64DE6-461B-4D4A-AFA6-4454D8FFB3E6}"/>
            </a:ext>
          </a:extLst>
        </xdr:cNvPr>
        <xdr:cNvSpPr/>
      </xdr:nvSpPr>
      <xdr:spPr>
        <a:xfrm>
          <a:off x="2377439" y="190501"/>
          <a:ext cx="6737985" cy="481010"/>
        </a:xfrm>
        <a:prstGeom prst="roundRect">
          <a:avLst>
            <a:gd name="adj" fmla="val 3312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a:solidFill>
                <a:srgbClr val="FF0000"/>
              </a:solidFill>
            </a:rPr>
            <a:t>Calcul</a:t>
          </a:r>
          <a:r>
            <a:rPr lang="fr-FR" sz="1400" b="1" baseline="0">
              <a:solidFill>
                <a:srgbClr val="FF0000"/>
              </a:solidFill>
            </a:rPr>
            <a:t> de la répartition des temps par activité pour un magistrat</a:t>
          </a:r>
          <a:endParaRPr lang="fr-FR" sz="1400" b="1">
            <a:solidFill>
              <a:srgbClr val="FF0000"/>
            </a:solidFill>
          </a:endParaRPr>
        </a:p>
      </xdr:txBody>
    </xdr:sp>
    <xdr:clientData/>
  </xdr:twoCellAnchor>
  <xdr:twoCellAnchor editAs="oneCell">
    <xdr:from>
      <xdr:col>0</xdr:col>
      <xdr:colOff>0</xdr:colOff>
      <xdr:row>0</xdr:row>
      <xdr:rowOff>9525</xdr:rowOff>
    </xdr:from>
    <xdr:to>
      <xdr:col>0</xdr:col>
      <xdr:colOff>1852605</xdr:colOff>
      <xdr:row>4</xdr:row>
      <xdr:rowOff>161921</xdr:rowOff>
    </xdr:to>
    <xdr:pic>
      <xdr:nvPicPr>
        <xdr:cNvPr id="10" name="Image 9">
          <a:extLst>
            <a:ext uri="{FF2B5EF4-FFF2-40B4-BE49-F238E27FC236}">
              <a16:creationId xmlns:a16="http://schemas.microsoft.com/office/drawing/2014/main" id="{9BC9B72D-67C1-49FF-91A1-AE844FEC473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9525"/>
          <a:ext cx="1847850" cy="1847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260977</xdr:colOff>
      <xdr:row>6</xdr:row>
      <xdr:rowOff>798191</xdr:rowOff>
    </xdr:from>
    <xdr:to>
      <xdr:col>2</xdr:col>
      <xdr:colOff>669489</xdr:colOff>
      <xdr:row>8</xdr:row>
      <xdr:rowOff>6616</xdr:rowOff>
    </xdr:to>
    <xdr:pic>
      <xdr:nvPicPr>
        <xdr:cNvPr id="2" name="Graphique 1" descr="Jouer avec un remplissage uni">
          <a:extLst>
            <a:ext uri="{FF2B5EF4-FFF2-40B4-BE49-F238E27FC236}">
              <a16:creationId xmlns:a16="http://schemas.microsoft.com/office/drawing/2014/main" id="{5861BEBF-9446-4B30-8713-F6B2D7CDD3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449825" y="2372219"/>
          <a:ext cx="422887" cy="408558"/>
        </a:xfrm>
        <a:prstGeom prst="rect">
          <a:avLst/>
        </a:prstGeom>
      </xdr:spPr>
    </xdr:pic>
    <xdr:clientData/>
  </xdr:twoCellAnchor>
  <xdr:twoCellAnchor editAs="oneCell">
    <xdr:from>
      <xdr:col>4</xdr:col>
      <xdr:colOff>710559</xdr:colOff>
      <xdr:row>6</xdr:row>
      <xdr:rowOff>798191</xdr:rowOff>
    </xdr:from>
    <xdr:to>
      <xdr:col>5</xdr:col>
      <xdr:colOff>212317</xdr:colOff>
      <xdr:row>8</xdr:row>
      <xdr:rowOff>8522</xdr:rowOff>
    </xdr:to>
    <xdr:pic>
      <xdr:nvPicPr>
        <xdr:cNvPr id="3" name="Graphique 2" descr="Jouer avec un remplissage uni">
          <a:extLst>
            <a:ext uri="{FF2B5EF4-FFF2-40B4-BE49-F238E27FC236}">
              <a16:creationId xmlns:a16="http://schemas.microsoft.com/office/drawing/2014/main" id="{8E18D116-210E-4250-A2C0-513A5CD6D9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935740" y="2374111"/>
          <a:ext cx="424793" cy="406679"/>
        </a:xfrm>
        <a:prstGeom prst="rect">
          <a:avLst/>
        </a:prstGeom>
      </xdr:spPr>
    </xdr:pic>
    <xdr:clientData/>
  </xdr:twoCellAnchor>
  <xdr:twoCellAnchor editAs="oneCell">
    <xdr:from>
      <xdr:col>6</xdr:col>
      <xdr:colOff>405761</xdr:colOff>
      <xdr:row>7</xdr:row>
      <xdr:rowOff>107630</xdr:rowOff>
    </xdr:from>
    <xdr:to>
      <xdr:col>6</xdr:col>
      <xdr:colOff>830483</xdr:colOff>
      <xdr:row>9</xdr:row>
      <xdr:rowOff>115224</xdr:rowOff>
    </xdr:to>
    <xdr:pic>
      <xdr:nvPicPr>
        <xdr:cNvPr id="4" name="Graphique 3" descr="Jouer avec un remplissage uni">
          <a:extLst>
            <a:ext uri="{FF2B5EF4-FFF2-40B4-BE49-F238E27FC236}">
              <a16:creationId xmlns:a16="http://schemas.microsoft.com/office/drawing/2014/main" id="{C51E9A83-917B-4F66-B48E-2EAA685E0E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73561" y="3422330"/>
          <a:ext cx="422821" cy="822934"/>
        </a:xfrm>
        <a:prstGeom prst="rect">
          <a:avLst/>
        </a:prstGeom>
      </xdr:spPr>
    </xdr:pic>
    <xdr:clientData/>
  </xdr:twoCellAnchor>
  <xdr:twoCellAnchor editAs="oneCell">
    <xdr:from>
      <xdr:col>2</xdr:col>
      <xdr:colOff>200025</xdr:colOff>
      <xdr:row>12</xdr:row>
      <xdr:rowOff>0</xdr:rowOff>
    </xdr:from>
    <xdr:to>
      <xdr:col>2</xdr:col>
      <xdr:colOff>619064</xdr:colOff>
      <xdr:row>12</xdr:row>
      <xdr:rowOff>419100</xdr:rowOff>
    </xdr:to>
    <xdr:pic>
      <xdr:nvPicPr>
        <xdr:cNvPr id="5" name="Graphique 4" descr="Jouer avec un remplissage uni">
          <a:extLst>
            <a:ext uri="{FF2B5EF4-FFF2-40B4-BE49-F238E27FC236}">
              <a16:creationId xmlns:a16="http://schemas.microsoft.com/office/drawing/2014/main" id="{0B6DA928-9A22-47BD-95E3-A76000C45F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396019" y="4357707"/>
          <a:ext cx="419100" cy="419062"/>
        </a:xfrm>
        <a:prstGeom prst="rect">
          <a:avLst/>
        </a:prstGeom>
      </xdr:spPr>
    </xdr:pic>
    <xdr:clientData/>
  </xdr:twoCellAnchor>
  <xdr:twoCellAnchor editAs="oneCell">
    <xdr:from>
      <xdr:col>4</xdr:col>
      <xdr:colOff>238124</xdr:colOff>
      <xdr:row>12</xdr:row>
      <xdr:rowOff>0</xdr:rowOff>
    </xdr:from>
    <xdr:to>
      <xdr:col>4</xdr:col>
      <xdr:colOff>656174</xdr:colOff>
      <xdr:row>12</xdr:row>
      <xdr:rowOff>419100</xdr:rowOff>
    </xdr:to>
    <xdr:pic>
      <xdr:nvPicPr>
        <xdr:cNvPr id="6" name="Graphique 5" descr="Jouer avec un remplissage uni">
          <a:extLst>
            <a:ext uri="{FF2B5EF4-FFF2-40B4-BE49-F238E27FC236}">
              <a16:creationId xmlns:a16="http://schemas.microsoft.com/office/drawing/2014/main" id="{FA9A8D2C-7799-4983-A0B8-C21AA7A7E4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471849" y="4358201"/>
          <a:ext cx="419100" cy="418073"/>
        </a:xfrm>
        <a:prstGeom prst="rect">
          <a:avLst/>
        </a:prstGeom>
      </xdr:spPr>
    </xdr:pic>
    <xdr:clientData/>
  </xdr:twoCellAnchor>
  <xdr:twoCellAnchor editAs="oneCell">
    <xdr:from>
      <xdr:col>5</xdr:col>
      <xdr:colOff>220027</xdr:colOff>
      <xdr:row>13</xdr:row>
      <xdr:rowOff>90488</xdr:rowOff>
    </xdr:from>
    <xdr:to>
      <xdr:col>5</xdr:col>
      <xdr:colOff>640019</xdr:colOff>
      <xdr:row>15</xdr:row>
      <xdr:rowOff>364752</xdr:rowOff>
    </xdr:to>
    <xdr:pic>
      <xdr:nvPicPr>
        <xdr:cNvPr id="7" name="Graphique 6" descr="Jouer avec un remplissage uni">
          <a:extLst>
            <a:ext uri="{FF2B5EF4-FFF2-40B4-BE49-F238E27FC236}">
              <a16:creationId xmlns:a16="http://schemas.microsoft.com/office/drawing/2014/main" id="{0325D3EA-73E8-4F6F-A13B-D5292EE0A6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359140" y="4886326"/>
          <a:ext cx="420015" cy="847672"/>
        </a:xfrm>
        <a:prstGeom prst="rect">
          <a:avLst/>
        </a:prstGeom>
      </xdr:spPr>
    </xdr:pic>
    <xdr:clientData/>
  </xdr:twoCellAnchor>
  <xdr:twoCellAnchor>
    <xdr:from>
      <xdr:col>1</xdr:col>
      <xdr:colOff>0</xdr:colOff>
      <xdr:row>19</xdr:row>
      <xdr:rowOff>0</xdr:rowOff>
    </xdr:from>
    <xdr:to>
      <xdr:col>11</xdr:col>
      <xdr:colOff>0</xdr:colOff>
      <xdr:row>22</xdr:row>
      <xdr:rowOff>20955</xdr:rowOff>
    </xdr:to>
    <xdr:sp macro="" textlink="">
      <xdr:nvSpPr>
        <xdr:cNvPr id="9" name="ZoneTexte 8">
          <a:hlinkClick xmlns:r="http://schemas.openxmlformats.org/officeDocument/2006/relationships" r:id="rId3"/>
          <a:extLst>
            <a:ext uri="{FF2B5EF4-FFF2-40B4-BE49-F238E27FC236}">
              <a16:creationId xmlns:a16="http://schemas.microsoft.com/office/drawing/2014/main" id="{41981D9D-7D12-4BF6-9C81-5240CE39FC34}"/>
            </a:ext>
          </a:extLst>
        </xdr:cNvPr>
        <xdr:cNvSpPr txBox="1"/>
      </xdr:nvSpPr>
      <xdr:spPr>
        <a:xfrm>
          <a:off x="2381250" y="6281738"/>
          <a:ext cx="10053638" cy="56388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t>Cette calculatrice est mise à votre disposition par l'équipe A-JUST.</a:t>
          </a:r>
        </a:p>
        <a:p>
          <a:pPr algn="ctr"/>
          <a:r>
            <a:rPr lang="fr-FR" sz="1000"/>
            <a:t>En cas de difficulté dans son utilisation ou si vous avez des améliorations à nous suggérer, </a:t>
          </a:r>
        </a:p>
        <a:p>
          <a:pPr algn="ctr"/>
          <a:r>
            <a:rPr lang="fr-FR" sz="1000"/>
            <a:t>n'hésitez pas à cliquer ici pour nous contacter par courriel : support-utilisateurs@a-just.fr</a:t>
          </a:r>
        </a:p>
      </xdr:txBody>
    </xdr:sp>
    <xdr:clientData/>
  </xdr:twoCellAnchor>
  <xdr:twoCellAnchor>
    <xdr:from>
      <xdr:col>6</xdr:col>
      <xdr:colOff>779124</xdr:colOff>
      <xdr:row>0</xdr:row>
      <xdr:rowOff>219053</xdr:rowOff>
    </xdr:from>
    <xdr:to>
      <xdr:col>10</xdr:col>
      <xdr:colOff>1363958</xdr:colOff>
      <xdr:row>0</xdr:row>
      <xdr:rowOff>694352</xdr:rowOff>
    </xdr:to>
    <xdr:sp macro="" textlink="">
      <xdr:nvSpPr>
        <xdr:cNvPr id="11" name="Rectangle : coins arrondis 10">
          <a:hlinkClick xmlns:r="http://schemas.openxmlformats.org/officeDocument/2006/relationships" r:id="rId4"/>
          <a:extLst>
            <a:ext uri="{FF2B5EF4-FFF2-40B4-BE49-F238E27FC236}">
              <a16:creationId xmlns:a16="http://schemas.microsoft.com/office/drawing/2014/main" id="{DC219733-2996-437C-A61A-B91F666AC805}"/>
            </a:ext>
          </a:extLst>
        </xdr:cNvPr>
        <xdr:cNvSpPr/>
      </xdr:nvSpPr>
      <xdr:spPr>
        <a:xfrm>
          <a:off x="9877404" y="219053"/>
          <a:ext cx="2878454" cy="475299"/>
        </a:xfrm>
        <a:prstGeom prst="roundRect">
          <a:avLst>
            <a:gd name="adj" fmla="val 33123"/>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Accéder</a:t>
          </a:r>
          <a:r>
            <a:rPr lang="fr-FR" sz="1100" baseline="0"/>
            <a:t> à la c</a:t>
          </a:r>
          <a:r>
            <a:rPr lang="fr-FR" sz="1100"/>
            <a:t>alculatrice</a:t>
          </a:r>
          <a:r>
            <a:rPr lang="fr-FR" sz="1100" baseline="0"/>
            <a:t> magistrats</a:t>
          </a:r>
          <a:endParaRPr lang="fr-FR" sz="1100"/>
        </a:p>
      </xdr:txBody>
    </xdr:sp>
    <xdr:clientData/>
  </xdr:twoCellAnchor>
  <xdr:twoCellAnchor>
    <xdr:from>
      <xdr:col>0</xdr:col>
      <xdr:colOff>2370786</xdr:colOff>
      <xdr:row>0</xdr:row>
      <xdr:rowOff>211461</xdr:rowOff>
    </xdr:from>
    <xdr:to>
      <xdr:col>6</xdr:col>
      <xdr:colOff>615315</xdr:colOff>
      <xdr:row>0</xdr:row>
      <xdr:rowOff>694378</xdr:rowOff>
    </xdr:to>
    <xdr:sp macro="" textlink="">
      <xdr:nvSpPr>
        <xdr:cNvPr id="12" name="Rectangle : coins arrondis 11">
          <a:extLst>
            <a:ext uri="{FF2B5EF4-FFF2-40B4-BE49-F238E27FC236}">
              <a16:creationId xmlns:a16="http://schemas.microsoft.com/office/drawing/2014/main" id="{E23D9B75-222E-4366-9BCD-867896D37FF9}"/>
            </a:ext>
          </a:extLst>
        </xdr:cNvPr>
        <xdr:cNvSpPr/>
      </xdr:nvSpPr>
      <xdr:spPr>
        <a:xfrm>
          <a:off x="2370786" y="211461"/>
          <a:ext cx="7342809" cy="482917"/>
        </a:xfrm>
        <a:prstGeom prst="roundRect">
          <a:avLst>
            <a:gd name="adj" fmla="val 3312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a:solidFill>
                <a:srgbClr val="FF0000"/>
              </a:solidFill>
            </a:rPr>
            <a:t>Calcul</a:t>
          </a:r>
          <a:r>
            <a:rPr lang="fr-FR" sz="1400" b="1" baseline="0">
              <a:solidFill>
                <a:srgbClr val="FF0000"/>
              </a:solidFill>
            </a:rPr>
            <a:t> de la répartition des temps par activité pour un fonctionnaire</a:t>
          </a:r>
          <a:endParaRPr lang="fr-FR" sz="1400" b="1">
            <a:solidFill>
              <a:srgbClr val="FF0000"/>
            </a:solidFill>
          </a:endParaRPr>
        </a:p>
      </xdr:txBody>
    </xdr:sp>
    <xdr:clientData/>
  </xdr:twoCellAnchor>
  <xdr:twoCellAnchor editAs="oneCell">
    <xdr:from>
      <xdr:col>0</xdr:col>
      <xdr:colOff>0</xdr:colOff>
      <xdr:row>0</xdr:row>
      <xdr:rowOff>0</xdr:rowOff>
    </xdr:from>
    <xdr:to>
      <xdr:col>0</xdr:col>
      <xdr:colOff>1849734</xdr:colOff>
      <xdr:row>4</xdr:row>
      <xdr:rowOff>135234</xdr:rowOff>
    </xdr:to>
    <xdr:pic>
      <xdr:nvPicPr>
        <xdr:cNvPr id="10" name="Image 9">
          <a:extLst>
            <a:ext uri="{FF2B5EF4-FFF2-40B4-BE49-F238E27FC236}">
              <a16:creationId xmlns:a16="http://schemas.microsoft.com/office/drawing/2014/main" id="{2DEA0CA9-023E-4FFA-8027-FA82FCE971B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1851660" cy="1866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100012</xdr:colOff>
      <xdr:row>9</xdr:row>
      <xdr:rowOff>23813</xdr:rowOff>
    </xdr:from>
    <xdr:to>
      <xdr:col>3</xdr:col>
      <xdr:colOff>517094</xdr:colOff>
      <xdr:row>9</xdr:row>
      <xdr:rowOff>451437</xdr:rowOff>
    </xdr:to>
    <xdr:pic>
      <xdr:nvPicPr>
        <xdr:cNvPr id="2" name="Graphique 1" descr="Jouer avec un remplissage uni">
          <a:extLst>
            <a:ext uri="{FF2B5EF4-FFF2-40B4-BE49-F238E27FC236}">
              <a16:creationId xmlns:a16="http://schemas.microsoft.com/office/drawing/2014/main" id="{09A5BB5A-748B-4232-907C-3906C7E62C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3211327" y="2122673"/>
          <a:ext cx="417158" cy="410438"/>
        </a:xfrm>
        <a:prstGeom prst="rect">
          <a:avLst/>
        </a:prstGeom>
      </xdr:spPr>
    </xdr:pic>
    <xdr:clientData/>
  </xdr:twoCellAnchor>
  <xdr:twoCellAnchor editAs="oneCell">
    <xdr:from>
      <xdr:col>0</xdr:col>
      <xdr:colOff>0</xdr:colOff>
      <xdr:row>0</xdr:row>
      <xdr:rowOff>0</xdr:rowOff>
    </xdr:from>
    <xdr:to>
      <xdr:col>1</xdr:col>
      <xdr:colOff>1049632</xdr:colOff>
      <xdr:row>5</xdr:row>
      <xdr:rowOff>181916</xdr:rowOff>
    </xdr:to>
    <xdr:pic>
      <xdr:nvPicPr>
        <xdr:cNvPr id="6" name="Image 5">
          <a:extLst>
            <a:ext uri="{FF2B5EF4-FFF2-40B4-BE49-F238E27FC236}">
              <a16:creationId xmlns:a16="http://schemas.microsoft.com/office/drawing/2014/main" id="{69183CA7-7263-4512-A850-FEEFEAE83FE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905000" cy="18478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60007</xdr:colOff>
      <xdr:row>0</xdr:row>
      <xdr:rowOff>0</xdr:rowOff>
    </xdr:from>
    <xdr:to>
      <xdr:col>3</xdr:col>
      <xdr:colOff>51403</xdr:colOff>
      <xdr:row>2</xdr:row>
      <xdr:rowOff>655309</xdr:rowOff>
    </xdr:to>
    <xdr:pic>
      <xdr:nvPicPr>
        <xdr:cNvPr id="3" name="Image 2">
          <a:extLst>
            <a:ext uri="{FF2B5EF4-FFF2-40B4-BE49-F238E27FC236}">
              <a16:creationId xmlns:a16="http://schemas.microsoft.com/office/drawing/2014/main" id="{FB5DD342-154A-47AE-B83E-9A4DE4C8C1E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 y="0"/>
          <a:ext cx="1538256" cy="1478280"/>
        </a:xfrm>
        <a:prstGeom prst="rect">
          <a:avLst/>
        </a:prstGeom>
      </xdr:spPr>
    </xdr:pic>
    <xdr:clientData/>
  </xdr:twoCellAnchor>
  <xdr:twoCellAnchor editAs="oneCell">
    <xdr:from>
      <xdr:col>5</xdr:col>
      <xdr:colOff>100007</xdr:colOff>
      <xdr:row>3</xdr:row>
      <xdr:rowOff>214072</xdr:rowOff>
    </xdr:from>
    <xdr:to>
      <xdr:col>5</xdr:col>
      <xdr:colOff>601966</xdr:colOff>
      <xdr:row>5</xdr:row>
      <xdr:rowOff>5702</xdr:rowOff>
    </xdr:to>
    <xdr:pic>
      <xdr:nvPicPr>
        <xdr:cNvPr id="2" name="Graphique 1" descr="Jouer avec un remplissage uni">
          <a:extLst>
            <a:ext uri="{FF2B5EF4-FFF2-40B4-BE49-F238E27FC236}">
              <a16:creationId xmlns:a16="http://schemas.microsoft.com/office/drawing/2014/main" id="{7A6D8287-765F-4C02-B462-1CF623E55E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419727" y="1628652"/>
          <a:ext cx="326944" cy="500063"/>
        </a:xfrm>
        <a:prstGeom prst="rect">
          <a:avLst/>
        </a:prstGeom>
      </xdr:spPr>
    </xdr:pic>
    <xdr:clientData/>
  </xdr:twoCellAnchor>
  <xdr:twoCellAnchor editAs="oneCell">
    <xdr:from>
      <xdr:col>4</xdr:col>
      <xdr:colOff>3802374</xdr:colOff>
      <xdr:row>11</xdr:row>
      <xdr:rowOff>15241</xdr:rowOff>
    </xdr:from>
    <xdr:to>
      <xdr:col>7</xdr:col>
      <xdr:colOff>66638</xdr:colOff>
      <xdr:row>11</xdr:row>
      <xdr:rowOff>482399</xdr:rowOff>
    </xdr:to>
    <xdr:pic>
      <xdr:nvPicPr>
        <xdr:cNvPr id="4" name="Graphique 3" descr="Jouer avec un remplissage uni">
          <a:extLst>
            <a:ext uri="{FF2B5EF4-FFF2-40B4-BE49-F238E27FC236}">
              <a16:creationId xmlns:a16="http://schemas.microsoft.com/office/drawing/2014/main" id="{42E565DA-270E-4BE0-B6F7-696063E5D3B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600109" y="3145866"/>
          <a:ext cx="463356" cy="922945"/>
        </a:xfrm>
        <a:prstGeom prst="rect">
          <a:avLst/>
        </a:prstGeom>
      </xdr:spPr>
    </xdr:pic>
    <xdr:clientData/>
  </xdr:twoCellAnchor>
</xdr:wsDr>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60DF7-F7D7-42C7-82AA-8FB5759BD1A1}">
  <dimension ref="A1:G11"/>
  <sheetViews>
    <sheetView showGridLines="0" tabSelected="1" topLeftCell="B2" zoomScale="110" zoomScaleNormal="95" workbookViewId="0">
      <selection activeCell="E9" sqref="E9"/>
    </sheetView>
  </sheetViews>
  <sheetFormatPr baseColWidth="10" defaultRowHeight="15"/>
  <cols>
    <col min="1" max="1" width="10.83203125" hidden="1" customWidth="1"/>
    <col min="2" max="2" width="40.5" customWidth="1"/>
    <col min="3" max="3" width="61.5" customWidth="1"/>
    <col min="4" max="4" width="20" customWidth="1"/>
    <col min="5" max="5" width="17.1640625" customWidth="1"/>
    <col min="6" max="6" width="65.1640625" style="13" customWidth="1"/>
  </cols>
  <sheetData>
    <row r="1" spans="1:7" ht="16" hidden="1">
      <c r="A1" s="45" t="s">
        <v>94</v>
      </c>
      <c r="F1" s="121"/>
      <c r="G1" s="13"/>
    </row>
    <row r="2" spans="1:7" ht="33" customHeight="1">
      <c r="A2" s="121"/>
      <c r="B2" s="122" t="s">
        <v>80</v>
      </c>
      <c r="C2" s="123"/>
      <c r="D2" s="45" t="s">
        <v>94</v>
      </c>
      <c r="E2" s="124"/>
      <c r="F2" s="42"/>
      <c r="G2" s="13"/>
    </row>
    <row r="3" spans="1:7" ht="33" customHeight="1">
      <c r="A3" s="121"/>
      <c r="B3" s="122" t="s">
        <v>81</v>
      </c>
      <c r="C3" s="123"/>
      <c r="D3" s="45" t="s">
        <v>94</v>
      </c>
      <c r="E3" s="13"/>
      <c r="F3" s="42"/>
      <c r="G3" s="13"/>
    </row>
    <row r="4" spans="1:7" ht="33" customHeight="1">
      <c r="A4" s="121"/>
      <c r="B4" s="122" t="s">
        <v>82</v>
      </c>
      <c r="C4" s="123"/>
      <c r="D4" s="45" t="s">
        <v>94</v>
      </c>
      <c r="E4" s="13"/>
      <c r="F4" s="42"/>
      <c r="G4" s="13"/>
    </row>
    <row r="5" spans="1:7" ht="31" customHeight="1" thickBot="1">
      <c r="A5" s="121"/>
      <c r="B5" s="122" t="s">
        <v>83</v>
      </c>
      <c r="C5" s="123"/>
      <c r="D5" s="122" t="s">
        <v>84</v>
      </c>
      <c r="E5" s="125"/>
      <c r="F5" s="45" t="s">
        <v>94</v>
      </c>
    </row>
    <row r="6" spans="1:7" ht="56" customHeight="1" thickTop="1" thickBot="1">
      <c r="A6" s="121"/>
      <c r="B6" s="132" t="s">
        <v>85</v>
      </c>
      <c r="C6" s="132"/>
      <c r="D6" s="132"/>
      <c r="E6" s="133"/>
      <c r="F6" s="45" t="s">
        <v>94</v>
      </c>
    </row>
    <row r="7" spans="1:7" ht="110" customHeight="1" thickTop="1">
      <c r="A7" s="10"/>
      <c r="B7" s="126" t="s">
        <v>86</v>
      </c>
      <c r="C7" s="126" t="s">
        <v>87</v>
      </c>
      <c r="D7" s="127" t="s">
        <v>88</v>
      </c>
      <c r="E7" s="128"/>
      <c r="F7" s="45" t="s">
        <v>94</v>
      </c>
    </row>
    <row r="8" spans="1:7" ht="42" customHeight="1">
      <c r="A8" s="10"/>
      <c r="B8" s="122" t="s">
        <v>89</v>
      </c>
      <c r="C8" s="134"/>
      <c r="D8" s="135"/>
      <c r="E8" s="129" t="s">
        <v>90</v>
      </c>
      <c r="F8" t="s">
        <v>95</v>
      </c>
    </row>
    <row r="9" spans="1:7">
      <c r="A9" s="10" t="s">
        <v>98</v>
      </c>
      <c r="B9" s="130" t="s">
        <v>97</v>
      </c>
      <c r="C9" s="131" t="s">
        <v>96</v>
      </c>
      <c r="D9" s="131"/>
      <c r="E9" s="154"/>
      <c r="F9" t="s">
        <v>99</v>
      </c>
    </row>
    <row r="10" spans="1:7">
      <c r="F10" t="s">
        <v>94</v>
      </c>
    </row>
    <row r="11" spans="1:7">
      <c r="F11" s="13" t="s">
        <v>93</v>
      </c>
    </row>
  </sheetData>
  <sheetProtection selectLockedCells="1"/>
  <dataConsolidate/>
  <mergeCells count="2">
    <mergeCell ref="B6:E6"/>
    <mergeCell ref="C8:D8"/>
  </mergeCells>
  <conditionalFormatting sqref="B7:E7">
    <cfRule type="expression" dxfId="4" priority="14" stopIfTrue="1">
      <formula>$E$7&lt;&gt;100%</formula>
    </cfRule>
  </conditionalFormatting>
  <conditionalFormatting sqref="B9:E200">
    <cfRule type="expression" dxfId="3" priority="4">
      <formula>$C9=""</formula>
    </cfRule>
  </conditionalFormatting>
  <conditionalFormatting sqref="A9:E200">
    <cfRule type="expression" dxfId="2" priority="3" stopIfTrue="1">
      <formula>$A9=""</formula>
    </cfRule>
  </conditionalFormatting>
  <conditionalFormatting sqref="C9:C200">
    <cfRule type="expression" dxfId="1" priority="2" stopIfTrue="1">
      <formula>AND($C$2="MAGISTRAT",OR($A9="11.7.",$A9="11.8.",$A9="11.9.",$A9="11.10."))</formula>
    </cfRule>
  </conditionalFormatting>
  <conditionalFormatting sqref="D9:D200">
    <cfRule type="expression" dxfId="0" priority="1">
      <formula>AND($C$2="MAGISTRAT",OR($A9="11.7.",$A9="11.8.",$A9="11.9.",$A9="11.10."))</formula>
    </cfRule>
  </conditionalFormatting>
  <dataValidations count="3">
    <dataValidation type="list" allowBlank="1" showErrorMessage="1" errorTitle="Erreur de saisie" error="Vous devez choisir une fonction dans la liste proposée !" sqref="C4" xr:uid="{4B86F8E2-A2C1-4AF0-8AD2-6F6FB121C7E1}">
      <formula1>INDIRECT(SUBSTITUTE($C$2,"N"," "))</formula1>
    </dataValidation>
    <dataValidation type="date" operator="greaterThan" allowBlank="1" showInputMessage="1" showErrorMessage="1" errorTitle="Date non valide" error="Saisir une date au format JJ/MM/AAAA" sqref="C8" xr:uid="{A91592D5-FAF1-48BE-B5FE-60B612F0C2AB}">
      <formula1>1</formula1>
    </dataValidation>
    <dataValidation type="list" allowBlank="1" showInputMessage="1" showErrorMessage="1" sqref="C2" xr:uid="{36A38D39-CE0C-451A-AF08-7EA966C140A2}">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6F1A6A5-2B5F-481A-A4A5-63A0C610A444}">
          <x14:formula1>
            <xm:f>Listes!$H$2:$H$3</xm:f>
          </x14:formula1>
          <xm:sqref>C5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B0323-CD20-8B4C-80DF-5C6200E7CC3E}">
  <dimension ref="A1"/>
  <sheetViews>
    <sheetView workbookViewId="0">
      <selection activeCell="C100" sqref="C1:C100"/>
    </sheetView>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7B1C1-42FB-48AE-9FA7-0EC11F273BC4}">
  <sheetPr codeName="Feuil1"/>
  <dimension ref="B1:L19"/>
  <sheetViews>
    <sheetView showGridLines="0" zoomScale="95" zoomScaleNormal="95" workbookViewId="0">
      <selection activeCell="C3" sqref="C3"/>
    </sheetView>
  </sheetViews>
  <sheetFormatPr baseColWidth="10" defaultRowHeight="15"/>
  <cols>
    <col min="1" max="1" width="33.33203125" customWidth="1"/>
    <col min="2" max="2" width="53.33203125" customWidth="1"/>
    <col min="3" max="3" width="13" customWidth="1"/>
    <col min="4" max="4" width="1.33203125" customWidth="1"/>
    <col min="5" max="5" width="12.6640625" customWidth="1"/>
    <col min="6" max="6" width="13.1640625" customWidth="1"/>
    <col min="7" max="7" width="13.6640625" customWidth="1"/>
    <col min="8" max="8" width="1.33203125" customWidth="1"/>
    <col min="9" max="9" width="13.6640625" style="2" customWidth="1"/>
    <col min="10" max="10" width="1" customWidth="1"/>
    <col min="11" max="11" width="12.33203125" customWidth="1"/>
    <col min="12" max="12" width="19.33203125" style="2" customWidth="1"/>
  </cols>
  <sheetData>
    <row r="1" spans="2:12" ht="68" customHeight="1" thickBot="1"/>
    <row r="2" spans="2:12" ht="6" customHeight="1">
      <c r="B2" s="19"/>
      <c r="C2" s="4"/>
      <c r="D2" s="11"/>
      <c r="F2" s="19"/>
      <c r="G2" s="4"/>
      <c r="H2" s="4"/>
      <c r="I2" s="78"/>
      <c r="J2" s="4"/>
      <c r="K2" s="5"/>
      <c r="L2"/>
    </row>
    <row r="3" spans="2:12" ht="40.5" customHeight="1">
      <c r="B3" s="28" t="s">
        <v>17</v>
      </c>
      <c r="C3" s="114"/>
      <c r="D3" s="26"/>
      <c r="F3" s="18" t="s">
        <v>19</v>
      </c>
      <c r="G3" s="20"/>
      <c r="H3" s="20"/>
      <c r="K3" s="21"/>
      <c r="L3"/>
    </row>
    <row r="4" spans="2:12" s="3" customFormat="1" ht="19.5" customHeight="1" thickBot="1">
      <c r="B4" s="29"/>
      <c r="C4" s="30" t="s">
        <v>18</v>
      </c>
      <c r="D4" s="27"/>
      <c r="F4" s="141" t="s">
        <v>0</v>
      </c>
      <c r="G4" s="142"/>
      <c r="H4" s="71"/>
      <c r="I4" s="2">
        <v>208</v>
      </c>
      <c r="J4" s="1"/>
      <c r="K4" s="21" t="s">
        <v>39</v>
      </c>
    </row>
    <row r="5" spans="2:12" s="3" customFormat="1" ht="25" customHeight="1" thickBot="1">
      <c r="F5" s="143" t="s">
        <v>15</v>
      </c>
      <c r="G5" s="144"/>
      <c r="H5" s="72"/>
      <c r="I5" s="6">
        <v>8</v>
      </c>
      <c r="J5" s="37"/>
      <c r="K5" s="12" t="s">
        <v>40</v>
      </c>
    </row>
    <row r="6" spans="2:12" ht="20.75" customHeight="1" thickBot="1">
      <c r="F6" s="35"/>
      <c r="G6" s="35"/>
      <c r="H6" s="35"/>
    </row>
    <row r="7" spans="2:12" ht="70" customHeight="1">
      <c r="B7" s="139" t="s">
        <v>11</v>
      </c>
      <c r="C7" s="17" t="s">
        <v>10</v>
      </c>
      <c r="D7" s="17"/>
      <c r="E7" s="138" t="s">
        <v>8</v>
      </c>
      <c r="F7" s="138"/>
      <c r="G7" s="4"/>
      <c r="H7" s="4"/>
      <c r="I7" s="136" t="s">
        <v>20</v>
      </c>
      <c r="J7" s="69"/>
      <c r="L7"/>
    </row>
    <row r="8" spans="2:12" ht="26" customHeight="1">
      <c r="B8" s="140"/>
      <c r="I8" s="137"/>
      <c r="J8" s="70"/>
      <c r="L8"/>
    </row>
    <row r="9" spans="2:12" ht="38.25" customHeight="1">
      <c r="B9" s="14" t="s">
        <v>16</v>
      </c>
      <c r="C9" s="115"/>
      <c r="D9" s="10"/>
      <c r="E9" s="75" t="s">
        <v>7</v>
      </c>
      <c r="F9" s="75" t="s">
        <v>6</v>
      </c>
      <c r="G9" s="3"/>
      <c r="H9" s="3"/>
      <c r="I9" s="80" t="str">
        <f>IF($C$3="","",(C9*(VLOOKUP(E9,Listes!$A$2:$B$5,2,FALSE))*VLOOKUP(F9,Listes!$C$2:$D$6,2,FALSE))/($I$4*$C$3))</f>
        <v/>
      </c>
      <c r="J9" s="76"/>
      <c r="L9"/>
    </row>
    <row r="10" spans="2:12" ht="9.75" customHeight="1" thickBot="1">
      <c r="B10" s="23"/>
      <c r="C10" s="24"/>
      <c r="D10" s="24"/>
      <c r="E10" s="24"/>
      <c r="F10" s="24"/>
      <c r="G10" s="24"/>
      <c r="H10" s="24"/>
      <c r="I10" s="74"/>
      <c r="J10" s="25"/>
      <c r="L10"/>
    </row>
    <row r="11" spans="2:12" ht="7.25" customHeight="1" thickBot="1">
      <c r="J11" s="2"/>
      <c r="L11"/>
    </row>
    <row r="12" spans="2:12" ht="69" customHeight="1">
      <c r="B12" s="139" t="s">
        <v>12</v>
      </c>
      <c r="C12" s="32" t="s">
        <v>22</v>
      </c>
      <c r="D12" s="17"/>
      <c r="E12" s="32" t="s">
        <v>23</v>
      </c>
      <c r="F12" s="4"/>
      <c r="G12" s="78"/>
      <c r="H12" s="5"/>
      <c r="L12"/>
    </row>
    <row r="13" spans="2:12" ht="34.5" customHeight="1">
      <c r="B13" s="140"/>
      <c r="C13" s="77"/>
      <c r="D13" s="77"/>
      <c r="E13" s="73"/>
      <c r="G13" s="137" t="s">
        <v>21</v>
      </c>
      <c r="H13" s="70"/>
      <c r="L13"/>
    </row>
    <row r="14" spans="2:12" s="3" customFormat="1" ht="40.25" customHeight="1">
      <c r="B14" s="15" t="s">
        <v>13</v>
      </c>
      <c r="C14" s="115"/>
      <c r="D14" s="10"/>
      <c r="E14" s="75" t="s">
        <v>7</v>
      </c>
      <c r="G14" s="137"/>
      <c r="H14" s="70"/>
      <c r="I14" s="10"/>
    </row>
    <row r="15" spans="2:12" s="3" customFormat="1" ht="6.75" customHeight="1">
      <c r="B15" s="15"/>
      <c r="C15" s="120"/>
      <c r="D15" s="10"/>
      <c r="E15" s="10"/>
      <c r="G15" s="77"/>
      <c r="H15" s="9"/>
      <c r="I15" s="10"/>
    </row>
    <row r="16" spans="2:12" s="3" customFormat="1" ht="34.25" customHeight="1">
      <c r="B16" s="15" t="s">
        <v>9</v>
      </c>
      <c r="C16" s="115"/>
      <c r="D16" s="10"/>
      <c r="E16" s="75" t="s">
        <v>6</v>
      </c>
      <c r="G16" s="80" t="str">
        <f>IF($C$3="","",(C14*VLOOKUP(E14,Listes!A2:B5,2,FALSE))*C16*VLOOKUP(E16,Listes!C2:D6,2,FALSE)/($I$4*$C$3))</f>
        <v/>
      </c>
      <c r="H16" s="22"/>
      <c r="I16" s="10"/>
    </row>
    <row r="17" spans="2:9" s="3" customFormat="1" ht="8.75" customHeight="1" thickBot="1">
      <c r="B17" s="16"/>
      <c r="C17" s="6"/>
      <c r="D17" s="6"/>
      <c r="E17" s="6"/>
      <c r="F17" s="7"/>
      <c r="G17" s="79"/>
      <c r="H17" s="8"/>
      <c r="I17" s="10"/>
    </row>
    <row r="18" spans="2:9" ht="18" customHeight="1">
      <c r="B18" s="31" t="s">
        <v>14</v>
      </c>
      <c r="C18" s="13"/>
      <c r="D18" s="13"/>
    </row>
    <row r="19" spans="2:9" ht="9.5" customHeight="1">
      <c r="B19" s="1"/>
      <c r="C19" s="1"/>
      <c r="D19" s="1"/>
    </row>
  </sheetData>
  <sheetProtection selectLockedCells="1"/>
  <mergeCells count="7">
    <mergeCell ref="I7:I8"/>
    <mergeCell ref="E7:F7"/>
    <mergeCell ref="B7:B8"/>
    <mergeCell ref="B12:B13"/>
    <mergeCell ref="F4:G4"/>
    <mergeCell ref="F5:G5"/>
    <mergeCell ref="G13:G1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A529215-4820-4639-B8B7-FD3BDFB8C80C}">
          <x14:formula1>
            <xm:f>Listes!$A$2:$A$5</xm:f>
          </x14:formula1>
          <xm:sqref>E14:E15 E9</xm:sqref>
        </x14:dataValidation>
        <x14:dataValidation type="list" allowBlank="1" showInputMessage="1" showErrorMessage="1" xr:uid="{15544EA6-92DC-4247-B936-C858DBA7B129}">
          <x14:formula1>
            <xm:f>Listes!$C$2:$C$6</xm:f>
          </x14:formula1>
          <xm:sqref>F9 E16:E17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8D38-7FA4-425B-A79C-21748CE3E727}">
  <sheetPr codeName="Feuil2"/>
  <dimension ref="B1:L19"/>
  <sheetViews>
    <sheetView showGridLines="0" zoomScale="95" zoomScaleNormal="95" workbookViewId="0">
      <selection activeCell="C3" sqref="C3"/>
    </sheetView>
  </sheetViews>
  <sheetFormatPr baseColWidth="10" defaultRowHeight="15"/>
  <cols>
    <col min="1" max="1" width="33.33203125" customWidth="1"/>
    <col min="2" max="2" width="53.33203125" customWidth="1"/>
    <col min="3" max="3" width="13" customWidth="1"/>
    <col min="4" max="4" width="1.33203125" customWidth="1"/>
    <col min="5" max="5" width="12.6640625" customWidth="1"/>
    <col min="6" max="6" width="13.1640625" customWidth="1"/>
    <col min="7" max="7" width="17.5" customWidth="1"/>
    <col min="8" max="8" width="1.33203125" customWidth="1"/>
    <col min="9" max="9" width="13.6640625" style="2" customWidth="1"/>
    <col min="10" max="10" width="1.33203125" customWidth="1"/>
    <col min="11" max="11" width="21.33203125" customWidth="1"/>
    <col min="12" max="12" width="19.33203125" style="2" customWidth="1"/>
  </cols>
  <sheetData>
    <row r="1" spans="2:12" ht="69.5" customHeight="1" thickBot="1"/>
    <row r="2" spans="2:12" ht="6" customHeight="1">
      <c r="B2" s="19"/>
      <c r="C2" s="4"/>
      <c r="D2" s="11"/>
      <c r="F2" s="19"/>
      <c r="G2" s="4"/>
      <c r="H2" s="4"/>
      <c r="I2" s="78"/>
      <c r="J2" s="4"/>
      <c r="K2" s="5"/>
      <c r="L2"/>
    </row>
    <row r="3" spans="2:12" ht="40.5" customHeight="1">
      <c r="B3" s="28" t="s">
        <v>24</v>
      </c>
      <c r="C3" s="114"/>
      <c r="D3" s="26"/>
      <c r="F3" s="145" t="s">
        <v>37</v>
      </c>
      <c r="G3" s="146"/>
      <c r="H3" s="146"/>
      <c r="I3" s="146"/>
      <c r="J3" s="146"/>
      <c r="K3" s="147"/>
      <c r="L3"/>
    </row>
    <row r="4" spans="2:12" s="3" customFormat="1" ht="19.5" customHeight="1" thickBot="1">
      <c r="B4" s="29"/>
      <c r="C4" s="30" t="s">
        <v>18</v>
      </c>
      <c r="D4" s="27"/>
      <c r="F4" s="141" t="s">
        <v>25</v>
      </c>
      <c r="G4" s="142"/>
      <c r="H4" s="71"/>
      <c r="I4" s="10">
        <v>1607</v>
      </c>
      <c r="J4" s="1"/>
      <c r="K4" s="90" t="s">
        <v>36</v>
      </c>
    </row>
    <row r="5" spans="2:12" s="3" customFormat="1" ht="24.75" customHeight="1" thickBot="1">
      <c r="F5" s="143" t="s">
        <v>26</v>
      </c>
      <c r="G5" s="144"/>
      <c r="H5" s="72"/>
      <c r="I5" s="104">
        <v>35</v>
      </c>
      <c r="J5" s="34"/>
      <c r="K5" s="105" t="s">
        <v>35</v>
      </c>
    </row>
    <row r="6" spans="2:12" ht="30.5" customHeight="1" thickBot="1">
      <c r="F6" s="35"/>
      <c r="K6" s="36" t="s">
        <v>38</v>
      </c>
    </row>
    <row r="7" spans="2:12" ht="70" customHeight="1">
      <c r="B7" s="139" t="s">
        <v>11</v>
      </c>
      <c r="C7" s="17" t="s">
        <v>10</v>
      </c>
      <c r="D7" s="17"/>
      <c r="E7" s="138" t="s">
        <v>8</v>
      </c>
      <c r="F7" s="138"/>
      <c r="G7" s="4"/>
      <c r="H7" s="4"/>
      <c r="I7" s="136" t="s">
        <v>20</v>
      </c>
      <c r="J7" s="69"/>
      <c r="L7"/>
    </row>
    <row r="8" spans="2:12" ht="26" customHeight="1">
      <c r="B8" s="140"/>
      <c r="I8" s="137"/>
      <c r="J8" s="70"/>
      <c r="L8"/>
    </row>
    <row r="9" spans="2:12" ht="38.25" customHeight="1">
      <c r="B9" s="14" t="s">
        <v>16</v>
      </c>
      <c r="C9" s="115"/>
      <c r="D9" s="10"/>
      <c r="E9" s="75" t="s">
        <v>7</v>
      </c>
      <c r="F9" s="75" t="s">
        <v>6</v>
      </c>
      <c r="G9" s="3"/>
      <c r="H9" s="3"/>
      <c r="I9" s="80" t="str">
        <f>IF($C$3="","",(C9*(VLOOKUP(E9,Listes!$A$9:$B$12,2,FALSE))*VLOOKUP(F9,Listes!$C$9:$D$13,2,FALSE))/(($I$4)*$C$3))</f>
        <v/>
      </c>
      <c r="J9" s="22"/>
      <c r="L9"/>
    </row>
    <row r="10" spans="2:12" ht="9.75" customHeight="1" thickBot="1">
      <c r="B10" s="23"/>
      <c r="C10" s="116"/>
      <c r="D10" s="24"/>
      <c r="E10" s="24"/>
      <c r="F10" s="24"/>
      <c r="G10" s="24"/>
      <c r="H10" s="24"/>
      <c r="I10" s="74"/>
      <c r="J10" s="25"/>
      <c r="L10"/>
    </row>
    <row r="11" spans="2:12" ht="7.25" customHeight="1" thickBot="1">
      <c r="C11" s="117"/>
      <c r="J11" s="2"/>
      <c r="L11"/>
    </row>
    <row r="12" spans="2:12" ht="69" customHeight="1">
      <c r="B12" s="139" t="s">
        <v>31</v>
      </c>
      <c r="C12" s="118" t="s">
        <v>22</v>
      </c>
      <c r="D12" s="17"/>
      <c r="E12" s="32" t="s">
        <v>23</v>
      </c>
      <c r="F12" s="4"/>
      <c r="G12" s="78"/>
      <c r="H12" s="5"/>
      <c r="L12"/>
    </row>
    <row r="13" spans="2:12" ht="34.5" customHeight="1">
      <c r="B13" s="140"/>
      <c r="C13" s="119"/>
      <c r="D13" s="77"/>
      <c r="E13" s="73"/>
      <c r="G13" s="137" t="s">
        <v>21</v>
      </c>
      <c r="H13" s="70"/>
      <c r="L13"/>
    </row>
    <row r="14" spans="2:12" s="3" customFormat="1" ht="33" customHeight="1">
      <c r="B14" s="15" t="s">
        <v>33</v>
      </c>
      <c r="C14" s="115"/>
      <c r="D14" s="10"/>
      <c r="E14" s="75" t="s">
        <v>7</v>
      </c>
      <c r="G14" s="137"/>
      <c r="H14" s="70"/>
      <c r="I14" s="10"/>
    </row>
    <row r="15" spans="2:12" s="3" customFormat="1" ht="12" customHeight="1">
      <c r="B15" s="15"/>
      <c r="C15" s="120"/>
      <c r="D15" s="10"/>
      <c r="E15" s="10"/>
      <c r="G15" s="81"/>
      <c r="H15" s="9"/>
      <c r="I15" s="10"/>
    </row>
    <row r="16" spans="2:12" s="3" customFormat="1" ht="34.25" customHeight="1">
      <c r="B16" s="15" t="s">
        <v>34</v>
      </c>
      <c r="C16" s="115"/>
      <c r="D16" s="10"/>
      <c r="E16" s="75" t="s">
        <v>6</v>
      </c>
      <c r="G16" s="82" t="str">
        <f>IF($C$3="","",(C14*VLOOKUP(E14,Listes!A9:B12,2,FALSE))*C16*VLOOKUP(E16,Listes!C9:D13,2,FALSE)/($I$4*$C$3))</f>
        <v/>
      </c>
      <c r="H16" s="22"/>
      <c r="I16" s="10"/>
    </row>
    <row r="17" spans="2:9" s="3" customFormat="1" ht="8.75" customHeight="1" thickBot="1">
      <c r="B17" s="16"/>
      <c r="C17" s="6"/>
      <c r="D17" s="6"/>
      <c r="E17" s="6"/>
      <c r="F17" s="7"/>
      <c r="G17" s="79"/>
      <c r="H17" s="8"/>
      <c r="I17" s="10"/>
    </row>
    <row r="18" spans="2:9" ht="18" customHeight="1">
      <c r="B18" s="31" t="s">
        <v>32</v>
      </c>
      <c r="C18" s="13"/>
      <c r="D18" s="13"/>
    </row>
    <row r="19" spans="2:9" ht="9.5" customHeight="1">
      <c r="B19" s="1"/>
      <c r="C19" s="1"/>
      <c r="D19" s="1"/>
    </row>
  </sheetData>
  <sheetProtection selectLockedCells="1"/>
  <mergeCells count="8">
    <mergeCell ref="F3:K3"/>
    <mergeCell ref="I7:I8"/>
    <mergeCell ref="B12:B13"/>
    <mergeCell ref="G13:G14"/>
    <mergeCell ref="F4:G4"/>
    <mergeCell ref="F5:G5"/>
    <mergeCell ref="B7:B8"/>
    <mergeCell ref="E7:F7"/>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3E5DAE9-75CB-4105-B53B-A1171A60D13A}">
          <x14:formula1>
            <xm:f>Listes!$A$2:$A$5</xm:f>
          </x14:formula1>
          <xm:sqref>E14:E15 E9</xm:sqref>
        </x14:dataValidation>
        <x14:dataValidation type="list" allowBlank="1" showInputMessage="1" showErrorMessage="1" xr:uid="{C56303ED-7DD0-42D1-B841-363D196135D2}">
          <x14:formula1>
            <xm:f>Listes!$C$2:$C$6</xm:f>
          </x14:formula1>
          <xm:sqref>E16:E17 F9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2146-06E3-4AF5-B8DE-4E238C679E51}">
  <dimension ref="C1:I22"/>
  <sheetViews>
    <sheetView showGridLines="0" zoomScale="95" zoomScaleNormal="95" workbookViewId="0">
      <selection activeCell="D3" sqref="D3:E3"/>
    </sheetView>
  </sheetViews>
  <sheetFormatPr baseColWidth="10" defaultColWidth="11.33203125" defaultRowHeight="24" customHeight="1"/>
  <cols>
    <col min="1" max="1" width="12" style="3" customWidth="1"/>
    <col min="2" max="2" width="18.6640625" style="3" customWidth="1"/>
    <col min="3" max="3" width="43.5" style="50" customWidth="1"/>
    <col min="4" max="4" width="9" style="3" customWidth="1"/>
    <col min="5" max="5" width="19.33203125" style="10" customWidth="1"/>
    <col min="6" max="6" width="6.33203125" style="43" customWidth="1"/>
    <col min="7" max="7" width="9.33203125" style="3" customWidth="1"/>
    <col min="8" max="8" width="11.33203125" style="3"/>
    <col min="9" max="9" width="22.33203125" style="3" customWidth="1"/>
    <col min="10" max="16384" width="11.33203125" style="3"/>
  </cols>
  <sheetData>
    <row r="1" spans="3:9" ht="18" customHeight="1">
      <c r="C1" s="3"/>
      <c r="E1" s="3"/>
      <c r="F1" s="3"/>
    </row>
    <row r="2" spans="3:9" ht="54.75" customHeight="1">
      <c r="C2" s="149" t="s">
        <v>56</v>
      </c>
      <c r="D2" s="149"/>
      <c r="E2" s="149"/>
      <c r="F2" s="149"/>
      <c r="G2" s="149"/>
      <c r="H2" s="149"/>
      <c r="I2" s="149"/>
    </row>
    <row r="3" spans="3:9" ht="27.75" customHeight="1">
      <c r="C3" s="39" t="s">
        <v>41</v>
      </c>
      <c r="D3" s="148" t="s">
        <v>50</v>
      </c>
      <c r="E3" s="148"/>
      <c r="F3" s="150" t="s">
        <v>57</v>
      </c>
      <c r="G3" s="150"/>
      <c r="H3" s="150"/>
      <c r="I3" s="150"/>
    </row>
    <row r="4" spans="3:9" ht="23.25" customHeight="1">
      <c r="C4" s="40" t="s">
        <v>58</v>
      </c>
      <c r="D4" s="41" t="str">
        <f>IF(D3="FONCTIONNAIRE","1607 h/an et 35h/semaine","208 jours/an et 8 h/jour")</f>
        <v>208 jours/an et 8 h/jour</v>
      </c>
      <c r="E4" s="3"/>
      <c r="F4" s="42"/>
      <c r="G4" s="43"/>
    </row>
    <row r="5" spans="3:9" ht="7.5" customHeight="1">
      <c r="C5" s="39"/>
      <c r="D5" s="41"/>
      <c r="E5" s="3"/>
      <c r="F5" s="10"/>
      <c r="G5" s="43"/>
    </row>
    <row r="6" spans="3:9" ht="23.25" customHeight="1">
      <c r="C6" s="39" t="s">
        <v>48</v>
      </c>
      <c r="D6" s="113"/>
      <c r="E6" s="44" t="s">
        <v>42</v>
      </c>
      <c r="F6" s="10"/>
      <c r="G6" s="43"/>
      <c r="H6" s="45"/>
      <c r="I6" s="45"/>
    </row>
    <row r="7" spans="3:9" ht="25.25" customHeight="1">
      <c r="C7" s="39"/>
      <c r="D7" s="83" t="s">
        <v>54</v>
      </c>
      <c r="E7" s="44"/>
      <c r="F7" s="10"/>
      <c r="G7" s="46"/>
      <c r="H7" s="45"/>
      <c r="I7" s="45"/>
    </row>
    <row r="8" spans="3:9" ht="24" customHeight="1">
      <c r="C8" s="39" t="s">
        <v>43</v>
      </c>
      <c r="D8" s="113"/>
      <c r="E8" s="44" t="s">
        <v>44</v>
      </c>
      <c r="F8" s="10"/>
      <c r="G8" s="43"/>
      <c r="H8" s="45"/>
      <c r="I8" s="45"/>
    </row>
    <row r="9" spans="3:9" ht="18" customHeight="1">
      <c r="C9" s="39"/>
      <c r="D9" s="84" t="s">
        <v>55</v>
      </c>
      <c r="E9" s="44"/>
      <c r="F9" s="10"/>
      <c r="G9" s="43"/>
      <c r="H9" s="45"/>
      <c r="I9" s="45"/>
    </row>
    <row r="10" spans="3:9" ht="36" customHeight="1" thickBot="1">
      <c r="C10" s="39"/>
      <c r="D10" s="47"/>
      <c r="E10" s="3"/>
      <c r="F10" s="3"/>
    </row>
    <row r="11" spans="3:9" ht="7.25" customHeight="1">
      <c r="C11" s="86"/>
      <c r="D11" s="87"/>
      <c r="E11" s="88"/>
      <c r="F11" s="88"/>
      <c r="G11" s="88"/>
      <c r="H11" s="88"/>
      <c r="I11" s="89"/>
    </row>
    <row r="12" spans="3:9" ht="24" customHeight="1">
      <c r="C12" s="15" t="s">
        <v>45</v>
      </c>
      <c r="D12" s="106">
        <f>IF(D3="MAGISTRAT",D6*D8*Listes!D3,D6*D8*Fonctionnaires!I4/7)</f>
        <v>0</v>
      </c>
      <c r="E12" s="44" t="s">
        <v>47</v>
      </c>
      <c r="F12" s="10" t="s">
        <v>49</v>
      </c>
      <c r="G12" s="106">
        <f>IF(D3="FONCTIONNAIRE",D12*7,D12*8)</f>
        <v>0</v>
      </c>
      <c r="H12" s="44" t="s">
        <v>46</v>
      </c>
      <c r="I12" s="90"/>
    </row>
    <row r="13" spans="3:9" ht="8.25" customHeight="1">
      <c r="C13" s="15"/>
      <c r="D13" s="85"/>
      <c r="E13" s="44"/>
      <c r="F13" s="10"/>
      <c r="G13" s="85"/>
      <c r="H13" s="44"/>
      <c r="I13" s="90"/>
    </row>
    <row r="14" spans="3:9" ht="24" customHeight="1">
      <c r="C14" s="15" t="s">
        <v>52</v>
      </c>
      <c r="D14" s="106">
        <f>D12/12</f>
        <v>0</v>
      </c>
      <c r="E14" s="44" t="s">
        <v>59</v>
      </c>
      <c r="F14" s="10" t="s">
        <v>49</v>
      </c>
      <c r="G14" s="106">
        <f>IF(D4="FONCTIONNAIRE",D14*7,D14*8)</f>
        <v>0</v>
      </c>
      <c r="H14" s="44" t="s">
        <v>60</v>
      </c>
      <c r="I14" s="90"/>
    </row>
    <row r="15" spans="3:9" ht="6.75" customHeight="1">
      <c r="C15" s="15"/>
      <c r="D15" s="85"/>
      <c r="E15" s="44"/>
      <c r="F15" s="10"/>
      <c r="G15" s="85"/>
      <c r="H15" s="44"/>
      <c r="I15" s="90"/>
    </row>
    <row r="16" spans="3:9" ht="24" customHeight="1">
      <c r="C16" s="15" t="s">
        <v>53</v>
      </c>
      <c r="D16" s="106">
        <f>(D8*D6)*5</f>
        <v>0</v>
      </c>
      <c r="E16" s="44" t="s">
        <v>61</v>
      </c>
      <c r="F16" s="10" t="s">
        <v>49</v>
      </c>
      <c r="G16" s="106">
        <f>IF(D3="FONCTIONNAIRE",D16*7,D16*8)</f>
        <v>0</v>
      </c>
      <c r="H16" s="44" t="s">
        <v>62</v>
      </c>
      <c r="I16" s="90"/>
    </row>
    <row r="17" spans="3:9" ht="9" customHeight="1" thickBot="1">
      <c r="C17" s="91"/>
      <c r="D17" s="92"/>
      <c r="E17" s="7"/>
      <c r="F17" s="6"/>
      <c r="G17" s="93"/>
      <c r="H17" s="7"/>
      <c r="I17" s="12"/>
    </row>
    <row r="18" spans="3:9" ht="16.25" customHeight="1">
      <c r="C18" s="51" t="s">
        <v>64</v>
      </c>
    </row>
    <row r="19" spans="3:9" ht="16.25" customHeight="1">
      <c r="C19" s="51" t="s">
        <v>63</v>
      </c>
    </row>
    <row r="20" spans="3:9" ht="24" customHeight="1">
      <c r="C20" s="48"/>
    </row>
    <row r="21" spans="3:9" ht="24" customHeight="1">
      <c r="C21" s="49"/>
    </row>
    <row r="22" spans="3:9" ht="24" customHeight="1">
      <c r="C22" s="48"/>
    </row>
  </sheetData>
  <sheetProtection selectLockedCells="1"/>
  <mergeCells count="3">
    <mergeCell ref="D3:E3"/>
    <mergeCell ref="C2:I2"/>
    <mergeCell ref="F3:I3"/>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4E994BA-1F2A-494D-8236-9C1E3E0FC873}">
          <x14:formula1>
            <xm:f>Listes!$A$15:$A$16</xm:f>
          </x14:formula1>
          <xm:sqref>D3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D2DAB-0DEC-4435-9DCE-D139DCBCA90F}">
  <dimension ref="C1:L19"/>
  <sheetViews>
    <sheetView showGridLines="0" zoomScale="95" zoomScaleNormal="95" workbookViewId="0">
      <selection activeCell="F6" sqref="F6"/>
    </sheetView>
  </sheetViews>
  <sheetFormatPr baseColWidth="10" defaultColWidth="11.33203125" defaultRowHeight="24" customHeight="1"/>
  <cols>
    <col min="1" max="1" width="11.33203125" style="3"/>
    <col min="2" max="2" width="0.83203125" style="3" customWidth="1"/>
    <col min="3" max="3" width="9.33203125" style="3" customWidth="1"/>
    <col min="4" max="4" width="2" style="3" customWidth="1"/>
    <col min="5" max="5" width="54.6640625" style="50" customWidth="1"/>
    <col min="6" max="6" width="9.83203125" style="3" customWidth="1"/>
    <col min="7" max="7" width="0.6640625" style="3" customWidth="1"/>
    <col min="8" max="8" width="11.1640625" style="10" customWidth="1"/>
    <col min="9" max="9" width="13.83203125" style="43" customWidth="1"/>
    <col min="10" max="10" width="15.1640625" style="3" customWidth="1"/>
    <col min="11" max="11" width="38.33203125" style="3" customWidth="1"/>
    <col min="12" max="12" width="2" style="3" customWidth="1"/>
    <col min="13" max="16384" width="11.33203125" style="3"/>
  </cols>
  <sheetData>
    <row r="1" spans="3:12" ht="18" customHeight="1">
      <c r="E1" s="3"/>
      <c r="H1" s="3"/>
      <c r="I1" s="3"/>
    </row>
    <row r="2" spans="3:12" ht="46.5" customHeight="1">
      <c r="E2" s="151" t="s">
        <v>75</v>
      </c>
      <c r="F2" s="151"/>
      <c r="G2" s="151"/>
      <c r="H2" s="151"/>
      <c r="I2" s="151"/>
      <c r="J2" s="151"/>
      <c r="K2" s="151"/>
    </row>
    <row r="3" spans="3:12" ht="53.25" customHeight="1">
      <c r="E3" s="152" t="s">
        <v>74</v>
      </c>
      <c r="F3" s="152"/>
      <c r="G3" s="152"/>
      <c r="H3" s="152"/>
      <c r="I3" s="152"/>
      <c r="J3" s="152"/>
      <c r="K3" s="152"/>
    </row>
    <row r="4" spans="3:12" ht="20.75" customHeight="1">
      <c r="E4" s="61"/>
      <c r="F4" s="10" t="s">
        <v>77</v>
      </c>
      <c r="G4" s="61"/>
      <c r="H4" s="68"/>
      <c r="I4" s="61"/>
      <c r="J4" s="61"/>
      <c r="K4" s="61"/>
    </row>
    <row r="5" spans="3:12" ht="21.5" customHeight="1">
      <c r="E5" s="61"/>
      <c r="F5" s="42"/>
      <c r="G5" s="61"/>
      <c r="H5" s="68"/>
      <c r="I5" s="61"/>
      <c r="J5" s="61"/>
      <c r="K5" s="61"/>
    </row>
    <row r="6" spans="3:12" ht="23.25" customHeight="1">
      <c r="E6" s="39" t="s">
        <v>69</v>
      </c>
      <c r="F6" s="107"/>
      <c r="G6" s="57"/>
      <c r="H6" s="10" t="s">
        <v>65</v>
      </c>
      <c r="I6" s="53"/>
      <c r="J6" s="52"/>
      <c r="K6" s="45"/>
    </row>
    <row r="7" spans="3:12" ht="5.75" customHeight="1">
      <c r="E7" s="39"/>
      <c r="F7" s="108"/>
      <c r="G7" s="57"/>
      <c r="H7" s="42"/>
      <c r="I7" s="67"/>
      <c r="J7" s="63"/>
      <c r="K7" s="45"/>
    </row>
    <row r="8" spans="3:12" ht="26" customHeight="1">
      <c r="C8" s="64"/>
      <c r="D8" s="64"/>
      <c r="E8" s="65" t="s">
        <v>66</v>
      </c>
      <c r="F8" s="107"/>
      <c r="G8" s="57"/>
      <c r="H8" s="10" t="str">
        <f>IF(F8&lt;2,"audience","audiences")</f>
        <v>audience</v>
      </c>
      <c r="I8" s="54" t="s">
        <v>6</v>
      </c>
      <c r="J8" s="150" t="s">
        <v>67</v>
      </c>
      <c r="K8" s="150"/>
    </row>
    <row r="9" spans="3:12" ht="14" customHeight="1">
      <c r="D9" s="39"/>
      <c r="E9" s="39"/>
      <c r="F9" s="109"/>
      <c r="G9" s="62"/>
      <c r="I9" s="10"/>
      <c r="J9" s="63"/>
      <c r="K9" s="45"/>
    </row>
    <row r="10" spans="3:12" ht="23.25" customHeight="1">
      <c r="E10" s="39" t="s">
        <v>76</v>
      </c>
      <c r="F10" s="107"/>
      <c r="G10" s="57"/>
      <c r="H10" s="10" t="s">
        <v>68</v>
      </c>
      <c r="I10" s="153" t="s">
        <v>79</v>
      </c>
      <c r="J10" s="153"/>
      <c r="K10" s="153"/>
    </row>
    <row r="11" spans="3:12" customFormat="1" ht="14.75" customHeight="1">
      <c r="E11" s="50"/>
      <c r="F11" s="2" t="s">
        <v>71</v>
      </c>
      <c r="H11" s="2"/>
      <c r="I11" s="103"/>
    </row>
    <row r="12" spans="3:12" ht="39.75" customHeight="1" thickBot="1">
      <c r="E12" s="3"/>
    </row>
    <row r="13" spans="3:12" ht="5.75" customHeight="1">
      <c r="D13" s="94"/>
      <c r="E13" s="88"/>
      <c r="F13" s="88"/>
      <c r="G13" s="88"/>
      <c r="H13" s="95"/>
      <c r="I13" s="96"/>
      <c r="J13" s="88"/>
      <c r="K13" s="89"/>
      <c r="L13" s="100"/>
    </row>
    <row r="14" spans="3:12" ht="24" customHeight="1">
      <c r="C14" s="64"/>
      <c r="D14" s="97"/>
      <c r="E14" s="39" t="s">
        <v>78</v>
      </c>
      <c r="F14" s="110" t="str">
        <f>IF(F10="","",ABS(F10-F6))</f>
        <v/>
      </c>
      <c r="G14" s="58"/>
      <c r="H14" s="10" t="s">
        <v>65</v>
      </c>
      <c r="I14" s="101" t="str">
        <f>IF(F14="","",IF((F10-F6)&gt;=2,"supplémentaires",IF((F10-F6)&gt;0,"supplémentaire","en moins")))</f>
        <v/>
      </c>
      <c r="J14" s="102" t="s">
        <v>70</v>
      </c>
      <c r="K14" s="90"/>
      <c r="L14" s="100"/>
    </row>
    <row r="15" spans="3:12" ht="6" customHeight="1">
      <c r="C15" s="64"/>
      <c r="D15" s="97"/>
      <c r="E15" s="65"/>
      <c r="F15" s="111"/>
      <c r="G15" s="58"/>
      <c r="I15" s="101"/>
      <c r="J15" s="102"/>
      <c r="K15" s="90"/>
      <c r="L15" s="100"/>
    </row>
    <row r="16" spans="3:12" ht="24" customHeight="1">
      <c r="C16" s="64"/>
      <c r="D16" s="97"/>
      <c r="E16" s="39" t="s">
        <v>72</v>
      </c>
      <c r="F16" s="110" t="str">
        <f>IF(F14="","",ABS(F8*F14/F6))</f>
        <v/>
      </c>
      <c r="G16" s="59"/>
      <c r="H16" s="10" t="str">
        <f>IF(F16&lt;2,"audience","audiences")</f>
        <v>audiences</v>
      </c>
      <c r="I16" s="101" t="str">
        <f>IF(F16="","",IF((F10-F6)&lt;0,"en moins",IF(F16&gt;=2,"supplémentaires","supplémentaire")))</f>
        <v/>
      </c>
      <c r="J16" s="102" t="str">
        <f>IF(I16="","",I8)</f>
        <v/>
      </c>
      <c r="K16" s="90" t="str">
        <f>IF(J16="","","(toutes choses restant égales par ailleurs)")</f>
        <v/>
      </c>
      <c r="L16" s="100"/>
    </row>
    <row r="17" spans="3:12" ht="5.25" customHeight="1">
      <c r="C17" s="64"/>
      <c r="D17" s="97"/>
      <c r="E17" s="39"/>
      <c r="F17" s="112"/>
      <c r="G17" s="59"/>
      <c r="I17" s="101"/>
      <c r="J17" s="102"/>
      <c r="K17" s="90"/>
      <c r="L17" s="100"/>
    </row>
    <row r="18" spans="3:12" ht="24" customHeight="1">
      <c r="C18" s="64"/>
      <c r="D18" s="97"/>
      <c r="E18" s="39" t="s">
        <v>73</v>
      </c>
      <c r="F18" s="110" t="str">
        <f>IF(OR(F10=0,F6=0),"",F8/F6*F10)</f>
        <v/>
      </c>
      <c r="G18" s="60"/>
      <c r="H18" s="10" t="str">
        <f>IF(F18&lt;2,"audience","audiences")</f>
        <v>audiences</v>
      </c>
      <c r="I18" s="101" t="str">
        <f>J16</f>
        <v/>
      </c>
      <c r="J18" s="102"/>
      <c r="K18" s="90"/>
      <c r="L18" s="100"/>
    </row>
    <row r="19" spans="3:12" ht="6.5" customHeight="1" thickBot="1">
      <c r="C19" s="66"/>
      <c r="D19" s="98"/>
      <c r="E19" s="7"/>
      <c r="F19" s="7"/>
      <c r="G19" s="7"/>
      <c r="H19" s="7"/>
      <c r="I19" s="7"/>
      <c r="J19" s="99"/>
      <c r="K19" s="12"/>
      <c r="L19" s="100"/>
    </row>
  </sheetData>
  <sheetProtection selectLockedCells="1"/>
  <mergeCells count="4">
    <mergeCell ref="J8:K8"/>
    <mergeCell ref="E2:K2"/>
    <mergeCell ref="E3:K3"/>
    <mergeCell ref="I10:K10"/>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3FE358A-EED1-43FA-B7B5-44EB7C7B3251}">
          <x14:formula1>
            <xm:f>Listes!$C$2:$C$6</xm:f>
          </x14:formula1>
          <xm:sqref>I8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943E-2788-419C-9C92-95BD0D524763}">
  <sheetPr codeName="Feuil3"/>
  <dimension ref="A1:H16"/>
  <sheetViews>
    <sheetView workbookViewId="0">
      <selection activeCell="H2" sqref="H1:H17"/>
    </sheetView>
  </sheetViews>
  <sheetFormatPr baseColWidth="10" defaultRowHeight="15"/>
  <sheetData>
    <row r="1" spans="1:8">
      <c r="A1" t="s">
        <v>29</v>
      </c>
    </row>
    <row r="2" spans="1:8">
      <c r="A2" t="s">
        <v>7</v>
      </c>
      <c r="C2" t="s">
        <v>6</v>
      </c>
      <c r="E2" t="s">
        <v>7</v>
      </c>
      <c r="H2" t="s">
        <v>91</v>
      </c>
    </row>
    <row r="3" spans="1:8">
      <c r="A3" t="s">
        <v>1</v>
      </c>
      <c r="B3">
        <v>1</v>
      </c>
      <c r="C3" t="s">
        <v>27</v>
      </c>
      <c r="D3">
        <f>Magistrats!I4</f>
        <v>208</v>
      </c>
      <c r="E3" t="s">
        <v>1</v>
      </c>
      <c r="F3" s="56">
        <f>D3</f>
        <v>208</v>
      </c>
      <c r="H3" t="s">
        <v>92</v>
      </c>
    </row>
    <row r="4" spans="1:8">
      <c r="A4" t="s">
        <v>3</v>
      </c>
      <c r="B4">
        <v>0.5</v>
      </c>
      <c r="C4" t="s">
        <v>28</v>
      </c>
      <c r="D4">
        <f>D3/5</f>
        <v>41.6</v>
      </c>
      <c r="E4" t="s">
        <v>3</v>
      </c>
      <c r="F4" s="55">
        <f>F3*2</f>
        <v>416</v>
      </c>
    </row>
    <row r="5" spans="1:8">
      <c r="A5" t="s">
        <v>2</v>
      </c>
      <c r="B5">
        <f>1/Magistrats!I5</f>
        <v>0.125</v>
      </c>
      <c r="C5" t="s">
        <v>4</v>
      </c>
      <c r="D5">
        <v>12</v>
      </c>
      <c r="E5" t="s">
        <v>2</v>
      </c>
      <c r="F5" s="55">
        <f>D3*8</f>
        <v>1664</v>
      </c>
    </row>
    <row r="6" spans="1:8">
      <c r="C6" t="s">
        <v>5</v>
      </c>
      <c r="D6">
        <v>1</v>
      </c>
    </row>
    <row r="8" spans="1:8">
      <c r="A8" t="s">
        <v>30</v>
      </c>
    </row>
    <row r="9" spans="1:8">
      <c r="A9" t="s">
        <v>7</v>
      </c>
      <c r="B9" s="33"/>
      <c r="C9" t="s">
        <v>6</v>
      </c>
      <c r="D9" s="33"/>
      <c r="E9" t="s">
        <v>7</v>
      </c>
    </row>
    <row r="10" spans="1:8">
      <c r="A10" t="s">
        <v>1</v>
      </c>
      <c r="B10" s="33">
        <f>Fonctionnaires!I5/5</f>
        <v>7</v>
      </c>
      <c r="C10" t="s">
        <v>27</v>
      </c>
      <c r="D10" s="33">
        <f>Fonctionnaires!I4/Listes!B10</f>
        <v>229.57142857142858</v>
      </c>
      <c r="E10" t="s">
        <v>1</v>
      </c>
      <c r="F10" s="56">
        <f>D10</f>
        <v>229.57142857142858</v>
      </c>
    </row>
    <row r="11" spans="1:8">
      <c r="A11" t="s">
        <v>3</v>
      </c>
      <c r="B11" s="33">
        <f>B10/2</f>
        <v>3.5</v>
      </c>
      <c r="C11" t="s">
        <v>28</v>
      </c>
      <c r="D11" s="33">
        <f>Fonctionnaires!I4/Fonctionnaires!I5</f>
        <v>45.914285714285711</v>
      </c>
      <c r="E11" t="s">
        <v>3</v>
      </c>
      <c r="F11" s="55">
        <f>F10*2</f>
        <v>459.14285714285717</v>
      </c>
    </row>
    <row r="12" spans="1:8">
      <c r="A12" t="s">
        <v>2</v>
      </c>
      <c r="B12" s="33">
        <v>1</v>
      </c>
      <c r="C12" t="s">
        <v>4</v>
      </c>
      <c r="D12" s="33">
        <f>12</f>
        <v>12</v>
      </c>
      <c r="E12" t="s">
        <v>2</v>
      </c>
      <c r="F12" s="55">
        <f>D10*7</f>
        <v>1607</v>
      </c>
    </row>
    <row r="13" spans="1:8">
      <c r="B13" s="33"/>
      <c r="C13" t="s">
        <v>5</v>
      </c>
      <c r="D13" s="33">
        <v>1</v>
      </c>
    </row>
    <row r="15" spans="1:8" ht="16">
      <c r="A15" s="38" t="s">
        <v>50</v>
      </c>
      <c r="C15" s="38" t="s">
        <v>29</v>
      </c>
    </row>
    <row r="16" spans="1:8" ht="16">
      <c r="A16" s="38" t="s">
        <v>51</v>
      </c>
      <c r="C16" s="38"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Feuilles de calcul</vt:lpstr>
      </vt:variant>
      <vt:variant>
        <vt:i4>7</vt:i4>
      </vt:variant>
      <vt:variant>
        <vt:lpstr>Plages nommées</vt:lpstr>
      </vt:variant>
      <vt:variant>
        <vt:i4>3</vt:i4>
      </vt:variant>
    </vt:vector>
  </HeadingPairs>
  <TitlesOfParts>
    <vt:vector size="10" baseType="lpstr">
      <vt:lpstr>Feuille de temps</vt:lpstr>
      <vt:lpstr>Fonction</vt:lpstr>
      <vt:lpstr>Magistrats</vt:lpstr>
      <vt:lpstr>Fonctionnaires</vt:lpstr>
      <vt:lpstr>Reconvertir % d'ETPT</vt:lpstr>
      <vt:lpstr>Convertir ETPT en audiences</vt:lpstr>
      <vt:lpstr>Listes</vt:lpstr>
      <vt:lpstr>AUTOUR_DU_MAGISTRAT</vt:lpstr>
      <vt:lpstr>GREFFE</vt:lpstr>
      <vt:lpstr>MAGISTRAT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MARCADE</dc:creator>
  <cp:lastModifiedBy>Jimmy CHEVALLIER</cp:lastModifiedBy>
  <dcterms:created xsi:type="dcterms:W3CDTF">2022-06-21T12:15:44Z</dcterms:created>
  <dcterms:modified xsi:type="dcterms:W3CDTF">2025-01-07T14:17:27Z</dcterms:modified>
</cp:coreProperties>
</file>