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18DE9875-98DB-A649-B887-C4D4668C88B8}" xr6:coauthVersionLast="47" xr6:coauthVersionMax="47" xr10:uidLastSave="{00000000-0000-0000-0000-000000000000}"/>
  <bookViews>
    <workbookView xWindow="0" yWindow="760" windowWidth="30240" windowHeight="178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r:id="rId5"/>
    <sheet name="Juridictions" sheetId="17" r:id="rId6"/>
    <sheet name="Table_Fonctions" sheetId="19" r:id="rId7"/>
    <sheet name="ETPT_TJ" sheetId="25" r:id="rId8"/>
    <sheet name="ETPT_TPRX" sheetId="26" r:id="rId9"/>
    <sheet name="ETPT_CPH" sheetId="27" r:id="rId10"/>
    <sheet name="ETPT_TJ_DDG" sheetId="28" r:id="rId11"/>
    <sheet name="ETPT_TPRX_DDG" sheetId="29" r:id="rId12"/>
    <sheet name="ETPT_CPH_DDG" sheetId="30" r:id="rId13"/>
    <sheet name="ETPT_TJ_corresp-SIEGE-TJ" sheetId="24" r:id="rId14"/>
    <sheet name="ETPT_TPROX_corresp-SIEGE-TPROX" sheetId="34" r:id="rId15"/>
    <sheet name="ETPT_TJ_corresp-GREFFE-TJ" sheetId="35" r:id="rId16"/>
    <sheet name="ETPT_TROX_corresp-GREFFE-TPROX" sheetId="36" r:id="rId17"/>
    <sheet name="ETPT_CPH_corresp-GREFFE-CPH" sheetId="37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6" i="35" l="1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I14" i="37"/>
  <c r="G14" i="37"/>
  <c r="J13" i="37"/>
  <c r="H13" i="37"/>
  <c r="J12" i="37"/>
  <c r="H12" i="37"/>
  <c r="J11" i="37"/>
  <c r="H11" i="37"/>
  <c r="J10" i="37"/>
  <c r="H10" i="37"/>
  <c r="J9" i="37"/>
  <c r="H9" i="37"/>
  <c r="J8" i="37"/>
  <c r="H8" i="37"/>
  <c r="J7" i="37"/>
  <c r="H7" i="37"/>
  <c r="J6" i="37"/>
  <c r="H6" i="37"/>
  <c r="J5" i="37"/>
  <c r="J14" i="37" s="1"/>
  <c r="H5" i="37"/>
  <c r="H14" i="37" s="1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AM15" i="24"/>
  <c r="AC15" i="24"/>
  <c r="O15" i="24"/>
  <c r="AM14" i="24"/>
  <c r="AC14" i="24"/>
  <c r="O14" i="24"/>
  <c r="AM13" i="24"/>
  <c r="AC13" i="24"/>
  <c r="O13" i="24"/>
  <c r="AM12" i="24"/>
  <c r="AC12" i="24"/>
  <c r="O12" i="24"/>
  <c r="AM11" i="24"/>
  <c r="AC11" i="24"/>
  <c r="O11" i="24"/>
  <c r="AM10" i="24"/>
  <c r="AC10" i="24"/>
  <c r="O10" i="24"/>
  <c r="AM9" i="24"/>
  <c r="AC9" i="24"/>
  <c r="O9" i="24"/>
  <c r="AM8" i="24"/>
  <c r="AC8" i="24"/>
  <c r="O8" i="24"/>
  <c r="AM7" i="24"/>
  <c r="AC7" i="24"/>
  <c r="O7" i="24"/>
  <c r="AM6" i="24"/>
  <c r="AC6" i="24"/>
  <c r="O6" i="24"/>
  <c r="AM5" i="24"/>
  <c r="AC5" i="24"/>
  <c r="O5" i="24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V15" i="25"/>
  <c r="V14" i="25"/>
  <c r="AG14" i="26"/>
  <c r="AH15" i="26"/>
  <c r="AH14" i="26"/>
  <c r="R15" i="26"/>
  <c r="R14" i="26"/>
  <c r="AH5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J14" i="26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<sst xmlns="http://schemas.openxmlformats.org/spreadsheetml/2006/main" count="1901" uniqueCount="560">
  <si>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</si>
  <si>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</si>
  <si>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</si>
  <si>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</si>
  <si>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</si>
  <si>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</si>
  <si>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</si>
  <si>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</si>
  <si>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</si>
  <si>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</si>
  <si>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</si>
  <si>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</si>
  <si>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</si>
  <si>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</si>
  <si>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</si>
  <si>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</si>
  <si>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</si>
  <si>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</si>
  <si>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</si>
  <si>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</si>
  <si>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</si>
  <si>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</si>
  <si>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</si>
  <si>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</si>
  <si>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</si>
  <si>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</si>
  <si>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</si>
  <si>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</si>
  <si>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</si>
  <si>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</si>
  <si>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</si>
  <si>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</si>
  <si>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</si>
  <si>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</si>
  <si>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</si>
  <si>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</si>
  <si>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</si>
  <si>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</si>
  <si>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</si>
  <si>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</si>
  <si>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</si>
  <si>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</si>
  <si>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</si>
  <si>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</si>
  <si>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</si>
  <si>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</si>
  <si>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</si>
  <si>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</si>
  <si>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</si>
  <si>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</si>
  <si>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</si>
  <si>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</si>
  <si>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</si>
  <si>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</si>
  <si>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</si>
  <si>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</si>
  <si>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</si>
  <si>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</si>
  <si>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</si>
  <si>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</si>
  <si>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</si>
  <si>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</si>
  <si>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</si>
  <si>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</si>
  <si>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</si>
  <si>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</si>
  <si>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</si>
  <si>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</si>
  <si>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</si>
  <si>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</si>
  <si>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</si>
  <si>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</si>
  <si>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</si>
  <si>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</si>
  <si>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</si>
  <si>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</si>
  <si>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</si>
  <si>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</si>
  <si>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</si>
  <si>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</si>
  <si>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</si>
  <si>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</si>
  <si>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</si>
  <si>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</si>
  <si>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</si>
  <si>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</si>
  <si>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</si>
  <si>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</si>
  <si>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</si>
  <si>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</si>
  <si>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</si>
  <si>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</si>
  <si>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</si>
  <si>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</si>
  <si>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</si>
  <si>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</si>
  <si>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</si>
  <si>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</si>
  <si>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</si>
  <si>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</si>
  <si>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</si>
  <si>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</si>
  <si>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</si>
  <si>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</si>
  <si>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</si>
  <si>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</si>
  <si>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</si>
  <si>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</si>
  <si>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</si>
  <si>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</si>
  <si>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</si>
  <si>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</si>
  <si>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</si>
  <si>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</si>
  <si>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</si>
  <si>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</si>
  <si>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</si>
  <si>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</si>
  <si>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</si>
  <si>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</si>
  <si>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</si>
  <si>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</si>
  <si>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</si>
  <si>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</si>
  <si>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</si>
  <si>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</si>
  <si>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</si>
  <si>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</si>
  <si>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</si>
  <si>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</si>
  <si>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</si>
  <si>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</si>
  <si>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</si>
  <si>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</si>
  <si>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</si>
  <si>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</si>
  <si>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</si>
  <si>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</si>
  <si>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</si>
  <si>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</si>
  <si>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</si>
  <si>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</si>
  <si>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</si>
  <si>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</si>
  <si>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</si>
  <si>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</si>
  <si>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</si>
  <si>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</si>
  <si>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</si>
  <si>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</si>
  <si>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</si>
  <si>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</si>
  <si>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</si>
  <si>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</si>
  <si>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</si>
  <si>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</si>
  <si>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</si>
  <si>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</si>
  <si>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</si>
  <si>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</si>
  <si>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</si>
  <si>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</si>
  <si>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</si>
  <si>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</si>
  <si>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</si>
  <si>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</si>
  <si>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</si>
  <si>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</si>
  <si>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</si>
  <si>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</si>
  <si>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</si>
  <si>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</si>
  <si>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</si>
  <si>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</si>
  <si>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</si>
  <si>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</si>
  <si>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</si>
  <si>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</si>
  <si>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</si>
  <si>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</si>
  <si>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</si>
  <si>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</si>
  <si>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</si>
  <si>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</si>
  <si>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</si>
  <si>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</si>
  <si>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</si>
  <si>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</si>
  <si>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</si>
  <si>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</si>
  <si>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</si>
  <si>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</si>
  <si>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</si>
  <si>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</si>
  <si>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</si>
  <si>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</si>
  <si>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</si>
  <si>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</si>
  <si>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</si>
  <si>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</si>
  <si>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</si>
  <si>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</si>
  <si>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</si>
  <si>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</si>
  <si>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</si>
  <si>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</si>
  <si>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</si>
  <si>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</si>
  <si>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</si>
  <si>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</si>
  <si>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</si>
  <si>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</si>
  <si>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</si>
  <si>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</si>
  <si>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</si>
  <si>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</si>
  <si>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</si>
  <si>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</si>
  <si>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</si>
  <si>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</si>
  <si>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</si>
  <si>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</si>
  <si>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</si>
  <si>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</si>
  <si>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</si>
  <si>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</si>
  <si>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</si>
  <si>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</si>
  <si>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</si>
  <si>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</si>
  <si>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</si>
  <si>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</si>
  <si>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</si>
  <si>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</si>
  <si>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</si>
  <si>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</si>
  <si>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</si>
  <si>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</si>
  <si>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</si>
  <si>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</si>
  <si>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</si>
  <si>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</si>
  <si>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</si>
  <si>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</si>
  <si>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</si>
  <si>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</si>
  <si>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</si>
  <si>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</si>
  <si>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</si>
  <si>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</si>
  <si>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</si>
  <si>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</si>
  <si>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</si>
  <si>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</si>
  <si>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</si>
  <si>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</si>
  <si>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</si>
  <si>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</si>
  <si>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</si>
  <si>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</si>
  <si>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</si>
  <si>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</si>
  <si>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</si>
  <si>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</si>
  <si>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</si>
  <si>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</si>
  <si>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</si>
  <si>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</si>
  <si>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</si>
  <si>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</si>
  <si>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</si>
  <si>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</si>
  <si>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</si>
  <si>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</si>
  <si>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</si>
  <si>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</si>
  <si>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</si>
  <si>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</si>
  <si>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</si>
  <si>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</si>
  <si>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</si>
  <si>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</si>
  <si>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</si>
  <si>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</si>
  <si>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</si>
  <si>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</si>
  <si>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</si>
  <si>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</si>
  <si>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</si>
  <si>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</si>
  <si>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</si>
  <si>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</si>
  <si>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</si>
  <si>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</si>
  <si>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</si>
  <si>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</si>
  <si>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</si>
  <si>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</si>
  <si>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</si>
  <si>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</si>
  <si>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</si>
  <si>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</si>
  <si>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</si>
  <si>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</si>
  <si>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</si>
  <si>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</si>
  <si>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</si>
  <si>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</si>
  <si>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</si>
  <si>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</si>
  <si>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</si>
  <si>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</si>
  <si>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</si>
  <si>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</si>
  <si>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</si>
  <si>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</si>
  <si>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</si>
  <si>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</si>
  <si>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</si>
  <si>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</si>
  <si>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</si>
  <si>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</si>
  <si>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</si>
  <si>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</si>
  <si>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</si>
  <si>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</si>
  <si>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</si>
  <si>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</si>
  <si>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</si>
  <si>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</si>
  <si>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</si>
  <si>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</si>
  <si>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</si>
  <si>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</si>
  <si>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</si>
  <si>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</si>
  <si>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</si>
  <si>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</si>
  <si>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</si>
  <si>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</si>
  <si>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</si>
  <si>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</si>
  <si>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</si>
  <si>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</si>
  <si>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</si>
  <si>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</si>
  <si>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</si>
  <si>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</si>
  <si>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</si>
  <si>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</si>
  <si>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</si>
  <si>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</si>
  <si>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</si>
  <si>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</si>
  <si>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</si>
  <si>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</si>
  <si>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</si>
  <si>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</si>
  <si>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</si>
  <si>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</si>
  <si>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</si>
  <si>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</si>
  <si>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</si>
  <si>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</si>
  <si>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</si>
  <si>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</si>
  <si>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</si>
  <si>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</si>
  <si>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</si>
  <si>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</si>
  <si>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</si>
  <si>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</si>
  <si>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</si>
  <si>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</si>
  <si>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</si>
  <si>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</si>
  <si>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</si>
  <si>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</si>
  <si>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</si>
  <si>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</si>
  <si>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</si>
  <si>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</si>
  <si>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</si>
  <si>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</si>
  <si>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</si>
  <si>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</si>
  <si>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</si>
  <si>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</si>
  <si>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</si>
  <si>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</si>
  <si>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</si>
  <si>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</si>
  <si>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</si>
  <si>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</si>
  <si>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</si>
  <si>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</si>
  <si>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</si>
  <si>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</si>
  <si>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</si>
  <si>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</si>
  <si>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</si>
  <si>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</si>
  <si>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</si>
  <si>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</si>
  <si>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</si>
  <si>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</si>
  <si>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</si>
  <si>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</si>
  <si>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</si>
  <si>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</si>
  <si>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</si>
  <si>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</si>
  <si>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</si>
  <si>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</si>
  <si>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</si>
  <si>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</si>
  <si>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</si>
  <si>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</si>
  <si>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</si>
  <si>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</si>
  <si>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</si>
  <si>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</si>
  <si>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</si>
  <si>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</si>
  <si>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</si>
  <si>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</si>
  <si>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</si>
  <si>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</si>
  <si>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</si>
  <si>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</si>
  <si>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</si>
  <si>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</si>
  <si>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</si>
  <si>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</si>
  <si>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</si>
  <si>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</si>
  <si>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</si>
  <si>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</si>
  <si>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</si>
  <si>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</si>
  <si>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</si>
  <si>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</si>
  <si>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</si>
  <si>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</si>
  <si>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</si>
  <si>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</si>
  <si>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</si>
  <si>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</si>
  <si>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</si>
  <si>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</si>
  <si>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</si>
  <si>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</si>
  <si>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</si>
  <si>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</si>
  <si>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</si>
  <si>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</si>
  <si>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</si>
  <si>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</si>
  <si>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</si>
  <si>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</si>
  <si>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</si>
  <si>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</si>
  <si>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</si>
  <si>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</si>
  <si>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</si>
  <si>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</si>
  <si>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</si>
  <si>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</si>
  <si>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</si>
  <si>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</si>
  <si>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</si>
  <si>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</si>
  <si>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</si>
  <si>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</si>
  <si>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</si>
  <si>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</si>
  <si>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</si>
  <si>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</si>
  <si>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</si>
  <si>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</si>
  <si>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</si>
  <si>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</si>
  <si>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</si>
  <si>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</si>
  <si>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</si>
  <si>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</si>
  <si>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</si>
  <si>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</si>
  <si>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</si>
  <si>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</si>
  <si>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</si>
  <si>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Temps ventilés sur la période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</si>
  <si>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</si>
  <si>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</si>
  <si>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</si>
  <si>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</si>
  <si>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</si>
  <si>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</si>
  <si>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</si>
  <si>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</si>
  <si>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</si>
  <si>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</si>
  <si>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</si>
  <si>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</si>
  <si>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</si>
  <si>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</si>
  <si>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(y.c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</si>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</sst>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6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6" fontId="5" fillId="0" borderId="3" xfId="3" applyNumberFormat="1" applyFont="1" applyBorder="1" applyAlignment="1">
      <alignment horizontal="center" vertical="center" wrapText="1"/>
    </xf>
    <xf numFmtId="166" fontId="5" fillId="0" borderId="4" xfId="3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166" fontId="5" fillId="0" borderId="0" xfId="3" applyNumberFormat="1" applyFont="1" applyBorder="1" applyAlignment="1">
      <alignment horizontal="center" vertical="center"/>
    </xf>
    <xf numFmtId="166" fontId="5" fillId="0" borderId="5" xfId="3" applyNumberFormat="1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8" fillId="0" borderId="0" xfId="0" applyFont="1"/>
    <xf numFmtId="0" fontId="12" fillId="0" borderId="10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6" fontId="5" fillId="0" borderId="12" xfId="3" applyNumberFormat="1" applyFont="1" applyBorder="1" applyAlignment="1">
      <alignment horizontal="center" vertical="center"/>
    </xf>
    <xf numFmtId="0" fontId="15" fillId="0" borderId="0" xfId="4" applyFont="1" applyProtection="1">
      <protection hidden="1"/>
    </xf>
    <xf numFmtId="0" fontId="16" fillId="0" borderId="0" xfId="4" applyFont="1" applyProtection="1">
      <protection locked="0"/>
    </xf>
    <xf numFmtId="49" fontId="16" fillId="0" borderId="0" xfId="4" applyNumberFormat="1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/>
      <protection hidden="1"/>
    </xf>
    <xf numFmtId="0" fontId="17" fillId="0" borderId="0" xfId="4" applyFont="1" applyAlignment="1" applyProtection="1">
      <alignment horizontal="left"/>
      <protection hidden="1"/>
    </xf>
    <xf numFmtId="0" fontId="9" fillId="0" borderId="0" xfId="4" applyFont="1" applyAlignment="1">
      <alignment vertical="center" wrapText="1"/>
    </xf>
    <xf numFmtId="0" fontId="18" fillId="0" borderId="0" xfId="4" applyFont="1" applyAlignment="1">
      <alignment vertical="center" wrapText="1"/>
    </xf>
    <xf numFmtId="0" fontId="9" fillId="0" borderId="13" xfId="4" applyFont="1" applyBorder="1" applyAlignment="1">
      <alignment vertical="center"/>
    </xf>
    <xf numFmtId="0" fontId="18" fillId="0" borderId="13" xfId="4" applyFont="1" applyBorder="1" applyAlignment="1">
      <alignment vertical="center" wrapText="1"/>
    </xf>
    <xf numFmtId="0" fontId="18" fillId="0" borderId="14" xfId="4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18" fillId="0" borderId="1" xfId="4" applyFont="1" applyBorder="1" applyAlignment="1">
      <alignment vertical="center" wrapText="1"/>
    </xf>
    <xf numFmtId="0" fontId="19" fillId="0" borderId="0" xfId="4" applyFont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9" fillId="0" borderId="1" xfId="4" applyFont="1" applyBorder="1" applyAlignment="1">
      <alignment vertical="center" wrapText="1"/>
    </xf>
    <xf numFmtId="0" fontId="9" fillId="0" borderId="4" xfId="4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19" fillId="0" borderId="13" xfId="4" applyFont="1" applyBorder="1" applyAlignment="1">
      <alignment vertical="center" wrapText="1"/>
    </xf>
    <xf numFmtId="0" fontId="9" fillId="0" borderId="13" xfId="4" applyFont="1" applyBorder="1" applyAlignment="1">
      <alignment vertical="center" wrapText="1"/>
    </xf>
    <xf numFmtId="0" fontId="9" fillId="0" borderId="14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168" fontId="19" fillId="0" borderId="0" xfId="4" applyNumberFormat="1" applyFont="1" applyAlignment="1">
      <alignment horizontal="left" vertical="top"/>
    </xf>
    <xf numFmtId="0" fontId="20" fillId="0" borderId="0" xfId="4" applyFont="1" applyAlignment="1">
      <alignment vertical="center" wrapText="1"/>
    </xf>
    <xf numFmtId="0" fontId="5" fillId="8" borderId="0" xfId="4" applyFont="1" applyFill="1" applyAlignment="1">
      <alignment vertical="center"/>
    </xf>
    <xf numFmtId="0" fontId="5" fillId="0" borderId="8" xfId="4" applyFont="1" applyBorder="1" applyAlignment="1">
      <alignment vertical="center" wrapText="1"/>
    </xf>
    <xf numFmtId="0" fontId="5" fillId="0" borderId="7" xfId="4" applyFont="1" applyBorder="1" applyAlignment="1">
      <alignment vertical="center" wrapText="1"/>
    </xf>
    <xf numFmtId="0" fontId="3" fillId="0" borderId="0" xfId="4" applyProtection="1">
      <protection hidden="1"/>
    </xf>
    <xf numFmtId="169" fontId="3" fillId="0" borderId="0" xfId="4" applyNumberFormat="1" applyProtection="1">
      <protection hidden="1"/>
    </xf>
    <xf numFmtId="0" fontId="14" fillId="0" borderId="0" xfId="4" applyFont="1" applyProtection="1">
      <protection hidden="1"/>
    </xf>
    <xf numFmtId="169" fontId="14" fillId="0" borderId="0" xfId="4" applyNumberFormat="1" applyFont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169" fontId="22" fillId="9" borderId="0" xfId="4" applyNumberFormat="1" applyFont="1" applyFill="1" applyProtection="1"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4" fillId="9" borderId="0" xfId="4" applyFont="1" applyFill="1" applyAlignment="1" applyProtection="1">
      <alignment horizontal="left"/>
      <protection hidden="1"/>
    </xf>
    <xf numFmtId="169" fontId="22" fillId="10" borderId="15" xfId="4" applyNumberFormat="1" applyFont="1" applyFill="1" applyBorder="1" applyProtection="1">
      <protection hidden="1"/>
    </xf>
    <xf numFmtId="169" fontId="22" fillId="11" borderId="15" xfId="4" applyNumberFormat="1" applyFont="1" applyFill="1" applyBorder="1" applyProtection="1">
      <protection hidden="1"/>
    </xf>
    <xf numFmtId="169" fontId="27" fillId="11" borderId="15" xfId="4" applyNumberFormat="1" applyFont="1" applyFill="1" applyBorder="1" applyProtection="1">
      <protection hidden="1"/>
    </xf>
    <xf numFmtId="0" fontId="23" fillId="11" borderId="15" xfId="4" applyFont="1" applyFill="1" applyBorder="1" applyAlignment="1" applyProtection="1">
      <alignment horizontal="left"/>
      <protection hidden="1"/>
    </xf>
    <xf numFmtId="0" fontId="22" fillId="9" borderId="15" xfId="4" applyFont="1" applyFill="1" applyBorder="1" applyAlignment="1" applyProtection="1">
      <alignment horizontal="left"/>
      <protection hidden="1"/>
    </xf>
    <xf numFmtId="49" fontId="24" fillId="9" borderId="16" xfId="4" applyNumberFormat="1" applyFont="1" applyFill="1" applyBorder="1" applyAlignment="1" applyProtection="1">
      <alignment horizontal="left"/>
      <protection hidden="1"/>
    </xf>
    <xf numFmtId="169" fontId="24" fillId="12" borderId="15" xfId="4" applyNumberFormat="1" applyFont="1" applyFill="1" applyBorder="1" applyProtection="1">
      <protection hidden="1"/>
    </xf>
    <xf numFmtId="169" fontId="25" fillId="13" borderId="15" xfId="4" applyNumberFormat="1" applyFont="1" applyFill="1" applyBorder="1" applyAlignment="1" applyProtection="1">
      <alignment horizontal="right"/>
      <protection hidden="1"/>
    </xf>
    <xf numFmtId="169" fontId="26" fillId="0" borderId="15" xfId="4" applyNumberFormat="1" applyFont="1" applyBorder="1" applyAlignment="1" applyProtection="1">
      <alignment horizontal="right"/>
      <protection hidden="1"/>
    </xf>
    <xf numFmtId="169" fontId="25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0" borderId="15" xfId="4" applyNumberFormat="1" applyFont="1" applyBorder="1" applyProtection="1">
      <protection hidden="1"/>
    </xf>
    <xf numFmtId="169" fontId="26" fillId="9" borderId="15" xfId="4" applyNumberFormat="1" applyFont="1" applyFill="1" applyBorder="1" applyProtection="1">
      <protection hidden="1"/>
    </xf>
    <xf numFmtId="169" fontId="25" fillId="8" borderId="15" xfId="4" applyNumberFormat="1" applyFont="1" applyFill="1" applyBorder="1" applyAlignment="1" applyProtection="1">
      <alignment horizontal="right"/>
      <protection hidden="1"/>
    </xf>
    <xf numFmtId="169" fontId="27" fillId="10" borderId="15" xfId="4" applyNumberFormat="1" applyFont="1" applyFill="1" applyBorder="1" applyProtection="1">
      <protection hidden="1"/>
    </xf>
    <xf numFmtId="169" fontId="25" fillId="13" borderId="15" xfId="4" applyNumberFormat="1" applyFont="1" applyFill="1" applyBorder="1" applyProtection="1">
      <protection hidden="1"/>
    </xf>
    <xf numFmtId="0" fontId="24" fillId="9" borderId="15" xfId="4" applyFont="1" applyFill="1" applyBorder="1" applyAlignment="1" applyProtection="1">
      <alignment horizontal="left"/>
      <protection hidden="1"/>
    </xf>
    <xf numFmtId="0" fontId="24" fillId="9" borderId="15" xfId="4" applyFont="1" applyFill="1" applyBorder="1" applyAlignment="1" applyProtection="1">
      <alignment horizontal="left" vertical="center"/>
      <protection hidden="1"/>
    </xf>
    <xf numFmtId="169" fontId="26" fillId="9" borderId="15" xfId="4" applyNumberFormat="1" applyFont="1" applyFill="1" applyBorder="1" applyAlignment="1" applyProtection="1">
      <alignment horizontal="right"/>
      <protection hidden="1"/>
    </xf>
    <xf numFmtId="169" fontId="25" fillId="13" borderId="15" xfId="4" applyNumberFormat="1" applyFont="1" applyFill="1" applyBorder="1" applyAlignment="1" applyProtection="1">
      <alignment horizontal="right" vertical="center"/>
      <protection hidden="1"/>
    </xf>
    <xf numFmtId="169" fontId="25" fillId="8" borderId="15" xfId="4" applyNumberFormat="1" applyFont="1" applyFill="1" applyBorder="1" applyAlignment="1" applyProtection="1">
      <alignment horizontal="right" vertical="center"/>
      <protection hidden="1"/>
    </xf>
    <xf numFmtId="169" fontId="25" fillId="8" borderId="15" xfId="4" applyNumberFormat="1" applyFont="1" applyFill="1" applyBorder="1" applyProtection="1"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5" fillId="9" borderId="15" xfId="4" applyNumberFormat="1" applyFont="1" applyFill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169" fontId="24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5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5" xfId="4" applyNumberFormat="1" applyFont="1" applyFill="1" applyBorder="1" applyAlignment="1" applyProtection="1">
      <alignment horizontal="right"/>
      <protection hidden="1"/>
    </xf>
    <xf numFmtId="169" fontId="25" fillId="13" borderId="15" xfId="4" quotePrefix="1" applyNumberFormat="1" applyFont="1" applyFill="1" applyBorder="1" applyAlignment="1" applyProtection="1">
      <alignment horizontal="right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0" fontId="24" fillId="18" borderId="15" xfId="4" applyFont="1" applyFill="1" applyBorder="1" applyAlignment="1" applyProtection="1">
      <alignment horizontal="left" vertical="center"/>
      <protection hidden="1"/>
    </xf>
    <xf numFmtId="0" fontId="23" fillId="10" borderId="15" xfId="4" applyFont="1" applyFill="1" applyBorder="1" applyAlignment="1" applyProtection="1">
      <alignment horizontal="center" vertical="center" wrapText="1"/>
      <protection hidden="1"/>
    </xf>
    <xf numFmtId="0" fontId="22" fillId="14" borderId="15" xfId="4" applyFont="1" applyFill="1" applyBorder="1" applyAlignment="1" applyProtection="1">
      <alignment horizontal="center" vertical="center" wrapText="1"/>
      <protection hidden="1"/>
    </xf>
    <xf numFmtId="0" fontId="22" fillId="15" borderId="15" xfId="4" applyFont="1" applyFill="1" applyBorder="1" applyAlignment="1" applyProtection="1">
      <alignment horizontal="center" vertical="center" wrapText="1"/>
      <protection hidden="1"/>
    </xf>
    <xf numFmtId="0" fontId="22" fillId="16" borderId="15" xfId="4" applyFont="1" applyFill="1" applyBorder="1" applyAlignment="1" applyProtection="1">
      <alignment horizontal="center" vertical="center" wrapText="1"/>
      <protection hidden="1"/>
    </xf>
    <xf numFmtId="0" fontId="22" fillId="17" borderId="15" xfId="4" applyFont="1" applyFill="1" applyBorder="1" applyAlignment="1" applyProtection="1">
      <alignment horizontal="center" vertical="center" wrapText="1"/>
      <protection hidden="1"/>
    </xf>
    <xf numFmtId="0" fontId="22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3" fillId="11" borderId="15" xfId="4" applyFont="1" applyFill="1" applyBorder="1" applyAlignment="1" applyProtection="1">
      <alignment horizontal="left" vertical="center"/>
      <protection hidden="1"/>
    </xf>
    <xf numFmtId="0" fontId="22" fillId="9" borderId="15" xfId="4" applyFont="1" applyFill="1" applyBorder="1" applyAlignment="1" applyProtection="1">
      <alignment horizontal="left" vertical="center"/>
      <protection hidden="1"/>
    </xf>
    <xf numFmtId="0" fontId="24" fillId="9" borderId="16" xfId="4" applyFont="1" applyFill="1" applyBorder="1" applyAlignment="1" applyProtection="1">
      <alignment horizontal="center" vertical="center"/>
      <protection hidden="1"/>
    </xf>
    <xf numFmtId="169" fontId="22" fillId="10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3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4" fillId="9" borderId="15" xfId="4" applyNumberFormat="1" applyFont="1" applyFill="1" applyBorder="1" applyAlignment="1" applyProtection="1">
      <alignment horizontal="left" vertical="center"/>
      <protection hidden="1"/>
    </xf>
    <xf numFmtId="49" fontId="24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4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5" fillId="8" borderId="15" xfId="4" applyNumberFormat="1" applyFont="1" applyFill="1" applyBorder="1" applyAlignment="1" applyProtection="1">
      <alignment wrapText="1"/>
      <protection hidden="1"/>
    </xf>
    <xf numFmtId="0" fontId="24" fillId="0" borderId="16" xfId="4" applyFont="1" applyBorder="1" applyAlignment="1" applyProtection="1">
      <alignment horizontal="center" vertical="center"/>
      <protection hidden="1"/>
    </xf>
    <xf numFmtId="0" fontId="24" fillId="0" borderId="15" xfId="4" applyFont="1" applyBorder="1" applyAlignment="1" applyProtection="1">
      <alignment horizontal="left" vertical="center"/>
      <protection hidden="1"/>
    </xf>
    <xf numFmtId="169" fontId="22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2" fillId="0" borderId="15" xfId="4" applyNumberFormat="1" applyFont="1" applyBorder="1" applyProtection="1">
      <protection hidden="1"/>
    </xf>
    <xf numFmtId="169" fontId="25" fillId="0" borderId="15" xfId="4" applyNumberFormat="1" applyFont="1" applyBorder="1" applyAlignment="1" applyProtection="1">
      <alignment horizontal="right" vertical="center"/>
      <protection hidden="1"/>
    </xf>
    <xf numFmtId="169" fontId="26" fillId="0" borderId="15" xfId="4" applyNumberFormat="1" applyFont="1" applyBorder="1" applyProtection="1">
      <protection hidden="1"/>
    </xf>
    <xf numFmtId="0" fontId="21" fillId="0" borderId="0" xfId="4" applyFont="1" applyAlignment="1" applyProtection="1">
      <alignment horizontal="left"/>
      <protection hidden="1"/>
    </xf>
    <xf numFmtId="0" fontId="22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Alignment="1">
      <alignment horizontal="center" vertical="center" wrapText="1"/>
    </xf>
    <xf numFmtId="0" fontId="5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1" fillId="22" borderId="21" xfId="0" quotePrefix="1" applyFont="1" applyFill="1" applyBorder="1" applyAlignment="1">
      <alignment horizontal="left" vertical="center" wrapText="1" indent="1"/>
    </xf>
    <xf numFmtId="0" fontId="11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14" fillId="0" borderId="31" xfId="0" applyFont="1" applyBorder="1" applyAlignment="1" applyProtection="1">
      <alignment horizontal="left" vertical="center" indent="1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1" fillId="22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1" fillId="22" borderId="23" xfId="0" applyFont="1" applyFill="1" applyBorder="1" applyAlignment="1">
      <alignment horizontal="left" vertical="center" wrapText="1" indent="1"/>
    </xf>
    <xf numFmtId="0" fontId="11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23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169" fontId="25" fillId="29" borderId="15" xfId="4" applyNumberFormat="1" applyFont="1" applyFill="1" applyBorder="1" applyAlignment="1" applyProtection="1">
      <alignment horizontal="right"/>
      <protection hidden="1"/>
    </xf>
    <xf numFmtId="169" fontId="25" fillId="30" borderId="15" xfId="4" applyNumberFormat="1" applyFont="1" applyFill="1" applyBorder="1" applyAlignment="1" applyProtection="1">
      <alignment horizontal="right"/>
      <protection hidden="1"/>
    </xf>
    <xf numFmtId="169" fontId="25" fillId="31" borderId="15" xfId="4" applyNumberFormat="1" applyFont="1" applyFill="1" applyBorder="1" applyAlignment="1" applyProtection="1">
      <alignment horizontal="right"/>
      <protection hidden="1"/>
    </xf>
    <xf numFmtId="0" fontId="21" fillId="9" borderId="0" xfId="0" applyFont="1" applyFill="1" applyAlignment="1">
      <alignment horizontal="left" vertical="center"/>
    </xf>
    <xf numFmtId="0" fontId="31" fillId="9" borderId="0" xfId="0" applyFont="1" applyFill="1" applyAlignment="1">
      <alignment horizontal="left" vertical="top"/>
    </xf>
    <xf numFmtId="0" fontId="21" fillId="9" borderId="0" xfId="0" applyFont="1" applyFill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3" fillId="10" borderId="15" xfId="0" applyFont="1" applyFill="1" applyBorder="1" applyAlignment="1">
      <alignment horizontal="center" vertical="center" wrapText="1"/>
    </xf>
    <xf numFmtId="0" fontId="22" fillId="15" borderId="15" xfId="0" applyFont="1" applyFill="1" applyBorder="1" applyAlignment="1">
      <alignment horizontal="center" vertical="center" wrapText="1"/>
    </xf>
    <xf numFmtId="0" fontId="22" fillId="14" borderId="15" xfId="0" applyFont="1" applyFill="1" applyBorder="1" applyAlignment="1">
      <alignment horizontal="center" vertical="center" wrapText="1"/>
    </xf>
    <xf numFmtId="49" fontId="29" fillId="9" borderId="0" xfId="0" applyNumberFormat="1" applyFont="1" applyFill="1" applyAlignment="1">
      <alignment horizontal="center" vertical="center" wrapText="1"/>
    </xf>
    <xf numFmtId="0" fontId="29" fillId="9" borderId="15" xfId="0" applyFont="1" applyFill="1" applyBorder="1" applyAlignment="1">
      <alignment horizontal="center" vertical="center" wrapText="1"/>
    </xf>
    <xf numFmtId="49" fontId="24" fillId="9" borderId="16" xfId="0" applyNumberFormat="1" applyFont="1" applyFill="1" applyBorder="1" applyAlignment="1">
      <alignment horizontal="left" vertical="center"/>
    </xf>
    <xf numFmtId="0" fontId="24" fillId="9" borderId="15" xfId="0" applyFont="1" applyFill="1" applyBorder="1" applyAlignment="1">
      <alignment horizontal="left"/>
    </xf>
    <xf numFmtId="0" fontId="24" fillId="9" borderId="15" xfId="0" applyFont="1" applyFill="1" applyBorder="1" applyAlignment="1">
      <alignment horizontal="left" vertical="center" wrapText="1"/>
    </xf>
    <xf numFmtId="169" fontId="25" fillId="13" borderId="15" xfId="0" applyNumberFormat="1" applyFont="1" applyFill="1" applyBorder="1" applyAlignment="1">
      <alignment horizontal="center" vertical="center" wrapText="1"/>
    </xf>
    <xf numFmtId="169" fontId="22" fillId="10" borderId="15" xfId="0" applyNumberFormat="1" applyFont="1" applyFill="1" applyBorder="1"/>
    <xf numFmtId="169" fontId="26" fillId="12" borderId="15" xfId="0" applyNumberFormat="1" applyFont="1" applyFill="1" applyBorder="1" applyAlignment="1">
      <alignment horizontal="center" vertical="center" wrapText="1"/>
    </xf>
    <xf numFmtId="169" fontId="25" fillId="12" borderId="15" xfId="0" applyNumberFormat="1" applyFont="1" applyFill="1" applyBorder="1" applyAlignment="1">
      <alignment horizontal="center" vertical="center" wrapText="1"/>
    </xf>
    <xf numFmtId="169" fontId="24" fillId="12" borderId="15" xfId="0" applyNumberFormat="1" applyFont="1" applyFill="1" applyBorder="1"/>
    <xf numFmtId="169" fontId="24" fillId="12" borderId="15" xfId="0" applyNumberFormat="1" applyFont="1" applyFill="1" applyBorder="1" applyAlignment="1">
      <alignment horizontal="center" vertical="center" wrapText="1"/>
    </xf>
    <xf numFmtId="169" fontId="26" fillId="0" borderId="15" xfId="0" applyNumberFormat="1" applyFont="1" applyBorder="1" applyAlignment="1">
      <alignment horizontal="center" wrapText="1"/>
    </xf>
    <xf numFmtId="169" fontId="26" fillId="9" borderId="15" xfId="0" applyNumberFormat="1" applyFont="1" applyFill="1" applyBorder="1" applyAlignment="1">
      <alignment horizontal="center" vertical="center" wrapText="1"/>
    </xf>
    <xf numFmtId="169" fontId="24" fillId="12" borderId="15" xfId="0" applyNumberFormat="1" applyFont="1" applyFill="1" applyBorder="1" applyAlignment="1">
      <alignment horizontal="center" vertical="center"/>
    </xf>
    <xf numFmtId="169" fontId="26" fillId="9" borderId="20" xfId="0" applyNumberFormat="1" applyFont="1" applyFill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9" fontId="22" fillId="10" borderId="18" xfId="0" applyNumberFormat="1" applyFont="1" applyFill="1" applyBorder="1"/>
    <xf numFmtId="169" fontId="26" fillId="9" borderId="17" xfId="0" applyNumberFormat="1" applyFont="1" applyFill="1" applyBorder="1" applyAlignment="1">
      <alignment horizontal="center" vertical="center" wrapText="1"/>
    </xf>
    <xf numFmtId="169" fontId="25" fillId="0" borderId="15" xfId="0" applyNumberFormat="1" applyFont="1" applyBorder="1" applyAlignment="1">
      <alignment horizontal="center" vertical="center" wrapText="1"/>
    </xf>
    <xf numFmtId="169" fontId="26" fillId="0" borderId="15" xfId="0" applyNumberFormat="1" applyFont="1" applyBorder="1" applyAlignment="1">
      <alignment horizontal="center" vertical="center" wrapText="1"/>
    </xf>
    <xf numFmtId="0" fontId="22" fillId="9" borderId="15" xfId="0" applyFont="1" applyFill="1" applyBorder="1" applyAlignment="1">
      <alignment horizontal="left"/>
    </xf>
    <xf numFmtId="0" fontId="22" fillId="9" borderId="15" xfId="0" applyFont="1" applyFill="1" applyBorder="1" applyAlignment="1">
      <alignment horizontal="left" vertical="center" wrapText="1"/>
    </xf>
    <xf numFmtId="0" fontId="23" fillId="11" borderId="15" xfId="0" applyFont="1" applyFill="1" applyBorder="1" applyAlignment="1">
      <alignment horizontal="left" vertical="center" wrapText="1"/>
    </xf>
    <xf numFmtId="169" fontId="22" fillId="11" borderId="15" xfId="0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31" fillId="9" borderId="0" xfId="0" applyFont="1" applyFill="1" applyAlignment="1" applyProtection="1">
      <alignment horizontal="left" vertical="center" wrapText="1"/>
      <protection hidden="1"/>
    </xf>
    <xf numFmtId="0" fontId="21" fillId="9" borderId="0" xfId="0" applyFont="1" applyFill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9" fillId="9" borderId="0" xfId="0" applyFont="1" applyFill="1" applyAlignment="1" applyProtection="1">
      <alignment horizontal="center" vertical="center" wrapText="1"/>
      <protection hidden="1"/>
    </xf>
    <xf numFmtId="0" fontId="22" fillId="9" borderId="15" xfId="0" applyFont="1" applyFill="1" applyBorder="1" applyAlignment="1" applyProtection="1">
      <alignment horizontal="center" vertical="center" wrapText="1"/>
      <protection hidden="1"/>
    </xf>
    <xf numFmtId="0" fontId="22" fillId="0" borderId="15" xfId="0" applyFont="1" applyBorder="1" applyAlignment="1" applyProtection="1">
      <alignment horizontal="center" vertical="center" wrapText="1"/>
      <protection hidden="1"/>
    </xf>
    <xf numFmtId="0" fontId="23" fillId="10" borderId="15" xfId="0" applyFont="1" applyFill="1" applyBorder="1" applyAlignment="1" applyProtection="1">
      <alignment horizontal="center" vertical="center" wrapText="1"/>
      <protection hidden="1"/>
    </xf>
    <xf numFmtId="0" fontId="29" fillId="9" borderId="15" xfId="0" applyFont="1" applyFill="1" applyBorder="1" applyAlignment="1" applyProtection="1">
      <alignment horizontal="center" vertical="center" wrapText="1"/>
      <protection hidden="1"/>
    </xf>
    <xf numFmtId="0" fontId="24" fillId="9" borderId="16" xfId="0" applyFont="1" applyFill="1" applyBorder="1" applyAlignment="1" applyProtection="1">
      <alignment horizontal="center" vertical="center"/>
      <protection hidden="1"/>
    </xf>
    <xf numFmtId="0" fontId="24" fillId="9" borderId="15" xfId="0" applyFont="1" applyFill="1" applyBorder="1" applyAlignment="1" applyProtection="1">
      <alignment horizontal="left" vertical="center"/>
      <protection hidden="1"/>
    </xf>
    <xf numFmtId="0" fontId="24" fillId="0" borderId="15" xfId="0" applyFont="1" applyBorder="1" applyAlignment="1" applyProtection="1">
      <alignment horizontal="left" vertical="center"/>
      <protection hidden="1"/>
    </xf>
    <xf numFmtId="169" fontId="26" fillId="9" borderId="15" xfId="0" applyNumberFormat="1" applyFont="1" applyFill="1" applyBorder="1" applyAlignment="1" applyProtection="1">
      <alignment vertical="center"/>
      <protection hidden="1"/>
    </xf>
    <xf numFmtId="169" fontId="25" fillId="0" borderId="15" xfId="0" applyNumberFormat="1" applyFont="1" applyBorder="1" applyAlignment="1" applyProtection="1">
      <alignment horizontal="center" vertical="center" wrapText="1"/>
      <protection hidden="1"/>
    </xf>
    <xf numFmtId="169" fontId="22" fillId="10" borderId="15" xfId="0" applyNumberFormat="1" applyFont="1" applyFill="1" applyBorder="1" applyAlignment="1" applyProtection="1">
      <alignment horizontal="right" vertical="center"/>
      <protection hidden="1"/>
    </xf>
    <xf numFmtId="169" fontId="25" fillId="13" borderId="15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16" xfId="0" applyFont="1" applyBorder="1" applyAlignment="1" applyProtection="1">
      <alignment horizontal="center" vertical="center"/>
      <protection hidden="1"/>
    </xf>
    <xf numFmtId="169" fontId="26" fillId="0" borderId="15" xfId="0" applyNumberFormat="1" applyFont="1" applyBorder="1" applyAlignment="1" applyProtection="1">
      <alignment vertical="center"/>
      <protection hidden="1"/>
    </xf>
    <xf numFmtId="169" fontId="26" fillId="0" borderId="15" xfId="0" applyNumberFormat="1" applyFont="1" applyBorder="1" applyAlignment="1" applyProtection="1">
      <alignment horizontal="right" vertical="center"/>
      <protection hidden="1"/>
    </xf>
    <xf numFmtId="169" fontId="22" fillId="0" borderId="15" xfId="0" applyNumberFormat="1" applyFont="1" applyBorder="1" applyAlignment="1" applyProtection="1">
      <alignment horizontal="right" vertical="center"/>
      <protection hidden="1"/>
    </xf>
    <xf numFmtId="169" fontId="26" fillId="9" borderId="15" xfId="0" applyNumberFormat="1" applyFont="1" applyFill="1" applyBorder="1" applyAlignment="1" applyProtection="1">
      <alignment horizontal="right" vertical="center"/>
      <protection hidden="1"/>
    </xf>
    <xf numFmtId="169" fontId="25" fillId="0" borderId="15" xfId="0" applyNumberFormat="1" applyFont="1" applyBorder="1" applyAlignment="1" applyProtection="1">
      <alignment horizontal="right" vertical="center"/>
      <protection hidden="1"/>
    </xf>
    <xf numFmtId="0" fontId="22" fillId="9" borderId="15" xfId="0" applyFont="1" applyFill="1" applyBorder="1" applyAlignment="1" applyProtection="1">
      <alignment horizontal="left" vertical="center"/>
      <protection hidden="1"/>
    </xf>
    <xf numFmtId="0" fontId="23" fillId="11" borderId="15" xfId="0" applyFont="1" applyFill="1" applyBorder="1" applyAlignment="1" applyProtection="1">
      <alignment horizontal="left" vertical="center"/>
      <protection hidden="1"/>
    </xf>
    <xf numFmtId="169" fontId="22" fillId="10" borderId="15" xfId="0" applyNumberFormat="1" applyFont="1" applyFill="1" applyBorder="1" applyAlignment="1" applyProtection="1">
      <alignment vertical="center"/>
      <protection hidden="1"/>
    </xf>
    <xf numFmtId="169" fontId="22" fillId="0" borderId="15" xfId="0" applyNumberFormat="1" applyFont="1" applyBorder="1" applyAlignment="1" applyProtection="1">
      <alignment vertical="center"/>
      <protection hidden="1"/>
    </xf>
    <xf numFmtId="0" fontId="55" fillId="9" borderId="0" xfId="0" applyFont="1" applyFill="1" applyAlignment="1">
      <alignment horizontal="center" vertical="center"/>
    </xf>
    <xf numFmtId="0" fontId="54" fillId="9" borderId="0" xfId="0" applyFont="1" applyFill="1" applyAlignment="1">
      <alignment horizontal="center" vertical="center" wrapText="1"/>
    </xf>
    <xf numFmtId="0" fontId="56" fillId="9" borderId="15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5" fillId="9" borderId="0" xfId="0" applyFont="1" applyFill="1" applyAlignment="1">
      <alignment horizontal="left" vertical="center"/>
    </xf>
    <xf numFmtId="0" fontId="57" fillId="10" borderId="15" xfId="0" applyFont="1" applyFill="1" applyBorder="1" applyAlignment="1">
      <alignment horizontal="center" vertical="center" wrapText="1"/>
    </xf>
    <xf numFmtId="0" fontId="56" fillId="17" borderId="15" xfId="0" applyFont="1" applyFill="1" applyBorder="1" applyAlignment="1">
      <alignment horizontal="center" vertical="center" wrapText="1"/>
    </xf>
    <xf numFmtId="0" fontId="57" fillId="10" borderId="15" xfId="0" applyFont="1" applyFill="1" applyBorder="1" applyAlignment="1">
      <alignment horizontal="center" vertical="center" wrapText="1"/>
    </xf>
    <xf numFmtId="49" fontId="54" fillId="9" borderId="0" xfId="0" applyNumberFormat="1" applyFont="1" applyFill="1" applyAlignment="1">
      <alignment horizontal="center" vertical="center" wrapText="1"/>
    </xf>
    <xf numFmtId="0" fontId="54" fillId="9" borderId="15" xfId="0" applyFont="1" applyFill="1" applyBorder="1" applyAlignment="1">
      <alignment horizontal="center" vertical="center" wrapText="1"/>
    </xf>
    <xf numFmtId="0" fontId="58" fillId="17" borderId="15" xfId="0" applyFont="1" applyFill="1" applyBorder="1" applyAlignment="1">
      <alignment horizontal="center" vertical="center" wrapText="1"/>
    </xf>
    <xf numFmtId="0" fontId="56" fillId="16" borderId="15" xfId="0" applyFont="1" applyFill="1" applyBorder="1" applyAlignment="1">
      <alignment horizontal="center" vertical="center" wrapText="1"/>
    </xf>
    <xf numFmtId="49" fontId="59" fillId="9" borderId="16" xfId="0" applyNumberFormat="1" applyFont="1" applyFill="1" applyBorder="1" applyAlignment="1">
      <alignment horizontal="left" vertical="center"/>
    </xf>
    <xf numFmtId="0" fontId="59" fillId="9" borderId="15" xfId="0" applyFont="1" applyFill="1" applyBorder="1" applyAlignment="1">
      <alignment horizontal="left" vertical="center"/>
    </xf>
    <xf numFmtId="0" fontId="59" fillId="9" borderId="15" xfId="0" applyFont="1" applyFill="1" applyBorder="1" applyAlignment="1">
      <alignment horizontal="left" vertical="center" wrapText="1"/>
    </xf>
    <xf numFmtId="169" fontId="60" fillId="13" borderId="15" xfId="0" applyNumberFormat="1" applyFont="1" applyFill="1" applyBorder="1" applyAlignment="1">
      <alignment horizontal="center" vertical="center" wrapText="1"/>
    </xf>
    <xf numFmtId="169" fontId="56" fillId="10" borderId="15" xfId="0" applyNumberFormat="1" applyFont="1" applyFill="1" applyBorder="1" applyAlignment="1">
      <alignment horizontal="center" vertical="center" wrapText="1"/>
    </xf>
    <xf numFmtId="169" fontId="60" fillId="12" borderId="15" xfId="0" applyNumberFormat="1" applyFont="1" applyFill="1" applyBorder="1" applyAlignment="1">
      <alignment horizontal="center" wrapText="1"/>
    </xf>
    <xf numFmtId="169" fontId="62" fillId="12" borderId="15" xfId="0" applyNumberFormat="1" applyFont="1" applyFill="1" applyBorder="1" applyAlignment="1">
      <alignment horizontal="center" wrapText="1"/>
    </xf>
    <xf numFmtId="169" fontId="56" fillId="10" borderId="15" xfId="0" applyNumberFormat="1" applyFont="1" applyFill="1" applyBorder="1" applyAlignment="1">
      <alignment horizontal="center" vertical="center"/>
    </xf>
    <xf numFmtId="169" fontId="62" fillId="0" borderId="15" xfId="0" applyNumberFormat="1" applyFont="1" applyBorder="1" applyAlignment="1">
      <alignment horizontal="center" vertical="center" wrapText="1"/>
    </xf>
    <xf numFmtId="169" fontId="59" fillId="9" borderId="15" xfId="0" applyNumberFormat="1" applyFont="1" applyFill="1" applyBorder="1" applyAlignment="1">
      <alignment horizontal="center" vertical="center" wrapText="1"/>
    </xf>
    <xf numFmtId="169" fontId="62" fillId="9" borderId="15" xfId="0" applyNumberFormat="1" applyFont="1" applyFill="1" applyBorder="1" applyAlignment="1">
      <alignment horizontal="center" vertical="center"/>
    </xf>
    <xf numFmtId="169" fontId="56" fillId="10" borderId="19" xfId="0" applyNumberFormat="1" applyFont="1" applyFill="1" applyBorder="1" applyAlignment="1">
      <alignment horizontal="center" vertical="center"/>
    </xf>
    <xf numFmtId="169" fontId="60" fillId="0" borderId="15" xfId="0" applyNumberFormat="1" applyFont="1" applyBorder="1" applyAlignment="1">
      <alignment horizontal="center" vertical="center" wrapText="1"/>
    </xf>
    <xf numFmtId="0" fontId="56" fillId="9" borderId="15" xfId="0" applyFont="1" applyFill="1" applyBorder="1" applyAlignment="1">
      <alignment horizontal="left" vertical="center"/>
    </xf>
    <xf numFmtId="0" fontId="56" fillId="9" borderId="15" xfId="0" applyFont="1" applyFill="1" applyBorder="1" applyAlignment="1">
      <alignment horizontal="left" vertical="center" wrapText="1"/>
    </xf>
    <xf numFmtId="0" fontId="57" fillId="11" borderId="15" xfId="0" applyFont="1" applyFill="1" applyBorder="1" applyAlignment="1">
      <alignment horizontal="left" vertical="center" wrapText="1"/>
    </xf>
    <xf numFmtId="169" fontId="56" fillId="11" borderId="15" xfId="0" applyNumberFormat="1" applyFont="1" applyFill="1" applyBorder="1" applyAlignment="1">
      <alignment horizontal="center" vertical="center" wrapText="1"/>
    </xf>
    <xf numFmtId="169" fontId="56" fillId="11" borderId="15" xfId="0" applyNumberFormat="1" applyFont="1" applyFill="1" applyBorder="1" applyAlignment="1">
      <alignment horizontal="center" vertical="center"/>
    </xf>
    <xf numFmtId="0" fontId="21" fillId="9" borderId="0" xfId="0" applyFont="1" applyFill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49" fontId="31" fillId="9" borderId="0" xfId="0" applyNumberFormat="1" applyFont="1" applyFill="1" applyAlignment="1" applyProtection="1">
      <alignment horizontal="left" vertical="top"/>
      <protection hidden="1"/>
    </xf>
    <xf numFmtId="0" fontId="35" fillId="9" borderId="0" xfId="0" applyFont="1" applyFill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 wrapText="1"/>
      <protection hidden="1"/>
    </xf>
    <xf numFmtId="49" fontId="35" fillId="9" borderId="0" xfId="0" applyNumberFormat="1" applyFont="1" applyFill="1" applyAlignment="1" applyProtection="1">
      <alignment horizontal="center" vertical="center"/>
      <protection hidden="1"/>
    </xf>
    <xf numFmtId="49" fontId="29" fillId="9" borderId="15" xfId="0" applyNumberFormat="1" applyFont="1" applyFill="1" applyBorder="1" applyAlignment="1" applyProtection="1">
      <alignment horizontal="center" vertical="center" wrapText="1"/>
      <protection hidden="1"/>
    </xf>
    <xf numFmtId="49" fontId="24" fillId="9" borderId="0" xfId="0" applyNumberFormat="1" applyFont="1" applyFill="1" applyAlignment="1" applyProtection="1">
      <alignment horizontal="center" vertical="center"/>
      <protection hidden="1"/>
    </xf>
    <xf numFmtId="49" fontId="24" fillId="9" borderId="15" xfId="0" applyNumberFormat="1" applyFont="1" applyFill="1" applyBorder="1" applyAlignment="1" applyProtection="1">
      <alignment horizontal="left" vertical="center"/>
      <protection hidden="1"/>
    </xf>
    <xf numFmtId="49" fontId="24" fillId="0" borderId="15" xfId="0" applyNumberFormat="1" applyFont="1" applyBorder="1" applyAlignment="1" applyProtection="1">
      <alignment horizontal="left" vertical="center"/>
      <protection hidden="1"/>
    </xf>
    <xf numFmtId="169" fontId="34" fillId="8" borderId="15" xfId="0" applyNumberFormat="1" applyFont="1" applyFill="1" applyBorder="1" applyAlignment="1" applyProtection="1">
      <alignment horizontal="center" vertical="center" wrapText="1"/>
      <protection hidden="1"/>
    </xf>
    <xf numFmtId="169" fontId="29" fillId="10" borderId="15" xfId="0" applyNumberFormat="1" applyFont="1" applyFill="1" applyBorder="1" applyProtection="1">
      <protection hidden="1"/>
    </xf>
    <xf numFmtId="169" fontId="34" fillId="0" borderId="15" xfId="0" applyNumberFormat="1" applyFont="1" applyBorder="1" applyProtection="1">
      <protection hidden="1"/>
    </xf>
    <xf numFmtId="169" fontId="34" fillId="9" borderId="15" xfId="0" applyNumberFormat="1" applyFont="1" applyFill="1" applyBorder="1" applyProtection="1">
      <protection hidden="1"/>
    </xf>
    <xf numFmtId="169" fontId="34" fillId="19" borderId="15" xfId="0" applyNumberFormat="1" applyFont="1" applyFill="1" applyBorder="1" applyProtection="1">
      <protection hidden="1"/>
    </xf>
    <xf numFmtId="169" fontId="24" fillId="0" borderId="15" xfId="0" applyNumberFormat="1" applyFont="1" applyBorder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3" fillId="9" borderId="15" xfId="0" applyFont="1" applyFill="1" applyBorder="1" applyAlignment="1" applyProtection="1">
      <alignment horizontal="left" vertical="center"/>
      <protection hidden="1"/>
    </xf>
    <xf numFmtId="0" fontId="32" fillId="9" borderId="15" xfId="0" applyFont="1" applyFill="1" applyBorder="1" applyAlignment="1" applyProtection="1">
      <alignment horizontal="left" vertical="center"/>
      <protection hidden="1"/>
    </xf>
    <xf numFmtId="49" fontId="23" fillId="11" borderId="15" xfId="0" applyNumberFormat="1" applyFont="1" applyFill="1" applyBorder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54" fillId="9" borderId="0" xfId="0" applyFont="1" applyFill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/>
      <protection hidden="1"/>
    </xf>
    <xf numFmtId="0" fontId="54" fillId="9" borderId="0" xfId="0" applyFont="1" applyFill="1" applyAlignment="1" applyProtection="1">
      <alignment horizontal="center" vertical="center" wrapText="1"/>
      <protection hidden="1"/>
    </xf>
    <xf numFmtId="0" fontId="56" fillId="9" borderId="15" xfId="0" applyFont="1" applyFill="1" applyBorder="1" applyAlignment="1" applyProtection="1">
      <alignment horizontal="center" vertical="center" wrapText="1"/>
      <protection hidden="1"/>
    </xf>
    <xf numFmtId="0" fontId="57" fillId="10" borderId="15" xfId="0" applyFont="1" applyFill="1" applyBorder="1" applyAlignment="1" applyProtection="1">
      <alignment horizontal="center" vertical="center" wrapText="1"/>
      <protection hidden="1"/>
    </xf>
    <xf numFmtId="0" fontId="56" fillId="0" borderId="15" xfId="0" applyFont="1" applyBorder="1" applyAlignment="1" applyProtection="1">
      <alignment horizontal="center" vertical="center" wrapText="1"/>
      <protection hidden="1"/>
    </xf>
    <xf numFmtId="0" fontId="54" fillId="9" borderId="15" xfId="0" applyFont="1" applyFill="1" applyBorder="1" applyAlignment="1" applyProtection="1">
      <alignment horizontal="center" vertical="center" wrapText="1"/>
      <protection hidden="1"/>
    </xf>
    <xf numFmtId="0" fontId="59" fillId="9" borderId="16" xfId="0" applyFont="1" applyFill="1" applyBorder="1" applyAlignment="1" applyProtection="1">
      <alignment horizontal="center" vertical="center"/>
      <protection hidden="1"/>
    </xf>
    <xf numFmtId="0" fontId="59" fillId="9" borderId="15" xfId="0" applyFont="1" applyFill="1" applyBorder="1" applyAlignment="1" applyProtection="1">
      <alignment horizontal="center" vertical="center"/>
      <protection hidden="1"/>
    </xf>
    <xf numFmtId="0" fontId="59" fillId="0" borderId="15" xfId="0" applyFont="1" applyBorder="1" applyAlignment="1" applyProtection="1">
      <alignment horizontal="center" vertical="center"/>
      <protection hidden="1"/>
    </xf>
    <xf numFmtId="169" fontId="56" fillId="10" borderId="15" xfId="0" applyNumberFormat="1" applyFont="1" applyFill="1" applyBorder="1" applyAlignment="1" applyProtection="1">
      <alignment horizontal="center" vertical="center"/>
      <protection hidden="1"/>
    </xf>
    <xf numFmtId="169" fontId="59" fillId="9" borderId="15" xfId="0" applyNumberFormat="1" applyFont="1" applyFill="1" applyBorder="1" applyAlignment="1" applyProtection="1">
      <alignment horizontal="center" vertical="center"/>
      <protection hidden="1"/>
    </xf>
    <xf numFmtId="169" fontId="60" fillId="0" borderId="15" xfId="0" applyNumberFormat="1" applyFont="1" applyBorder="1" applyAlignment="1" applyProtection="1">
      <alignment horizontal="center" vertical="center"/>
      <protection hidden="1"/>
    </xf>
    <xf numFmtId="169" fontId="62" fillId="0" borderId="15" xfId="0" applyNumberFormat="1" applyFont="1" applyBorder="1" applyAlignment="1" applyProtection="1">
      <alignment horizontal="center" vertical="center"/>
      <protection hidden="1"/>
    </xf>
    <xf numFmtId="169" fontId="62" fillId="9" borderId="15" xfId="0" applyNumberFormat="1" applyFont="1" applyFill="1" applyBorder="1" applyAlignment="1" applyProtection="1">
      <alignment horizontal="center" vertical="center"/>
      <protection hidden="1"/>
    </xf>
    <xf numFmtId="0" fontId="59" fillId="0" borderId="16" xfId="0" applyFont="1" applyBorder="1" applyAlignment="1" applyProtection="1">
      <alignment horizontal="center" vertical="center"/>
      <protection hidden="1"/>
    </xf>
    <xf numFmtId="169" fontId="56" fillId="0" borderId="15" xfId="0" applyNumberFormat="1" applyFont="1" applyBorder="1" applyAlignment="1" applyProtection="1">
      <alignment horizontal="center" vertical="center"/>
      <protection hidden="1"/>
    </xf>
    <xf numFmtId="169" fontId="59" fillId="0" borderId="15" xfId="0" applyNumberFormat="1" applyFont="1" applyBorder="1" applyAlignment="1" applyProtection="1">
      <alignment horizontal="center" vertical="center"/>
      <protection hidden="1"/>
    </xf>
    <xf numFmtId="169" fontId="60" fillId="9" borderId="15" xfId="0" applyNumberFormat="1" applyFont="1" applyFill="1" applyBorder="1" applyAlignment="1" applyProtection="1">
      <alignment horizontal="center" vertical="center"/>
      <protection hidden="1"/>
    </xf>
    <xf numFmtId="0" fontId="59" fillId="9" borderId="15" xfId="0" applyFont="1" applyFill="1" applyBorder="1" applyAlignment="1" applyProtection="1">
      <alignment horizontal="center" vertical="center" wrapText="1"/>
      <protection hidden="1"/>
    </xf>
    <xf numFmtId="0" fontId="56" fillId="9" borderId="15" xfId="0" applyFont="1" applyFill="1" applyBorder="1" applyAlignment="1" applyProtection="1">
      <alignment horizontal="center" vertical="center"/>
      <protection hidden="1"/>
    </xf>
    <xf numFmtId="0" fontId="57" fillId="11" borderId="15" xfId="0" applyFont="1" applyFill="1" applyBorder="1" applyAlignment="1" applyProtection="1">
      <alignment horizontal="center" vertical="center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158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50"/>
      <c r="B1" s="151" t="s">
        <v>384</v>
      </c>
      <c r="C1" s="189" t="s">
        <v>385</v>
      </c>
      <c r="D1" s="189"/>
      <c r="E1" s="189"/>
      <c r="F1" s="152"/>
      <c r="H1" s="28" t="s">
        <v>0</v>
      </c>
    </row>
    <row r="2" spans="1:8" s="156" customFormat="1" ht="20" customHeight="1" x14ac:dyDescent="0.2">
      <c r="A2" s="153"/>
      <c r="B2" s="154"/>
      <c r="C2" s="190" t="s">
        <v>386</v>
      </c>
      <c r="D2" s="190"/>
      <c r="E2" s="190"/>
      <c r="F2" s="155"/>
      <c r="H2" s="28" t="s">
        <v>0</v>
      </c>
    </row>
    <row r="3" spans="1:8" s="28" customFormat="1" ht="6.5" customHeight="1" thickBot="1" x14ac:dyDescent="0.25">
      <c r="A3" s="157"/>
      <c r="F3" s="158"/>
      <c r="H3" s="28" t="s">
        <v>0</v>
      </c>
    </row>
    <row r="4" spans="1:8" s="162" customFormat="1" ht="32.25" customHeight="1" thickBot="1" x14ac:dyDescent="0.25">
      <c r="A4" s="159"/>
      <c r="B4" s="160" t="s">
        <v>387</v>
      </c>
      <c r="C4" s="161" t="s">
        <v>388</v>
      </c>
      <c r="D4" s="161" t="s">
        <v>389</v>
      </c>
      <c r="E4" s="196" t="s">
        <v>390</v>
      </c>
      <c r="F4" s="197"/>
      <c r="G4" s="170"/>
      <c r="H4" s="28" t="s">
        <v>0</v>
      </c>
    </row>
    <row r="5" spans="1:8" s="28" customFormat="1" ht="48" customHeight="1" x14ac:dyDescent="0.2">
      <c r="A5" s="157"/>
      <c r="B5" s="174" t="s">
        <v>391</v>
      </c>
      <c r="C5" s="167" t="s">
        <v>392</v>
      </c>
      <c r="D5" s="167" t="s">
        <v>393</v>
      </c>
      <c r="E5" s="198" t="s">
        <v>406</v>
      </c>
      <c r="F5" s="199"/>
      <c r="G5" s="169"/>
      <c r="H5" s="28" t="s">
        <v>0</v>
      </c>
    </row>
    <row r="6" spans="1:8" s="28" customFormat="1" ht="48" customHeight="1" x14ac:dyDescent="0.2">
      <c r="A6" s="157"/>
      <c r="B6" s="175" t="s">
        <v>394</v>
      </c>
      <c r="C6" s="168" t="s">
        <v>395</v>
      </c>
      <c r="D6" s="168" t="s">
        <v>396</v>
      </c>
      <c r="E6" s="200" t="s">
        <v>407</v>
      </c>
      <c r="F6" s="201"/>
      <c r="G6" s="169"/>
      <c r="H6" s="28" t="s">
        <v>0</v>
      </c>
    </row>
    <row r="7" spans="1:8" s="28" customFormat="1" ht="48" customHeight="1" x14ac:dyDescent="0.2">
      <c r="A7" s="157"/>
      <c r="B7" s="176" t="s">
        <v>397</v>
      </c>
      <c r="C7" s="168" t="s">
        <v>398</v>
      </c>
      <c r="D7" s="168" t="s">
        <v>399</v>
      </c>
      <c r="E7" s="200" t="s">
        <v>406</v>
      </c>
      <c r="F7" s="201"/>
      <c r="G7" s="169"/>
      <c r="H7" s="28" t="s">
        <v>0</v>
      </c>
    </row>
    <row r="8" spans="1:8" s="28" customFormat="1" ht="23" customHeight="1" x14ac:dyDescent="0.2">
      <c r="A8" s="157"/>
      <c r="B8" s="177" t="s">
        <v>400</v>
      </c>
      <c r="C8" s="191" t="s">
        <v>401</v>
      </c>
      <c r="D8" s="191" t="s">
        <v>402</v>
      </c>
      <c r="E8" s="202" t="s">
        <v>408</v>
      </c>
      <c r="F8" s="203"/>
      <c r="G8" s="169"/>
      <c r="H8" s="28" t="s">
        <v>0</v>
      </c>
    </row>
    <row r="9" spans="1:8" s="28" customFormat="1" ht="23" customHeight="1" x14ac:dyDescent="0.2">
      <c r="A9" s="157"/>
      <c r="B9" s="178" t="s">
        <v>403</v>
      </c>
      <c r="C9" s="191"/>
      <c r="D9" s="191"/>
      <c r="E9" s="204"/>
      <c r="F9" s="205"/>
      <c r="G9" s="169"/>
      <c r="H9" s="28" t="s">
        <v>0</v>
      </c>
    </row>
    <row r="10" spans="1:8" s="28" customFormat="1" ht="23" customHeight="1" thickBot="1" x14ac:dyDescent="0.25">
      <c r="A10" s="157"/>
      <c r="B10" s="179" t="s">
        <v>404</v>
      </c>
      <c r="C10" s="192"/>
      <c r="D10" s="192"/>
      <c r="E10" s="206"/>
      <c r="F10" s="207"/>
      <c r="G10" s="169"/>
      <c r="H10" s="28" t="s">
        <v>0</v>
      </c>
    </row>
    <row r="11" spans="1:8" s="28" customFormat="1" ht="5" customHeight="1" thickBot="1" x14ac:dyDescent="0.25">
      <c r="A11" s="157"/>
      <c r="B11" s="173"/>
      <c r="C11" s="173"/>
      <c r="D11" s="173"/>
      <c r="E11" s="173"/>
      <c r="F11" s="173"/>
      <c r="H11" s="28" t="s">
        <v>0</v>
      </c>
    </row>
    <row r="12" spans="1:8" s="28" customFormat="1" ht="72" customHeight="1" thickBot="1" x14ac:dyDescent="0.25">
      <c r="A12" s="157"/>
      <c r="B12" s="171"/>
      <c r="C12" s="195" t="s">
        <v>405</v>
      </c>
      <c r="D12" s="195"/>
      <c r="E12" s="195"/>
      <c r="F12" s="172"/>
      <c r="H12" s="28" t="s">
        <v>0</v>
      </c>
    </row>
    <row r="13" spans="1:8" s="28" customFormat="1" ht="6" customHeight="1" x14ac:dyDescent="0.2">
      <c r="A13" s="163"/>
      <c r="F13" s="158"/>
      <c r="H13" s="28" t="s">
        <v>0</v>
      </c>
    </row>
    <row r="14" spans="1:8" s="28" customFormat="1" ht="27" customHeight="1" x14ac:dyDescent="0.2">
      <c r="A14" s="193" t="s">
        <v>25</v>
      </c>
      <c r="B14" s="193"/>
      <c r="C14" s="193"/>
      <c r="D14" s="193"/>
      <c r="E14" s="193"/>
      <c r="F14" s="194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62" hidden="1" customWidth="1"/>
    <col min="4" max="4" width="15.1640625" style="62" customWidth="1"/>
    <col min="5" max="5" width="11" style="62"/>
    <col min="6" max="6" width="46.33203125" style="62" bestFit="1" customWidth="1"/>
    <col min="7" max="16384" width="11" style="62"/>
  </cols>
  <sheetData>
    <row r="1" spans="1:10" x14ac:dyDescent="0.2">
      <c r="A1" s="66"/>
      <c r="C1" s="134"/>
      <c r="D1" s="134" t="s">
        <v>375</v>
      </c>
      <c r="E1" s="134"/>
      <c r="F1" s="134"/>
      <c r="G1" s="66"/>
      <c r="H1" s="66"/>
      <c r="I1" s="66"/>
      <c r="J1" s="66"/>
    </row>
    <row r="2" spans="1:10" x14ac:dyDescent="0.2">
      <c r="A2" s="133"/>
      <c r="B2" s="132"/>
      <c r="C2" s="132"/>
      <c r="D2" s="132"/>
      <c r="E2" s="132"/>
      <c r="F2" s="132"/>
      <c r="G2" s="109" t="s">
        <v>326</v>
      </c>
      <c r="H2" s="212" t="s">
        <v>325</v>
      </c>
      <c r="I2" s="109" t="s">
        <v>144</v>
      </c>
      <c r="J2" s="212" t="s">
        <v>324</v>
      </c>
    </row>
    <row r="3" spans="1:10" ht="36" x14ac:dyDescent="0.2">
      <c r="A3" s="133"/>
      <c r="B3" s="132"/>
      <c r="C3" s="132"/>
      <c r="D3" s="132"/>
      <c r="E3" s="132"/>
      <c r="F3" s="132"/>
      <c r="G3" s="109" t="s">
        <v>304</v>
      </c>
      <c r="H3" s="212"/>
      <c r="I3" s="109" t="s">
        <v>301</v>
      </c>
      <c r="J3" s="212"/>
    </row>
    <row r="4" spans="1:10" ht="36" x14ac:dyDescent="0.2">
      <c r="A4" s="131"/>
      <c r="B4" s="130" t="s">
        <v>271</v>
      </c>
      <c r="C4" s="130" t="s">
        <v>270</v>
      </c>
      <c r="D4" s="130" t="s">
        <v>32</v>
      </c>
      <c r="E4" s="130" t="s">
        <v>269</v>
      </c>
      <c r="F4" s="130" t="s">
        <v>268</v>
      </c>
      <c r="G4" s="109" t="s">
        <v>253</v>
      </c>
      <c r="H4" s="212"/>
      <c r="I4" s="109" t="s">
        <v>249</v>
      </c>
      <c r="J4" s="212"/>
    </row>
    <row r="5" spans="1:10" x14ac:dyDescent="0.2">
      <c r="A5" s="125" t="s">
        <v>374</v>
      </c>
      <c r="B5" s="124"/>
      <c r="C5" s="124"/>
      <c r="D5" s="129">
        <f>ETPT_CPH_DDG!$D$5</f>
        <v>0</v>
      </c>
      <c r="E5" s="124" t="s">
        <v>218</v>
      </c>
      <c r="F5" s="124" t="s">
        <v>217</v>
      </c>
      <c r="G5" s="123" t="e">
        <f>SUMIFS( INDEX( 'ETPT Format DDG'!$A:$EF,,MATCH("11.7. FONCTIONNAIRES AFFECTÉS AU CPH",'ETPT Format DDG'!2:2,0)),'ETPT Format DDG'!$C:$C,$D$5,'ETPT Format DDG'!$EA:$EA,"Fonctionnaire A-B-CBUR")</f>
        <v>#N/A</v>
      </c>
      <c r="H5" s="118" t="e">
        <f t="shared" ref="H5:H13" si="0">SUM(G5)</f>
        <v>#N/A</v>
      </c>
      <c r="I5" s="123" t="e">
        <f>SUMIFS( INDEX( 'ETPT Format DDG'!$A:$EF,,MATCH("11.7. FONCTIONNAIRES AFFECTÉS AU CPH",'ETPT Format DDG'!2:2,0)),'ETPT Format DDG'!$C:$C,$D$5,'ETPT Format DDG'!$EA:$EA,"JURISTE AS siège Autres")</f>
        <v>#N/A</v>
      </c>
      <c r="J5" s="118" t="e">
        <f t="shared" ref="J5:J13" si="1">SUM(I5)</f>
        <v>#N/A</v>
      </c>
    </row>
    <row r="6" spans="1:10" x14ac:dyDescent="0.2">
      <c r="A6" s="125" t="s">
        <v>374</v>
      </c>
      <c r="B6" s="124"/>
      <c r="C6" s="124"/>
      <c r="D6" s="87">
        <f t="shared" ref="D6:D13" si="2">$D$5</f>
        <v>0</v>
      </c>
      <c r="E6" s="124" t="s">
        <v>212</v>
      </c>
      <c r="F6" s="124" t="s">
        <v>211</v>
      </c>
      <c r="G6" s="127"/>
      <c r="H6" s="118">
        <f t="shared" si="0"/>
        <v>0</v>
      </c>
      <c r="I6" s="128"/>
      <c r="J6" s="118">
        <f t="shared" si="1"/>
        <v>0</v>
      </c>
    </row>
    <row r="7" spans="1:10" x14ac:dyDescent="0.2">
      <c r="A7" s="125" t="s">
        <v>374</v>
      </c>
      <c r="B7" s="124"/>
      <c r="C7" s="124"/>
      <c r="D7" s="87">
        <f t="shared" si="2"/>
        <v>0</v>
      </c>
      <c r="E7" s="124" t="s">
        <v>210</v>
      </c>
      <c r="F7" s="124" t="s">
        <v>209</v>
      </c>
      <c r="G7" s="127"/>
      <c r="H7" s="118">
        <f t="shared" si="0"/>
        <v>0</v>
      </c>
      <c r="I7" s="126"/>
      <c r="J7" s="118">
        <f t="shared" si="1"/>
        <v>0</v>
      </c>
    </row>
    <row r="8" spans="1:10" x14ac:dyDescent="0.2">
      <c r="A8" s="125" t="s">
        <v>374</v>
      </c>
      <c r="B8" s="124"/>
      <c r="C8" s="124"/>
      <c r="D8" s="87">
        <f t="shared" si="2"/>
        <v>0</v>
      </c>
      <c r="E8" s="124" t="s">
        <v>208</v>
      </c>
      <c r="F8" s="124" t="s">
        <v>207</v>
      </c>
      <c r="G8" s="127"/>
      <c r="H8" s="118">
        <f t="shared" si="0"/>
        <v>0</v>
      </c>
      <c r="I8" s="128"/>
      <c r="J8" s="118">
        <f t="shared" si="1"/>
        <v>0</v>
      </c>
    </row>
    <row r="9" spans="1:10" x14ac:dyDescent="0.2">
      <c r="A9" s="125" t="s">
        <v>374</v>
      </c>
      <c r="B9" s="124"/>
      <c r="C9" s="124"/>
      <c r="D9" s="87">
        <f t="shared" si="2"/>
        <v>0</v>
      </c>
      <c r="E9" s="124" t="s">
        <v>206</v>
      </c>
      <c r="F9" s="124" t="s">
        <v>205</v>
      </c>
      <c r="G9" s="127"/>
      <c r="H9" s="118">
        <f t="shared" si="0"/>
        <v>0</v>
      </c>
      <c r="I9" s="126"/>
      <c r="J9" s="118">
        <f t="shared" si="1"/>
        <v>0</v>
      </c>
    </row>
    <row r="10" spans="1:10" x14ac:dyDescent="0.2">
      <c r="A10" s="125" t="s">
        <v>374</v>
      </c>
      <c r="B10" s="124"/>
      <c r="C10" s="124"/>
      <c r="D10" s="87">
        <f t="shared" si="2"/>
        <v>0</v>
      </c>
      <c r="E10" s="124" t="s">
        <v>204</v>
      </c>
      <c r="F10" s="124" t="s">
        <v>203</v>
      </c>
      <c r="G10" s="127"/>
      <c r="H10" s="118">
        <f t="shared" si="0"/>
        <v>0</v>
      </c>
      <c r="I10" s="128"/>
      <c r="J10" s="118">
        <f t="shared" si="1"/>
        <v>0</v>
      </c>
    </row>
    <row r="11" spans="1:10" x14ac:dyDescent="0.2">
      <c r="A11" s="125" t="s">
        <v>374</v>
      </c>
      <c r="B11" s="124"/>
      <c r="C11" s="124"/>
      <c r="D11" s="87">
        <f t="shared" si="2"/>
        <v>0</v>
      </c>
      <c r="E11" s="124" t="s">
        <v>202</v>
      </c>
      <c r="F11" s="124" t="s">
        <v>201</v>
      </c>
      <c r="G11" s="127"/>
      <c r="H11" s="118">
        <f t="shared" si="0"/>
        <v>0</v>
      </c>
      <c r="I11" s="126"/>
      <c r="J11" s="118">
        <f t="shared" si="1"/>
        <v>0</v>
      </c>
    </row>
    <row r="12" spans="1:10" x14ac:dyDescent="0.2">
      <c r="A12" s="125" t="s">
        <v>374</v>
      </c>
      <c r="B12" s="124"/>
      <c r="C12" s="124"/>
      <c r="D12" s="87">
        <f t="shared" si="2"/>
        <v>0</v>
      </c>
      <c r="E12" s="124" t="s">
        <v>200</v>
      </c>
      <c r="F12" s="124" t="s">
        <v>199</v>
      </c>
      <c r="G12" s="123" t="e">
        <f>SUMIFS( INDEX( 'ETPT Format DDG'!$A:$EF,,MATCH("11.7. FONCTIONNAIRES AFFECTÉS AU CPH",'ETPT Format DDG'!2:2,0)),'ETPT Format DDG'!$C:$C,$D$5,'ETPT Format DDG'!$EA:$EA,"Fonctionnaire CTECH placé ADD")</f>
        <v>#N/A</v>
      </c>
      <c r="H12" s="118" t="e">
        <f t="shared" si="0"/>
        <v>#N/A</v>
      </c>
      <c r="I12" s="81"/>
      <c r="J12" s="118">
        <f t="shared" si="1"/>
        <v>0</v>
      </c>
    </row>
    <row r="13" spans="1:10" x14ac:dyDescent="0.2">
      <c r="A13" s="125" t="s">
        <v>374</v>
      </c>
      <c r="B13" s="124"/>
      <c r="C13" s="124"/>
      <c r="D13" s="87">
        <f t="shared" si="2"/>
        <v>0</v>
      </c>
      <c r="E13" s="124" t="s">
        <v>197</v>
      </c>
      <c r="F13" s="124" t="s">
        <v>196</v>
      </c>
      <c r="G13" s="123" t="e">
        <f>SUMIFS( INDEX( 'ETPT Format DDG'!$A:$EF,,MATCH("11.7. FONCTIONNAIRES AFFECTÉS AU CPH",'ETPT Format DDG'!2:2,0)),'ETPT Format DDG'!$C:$C,$D$5,'ETPT Format DDG'!$EA:$EA,"Fonctionnaire CTECH placé SUB")</f>
        <v>#N/A</v>
      </c>
      <c r="H13" s="118" t="e">
        <f t="shared" si="0"/>
        <v>#N/A</v>
      </c>
      <c r="I13" s="81"/>
      <c r="J13" s="118">
        <f t="shared" si="1"/>
        <v>0</v>
      </c>
    </row>
    <row r="14" spans="1:10" x14ac:dyDescent="0.2">
      <c r="A14" s="122"/>
      <c r="B14" s="121"/>
      <c r="C14" s="121"/>
      <c r="D14" s="121"/>
      <c r="E14" s="120"/>
      <c r="F14" s="119" t="s">
        <v>195</v>
      </c>
      <c r="G14" s="118" t="e">
        <f>SUM(G5:G13)</f>
        <v>#N/A</v>
      </c>
      <c r="H14" s="118" t="e">
        <f>SUM(H5:H13)</f>
        <v>#N/A</v>
      </c>
      <c r="I14" s="118" t="e">
        <f>SUM(I5:I13)</f>
        <v>#N/A</v>
      </c>
      <c r="J14" s="118" t="e">
        <f>SUM(J5:J13)</f>
        <v>#N/A</v>
      </c>
    </row>
    <row r="17" spans="4:4" x14ac:dyDescent="0.2">
      <c r="D17" s="64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62" hidden="1" customWidth="1"/>
    <col min="2" max="2" width="17.1640625" style="62" hidden="1" customWidth="1"/>
    <col min="3" max="3" width="6.33203125" style="62" hidden="1" customWidth="1"/>
    <col min="4" max="4" width="14.6640625" style="62" customWidth="1"/>
    <col min="5" max="5" width="6.5" style="62" customWidth="1"/>
    <col min="6" max="6" width="46.33203125" style="62" bestFit="1" customWidth="1"/>
    <col min="7" max="8" width="9.33203125" style="62" customWidth="1"/>
    <col min="9" max="9" width="9.5" style="62" customWidth="1"/>
    <col min="10" max="10" width="9" style="62" customWidth="1"/>
    <col min="11" max="38" width="9.33203125" style="62" customWidth="1"/>
    <col min="39" max="39" width="8.5" style="62" bestFit="1" customWidth="1"/>
    <col min="40" max="40" width="7.33203125" style="62" bestFit="1" customWidth="1"/>
    <col min="41" max="62" width="9.33203125" style="62" customWidth="1"/>
    <col min="63" max="63" width="4" style="62" customWidth="1"/>
    <col min="64" max="16384" width="11" style="62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6" customFormat="1" ht="12.75" customHeight="1" x14ac:dyDescent="0.2">
      <c r="A2" s="112"/>
      <c r="B2" s="112"/>
      <c r="C2" s="112"/>
      <c r="D2" s="112"/>
      <c r="E2" s="112"/>
      <c r="F2" s="112"/>
      <c r="G2" s="109" t="s">
        <v>328</v>
      </c>
      <c r="H2" s="212" t="s">
        <v>327</v>
      </c>
      <c r="I2" s="108" t="s">
        <v>326</v>
      </c>
      <c r="J2" s="108" t="s">
        <v>326</v>
      </c>
      <c r="K2" s="108" t="s">
        <v>326</v>
      </c>
      <c r="L2" s="108" t="s">
        <v>326</v>
      </c>
      <c r="M2" s="108" t="s">
        <v>326</v>
      </c>
      <c r="N2" s="108" t="s">
        <v>326</v>
      </c>
      <c r="O2" s="108" t="s">
        <v>326</v>
      </c>
      <c r="P2" s="108" t="s">
        <v>326</v>
      </c>
      <c r="Q2" s="108" t="s">
        <v>326</v>
      </c>
      <c r="R2" s="108" t="s">
        <v>326</v>
      </c>
      <c r="S2" s="108" t="s">
        <v>326</v>
      </c>
      <c r="T2" s="108" t="s">
        <v>326</v>
      </c>
      <c r="U2" s="108" t="s">
        <v>326</v>
      </c>
      <c r="V2" s="108" t="s">
        <v>326</v>
      </c>
      <c r="W2" s="212" t="s">
        <v>325</v>
      </c>
      <c r="X2" s="109" t="s">
        <v>144</v>
      </c>
      <c r="Y2" s="109" t="s">
        <v>144</v>
      </c>
      <c r="Z2" s="109" t="s">
        <v>144</v>
      </c>
      <c r="AA2" s="109" t="s">
        <v>144</v>
      </c>
      <c r="AB2" s="212" t="s">
        <v>324</v>
      </c>
      <c r="AC2" s="106" t="s">
        <v>323</v>
      </c>
      <c r="AD2" s="106" t="s">
        <v>323</v>
      </c>
      <c r="AE2" s="106" t="s">
        <v>323</v>
      </c>
      <c r="AF2" s="106" t="s">
        <v>323</v>
      </c>
      <c r="AG2" s="106" t="s">
        <v>323</v>
      </c>
      <c r="AH2" s="106" t="s">
        <v>323</v>
      </c>
      <c r="AI2" s="106" t="s">
        <v>323</v>
      </c>
      <c r="AJ2" s="106" t="s">
        <v>323</v>
      </c>
      <c r="AK2" s="106" t="s">
        <v>323</v>
      </c>
      <c r="AL2" s="212" t="s">
        <v>322</v>
      </c>
      <c r="AM2" s="106" t="s">
        <v>321</v>
      </c>
      <c r="AN2" s="106" t="s">
        <v>321</v>
      </c>
      <c r="AO2" s="106" t="s">
        <v>321</v>
      </c>
      <c r="AP2" s="106" t="s">
        <v>321</v>
      </c>
      <c r="AQ2" s="106" t="s">
        <v>321</v>
      </c>
      <c r="AR2" s="106" t="s">
        <v>321</v>
      </c>
      <c r="AS2" s="106" t="s">
        <v>321</v>
      </c>
      <c r="AT2" s="106" t="s">
        <v>321</v>
      </c>
      <c r="AU2" s="106" t="s">
        <v>321</v>
      </c>
      <c r="AV2" s="106" t="s">
        <v>321</v>
      </c>
      <c r="AW2" s="106" t="s">
        <v>321</v>
      </c>
      <c r="AX2" s="106" t="s">
        <v>321</v>
      </c>
      <c r="AY2" s="106" t="s">
        <v>321</v>
      </c>
      <c r="AZ2" s="212" t="s">
        <v>320</v>
      </c>
      <c r="BA2" s="105" t="s">
        <v>319</v>
      </c>
      <c r="BB2" s="105" t="s">
        <v>319</v>
      </c>
      <c r="BC2" s="105" t="s">
        <v>319</v>
      </c>
      <c r="BD2" s="105" t="s">
        <v>319</v>
      </c>
      <c r="BE2" s="105" t="s">
        <v>319</v>
      </c>
      <c r="BF2" s="105" t="s">
        <v>319</v>
      </c>
      <c r="BG2" s="105" t="s">
        <v>319</v>
      </c>
      <c r="BH2" s="105" t="s">
        <v>319</v>
      </c>
      <c r="BI2" s="105" t="s">
        <v>319</v>
      </c>
      <c r="BJ2" s="212" t="s">
        <v>318</v>
      </c>
      <c r="BK2"/>
    </row>
    <row r="3" spans="1:63" s="66" customFormat="1" ht="26" hidden="1" customHeight="1" x14ac:dyDescent="0.15">
      <c r="A3" s="112"/>
      <c r="B3" s="112"/>
      <c r="C3" s="112"/>
      <c r="D3" s="112"/>
      <c r="E3" s="112"/>
      <c r="F3" s="112"/>
      <c r="G3" s="109" t="s">
        <v>317</v>
      </c>
      <c r="H3" s="212"/>
      <c r="I3" s="108" t="s">
        <v>316</v>
      </c>
      <c r="J3" s="108" t="s">
        <v>315</v>
      </c>
      <c r="K3" s="108" t="s">
        <v>314</v>
      </c>
      <c r="L3" s="108" t="s">
        <v>313</v>
      </c>
      <c r="M3" s="108" t="s">
        <v>312</v>
      </c>
      <c r="N3" s="108" t="s">
        <v>311</v>
      </c>
      <c r="O3" s="108" t="s">
        <v>310</v>
      </c>
      <c r="P3" s="108" t="s">
        <v>309</v>
      </c>
      <c r="Q3" s="108" t="s">
        <v>308</v>
      </c>
      <c r="R3" s="108"/>
      <c r="S3" s="108" t="s">
        <v>307</v>
      </c>
      <c r="T3" s="108" t="s">
        <v>306</v>
      </c>
      <c r="U3" s="108" t="s">
        <v>305</v>
      </c>
      <c r="V3" s="108" t="s">
        <v>304</v>
      </c>
      <c r="W3" s="212"/>
      <c r="X3" s="104"/>
      <c r="Y3" s="109" t="s">
        <v>303</v>
      </c>
      <c r="Z3" s="109" t="s">
        <v>302</v>
      </c>
      <c r="AA3" s="109" t="s">
        <v>301</v>
      </c>
      <c r="AB3" s="212"/>
      <c r="AC3" s="106" t="s">
        <v>300</v>
      </c>
      <c r="AD3" s="106" t="s">
        <v>299</v>
      </c>
      <c r="AE3" s="106" t="s">
        <v>298</v>
      </c>
      <c r="AF3" s="106" t="s">
        <v>297</v>
      </c>
      <c r="AG3" s="106" t="s">
        <v>296</v>
      </c>
      <c r="AH3" s="106" t="s">
        <v>295</v>
      </c>
      <c r="AI3" s="106" t="s">
        <v>63</v>
      </c>
      <c r="AJ3" s="106" t="s">
        <v>61</v>
      </c>
      <c r="AK3" s="106" t="s">
        <v>294</v>
      </c>
      <c r="AL3" s="212"/>
      <c r="AM3" s="106" t="s">
        <v>293</v>
      </c>
      <c r="AN3" s="106" t="s">
        <v>292</v>
      </c>
      <c r="AO3" s="106" t="s">
        <v>291</v>
      </c>
      <c r="AP3" s="106" t="s">
        <v>290</v>
      </c>
      <c r="AQ3" s="106" t="s">
        <v>289</v>
      </c>
      <c r="AR3" s="106" t="s">
        <v>288</v>
      </c>
      <c r="AS3" s="106" t="s">
        <v>287</v>
      </c>
      <c r="AT3" s="106" t="s">
        <v>286</v>
      </c>
      <c r="AU3" s="106" t="s">
        <v>285</v>
      </c>
      <c r="AV3" s="106" t="s">
        <v>284</v>
      </c>
      <c r="AW3" s="106" t="s">
        <v>283</v>
      </c>
      <c r="AX3" s="106" t="s">
        <v>282</v>
      </c>
      <c r="AY3" s="106" t="s">
        <v>281</v>
      </c>
      <c r="AZ3" s="212"/>
      <c r="BA3" s="105" t="s">
        <v>280</v>
      </c>
      <c r="BB3" s="105" t="s">
        <v>279</v>
      </c>
      <c r="BC3" s="105" t="s">
        <v>278</v>
      </c>
      <c r="BD3" s="105" t="s">
        <v>277</v>
      </c>
      <c r="BE3" s="105" t="s">
        <v>276</v>
      </c>
      <c r="BF3" s="105" t="s">
        <v>275</v>
      </c>
      <c r="BG3" s="105" t="s">
        <v>274</v>
      </c>
      <c r="BH3" s="105" t="s">
        <v>273</v>
      </c>
      <c r="BI3" s="105" t="s">
        <v>272</v>
      </c>
      <c r="BJ3" s="212"/>
    </row>
    <row r="4" spans="1:63" s="66" customFormat="1" ht="60" x14ac:dyDescent="0.2">
      <c r="A4" s="111"/>
      <c r="B4" s="110" t="s">
        <v>271</v>
      </c>
      <c r="C4" s="110" t="s">
        <v>270</v>
      </c>
      <c r="D4" s="110" t="s">
        <v>32</v>
      </c>
      <c r="E4" s="110" t="s">
        <v>269</v>
      </c>
      <c r="F4" s="110" t="s">
        <v>268</v>
      </c>
      <c r="G4" s="109" t="s">
        <v>267</v>
      </c>
      <c r="H4" s="212"/>
      <c r="I4" s="108" t="s">
        <v>266</v>
      </c>
      <c r="J4" s="108" t="s">
        <v>265</v>
      </c>
      <c r="K4" s="108" t="s">
        <v>264</v>
      </c>
      <c r="L4" s="108" t="s">
        <v>263</v>
      </c>
      <c r="M4" s="108" t="s">
        <v>262</v>
      </c>
      <c r="N4" s="108" t="s">
        <v>261</v>
      </c>
      <c r="O4" s="108" t="s">
        <v>260</v>
      </c>
      <c r="P4" s="108" t="s">
        <v>259</v>
      </c>
      <c r="Q4" s="108" t="s">
        <v>258</v>
      </c>
      <c r="R4" s="108" t="s">
        <v>257</v>
      </c>
      <c r="S4" s="108" t="s">
        <v>256</v>
      </c>
      <c r="T4" s="108" t="s">
        <v>255</v>
      </c>
      <c r="U4" s="108" t="s">
        <v>254</v>
      </c>
      <c r="V4" s="108" t="s">
        <v>253</v>
      </c>
      <c r="W4" s="212"/>
      <c r="X4" s="107" t="s">
        <v>252</v>
      </c>
      <c r="Y4" s="107" t="s">
        <v>251</v>
      </c>
      <c r="Z4" s="107" t="s">
        <v>250</v>
      </c>
      <c r="AA4" s="107" t="s">
        <v>249</v>
      </c>
      <c r="AB4" s="212"/>
      <c r="AC4" s="106" t="s">
        <v>248</v>
      </c>
      <c r="AD4" s="106" t="s">
        <v>247</v>
      </c>
      <c r="AE4" s="106" t="s">
        <v>246</v>
      </c>
      <c r="AF4" s="106" t="s">
        <v>245</v>
      </c>
      <c r="AG4" s="106" t="s">
        <v>244</v>
      </c>
      <c r="AH4" s="106" t="s">
        <v>243</v>
      </c>
      <c r="AI4" s="106" t="s">
        <v>63</v>
      </c>
      <c r="AJ4" s="106" t="s">
        <v>242</v>
      </c>
      <c r="AK4" s="106" t="s">
        <v>241</v>
      </c>
      <c r="AL4" s="212"/>
      <c r="AM4" s="106" t="s">
        <v>240</v>
      </c>
      <c r="AN4" s="106" t="s">
        <v>239</v>
      </c>
      <c r="AO4" s="106" t="s">
        <v>238</v>
      </c>
      <c r="AP4" s="106" t="s">
        <v>237</v>
      </c>
      <c r="AQ4" s="106" t="s">
        <v>236</v>
      </c>
      <c r="AR4" s="106" t="s">
        <v>235</v>
      </c>
      <c r="AS4" s="106" t="s">
        <v>234</v>
      </c>
      <c r="AT4" s="106" t="s">
        <v>233</v>
      </c>
      <c r="AU4" s="106" t="s">
        <v>232</v>
      </c>
      <c r="AV4" s="106" t="s">
        <v>231</v>
      </c>
      <c r="AW4" s="106" t="s">
        <v>230</v>
      </c>
      <c r="AX4" s="106" t="s">
        <v>229</v>
      </c>
      <c r="AY4" s="106" t="s">
        <v>228</v>
      </c>
      <c r="AZ4" s="212"/>
      <c r="BA4" s="105" t="s">
        <v>227</v>
      </c>
      <c r="BB4" s="105" t="s">
        <v>226</v>
      </c>
      <c r="BC4" s="105" t="s">
        <v>225</v>
      </c>
      <c r="BD4" s="105" t="s">
        <v>224</v>
      </c>
      <c r="BE4" s="105" t="s">
        <v>223</v>
      </c>
      <c r="BF4" s="105" t="s">
        <v>222</v>
      </c>
      <c r="BG4" s="105" t="s">
        <v>221</v>
      </c>
      <c r="BH4" s="105" t="s">
        <v>220</v>
      </c>
      <c r="BI4" s="105" t="s">
        <v>219</v>
      </c>
      <c r="BJ4" s="212"/>
      <c r="BK4"/>
    </row>
    <row r="5" spans="1:63" s="66" customFormat="1" ht="15" x14ac:dyDescent="0.2">
      <c r="A5" s="76" t="s">
        <v>198</v>
      </c>
      <c r="B5" s="86"/>
      <c r="C5" s="86"/>
      <c r="D5" s="165"/>
      <c r="E5" s="86" t="s">
        <v>218</v>
      </c>
      <c r="F5" s="86" t="s">
        <v>217</v>
      </c>
      <c r="G5" s="81" t="str">
        <f>IF(ISBLANK(ETPT_TJ_DDG!$D$5),"",IF(ISERROR(ETPT_TJ!G5),"",IF(ETPT_TJ!G5=0,"",ETPT_TJ!G5)))</f>
        <v/>
      </c>
      <c r="H5" s="71">
        <f t="shared" ref="H5:H15" si="0">SUM(G5)</f>
        <v>0</v>
      </c>
      <c r="I5" s="81" t="str">
        <f>IF(ISBLANK(ETPT_TJ_DDG!$D$5),"",IF(ISERROR(ETPT_TJ!I5),"",IF(ETPT_TJ!I5=0,"",ETPT_TJ!I5)))</f>
        <v/>
      </c>
      <c r="J5" s="81" t="str">
        <f>IF(ISBLANK(ETPT_TJ_DDG!$D$5),"",IF(ISERROR(ETPT_TJ!J5),"",IF(ETPT_TJ!J5=0,"",ETPT_TJ!J5)))</f>
        <v/>
      </c>
      <c r="K5" s="81" t="str">
        <f>IF(ISBLANK(ETPT_TJ_DDG!$D$5),"",IF(ISERROR(ETPT_TJ!K5),"",IF(ETPT_TJ!K5=0,"",ETPT_TJ!K5)))</f>
        <v/>
      </c>
      <c r="L5" s="81" t="str">
        <f>IF(ISBLANK(ETPT_TJ_DDG!$D$5),"",IF(ISERROR(ETPT_TJ!L5),"",IF(ETPT_TJ!L5=0,"",ETPT_TJ!L5)))</f>
        <v/>
      </c>
      <c r="M5" s="81" t="str">
        <f>IF(ISBLANK(ETPT_TJ_DDG!$D$5),"",IF(ISERROR(ETPT_TJ!M5),"",IF(ETPT_TJ!M5=0,"",ETPT_TJ!M5)))</f>
        <v/>
      </c>
      <c r="N5" s="81" t="str">
        <f>IF(ISBLANK(ETPT_TJ_DDG!$D$5),"",IF(ISERROR(ETPT_TJ!N5),"",IF(ETPT_TJ!N5=0,"",ETPT_TJ!N5)))</f>
        <v/>
      </c>
      <c r="O5" s="81" t="str">
        <f>IF(ISBLANK(ETPT_TJ_DDG!$D$5),"",IF(ISERROR(ETPT_TJ!O5),"",IF(ETPT_TJ!O5=0,"",ETPT_TJ!O5)))</f>
        <v/>
      </c>
      <c r="P5" s="81" t="str">
        <f>IF(ISBLANK(ETPT_TJ_DDG!$D$5),"",IF(ISERROR(ETPT_TJ!P5),"",IF(ETPT_TJ!P5=0,"",ETPT_TJ!P5)))</f>
        <v/>
      </c>
      <c r="Q5" s="81" t="str">
        <f>IF(ISBLANK(ETPT_TJ_DDG!$D$5),"",IF(ISERROR(ETPT_TJ!Q5),"",IF(ETPT_TJ!Q5=0,"",ETPT_TJ!Q5)))</f>
        <v/>
      </c>
      <c r="R5" s="81" t="str">
        <f>IF(ISBLANK(ETPT_TJ_DDG!$D$5),"",IF(ISERROR(ETPT_TJ!R5),"",IF(ETPT_TJ!R5=0,"",ETPT_TJ!R5)))</f>
        <v/>
      </c>
      <c r="S5" s="81" t="str">
        <f>IF(ISBLANK(ETPT_TJ_DDG!$D$5),"",IF(ISERROR(ETPT_TJ!S5),"",IF(ETPT_TJ!S5=0,"",ETPT_TJ!S5)))</f>
        <v/>
      </c>
      <c r="T5" s="81" t="str">
        <f>IF(ISBLANK(ETPT_TJ_DDG!$D$5),"",IF(ISERROR(ETPT_TJ!T5),"",IF(ETPT_TJ!T5=0,"",ETPT_TJ!T5)))</f>
        <v/>
      </c>
      <c r="U5" s="81" t="str">
        <f>IF(ISBLANK(ETPT_TJ_DDG!$D$5),"",IF(ISERROR(ETPT_TJ!U5),"",IF(ETPT_TJ!U5=0,"",ETPT_TJ!U5)))</f>
        <v/>
      </c>
      <c r="V5" s="81" t="str">
        <f>IF(ISBLANK(ETPT_TJ_DDG!$D$5),"",IF(ISERROR(ETPT_TJ!V5),"",IF(ETPT_TJ!V5=0,"",ETPT_TJ!V5)))</f>
        <v/>
      </c>
      <c r="W5" s="71">
        <f t="shared" ref="W5:W15" si="1">SUM(I5:V5)</f>
        <v>0</v>
      </c>
      <c r="X5" s="81" t="str">
        <f>IF(ISBLANK(ETPT_TJ_DDG!$D$5),"",IF(ISERROR(ETPT_TJ!X5),"",IF(ETPT_TJ!X5=0,"",ETPT_TJ!X5)))</f>
        <v/>
      </c>
      <c r="Y5" s="81" t="str">
        <f>IF(ISBLANK(ETPT_TJ_DDG!$D$5),"",IF(ISERROR(ETPT_TJ!Y5),"",IF(ETPT_TJ!Y5=0,"",ETPT_TJ!Y5)))</f>
        <v/>
      </c>
      <c r="Z5" s="81" t="str">
        <f>IF(ISBLANK(ETPT_TJ_DDG!$D$5),"",IF(ISERROR(ETPT_TJ!Z5),"",IF(ETPT_TJ!Z5=0,"",ETPT_TJ!Z5)))</f>
        <v/>
      </c>
      <c r="AA5" s="81" t="str">
        <f>IF(ISBLANK(ETPT_TJ_DDG!$D$5),"",IF(ISERROR(ETPT_TJ!AA5),"",IF(ETPT_TJ!AA5=0,"",ETPT_TJ!AA5)))</f>
        <v/>
      </c>
      <c r="AB5" s="71">
        <f t="shared" ref="AB5:AB15" si="2">SUM(X5:AA5)</f>
        <v>0</v>
      </c>
      <c r="AC5" s="81" t="str">
        <f>IF(ISBLANK(ETPT_TJ_DDG!$D$5),"",IF(ISERROR(ETPT_TJ!AC5),"",IF(ETPT_TJ!AC5=0,"",ETPT_TJ!AC5)))</f>
        <v/>
      </c>
      <c r="AD5" s="81" t="str">
        <f>IF(ISBLANK(ETPT_TJ_DDG!$D$5),"",IF(ISERROR(ETPT_TJ!AD5),"",IF(ETPT_TJ!AD5=0,"",ETPT_TJ!AD5)))</f>
        <v/>
      </c>
      <c r="AE5" s="81" t="str">
        <f>IF(ISBLANK(ETPT_TJ_DDG!$D$5),"",IF(ISERROR(ETPT_TJ!AE5),"",IF(ETPT_TJ!AE5=0,"",ETPT_TJ!AE5)))</f>
        <v/>
      </c>
      <c r="AF5" s="81" t="str">
        <f>IF(ISBLANK(ETPT_TJ_DDG!$D$5),"",IF(ISERROR(ETPT_TJ!AF5),"",IF(ETPT_TJ!AF5=0,"",ETPT_TJ!AF5)))</f>
        <v/>
      </c>
      <c r="AG5" s="81" t="str">
        <f>IF(ISBLANK(ETPT_TJ_DDG!$D$5),"",IF(ISERROR(ETPT_TJ!AG5),"",IF(ETPT_TJ!AG5=0,"",ETPT_TJ!AG5)))</f>
        <v/>
      </c>
      <c r="AH5" s="81" t="str">
        <f>IF(ISBLANK(ETPT_TJ_DDG!$D$5),"",IF(ISERROR(ETPT_TJ!AH5),"",IF(ETPT_TJ!AH5=0,"",ETPT_TJ!AH5)))</f>
        <v/>
      </c>
      <c r="AI5" s="81" t="str">
        <f>IF(ISBLANK(ETPT_TJ_DDG!$D$5),"",IF(ISERROR(ETPT_TJ!AI5),"",IF(ETPT_TJ!AI5=0,"",ETPT_TJ!AI5)))</f>
        <v/>
      </c>
      <c r="AJ5" s="81" t="str">
        <f>IF(ISBLANK(ETPT_TJ_DDG!$D$5),"",IF(ISERROR(ETPT_TJ!AJ5),"",IF(ETPT_TJ!AJ5=0,"",ETPT_TJ!AJ5)))</f>
        <v/>
      </c>
      <c r="AK5" s="81" t="str">
        <f>IF(ISBLANK(ETPT_TJ_DDG!$D$5),"",IF(ISERROR(ETPT_TJ!AK5),"",IF(ETPT_TJ!AK5=0,"",ETPT_TJ!AK5)))</f>
        <v/>
      </c>
      <c r="AL5" s="71">
        <f t="shared" ref="AL5:AL15" si="3">SUM(AC5:AK5)</f>
        <v>0</v>
      </c>
      <c r="AM5" s="81" t="str">
        <f>IF(ISBLANK(ETPT_TJ_DDG!$D$5),"",IF(ISERROR(ETPT_TJ!AM5),"",IF(ETPT_TJ!AM5=0,"",ETPT_TJ!AM5)))</f>
        <v/>
      </c>
      <c r="AN5" s="81" t="str">
        <f>IF(ISBLANK(ETPT_TJ_DDG!$D$5),"",IF(ISERROR(ETPT_TJ!AN5),"",IF(ETPT_TJ!AN5=0,"",ETPT_TJ!AN5)))</f>
        <v/>
      </c>
      <c r="AO5" s="81" t="str">
        <f>IF(ISBLANK(ETPT_TJ_DDG!$D$5),"",IF(ISERROR(ETPT_TJ!AO5),"",IF(ETPT_TJ!AO5=0,"",ETPT_TJ!AO5)))</f>
        <v/>
      </c>
      <c r="AP5" s="81" t="str">
        <f>IF(ISBLANK(ETPT_TJ_DDG!$D$5),"",IF(ISERROR(ETPT_TJ!AP5),"",IF(ETPT_TJ!AP5=0,"",ETPT_TJ!AP5)))</f>
        <v/>
      </c>
      <c r="AQ5" s="81" t="str">
        <f>IF(ISBLANK(ETPT_TJ_DDG!$D$5),"",IF(ISERROR(ETPT_TJ!AQ5),"",IF(ETPT_TJ!AQ5=0,"",ETPT_TJ!AQ5)))</f>
        <v/>
      </c>
      <c r="AR5" s="81" t="str">
        <f>IF(ISBLANK(ETPT_TJ_DDG!$D$5),"",IF(ISERROR(ETPT_TJ!AR5),"",IF(ETPT_TJ!AR5=0,"",ETPT_TJ!AR5)))</f>
        <v/>
      </c>
      <c r="AS5" s="81" t="str">
        <f>IF(ISBLANK(ETPT_TJ_DDG!$D$5),"",IF(ISERROR(ETPT_TJ!AS5),"",IF(ETPT_TJ!AS5=0,"",ETPT_TJ!AS5)))</f>
        <v/>
      </c>
      <c r="AT5" s="81" t="str">
        <f>IF(ISBLANK(ETPT_TJ_DDG!$D$5),"",IF(ISERROR(ETPT_TJ!AT5),"",IF(ETPT_TJ!AT5=0,"",ETPT_TJ!AT5)))</f>
        <v/>
      </c>
      <c r="AU5" s="81" t="str">
        <f>IF(ISBLANK(ETPT_TJ_DDG!$D$5),"",IF(ISERROR(ETPT_TJ!AU5),"",IF(ETPT_TJ!AU5=0,"",ETPT_TJ!AU5)))</f>
        <v/>
      </c>
      <c r="AV5" s="81" t="str">
        <f>IF(ISBLANK(ETPT_TJ_DDG!$D$5),"",IF(ISERROR(ETPT_TJ!AV5),"",IF(ETPT_TJ!AV5=0,"",ETPT_TJ!AV5)))</f>
        <v/>
      </c>
      <c r="AW5" s="81" t="str">
        <f>IF(ISBLANK(ETPT_TJ_DDG!$D$5),"",IF(ISERROR(ETPT_TJ!AW5),"",IF(ETPT_TJ!AW5=0,"",ETPT_TJ!AW5)))</f>
        <v/>
      </c>
      <c r="AX5" s="81" t="str">
        <f>IF(ISBLANK(ETPT_TJ_DDG!$D$5),"",IF(ISERROR(ETPT_TJ!AX5),"",IF(ETPT_TJ!AX5=0,"",ETPT_TJ!AX5)))</f>
        <v/>
      </c>
      <c r="AY5" s="81" t="str">
        <f>IF(ISBLANK(ETPT_TJ_DDG!$D$5),"",IF(ISERROR(ETPT_TJ!AY5),"",IF(ETPT_TJ!AY5=0,"",ETPT_TJ!AY5)))</f>
        <v/>
      </c>
      <c r="AZ5" s="71">
        <f t="shared" ref="AZ5:AZ15" si="4">SUM(AM5:AY5)</f>
        <v>0</v>
      </c>
      <c r="BA5" s="77"/>
      <c r="BB5" s="77"/>
      <c r="BC5" s="95"/>
      <c r="BD5" s="95"/>
      <c r="BE5" s="95"/>
      <c r="BF5" s="95"/>
      <c r="BG5" s="95"/>
      <c r="BH5" s="95"/>
      <c r="BI5" s="77"/>
      <c r="BJ5" s="71">
        <f t="shared" ref="BJ5:BJ15" si="5">SUM(BA5:BI5)</f>
        <v>0</v>
      </c>
      <c r="BK5"/>
    </row>
    <row r="6" spans="1:63" s="66" customFormat="1" ht="12" x14ac:dyDescent="0.15">
      <c r="A6" s="76" t="s">
        <v>198</v>
      </c>
      <c r="B6" s="86"/>
      <c r="C6" s="86"/>
      <c r="D6" s="166" t="str">
        <f t="shared" ref="D6:D15" si="6">IF(ISBLANK($D$5),"",$D$5)</f>
        <v/>
      </c>
      <c r="E6" s="86" t="s">
        <v>216</v>
      </c>
      <c r="F6" s="86" t="s">
        <v>215</v>
      </c>
      <c r="G6" s="81" t="str">
        <f>IF(ISBLANK(ETPT_TJ_DDG!$D$5),"",IF(ISERROR(ETPT_TJ!G6),"",IF(ETPT_TJ!G6=0,"",ETPT_TJ!G6)))</f>
        <v/>
      </c>
      <c r="H6" s="71">
        <f t="shared" si="0"/>
        <v>0</v>
      </c>
      <c r="I6" s="81" t="str">
        <f>IF(ISBLANK(ETPT_TJ_DDG!$D$5),"",IF(ISERROR(ETPT_TJ!I6),"",IF(ETPT_TJ!I6=0,"",ETPT_TJ!I6)))</f>
        <v/>
      </c>
      <c r="J6" s="81" t="str">
        <f>IF(ISBLANK(ETPT_TJ_DDG!$D$5),"",IF(ISERROR(ETPT_TJ!J6),"",IF(ETPT_TJ!J6=0,"",ETPT_TJ!J6)))</f>
        <v/>
      </c>
      <c r="K6" s="81" t="str">
        <f>IF(ISBLANK(ETPT_TJ_DDG!$D$5),"",IF(ISERROR(ETPT_TJ!K6),"",IF(ETPT_TJ!K6=0,"",ETPT_TJ!K6)))</f>
        <v/>
      </c>
      <c r="L6" s="81" t="str">
        <f>IF(ISBLANK(ETPT_TJ_DDG!$D$5),"",IF(ISERROR(ETPT_TJ!L6),"",IF(ETPT_TJ!L6=0,"",ETPT_TJ!L6)))</f>
        <v/>
      </c>
      <c r="M6" s="81" t="str">
        <f>IF(ISBLANK(ETPT_TJ_DDG!$D$5),"",IF(ISERROR(ETPT_TJ!M6),"",IF(ETPT_TJ!M6=0,"",ETPT_TJ!M6)))</f>
        <v/>
      </c>
      <c r="N6" s="81" t="str">
        <f>IF(ISBLANK(ETPT_TJ_DDG!$D$5),"",IF(ISERROR(ETPT_TJ!N6),"",IF(ETPT_TJ!N6=0,"",ETPT_TJ!N6)))</f>
        <v/>
      </c>
      <c r="O6" s="81" t="str">
        <f>IF(ISBLANK(ETPT_TJ_DDG!$D$5),"",IF(ISERROR(ETPT_TJ!O6),"",IF(ETPT_TJ!O6=0,"",ETPT_TJ!O6)))</f>
        <v/>
      </c>
      <c r="P6" s="81" t="str">
        <f>IF(ISBLANK(ETPT_TJ_DDG!$D$5),"",IF(ISERROR(ETPT_TJ!P6),"",IF(ETPT_TJ!P6=0,"",ETPT_TJ!P6)))</f>
        <v/>
      </c>
      <c r="Q6" s="81" t="str">
        <f>IF(ISBLANK(ETPT_TJ_DDG!$D$5),"",IF(ISERROR(ETPT_TJ!Q6),"",IF(ETPT_TJ!Q6=0,"",ETPT_TJ!Q6)))</f>
        <v/>
      </c>
      <c r="R6" s="81" t="str">
        <f>IF(ISBLANK(ETPT_TJ_DDG!$D$5),"",IF(ISERROR(ETPT_TJ!R6),"",IF(ETPT_TJ!R6=0,"",ETPT_TJ!R6)))</f>
        <v/>
      </c>
      <c r="S6" s="81" t="str">
        <f>IF(ISBLANK(ETPT_TJ_DDG!$D$5),"",IF(ISERROR(ETPT_TJ!S6),"",IF(ETPT_TJ!S6=0,"",ETPT_TJ!S6)))</f>
        <v/>
      </c>
      <c r="T6" s="81" t="str">
        <f>IF(ISBLANK(ETPT_TJ_DDG!$D$5),"",IF(ISERROR(ETPT_TJ!T6),"",IF(ETPT_TJ!T6=0,"",ETPT_TJ!T6)))</f>
        <v/>
      </c>
      <c r="U6" s="81" t="str">
        <f>IF(ISBLANK(ETPT_TJ_DDG!$D$5),"",IF(ISERROR(ETPT_TJ!U6),"",IF(ETPT_TJ!U6=0,"",ETPT_TJ!U6)))</f>
        <v/>
      </c>
      <c r="V6" s="81" t="str">
        <f>IF(ISBLANK(ETPT_TJ_DDG!$D$5),"",IF(ISERROR(ETPT_TJ!V6),"",IF(ETPT_TJ!V6=0,"",ETPT_TJ!V6)))</f>
        <v/>
      </c>
      <c r="W6" s="71">
        <f t="shared" si="1"/>
        <v>0</v>
      </c>
      <c r="X6" s="81" t="str">
        <f>IF(ISBLANK(ETPT_TJ_DDG!$D$5),"",IF(ISERROR(ETPT_TJ!X6),"",IF(ETPT_TJ!X6=0,"",ETPT_TJ!X6)))</f>
        <v/>
      </c>
      <c r="Y6" s="81" t="str">
        <f>IF(ISBLANK(ETPT_TJ_DDG!$D$5),"",IF(ISERROR(ETPT_TJ!Y6),"",IF(ETPT_TJ!Y6=0,"",ETPT_TJ!Y6)))</f>
        <v/>
      </c>
      <c r="Z6" s="81" t="str">
        <f>IF(ISBLANK(ETPT_TJ_DDG!$D$5),"",IF(ISERROR(ETPT_TJ!Z6),"",IF(ETPT_TJ!Z6=0,"",ETPT_TJ!Z6)))</f>
        <v/>
      </c>
      <c r="AA6" s="81" t="str">
        <f>IF(ISBLANK(ETPT_TJ_DDG!$D$5),"",IF(ISERROR(ETPT_TJ!AA6),"",IF(ETPT_TJ!AA6=0,"",ETPT_TJ!AA6)))</f>
        <v/>
      </c>
      <c r="AB6" s="71">
        <f t="shared" si="2"/>
        <v>0</v>
      </c>
      <c r="AC6" s="81" t="str">
        <f>IF(ISBLANK(ETPT_TJ_DDG!$D$5),"",IF(ISERROR(ETPT_TJ!AC6),"",IF(ETPT_TJ!AC6=0,"",ETPT_TJ!AC6)))</f>
        <v/>
      </c>
      <c r="AD6" s="81" t="str">
        <f>IF(ISBLANK(ETPT_TJ_DDG!$D$5),"",IF(ISERROR(ETPT_TJ!AD6),"",IF(ETPT_TJ!AD6=0,"",ETPT_TJ!AD6)))</f>
        <v/>
      </c>
      <c r="AE6" s="81" t="str">
        <f>IF(ISBLANK(ETPT_TJ_DDG!$D$5),"",IF(ISERROR(ETPT_TJ!AE6),"",IF(ETPT_TJ!AE6=0,"",ETPT_TJ!AE6)))</f>
        <v/>
      </c>
      <c r="AF6" s="81" t="str">
        <f>IF(ISBLANK(ETPT_TJ_DDG!$D$5),"",IF(ISERROR(ETPT_TJ!AF6),"",IF(ETPT_TJ!AF6=0,"",ETPT_TJ!AF6)))</f>
        <v/>
      </c>
      <c r="AG6" s="81" t="str">
        <f>IF(ISBLANK(ETPT_TJ_DDG!$D$5),"",IF(ISERROR(ETPT_TJ!AG6),"",IF(ETPT_TJ!AG6=0,"",ETPT_TJ!AG6)))</f>
        <v/>
      </c>
      <c r="AH6" s="81" t="str">
        <f>IF(ISBLANK(ETPT_TJ_DDG!$D$5),"",IF(ISERROR(ETPT_TJ!AH6),"",IF(ETPT_TJ!AH6=0,"",ETPT_TJ!AH6)))</f>
        <v/>
      </c>
      <c r="AI6" s="81" t="str">
        <f>IF(ISBLANK(ETPT_TJ_DDG!$D$5),"",IF(ISERROR(ETPT_TJ!AI6),"",IF(ETPT_TJ!AI6=0,"",ETPT_TJ!AI6)))</f>
        <v/>
      </c>
      <c r="AJ6" s="81" t="str">
        <f>IF(ISBLANK(ETPT_TJ_DDG!$D$5),"",IF(ISERROR(ETPT_TJ!AJ6),"",IF(ETPT_TJ!AJ6=0,"",ETPT_TJ!AJ6)))</f>
        <v/>
      </c>
      <c r="AK6" s="81" t="str">
        <f>IF(ISBLANK(ETPT_TJ_DDG!$D$5),"",IF(ISERROR(ETPT_TJ!AK6),"",IF(ETPT_TJ!AK6=0,"",ETPT_TJ!AK6)))</f>
        <v/>
      </c>
      <c r="AL6" s="71">
        <f t="shared" si="3"/>
        <v>0</v>
      </c>
      <c r="AM6" s="81" t="str">
        <f>IF(ISBLANK(ETPT_TJ_DDG!$D$5),"",IF(ISERROR(ETPT_TJ!AM6),"",IF(ETPT_TJ!AM6=0,"",ETPT_TJ!AM6)))</f>
        <v/>
      </c>
      <c r="AN6" s="81" t="str">
        <f>IF(ISBLANK(ETPT_TJ_DDG!$D$5),"",IF(ISERROR(ETPT_TJ!AN6),"",IF(ETPT_TJ!AN6=0,"",ETPT_TJ!AN6)))</f>
        <v/>
      </c>
      <c r="AO6" s="81" t="str">
        <f>IF(ISBLANK(ETPT_TJ_DDG!$D$5),"",IF(ISERROR(ETPT_TJ!AO6),"",IF(ETPT_TJ!AO6=0,"",ETPT_TJ!AO6)))</f>
        <v/>
      </c>
      <c r="AP6" s="81" t="str">
        <f>IF(ISBLANK(ETPT_TJ_DDG!$D$5),"",IF(ISERROR(ETPT_TJ!AP6),"",IF(ETPT_TJ!AP6=0,"",ETPT_TJ!AP6)))</f>
        <v/>
      </c>
      <c r="AQ6" s="81" t="str">
        <f>IF(ISBLANK(ETPT_TJ_DDG!$D$5),"",IF(ISERROR(ETPT_TJ!AQ6),"",IF(ETPT_TJ!AQ6=0,"",ETPT_TJ!AQ6)))</f>
        <v/>
      </c>
      <c r="AR6" s="81" t="str">
        <f>IF(ISBLANK(ETPT_TJ_DDG!$D$5),"",IF(ISERROR(ETPT_TJ!AR6),"",IF(ETPT_TJ!AR6=0,"",ETPT_TJ!AR6)))</f>
        <v/>
      </c>
      <c r="AS6" s="81" t="str">
        <f>IF(ISBLANK(ETPT_TJ_DDG!$D$5),"",IF(ISERROR(ETPT_TJ!AS6),"",IF(ETPT_TJ!AS6=0,"",ETPT_TJ!AS6)))</f>
        <v/>
      </c>
      <c r="AT6" s="81" t="str">
        <f>IF(ISBLANK(ETPT_TJ_DDG!$D$5),"",IF(ISERROR(ETPT_TJ!AT6),"",IF(ETPT_TJ!AT6=0,"",ETPT_TJ!AT6)))</f>
        <v/>
      </c>
      <c r="AU6" s="81" t="str">
        <f>IF(ISBLANK(ETPT_TJ_DDG!$D$5),"",IF(ISERROR(ETPT_TJ!AU6),"",IF(ETPT_TJ!AU6=0,"",ETPT_TJ!AU6)))</f>
        <v/>
      </c>
      <c r="AV6" s="81" t="str">
        <f>IF(ISBLANK(ETPT_TJ_DDG!$D$5),"",IF(ISERROR(ETPT_TJ!AV6),"",IF(ETPT_TJ!AV6=0,"",ETPT_TJ!AV6)))</f>
        <v/>
      </c>
      <c r="AW6" s="81" t="str">
        <f>IF(ISBLANK(ETPT_TJ_DDG!$D$5),"",IF(ISERROR(ETPT_TJ!AW6),"",IF(ETPT_TJ!AW6=0,"",ETPT_TJ!AW6)))</f>
        <v/>
      </c>
      <c r="AX6" s="81" t="str">
        <f>IF(ISBLANK(ETPT_TJ_DDG!$D$5),"",IF(ISERROR(ETPT_TJ!AX6),"",IF(ETPT_TJ!AX6=0,"",ETPT_TJ!AX6)))</f>
        <v/>
      </c>
      <c r="AY6" s="81" t="str">
        <f>IF(ISBLANK(ETPT_TJ_DDG!$D$5),"",IF(ISERROR(ETPT_TJ!AY6),"",IF(ETPT_TJ!AY6=0,"",ETPT_TJ!AY6)))</f>
        <v/>
      </c>
      <c r="AZ6" s="71">
        <f t="shared" si="4"/>
        <v>0</v>
      </c>
      <c r="BA6" s="77"/>
      <c r="BB6" s="77"/>
      <c r="BC6" s="77"/>
      <c r="BD6" s="77"/>
      <c r="BE6" s="77"/>
      <c r="BF6" s="77"/>
      <c r="BG6" s="77"/>
      <c r="BH6" s="95"/>
      <c r="BI6" s="77"/>
      <c r="BJ6" s="71">
        <f t="shared" si="5"/>
        <v>0</v>
      </c>
    </row>
    <row r="7" spans="1:63" s="66" customFormat="1" ht="14.25" customHeight="1" x14ac:dyDescent="0.15">
      <c r="A7" s="76" t="s">
        <v>198</v>
      </c>
      <c r="B7" s="86"/>
      <c r="C7" s="86"/>
      <c r="D7" s="166" t="str">
        <f t="shared" si="6"/>
        <v/>
      </c>
      <c r="E7" s="86" t="s">
        <v>214</v>
      </c>
      <c r="F7" s="86" t="s">
        <v>213</v>
      </c>
      <c r="G7" s="81" t="str">
        <f>IF(ISBLANK(ETPT_TJ_DDG!$D$5),"",IF(ISERROR(ETPT_TJ!G7),"",IF(ETPT_TJ!G7=0,"",ETPT_TJ!G7)))</f>
        <v/>
      </c>
      <c r="H7" s="71">
        <f t="shared" si="0"/>
        <v>0</v>
      </c>
      <c r="I7" s="81" t="str">
        <f>IF(ISBLANK(ETPT_TJ_DDG!$D$5),"",IF(ISERROR(ETPT_TJ!I7),"",IF(ETPT_TJ!I7=0,"",ETPT_TJ!I7)))</f>
        <v/>
      </c>
      <c r="J7" s="81" t="str">
        <f>IF(ISBLANK(ETPT_TJ_DDG!$D$5),"",IF(ISERROR(ETPT_TJ!J7),"",IF(ETPT_TJ!J7=0,"",ETPT_TJ!J7)))</f>
        <v/>
      </c>
      <c r="K7" s="81" t="str">
        <f>IF(ISBLANK(ETPT_TJ_DDG!$D$5),"",IF(ISERROR(ETPT_TJ!K7),"",IF(ETPT_TJ!K7=0,"",ETPT_TJ!K7)))</f>
        <v/>
      </c>
      <c r="L7" s="81" t="str">
        <f>IF(ISBLANK(ETPT_TJ_DDG!$D$5),"",IF(ISERROR(ETPT_TJ!L7),"",IF(ETPT_TJ!L7=0,"",ETPT_TJ!L7)))</f>
        <v/>
      </c>
      <c r="M7" s="81" t="str">
        <f>IF(ISBLANK(ETPT_TJ_DDG!$D$5),"",IF(ISERROR(ETPT_TJ!M7),"",IF(ETPT_TJ!M7=0,"",ETPT_TJ!M7)))</f>
        <v/>
      </c>
      <c r="N7" s="81" t="str">
        <f>IF(ISBLANK(ETPT_TJ_DDG!$D$5),"",IF(ISERROR(ETPT_TJ!N7),"",IF(ETPT_TJ!N7=0,"",ETPT_TJ!N7)))</f>
        <v/>
      </c>
      <c r="O7" s="81" t="str">
        <f>IF(ISBLANK(ETPT_TJ_DDG!$D$5),"",IF(ISERROR(ETPT_TJ!O7),"",IF(ETPT_TJ!O7=0,"",ETPT_TJ!O7)))</f>
        <v/>
      </c>
      <c r="P7" s="81" t="str">
        <f>IF(ISBLANK(ETPT_TJ_DDG!$D$5),"",IF(ISERROR(ETPT_TJ!P7),"",IF(ETPT_TJ!P7=0,"",ETPT_TJ!P7)))</f>
        <v/>
      </c>
      <c r="Q7" s="81" t="str">
        <f>IF(ISBLANK(ETPT_TJ_DDG!$D$5),"",IF(ISERROR(ETPT_TJ!Q7),"",IF(ETPT_TJ!Q7=0,"",ETPT_TJ!Q7)))</f>
        <v/>
      </c>
      <c r="R7" s="81" t="str">
        <f>IF(ISBLANK(ETPT_TJ_DDG!$D$5),"",IF(ISERROR(ETPT_TJ!R7),"",IF(ETPT_TJ!R7=0,"",ETPT_TJ!R7)))</f>
        <v/>
      </c>
      <c r="S7" s="81" t="str">
        <f>IF(ISBLANK(ETPT_TJ_DDG!$D$5),"",IF(ISERROR(ETPT_TJ!S7),"",IF(ETPT_TJ!S7=0,"",ETPT_TJ!S7)))</f>
        <v/>
      </c>
      <c r="T7" s="81" t="str">
        <f>IF(ISBLANK(ETPT_TJ_DDG!$D$5),"",IF(ISERROR(ETPT_TJ!T7),"",IF(ETPT_TJ!T7=0,"",ETPT_TJ!T7)))</f>
        <v/>
      </c>
      <c r="U7" s="81" t="str">
        <f>IF(ISBLANK(ETPT_TJ_DDG!$D$5),"",IF(ISERROR(ETPT_TJ!U7),"",IF(ETPT_TJ!U7=0,"",ETPT_TJ!U7)))</f>
        <v/>
      </c>
      <c r="V7" s="81" t="str">
        <f>IF(ISBLANK(ETPT_TJ_DDG!$D$5),"",IF(ISERROR(ETPT_TJ!V7),"",IF(ETPT_TJ!V7=0,"",ETPT_TJ!V7)))</f>
        <v/>
      </c>
      <c r="W7" s="71">
        <f t="shared" si="1"/>
        <v>0</v>
      </c>
      <c r="X7" s="81" t="str">
        <f>IF(ISBLANK(ETPT_TJ_DDG!$D$5),"",IF(ISERROR(ETPT_TJ!X7),"",IF(ETPT_TJ!X7=0,"",ETPT_TJ!X7)))</f>
        <v/>
      </c>
      <c r="Y7" s="81" t="str">
        <f>IF(ISBLANK(ETPT_TJ_DDG!$D$5),"",IF(ISERROR(ETPT_TJ!Y7),"",IF(ETPT_TJ!Y7=0,"",ETPT_TJ!Y7)))</f>
        <v/>
      </c>
      <c r="Z7" s="81" t="str">
        <f>IF(ISBLANK(ETPT_TJ_DDG!$D$5),"",IF(ISERROR(ETPT_TJ!Z7),"",IF(ETPT_TJ!Z7=0,"",ETPT_TJ!Z7)))</f>
        <v/>
      </c>
      <c r="AA7" s="81" t="str">
        <f>IF(ISBLANK(ETPT_TJ_DDG!$D$5),"",IF(ISERROR(ETPT_TJ!AA7),"",IF(ETPT_TJ!AA7=0,"",ETPT_TJ!AA7)))</f>
        <v/>
      </c>
      <c r="AB7" s="71">
        <f t="shared" si="2"/>
        <v>0</v>
      </c>
      <c r="AC7" s="81" t="str">
        <f>IF(ISBLANK(ETPT_TJ_DDG!$D$5),"",IF(ISERROR(ETPT_TJ!AC7),"",IF(ETPT_TJ!AC7=0,"",ETPT_TJ!AC7)))</f>
        <v/>
      </c>
      <c r="AD7" s="81" t="str">
        <f>IF(ISBLANK(ETPT_TJ_DDG!$D$5),"",IF(ISERROR(ETPT_TJ!AD7),"",IF(ETPT_TJ!AD7=0,"",ETPT_TJ!AD7)))</f>
        <v/>
      </c>
      <c r="AE7" s="81" t="str">
        <f>IF(ISBLANK(ETPT_TJ_DDG!$D$5),"",IF(ISERROR(ETPT_TJ!AE7),"",IF(ETPT_TJ!AE7=0,"",ETPT_TJ!AE7)))</f>
        <v/>
      </c>
      <c r="AF7" s="81" t="str">
        <f>IF(ISBLANK(ETPT_TJ_DDG!$D$5),"",IF(ISERROR(ETPT_TJ!AF7),"",IF(ETPT_TJ!AF7=0,"",ETPT_TJ!AF7)))</f>
        <v/>
      </c>
      <c r="AG7" s="81" t="str">
        <f>IF(ISBLANK(ETPT_TJ_DDG!$D$5),"",IF(ISERROR(ETPT_TJ!AG7),"",IF(ETPT_TJ!AG7=0,"",ETPT_TJ!AG7)))</f>
        <v/>
      </c>
      <c r="AH7" s="81" t="str">
        <f>IF(ISBLANK(ETPT_TJ_DDG!$D$5),"",IF(ISERROR(ETPT_TJ!AH7),"",IF(ETPT_TJ!AH7=0,"",ETPT_TJ!AH7)))</f>
        <v/>
      </c>
      <c r="AI7" s="81" t="str">
        <f>IF(ISBLANK(ETPT_TJ_DDG!$D$5),"",IF(ISERROR(ETPT_TJ!AI7),"",IF(ETPT_TJ!AI7=0,"",ETPT_TJ!AI7)))</f>
        <v/>
      </c>
      <c r="AJ7" s="81" t="str">
        <f>IF(ISBLANK(ETPT_TJ_DDG!$D$5),"",IF(ISERROR(ETPT_TJ!AJ7),"",IF(ETPT_TJ!AJ7=0,"",ETPT_TJ!AJ7)))</f>
        <v/>
      </c>
      <c r="AK7" s="81" t="str">
        <f>IF(ISBLANK(ETPT_TJ_DDG!$D$5),"",IF(ISERROR(ETPT_TJ!AK7),"",IF(ETPT_TJ!AK7=0,"",ETPT_TJ!AK7)))</f>
        <v/>
      </c>
      <c r="AL7" s="71">
        <f t="shared" si="3"/>
        <v>0</v>
      </c>
      <c r="AM7" s="81" t="str">
        <f>IF(ISBLANK(ETPT_TJ_DDG!$D$5),"",IF(ISERROR(ETPT_TJ!AM7),"",IF(ETPT_TJ!AM7=0,"",ETPT_TJ!AM7)))</f>
        <v/>
      </c>
      <c r="AN7" s="81" t="str">
        <f>IF(ISBLANK(ETPT_TJ_DDG!$D$5),"",IF(ISERROR(ETPT_TJ!AN7),"",IF(ETPT_TJ!AN7=0,"",ETPT_TJ!AN7)))</f>
        <v/>
      </c>
      <c r="AO7" s="81" t="str">
        <f>IF(ISBLANK(ETPT_TJ_DDG!$D$5),"",IF(ISERROR(ETPT_TJ!AO7),"",IF(ETPT_TJ!AO7=0,"",ETPT_TJ!AO7)))</f>
        <v/>
      </c>
      <c r="AP7" s="81" t="str">
        <f>IF(ISBLANK(ETPT_TJ_DDG!$D$5),"",IF(ISERROR(ETPT_TJ!AP7),"",IF(ETPT_TJ!AP7=0,"",ETPT_TJ!AP7)))</f>
        <v/>
      </c>
      <c r="AQ7" s="81" t="str">
        <f>IF(ISBLANK(ETPT_TJ_DDG!$D$5),"",IF(ISERROR(ETPT_TJ!AQ7),"",IF(ETPT_TJ!AQ7=0,"",ETPT_TJ!AQ7)))</f>
        <v/>
      </c>
      <c r="AR7" s="81" t="str">
        <f>IF(ISBLANK(ETPT_TJ_DDG!$D$5),"",IF(ISERROR(ETPT_TJ!AR7),"",IF(ETPT_TJ!AR7=0,"",ETPT_TJ!AR7)))</f>
        <v/>
      </c>
      <c r="AS7" s="81" t="str">
        <f>IF(ISBLANK(ETPT_TJ_DDG!$D$5),"",IF(ISERROR(ETPT_TJ!AS7),"",IF(ETPT_TJ!AS7=0,"",ETPT_TJ!AS7)))</f>
        <v/>
      </c>
      <c r="AT7" s="81" t="str">
        <f>IF(ISBLANK(ETPT_TJ_DDG!$D$5),"",IF(ISERROR(ETPT_TJ!AT7),"",IF(ETPT_TJ!AT7=0,"",ETPT_TJ!AT7)))</f>
        <v/>
      </c>
      <c r="AU7" s="81" t="str">
        <f>IF(ISBLANK(ETPT_TJ_DDG!$D$5),"",IF(ISERROR(ETPT_TJ!AU7),"",IF(ETPT_TJ!AU7=0,"",ETPT_TJ!AU7)))</f>
        <v/>
      </c>
      <c r="AV7" s="81" t="str">
        <f>IF(ISBLANK(ETPT_TJ_DDG!$D$5),"",IF(ISERROR(ETPT_TJ!AV7),"",IF(ETPT_TJ!AV7=0,"",ETPT_TJ!AV7)))</f>
        <v/>
      </c>
      <c r="AW7" s="81" t="str">
        <f>IF(ISBLANK(ETPT_TJ_DDG!$D$5),"",IF(ISERROR(ETPT_TJ!AW7),"",IF(ETPT_TJ!AW7=0,"",ETPT_TJ!AW7)))</f>
        <v/>
      </c>
      <c r="AX7" s="81" t="str">
        <f>IF(ISBLANK(ETPT_TJ_DDG!$D$5),"",IF(ISERROR(ETPT_TJ!AX7),"",IF(ETPT_TJ!AX7=0,"",ETPT_TJ!AX7)))</f>
        <v/>
      </c>
      <c r="AY7" s="81" t="str">
        <f>IF(ISBLANK(ETPT_TJ_DDG!$D$5),"",IF(ISERROR(ETPT_TJ!AY7),"",IF(ETPT_TJ!AY7=0,"",ETPT_TJ!AY7)))</f>
        <v/>
      </c>
      <c r="AZ7" s="71">
        <f t="shared" si="4"/>
        <v>0</v>
      </c>
      <c r="BA7" s="77"/>
      <c r="BB7" s="77"/>
      <c r="BC7" s="77"/>
      <c r="BD7" s="77"/>
      <c r="BE7" s="77"/>
      <c r="BF7" s="77"/>
      <c r="BG7" s="77"/>
      <c r="BH7" s="77"/>
      <c r="BI7" s="77"/>
      <c r="BJ7" s="71">
        <f t="shared" si="5"/>
        <v>0</v>
      </c>
    </row>
    <row r="8" spans="1:63" s="66" customFormat="1" ht="14.25" customHeight="1" x14ac:dyDescent="0.15">
      <c r="A8" s="76" t="s">
        <v>198</v>
      </c>
      <c r="B8" s="86"/>
      <c r="C8" s="86"/>
      <c r="D8" s="166" t="str">
        <f t="shared" si="6"/>
        <v/>
      </c>
      <c r="E8" s="86" t="s">
        <v>212</v>
      </c>
      <c r="F8" s="86" t="s">
        <v>211</v>
      </c>
      <c r="G8" s="81" t="str">
        <f>IF(ISBLANK(ETPT_TJ_DDG!$D$5),"",IF(ISERROR(ETPT_TJ!G8),"",IF(ETPT_TJ!G8=0,"",ETPT_TJ!G8)))</f>
        <v/>
      </c>
      <c r="H8" s="71">
        <f t="shared" si="0"/>
        <v>0</v>
      </c>
      <c r="I8" s="81" t="str">
        <f>IF(ISBLANK(ETPT_TJ_DDG!$D$5),"",IF(ISERROR(ETPT_TJ!I8),"",IF(ETPT_TJ!I8=0,"",ETPT_TJ!I8)))</f>
        <v/>
      </c>
      <c r="J8" s="81" t="str">
        <f>IF(ISBLANK(ETPT_TJ_DDG!$D$5),"",IF(ISERROR(ETPT_TJ!J8),"",IF(ETPT_TJ!J8=0,"",ETPT_TJ!J8)))</f>
        <v/>
      </c>
      <c r="K8" s="81" t="str">
        <f>IF(ISBLANK(ETPT_TJ_DDG!$D$5),"",IF(ISERROR(ETPT_TJ!K8),"",IF(ETPT_TJ!K8=0,"",ETPT_TJ!K8)))</f>
        <v/>
      </c>
      <c r="L8" s="81" t="str">
        <f>IF(ISBLANK(ETPT_TJ_DDG!$D$5),"",IF(ISERROR(ETPT_TJ!L8),"",IF(ETPT_TJ!L8=0,"",ETPT_TJ!L8)))</f>
        <v/>
      </c>
      <c r="M8" s="81" t="str">
        <f>IF(ISBLANK(ETPT_TJ_DDG!$D$5),"",IF(ISERROR(ETPT_TJ!M8),"",IF(ETPT_TJ!M8=0,"",ETPT_TJ!M8)))</f>
        <v/>
      </c>
      <c r="N8" s="81" t="str">
        <f>IF(ISBLANK(ETPT_TJ_DDG!$D$5),"",IF(ISERROR(ETPT_TJ!N8),"",IF(ETPT_TJ!N8=0,"",ETPT_TJ!N8)))</f>
        <v/>
      </c>
      <c r="O8" s="81" t="str">
        <f>IF(ISBLANK(ETPT_TJ_DDG!$D$5),"",IF(ISERROR(ETPT_TJ!O8),"",IF(ETPT_TJ!O8=0,"",ETPT_TJ!O8)))</f>
        <v/>
      </c>
      <c r="P8" s="81" t="str">
        <f>IF(ISBLANK(ETPT_TJ_DDG!$D$5),"",IF(ISERROR(ETPT_TJ!P8),"",IF(ETPT_TJ!P8=0,"",ETPT_TJ!P8)))</f>
        <v/>
      </c>
      <c r="Q8" s="81" t="str">
        <f>IF(ISBLANK(ETPT_TJ_DDG!$D$5),"",IF(ISERROR(ETPT_TJ!Q8),"",IF(ETPT_TJ!Q8=0,"",ETPT_TJ!Q8)))</f>
        <v/>
      </c>
      <c r="R8" s="81" t="str">
        <f>IF(ISBLANK(ETPT_TJ_DDG!$D$5),"",IF(ISERROR(ETPT_TJ!R8),"",IF(ETPT_TJ!R8=0,"",ETPT_TJ!R8)))</f>
        <v/>
      </c>
      <c r="S8" s="81" t="str">
        <f>IF(ISBLANK(ETPT_TJ_DDG!$D$5),"",IF(ISERROR(ETPT_TJ!S8),"",IF(ETPT_TJ!S8=0,"",ETPT_TJ!S8)))</f>
        <v/>
      </c>
      <c r="T8" s="81" t="str">
        <f>IF(ISBLANK(ETPT_TJ_DDG!$D$5),"",IF(ISERROR(ETPT_TJ!T8),"",IF(ETPT_TJ!T8=0,"",ETPT_TJ!T8)))</f>
        <v/>
      </c>
      <c r="U8" s="81" t="str">
        <f>IF(ISBLANK(ETPT_TJ_DDG!$D$5),"",IF(ISERROR(ETPT_TJ!U8),"",IF(ETPT_TJ!U8=0,"",ETPT_TJ!U8)))</f>
        <v/>
      </c>
      <c r="V8" s="81" t="str">
        <f>IF(ISBLANK(ETPT_TJ_DDG!$D$5),"",IF(ISERROR(ETPT_TJ!V8),"",IF(ETPT_TJ!V8=0,"",ETPT_TJ!V8)))</f>
        <v/>
      </c>
      <c r="W8" s="71">
        <f t="shared" si="1"/>
        <v>0</v>
      </c>
      <c r="X8" s="81" t="str">
        <f>IF(ISBLANK(ETPT_TJ_DDG!$D$5),"",IF(ISERROR(ETPT_TJ!X8),"",IF(ETPT_TJ!X8=0,"",ETPT_TJ!X8)))</f>
        <v/>
      </c>
      <c r="Y8" s="81" t="str">
        <f>IF(ISBLANK(ETPT_TJ_DDG!$D$5),"",IF(ISERROR(ETPT_TJ!Y8),"",IF(ETPT_TJ!Y8=0,"",ETPT_TJ!Y8)))</f>
        <v/>
      </c>
      <c r="Z8" s="81" t="str">
        <f>IF(ISBLANK(ETPT_TJ_DDG!$D$5),"",IF(ISERROR(ETPT_TJ!Z8),"",IF(ETPT_TJ!Z8=0,"",ETPT_TJ!Z8)))</f>
        <v/>
      </c>
      <c r="AA8" s="81" t="str">
        <f>IF(ISBLANK(ETPT_TJ_DDG!$D$5),"",IF(ISERROR(ETPT_TJ!AA8),"",IF(ETPT_TJ!AA8=0,"",ETPT_TJ!AA8)))</f>
        <v/>
      </c>
      <c r="AB8" s="71">
        <f t="shared" si="2"/>
        <v>0</v>
      </c>
      <c r="AC8" s="81" t="str">
        <f>IF(ISBLANK(ETPT_TJ_DDG!$D$5),"",IF(ISERROR(ETPT_TJ!AC8),"",IF(ETPT_TJ!AC8=0,"",ETPT_TJ!AC8)))</f>
        <v/>
      </c>
      <c r="AD8" s="81" t="str">
        <f>IF(ISBLANK(ETPT_TJ_DDG!$D$5),"",IF(ISERROR(ETPT_TJ!AD8),"",IF(ETPT_TJ!AD8=0,"",ETPT_TJ!AD8)))</f>
        <v/>
      </c>
      <c r="AE8" s="81" t="str">
        <f>IF(ISBLANK(ETPT_TJ_DDG!$D$5),"",IF(ISERROR(ETPT_TJ!AE8),"",IF(ETPT_TJ!AE8=0,"",ETPT_TJ!AE8)))</f>
        <v/>
      </c>
      <c r="AF8" s="81" t="str">
        <f>IF(ISBLANK(ETPT_TJ_DDG!$D$5),"",IF(ISERROR(ETPT_TJ!AF8),"",IF(ETPT_TJ!AF8=0,"",ETPT_TJ!AF8)))</f>
        <v/>
      </c>
      <c r="AG8" s="81" t="str">
        <f>IF(ISBLANK(ETPT_TJ_DDG!$D$5),"",IF(ISERROR(ETPT_TJ!AG8),"",IF(ETPT_TJ!AG8=0,"",ETPT_TJ!AG8)))</f>
        <v/>
      </c>
      <c r="AH8" s="81" t="str">
        <f>IF(ISBLANK(ETPT_TJ_DDG!$D$5),"",IF(ISERROR(ETPT_TJ!AH8),"",IF(ETPT_TJ!AH8=0,"",ETPT_TJ!AH8)))</f>
        <v/>
      </c>
      <c r="AI8" s="81" t="str">
        <f>IF(ISBLANK(ETPT_TJ_DDG!$D$5),"",IF(ISERROR(ETPT_TJ!AI8),"",IF(ETPT_TJ!AI8=0,"",ETPT_TJ!AI8)))</f>
        <v/>
      </c>
      <c r="AJ8" s="81" t="str">
        <f>IF(ISBLANK(ETPT_TJ_DDG!$D$5),"",IF(ISERROR(ETPT_TJ!AJ8),"",IF(ETPT_TJ!AJ8=0,"",ETPT_TJ!AJ8)))</f>
        <v/>
      </c>
      <c r="AK8" s="81" t="str">
        <f>IF(ISBLANK(ETPT_TJ_DDG!$D$5),"",IF(ISERROR(ETPT_TJ!AK8),"",IF(ETPT_TJ!AK8=0,"",ETPT_TJ!AK8)))</f>
        <v/>
      </c>
      <c r="AL8" s="71">
        <f t="shared" si="3"/>
        <v>0</v>
      </c>
      <c r="AM8" s="81" t="str">
        <f>IF(ISBLANK(ETPT_TJ_DDG!$D$5),"",IF(ISERROR(ETPT_TJ!AM8),"",IF(ETPT_TJ!AM8=0,"",ETPT_TJ!AM8)))</f>
        <v/>
      </c>
      <c r="AN8" s="81" t="str">
        <f>IF(ISBLANK(ETPT_TJ_DDG!$D$5),"",IF(ISERROR(ETPT_TJ!AN8),"",IF(ETPT_TJ!AN8=0,"",ETPT_TJ!AN8)))</f>
        <v/>
      </c>
      <c r="AO8" s="81" t="str">
        <f>IF(ISBLANK(ETPT_TJ_DDG!$D$5),"",IF(ISERROR(ETPT_TJ!AO8),"",IF(ETPT_TJ!AO8=0,"",ETPT_TJ!AO8)))</f>
        <v/>
      </c>
      <c r="AP8" s="81" t="str">
        <f>IF(ISBLANK(ETPT_TJ_DDG!$D$5),"",IF(ISERROR(ETPT_TJ!AP8),"",IF(ETPT_TJ!AP8=0,"",ETPT_TJ!AP8)))</f>
        <v/>
      </c>
      <c r="AQ8" s="81" t="str">
        <f>IF(ISBLANK(ETPT_TJ_DDG!$D$5),"",IF(ISERROR(ETPT_TJ!AQ8),"",IF(ETPT_TJ!AQ8=0,"",ETPT_TJ!AQ8)))</f>
        <v/>
      </c>
      <c r="AR8" s="81" t="str">
        <f>IF(ISBLANK(ETPT_TJ_DDG!$D$5),"",IF(ISERROR(ETPT_TJ!AR8),"",IF(ETPT_TJ!AR8=0,"",ETPT_TJ!AR8)))</f>
        <v/>
      </c>
      <c r="AS8" s="81" t="str">
        <f>IF(ISBLANK(ETPT_TJ_DDG!$D$5),"",IF(ISERROR(ETPT_TJ!AS8),"",IF(ETPT_TJ!AS8=0,"",ETPT_TJ!AS8)))</f>
        <v/>
      </c>
      <c r="AT8" s="81" t="str">
        <f>IF(ISBLANK(ETPT_TJ_DDG!$D$5),"",IF(ISERROR(ETPT_TJ!AT8),"",IF(ETPT_TJ!AT8=0,"",ETPT_TJ!AT8)))</f>
        <v/>
      </c>
      <c r="AU8" s="81" t="str">
        <f>IF(ISBLANK(ETPT_TJ_DDG!$D$5),"",IF(ISERROR(ETPT_TJ!AU8),"",IF(ETPT_TJ!AU8=0,"",ETPT_TJ!AU8)))</f>
        <v/>
      </c>
      <c r="AV8" s="81" t="str">
        <f>IF(ISBLANK(ETPT_TJ_DDG!$D$5),"",IF(ISERROR(ETPT_TJ!AV8),"",IF(ETPT_TJ!AV8=0,"",ETPT_TJ!AV8)))</f>
        <v/>
      </c>
      <c r="AW8" s="81" t="str">
        <f>IF(ISBLANK(ETPT_TJ_DDG!$D$5),"",IF(ISERROR(ETPT_TJ!AW8),"",IF(ETPT_TJ!AW8=0,"",ETPT_TJ!AW8)))</f>
        <v/>
      </c>
      <c r="AX8" s="81" t="str">
        <f>IF(ISBLANK(ETPT_TJ_DDG!$D$5),"",IF(ISERROR(ETPT_TJ!AX8),"",IF(ETPT_TJ!AX8=0,"",ETPT_TJ!AX8)))</f>
        <v/>
      </c>
      <c r="AY8" s="81" t="str">
        <f>IF(ISBLANK(ETPT_TJ_DDG!$D$5),"",IF(ISERROR(ETPT_TJ!AY8),"",IF(ETPT_TJ!AY8=0,"",ETPT_TJ!AY8)))</f>
        <v/>
      </c>
      <c r="AZ8" s="71">
        <f t="shared" si="4"/>
        <v>0</v>
      </c>
      <c r="BA8" s="77"/>
      <c r="BB8" s="77"/>
      <c r="BC8" s="77"/>
      <c r="BD8" s="77"/>
      <c r="BE8" s="77"/>
      <c r="BF8" s="77"/>
      <c r="BG8" s="77"/>
      <c r="BH8" s="77"/>
      <c r="BI8" s="77"/>
      <c r="BJ8" s="71">
        <f t="shared" si="5"/>
        <v>0</v>
      </c>
    </row>
    <row r="9" spans="1:63" s="66" customFormat="1" ht="14.25" customHeight="1" x14ac:dyDescent="0.15">
      <c r="A9" s="76" t="s">
        <v>198</v>
      </c>
      <c r="B9" s="86"/>
      <c r="C9" s="86"/>
      <c r="D9" s="166" t="str">
        <f t="shared" si="6"/>
        <v/>
      </c>
      <c r="E9" s="86" t="s">
        <v>210</v>
      </c>
      <c r="F9" s="86" t="s">
        <v>209</v>
      </c>
      <c r="G9" s="81" t="str">
        <f>IF(ISBLANK(ETPT_TJ_DDG!$D$5),"",IF(ISERROR(ETPT_TJ!G9),"",IF(ETPT_TJ!G9=0,"",ETPT_TJ!G9)))</f>
        <v/>
      </c>
      <c r="H9" s="71">
        <f t="shared" si="0"/>
        <v>0</v>
      </c>
      <c r="I9" s="81" t="str">
        <f>IF(ISBLANK(ETPT_TJ_DDG!$D$5),"",IF(ISERROR(ETPT_TJ!I9),"",IF(ETPT_TJ!I9=0,"",ETPT_TJ!I9)))</f>
        <v/>
      </c>
      <c r="J9" s="81" t="str">
        <f>IF(ISBLANK(ETPT_TJ_DDG!$D$5),"",IF(ISERROR(ETPT_TJ!J9),"",IF(ETPT_TJ!J9=0,"",ETPT_TJ!J9)))</f>
        <v/>
      </c>
      <c r="K9" s="81" t="str">
        <f>IF(ISBLANK(ETPT_TJ_DDG!$D$5),"",IF(ISERROR(ETPT_TJ!K9),"",IF(ETPT_TJ!K9=0,"",ETPT_TJ!K9)))</f>
        <v/>
      </c>
      <c r="L9" s="81" t="str">
        <f>IF(ISBLANK(ETPT_TJ_DDG!$D$5),"",IF(ISERROR(ETPT_TJ!L9),"",IF(ETPT_TJ!L9=0,"",ETPT_TJ!L9)))</f>
        <v/>
      </c>
      <c r="M9" s="81" t="str">
        <f>IF(ISBLANK(ETPT_TJ_DDG!$D$5),"",IF(ISERROR(ETPT_TJ!M9),"",IF(ETPT_TJ!M9=0,"",ETPT_TJ!M9)))</f>
        <v/>
      </c>
      <c r="N9" s="81" t="str">
        <f>IF(ISBLANK(ETPT_TJ_DDG!$D$5),"",IF(ISERROR(ETPT_TJ!N9),"",IF(ETPT_TJ!N9=0,"",ETPT_TJ!N9)))</f>
        <v/>
      </c>
      <c r="O9" s="81" t="str">
        <f>IF(ISBLANK(ETPT_TJ_DDG!$D$5),"",IF(ISERROR(ETPT_TJ!O9),"",IF(ETPT_TJ!O9=0,"",ETPT_TJ!O9)))</f>
        <v/>
      </c>
      <c r="P9" s="81" t="str">
        <f>IF(ISBLANK(ETPT_TJ_DDG!$D$5),"",IF(ISERROR(ETPT_TJ!P9),"",IF(ETPT_TJ!P9=0,"",ETPT_TJ!P9)))</f>
        <v/>
      </c>
      <c r="Q9" s="81" t="str">
        <f>IF(ISBLANK(ETPT_TJ_DDG!$D$5),"",IF(ISERROR(ETPT_TJ!Q9),"",IF(ETPT_TJ!Q9=0,"",ETPT_TJ!Q9)))</f>
        <v/>
      </c>
      <c r="R9" s="81" t="str">
        <f>IF(ISBLANK(ETPT_TJ_DDG!$D$5),"",IF(ISERROR(ETPT_TJ!R9),"",IF(ETPT_TJ!R9=0,"",ETPT_TJ!R9)))</f>
        <v/>
      </c>
      <c r="S9" s="81" t="str">
        <f>IF(ISBLANK(ETPT_TJ_DDG!$D$5),"",IF(ISERROR(ETPT_TJ!S9),"",IF(ETPT_TJ!S9=0,"",ETPT_TJ!S9)))</f>
        <v/>
      </c>
      <c r="T9" s="81" t="str">
        <f>IF(ISBLANK(ETPT_TJ_DDG!$D$5),"",IF(ISERROR(ETPT_TJ!T9),"",IF(ETPT_TJ!T9=0,"",ETPT_TJ!T9)))</f>
        <v/>
      </c>
      <c r="U9" s="81" t="str">
        <f>IF(ISBLANK(ETPT_TJ_DDG!$D$5),"",IF(ISERROR(ETPT_TJ!U9),"",IF(ETPT_TJ!U9=0,"",ETPT_TJ!U9)))</f>
        <v/>
      </c>
      <c r="V9" s="81" t="str">
        <f>IF(ISBLANK(ETPT_TJ_DDG!$D$5),"",IF(ISERROR(ETPT_TJ!V9),"",IF(ETPT_TJ!V9=0,"",ETPT_TJ!V9)))</f>
        <v/>
      </c>
      <c r="W9" s="71">
        <f t="shared" si="1"/>
        <v>0</v>
      </c>
      <c r="X9" s="81" t="str">
        <f>IF(ISBLANK(ETPT_TJ_DDG!$D$5),"",IF(ISERROR(ETPT_TJ!X9),"",IF(ETPT_TJ!X9=0,"",ETPT_TJ!X9)))</f>
        <v/>
      </c>
      <c r="Y9" s="81" t="str">
        <f>IF(ISBLANK(ETPT_TJ_DDG!$D$5),"",IF(ISERROR(ETPT_TJ!Y9),"",IF(ETPT_TJ!Y9=0,"",ETPT_TJ!Y9)))</f>
        <v/>
      </c>
      <c r="Z9" s="81" t="str">
        <f>IF(ISBLANK(ETPT_TJ_DDG!$D$5),"",IF(ISERROR(ETPT_TJ!Z9),"",IF(ETPT_TJ!Z9=0,"",ETPT_TJ!Z9)))</f>
        <v/>
      </c>
      <c r="AA9" s="81" t="str">
        <f>IF(ISBLANK(ETPT_TJ_DDG!$D$5),"",IF(ISERROR(ETPT_TJ!AA9),"",IF(ETPT_TJ!AA9=0,"",ETPT_TJ!AA9)))</f>
        <v/>
      </c>
      <c r="AB9" s="71">
        <f t="shared" si="2"/>
        <v>0</v>
      </c>
      <c r="AC9" s="81" t="str">
        <f>IF(ISBLANK(ETPT_TJ_DDG!$D$5),"",IF(ISERROR(ETPT_TJ!AC9),"",IF(ETPT_TJ!AC9=0,"",ETPT_TJ!AC9)))</f>
        <v/>
      </c>
      <c r="AD9" s="81" t="str">
        <f>IF(ISBLANK(ETPT_TJ_DDG!$D$5),"",IF(ISERROR(ETPT_TJ!AD9),"",IF(ETPT_TJ!AD9=0,"",ETPT_TJ!AD9)))</f>
        <v/>
      </c>
      <c r="AE9" s="81" t="str">
        <f>IF(ISBLANK(ETPT_TJ_DDG!$D$5),"",IF(ISERROR(ETPT_TJ!AE9),"",IF(ETPT_TJ!AE9=0,"",ETPT_TJ!AE9)))</f>
        <v/>
      </c>
      <c r="AF9" s="81" t="str">
        <f>IF(ISBLANK(ETPT_TJ_DDG!$D$5),"",IF(ISERROR(ETPT_TJ!AF9),"",IF(ETPT_TJ!AF9=0,"",ETPT_TJ!AF9)))</f>
        <v/>
      </c>
      <c r="AG9" s="81" t="str">
        <f>IF(ISBLANK(ETPT_TJ_DDG!$D$5),"",IF(ISERROR(ETPT_TJ!AG9),"",IF(ETPT_TJ!AG9=0,"",ETPT_TJ!AG9)))</f>
        <v/>
      </c>
      <c r="AH9" s="81" t="str">
        <f>IF(ISBLANK(ETPT_TJ_DDG!$D$5),"",IF(ISERROR(ETPT_TJ!AH9),"",IF(ETPT_TJ!AH9=0,"",ETPT_TJ!AH9)))</f>
        <v/>
      </c>
      <c r="AI9" s="81" t="str">
        <f>IF(ISBLANK(ETPT_TJ_DDG!$D$5),"",IF(ISERROR(ETPT_TJ!AI9),"",IF(ETPT_TJ!AI9=0,"",ETPT_TJ!AI9)))</f>
        <v/>
      </c>
      <c r="AJ9" s="81" t="str">
        <f>IF(ISBLANK(ETPT_TJ_DDG!$D$5),"",IF(ISERROR(ETPT_TJ!AJ9),"",IF(ETPT_TJ!AJ9=0,"",ETPT_TJ!AJ9)))</f>
        <v/>
      </c>
      <c r="AK9" s="81" t="str">
        <f>IF(ISBLANK(ETPT_TJ_DDG!$D$5),"",IF(ISERROR(ETPT_TJ!AK9),"",IF(ETPT_TJ!AK9=0,"",ETPT_TJ!AK9)))</f>
        <v/>
      </c>
      <c r="AL9" s="71">
        <f t="shared" si="3"/>
        <v>0</v>
      </c>
      <c r="AM9" s="81" t="str">
        <f>IF(ISBLANK(ETPT_TJ_DDG!$D$5),"",IF(ISERROR(ETPT_TJ!AM9),"",IF(ETPT_TJ!AM9=0,"",ETPT_TJ!AM9)))</f>
        <v/>
      </c>
      <c r="AN9" s="81" t="str">
        <f>IF(ISBLANK(ETPT_TJ_DDG!$D$5),"",IF(ISERROR(ETPT_TJ!AN9),"",IF(ETPT_TJ!AN9=0,"",ETPT_TJ!AN9)))</f>
        <v/>
      </c>
      <c r="AO9" s="81" t="str">
        <f>IF(ISBLANK(ETPT_TJ_DDG!$D$5),"",IF(ISERROR(ETPT_TJ!AO9),"",IF(ETPT_TJ!AO9=0,"",ETPT_TJ!AO9)))</f>
        <v/>
      </c>
      <c r="AP9" s="81" t="str">
        <f>IF(ISBLANK(ETPT_TJ_DDG!$D$5),"",IF(ISERROR(ETPT_TJ!AP9),"",IF(ETPT_TJ!AP9=0,"",ETPT_TJ!AP9)))</f>
        <v/>
      </c>
      <c r="AQ9" s="81" t="str">
        <f>IF(ISBLANK(ETPT_TJ_DDG!$D$5),"",IF(ISERROR(ETPT_TJ!AQ9),"",IF(ETPT_TJ!AQ9=0,"",ETPT_TJ!AQ9)))</f>
        <v/>
      </c>
      <c r="AR9" s="81" t="str">
        <f>IF(ISBLANK(ETPT_TJ_DDG!$D$5),"",IF(ISERROR(ETPT_TJ!AR9),"",IF(ETPT_TJ!AR9=0,"",ETPT_TJ!AR9)))</f>
        <v/>
      </c>
      <c r="AS9" s="81" t="str">
        <f>IF(ISBLANK(ETPT_TJ_DDG!$D$5),"",IF(ISERROR(ETPT_TJ!AS9),"",IF(ETPT_TJ!AS9=0,"",ETPT_TJ!AS9)))</f>
        <v/>
      </c>
      <c r="AT9" s="81" t="str">
        <f>IF(ISBLANK(ETPT_TJ_DDG!$D$5),"",IF(ISERROR(ETPT_TJ!AT9),"",IF(ETPT_TJ!AT9=0,"",ETPT_TJ!AT9)))</f>
        <v/>
      </c>
      <c r="AU9" s="81" t="str">
        <f>IF(ISBLANK(ETPT_TJ_DDG!$D$5),"",IF(ISERROR(ETPT_TJ!AU9),"",IF(ETPT_TJ!AU9=0,"",ETPT_TJ!AU9)))</f>
        <v/>
      </c>
      <c r="AV9" s="81" t="str">
        <f>IF(ISBLANK(ETPT_TJ_DDG!$D$5),"",IF(ISERROR(ETPT_TJ!AV9),"",IF(ETPT_TJ!AV9=0,"",ETPT_TJ!AV9)))</f>
        <v/>
      </c>
      <c r="AW9" s="81" t="str">
        <f>IF(ISBLANK(ETPT_TJ_DDG!$D$5),"",IF(ISERROR(ETPT_TJ!AW9),"",IF(ETPT_TJ!AW9=0,"",ETPT_TJ!AW9)))</f>
        <v/>
      </c>
      <c r="AX9" s="81" t="str">
        <f>IF(ISBLANK(ETPT_TJ_DDG!$D$5),"",IF(ISERROR(ETPT_TJ!AX9),"",IF(ETPT_TJ!AX9=0,"",ETPT_TJ!AX9)))</f>
        <v/>
      </c>
      <c r="AY9" s="81" t="str">
        <f>IF(ISBLANK(ETPT_TJ_DDG!$D$5),"",IF(ISERROR(ETPT_TJ!AY9),"",IF(ETPT_TJ!AY9=0,"",ETPT_TJ!AY9)))</f>
        <v/>
      </c>
      <c r="AZ9" s="71">
        <f t="shared" si="4"/>
        <v>0</v>
      </c>
      <c r="BA9" s="77"/>
      <c r="BB9" s="77"/>
      <c r="BC9" s="77"/>
      <c r="BD9" s="77"/>
      <c r="BE9" s="77"/>
      <c r="BF9" s="77"/>
      <c r="BG9" s="77"/>
      <c r="BH9" s="77"/>
      <c r="BI9" s="77"/>
      <c r="BJ9" s="71">
        <f t="shared" si="5"/>
        <v>0</v>
      </c>
    </row>
    <row r="10" spans="1:63" s="66" customFormat="1" ht="14.25" customHeight="1" x14ac:dyDescent="0.15">
      <c r="A10" s="76" t="s">
        <v>198</v>
      </c>
      <c r="B10" s="86"/>
      <c r="C10" s="86"/>
      <c r="D10" s="166" t="str">
        <f t="shared" si="6"/>
        <v/>
      </c>
      <c r="E10" s="86" t="s">
        <v>208</v>
      </c>
      <c r="F10" s="86" t="s">
        <v>207</v>
      </c>
      <c r="G10" s="81" t="str">
        <f>IF(ISBLANK(ETPT_TJ_DDG!$D$5),"",IF(ISERROR(ETPT_TJ!G10),"",IF(ETPT_TJ!G10=0,"",ETPT_TJ!G10)))</f>
        <v/>
      </c>
      <c r="H10" s="71">
        <f t="shared" si="0"/>
        <v>0</v>
      </c>
      <c r="I10" s="81" t="str">
        <f>IF(ISBLANK(ETPT_TJ_DDG!$D$5),"",IF(ISERROR(ETPT_TJ!I10),"",IF(ETPT_TJ!I10=0,"",ETPT_TJ!I10)))</f>
        <v/>
      </c>
      <c r="J10" s="81" t="str">
        <f>IF(ISBLANK(ETPT_TJ_DDG!$D$5),"",IF(ISERROR(ETPT_TJ!J10),"",IF(ETPT_TJ!J10=0,"",ETPT_TJ!J10)))</f>
        <v/>
      </c>
      <c r="K10" s="81" t="str">
        <f>IF(ISBLANK(ETPT_TJ_DDG!$D$5),"",IF(ISERROR(ETPT_TJ!K10),"",IF(ETPT_TJ!K10=0,"",ETPT_TJ!K10)))</f>
        <v/>
      </c>
      <c r="L10" s="81" t="str">
        <f>IF(ISBLANK(ETPT_TJ_DDG!$D$5),"",IF(ISERROR(ETPT_TJ!L10),"",IF(ETPT_TJ!L10=0,"",ETPT_TJ!L10)))</f>
        <v/>
      </c>
      <c r="M10" s="81" t="str">
        <f>IF(ISBLANK(ETPT_TJ_DDG!$D$5),"",IF(ISERROR(ETPT_TJ!M10),"",IF(ETPT_TJ!M10=0,"",ETPT_TJ!M10)))</f>
        <v/>
      </c>
      <c r="N10" s="81" t="str">
        <f>IF(ISBLANK(ETPT_TJ_DDG!$D$5),"",IF(ISERROR(ETPT_TJ!N10),"",IF(ETPT_TJ!N10=0,"",ETPT_TJ!N10)))</f>
        <v/>
      </c>
      <c r="O10" s="81" t="str">
        <f>IF(ISBLANK(ETPT_TJ_DDG!$D$5),"",IF(ISERROR(ETPT_TJ!O10),"",IF(ETPT_TJ!O10=0,"",ETPT_TJ!O10)))</f>
        <v/>
      </c>
      <c r="P10" s="81" t="str">
        <f>IF(ISBLANK(ETPT_TJ_DDG!$D$5),"",IF(ISERROR(ETPT_TJ!P10),"",IF(ETPT_TJ!P10=0,"",ETPT_TJ!P10)))</f>
        <v/>
      </c>
      <c r="Q10" s="81" t="str">
        <f>IF(ISBLANK(ETPT_TJ_DDG!$D$5),"",IF(ISERROR(ETPT_TJ!Q10),"",IF(ETPT_TJ!Q10=0,"",ETPT_TJ!Q10)))</f>
        <v/>
      </c>
      <c r="R10" s="81" t="str">
        <f>IF(ISBLANK(ETPT_TJ_DDG!$D$5),"",IF(ISERROR(ETPT_TJ!R10),"",IF(ETPT_TJ!R10=0,"",ETPT_TJ!R10)))</f>
        <v/>
      </c>
      <c r="S10" s="81" t="str">
        <f>IF(ISBLANK(ETPT_TJ_DDG!$D$5),"",IF(ISERROR(ETPT_TJ!S10),"",IF(ETPT_TJ!S10=0,"",ETPT_TJ!S10)))</f>
        <v/>
      </c>
      <c r="T10" s="81" t="str">
        <f>IF(ISBLANK(ETPT_TJ_DDG!$D$5),"",IF(ISERROR(ETPT_TJ!T10),"",IF(ETPT_TJ!T10=0,"",ETPT_TJ!T10)))</f>
        <v/>
      </c>
      <c r="U10" s="81" t="str">
        <f>IF(ISBLANK(ETPT_TJ_DDG!$D$5),"",IF(ISERROR(ETPT_TJ!U10),"",IF(ETPT_TJ!U10=0,"",ETPT_TJ!U10)))</f>
        <v/>
      </c>
      <c r="V10" s="81" t="str">
        <f>IF(ISBLANK(ETPT_TJ_DDG!$D$5),"",IF(ISERROR(ETPT_TJ!V10),"",IF(ETPT_TJ!V10=0,"",ETPT_TJ!V10)))</f>
        <v/>
      </c>
      <c r="W10" s="71">
        <f t="shared" si="1"/>
        <v>0</v>
      </c>
      <c r="X10" s="81" t="str">
        <f>IF(ISBLANK(ETPT_TJ_DDG!$D$5),"",IF(ISERROR(ETPT_TJ!X10),"",IF(ETPT_TJ!X10=0,"",ETPT_TJ!X10)))</f>
        <v/>
      </c>
      <c r="Y10" s="81" t="str">
        <f>IF(ISBLANK(ETPT_TJ_DDG!$D$5),"",IF(ISERROR(ETPT_TJ!Y10),"",IF(ETPT_TJ!Y10=0,"",ETPT_TJ!Y10)))</f>
        <v/>
      </c>
      <c r="Z10" s="81" t="str">
        <f>IF(ISBLANK(ETPT_TJ_DDG!$D$5),"",IF(ISERROR(ETPT_TJ!Z10),"",IF(ETPT_TJ!Z10=0,"",ETPT_TJ!Z10)))</f>
        <v/>
      </c>
      <c r="AA10" s="81" t="str">
        <f>IF(ISBLANK(ETPT_TJ_DDG!$D$5),"",IF(ISERROR(ETPT_TJ!AA10),"",IF(ETPT_TJ!AA10=0,"",ETPT_TJ!AA10)))</f>
        <v/>
      </c>
      <c r="AB10" s="71">
        <f t="shared" si="2"/>
        <v>0</v>
      </c>
      <c r="AC10" s="81" t="str">
        <f>IF(ISBLANK(ETPT_TJ_DDG!$D$5),"",IF(ISERROR(ETPT_TJ!AC10),"",IF(ETPT_TJ!AC10=0,"",ETPT_TJ!AC10)))</f>
        <v/>
      </c>
      <c r="AD10" s="81" t="str">
        <f>IF(ISBLANK(ETPT_TJ_DDG!$D$5),"",IF(ISERROR(ETPT_TJ!AD10),"",IF(ETPT_TJ!AD10=0,"",ETPT_TJ!AD10)))</f>
        <v/>
      </c>
      <c r="AE10" s="81" t="str">
        <f>IF(ISBLANK(ETPT_TJ_DDG!$D$5),"",IF(ISERROR(ETPT_TJ!AE10),"",IF(ETPT_TJ!AE10=0,"",ETPT_TJ!AE10)))</f>
        <v/>
      </c>
      <c r="AF10" s="81" t="str">
        <f>IF(ISBLANK(ETPT_TJ_DDG!$D$5),"",IF(ISERROR(ETPT_TJ!AF10),"",IF(ETPT_TJ!AF10=0,"",ETPT_TJ!AF10)))</f>
        <v/>
      </c>
      <c r="AG10" s="81" t="str">
        <f>IF(ISBLANK(ETPT_TJ_DDG!$D$5),"",IF(ISERROR(ETPT_TJ!AG10),"",IF(ETPT_TJ!AG10=0,"",ETPT_TJ!AG10)))</f>
        <v/>
      </c>
      <c r="AH10" s="81" t="str">
        <f>IF(ISBLANK(ETPT_TJ_DDG!$D$5),"",IF(ISERROR(ETPT_TJ!AH10),"",IF(ETPT_TJ!AH10=0,"",ETPT_TJ!AH10)))</f>
        <v/>
      </c>
      <c r="AI10" s="81" t="str">
        <f>IF(ISBLANK(ETPT_TJ_DDG!$D$5),"",IF(ISERROR(ETPT_TJ!AI10),"",IF(ETPT_TJ!AI10=0,"",ETPT_TJ!AI10)))</f>
        <v/>
      </c>
      <c r="AJ10" s="81" t="str">
        <f>IF(ISBLANK(ETPT_TJ_DDG!$D$5),"",IF(ISERROR(ETPT_TJ!AJ10),"",IF(ETPT_TJ!AJ10=0,"",ETPT_TJ!AJ10)))</f>
        <v/>
      </c>
      <c r="AK10" s="81" t="str">
        <f>IF(ISBLANK(ETPT_TJ_DDG!$D$5),"",IF(ISERROR(ETPT_TJ!AK10),"",IF(ETPT_TJ!AK10=0,"",ETPT_TJ!AK10)))</f>
        <v/>
      </c>
      <c r="AL10" s="71">
        <f t="shared" si="3"/>
        <v>0</v>
      </c>
      <c r="AM10" s="81" t="str">
        <f>IF(ISBLANK(ETPT_TJ_DDG!$D$5),"",IF(ISERROR(ETPT_TJ!AM10),"",IF(ETPT_TJ!AM10=0,"",ETPT_TJ!AM10)))</f>
        <v/>
      </c>
      <c r="AN10" s="81" t="str">
        <f>IF(ISBLANK(ETPT_TJ_DDG!$D$5),"",IF(ISERROR(ETPT_TJ!AN10),"",IF(ETPT_TJ!AN10=0,"",ETPT_TJ!AN10)))</f>
        <v/>
      </c>
      <c r="AO10" s="81" t="str">
        <f>IF(ISBLANK(ETPT_TJ_DDG!$D$5),"",IF(ISERROR(ETPT_TJ!AO10),"",IF(ETPT_TJ!AO10=0,"",ETPT_TJ!AO10)))</f>
        <v/>
      </c>
      <c r="AP10" s="81" t="str">
        <f>IF(ISBLANK(ETPT_TJ_DDG!$D$5),"",IF(ISERROR(ETPT_TJ!AP10),"",IF(ETPT_TJ!AP10=0,"",ETPT_TJ!AP10)))</f>
        <v/>
      </c>
      <c r="AQ10" s="81" t="str">
        <f>IF(ISBLANK(ETPT_TJ_DDG!$D$5),"",IF(ISERROR(ETPT_TJ!AQ10),"",IF(ETPT_TJ!AQ10=0,"",ETPT_TJ!AQ10)))</f>
        <v/>
      </c>
      <c r="AR10" s="81" t="str">
        <f>IF(ISBLANK(ETPT_TJ_DDG!$D$5),"",IF(ISERROR(ETPT_TJ!AR10),"",IF(ETPT_TJ!AR10=0,"",ETPT_TJ!AR10)))</f>
        <v/>
      </c>
      <c r="AS10" s="81" t="str">
        <f>IF(ISBLANK(ETPT_TJ_DDG!$D$5),"",IF(ISERROR(ETPT_TJ!AS10),"",IF(ETPT_TJ!AS10=0,"",ETPT_TJ!AS10)))</f>
        <v/>
      </c>
      <c r="AT10" s="81" t="str">
        <f>IF(ISBLANK(ETPT_TJ_DDG!$D$5),"",IF(ISERROR(ETPT_TJ!AT10),"",IF(ETPT_TJ!AT10=0,"",ETPT_TJ!AT10)))</f>
        <v/>
      </c>
      <c r="AU10" s="81" t="str">
        <f>IF(ISBLANK(ETPT_TJ_DDG!$D$5),"",IF(ISERROR(ETPT_TJ!AU10),"",IF(ETPT_TJ!AU10=0,"",ETPT_TJ!AU10)))</f>
        <v/>
      </c>
      <c r="AV10" s="81" t="str">
        <f>IF(ISBLANK(ETPT_TJ_DDG!$D$5),"",IF(ISERROR(ETPT_TJ!AV10),"",IF(ETPT_TJ!AV10=0,"",ETPT_TJ!AV10)))</f>
        <v/>
      </c>
      <c r="AW10" s="81" t="str">
        <f>IF(ISBLANK(ETPT_TJ_DDG!$D$5),"",IF(ISERROR(ETPT_TJ!AW10),"",IF(ETPT_TJ!AW10=0,"",ETPT_TJ!AW10)))</f>
        <v/>
      </c>
      <c r="AX10" s="81" t="str">
        <f>IF(ISBLANK(ETPT_TJ_DDG!$D$5),"",IF(ISERROR(ETPT_TJ!AX10),"",IF(ETPT_TJ!AX10=0,"",ETPT_TJ!AX10)))</f>
        <v/>
      </c>
      <c r="AY10" s="81" t="str">
        <f>IF(ISBLANK(ETPT_TJ_DDG!$D$5),"",IF(ISERROR(ETPT_TJ!AY10),"",IF(ETPT_TJ!AY10=0,"",ETPT_TJ!AY10)))</f>
        <v/>
      </c>
      <c r="AZ10" s="71">
        <f t="shared" si="4"/>
        <v>0</v>
      </c>
      <c r="BA10" s="77"/>
      <c r="BB10" s="77"/>
      <c r="BC10" s="77"/>
      <c r="BD10" s="77"/>
      <c r="BE10" s="77"/>
      <c r="BF10" s="77"/>
      <c r="BG10" s="77"/>
      <c r="BH10" s="77"/>
      <c r="BI10" s="77"/>
      <c r="BJ10" s="71">
        <f t="shared" si="5"/>
        <v>0</v>
      </c>
    </row>
    <row r="11" spans="1:63" s="66" customFormat="1" ht="14.25" customHeight="1" x14ac:dyDescent="0.15">
      <c r="A11" s="76" t="s">
        <v>198</v>
      </c>
      <c r="B11" s="86"/>
      <c r="C11" s="86"/>
      <c r="D11" s="166" t="str">
        <f t="shared" si="6"/>
        <v/>
      </c>
      <c r="E11" s="86" t="s">
        <v>206</v>
      </c>
      <c r="F11" s="86" t="s">
        <v>205</v>
      </c>
      <c r="G11" s="81" t="str">
        <f>IF(ISBLANK(ETPT_TJ_DDG!$D$5),"",IF(ISERROR(ETPT_TJ!G11),"",IF(ETPT_TJ!G11=0,"",ETPT_TJ!G11)))</f>
        <v/>
      </c>
      <c r="H11" s="71">
        <f t="shared" si="0"/>
        <v>0</v>
      </c>
      <c r="I11" s="81" t="str">
        <f>IF(ISBLANK(ETPT_TJ_DDG!$D$5),"",IF(ISERROR(ETPT_TJ!I11),"",IF(ETPT_TJ!I11=0,"",ETPT_TJ!I11)))</f>
        <v/>
      </c>
      <c r="J11" s="81" t="str">
        <f>IF(ISBLANK(ETPT_TJ_DDG!$D$5),"",IF(ISERROR(ETPT_TJ!J11),"",IF(ETPT_TJ!J11=0,"",ETPT_TJ!J11)))</f>
        <v/>
      </c>
      <c r="K11" s="81" t="str">
        <f>IF(ISBLANK(ETPT_TJ_DDG!$D$5),"",IF(ISERROR(ETPT_TJ!K11),"",IF(ETPT_TJ!K11=0,"",ETPT_TJ!K11)))</f>
        <v/>
      </c>
      <c r="L11" s="81" t="str">
        <f>IF(ISBLANK(ETPT_TJ_DDG!$D$5),"",IF(ISERROR(ETPT_TJ!L11),"",IF(ETPT_TJ!L11=0,"",ETPT_TJ!L11)))</f>
        <v/>
      </c>
      <c r="M11" s="81" t="str">
        <f>IF(ISBLANK(ETPT_TJ_DDG!$D$5),"",IF(ISERROR(ETPT_TJ!M11),"",IF(ETPT_TJ!M11=0,"",ETPT_TJ!M11)))</f>
        <v/>
      </c>
      <c r="N11" s="81" t="str">
        <f>IF(ISBLANK(ETPT_TJ_DDG!$D$5),"",IF(ISERROR(ETPT_TJ!N11),"",IF(ETPT_TJ!N11=0,"",ETPT_TJ!N11)))</f>
        <v/>
      </c>
      <c r="O11" s="81" t="str">
        <f>IF(ISBLANK(ETPT_TJ_DDG!$D$5),"",IF(ISERROR(ETPT_TJ!O11),"",IF(ETPT_TJ!O11=0,"",ETPT_TJ!O11)))</f>
        <v/>
      </c>
      <c r="P11" s="81" t="str">
        <f>IF(ISBLANK(ETPT_TJ_DDG!$D$5),"",IF(ISERROR(ETPT_TJ!P11),"",IF(ETPT_TJ!P11=0,"",ETPT_TJ!P11)))</f>
        <v/>
      </c>
      <c r="Q11" s="81" t="str">
        <f>IF(ISBLANK(ETPT_TJ_DDG!$D$5),"",IF(ISERROR(ETPT_TJ!Q11),"",IF(ETPT_TJ!Q11=0,"",ETPT_TJ!Q11)))</f>
        <v/>
      </c>
      <c r="R11" s="81" t="str">
        <f>IF(ISBLANK(ETPT_TJ_DDG!$D$5),"",IF(ISERROR(ETPT_TJ!R11),"",IF(ETPT_TJ!R11=0,"",ETPT_TJ!R11)))</f>
        <v/>
      </c>
      <c r="S11" s="81" t="str">
        <f>IF(ISBLANK(ETPT_TJ_DDG!$D$5),"",IF(ISERROR(ETPT_TJ!S11),"",IF(ETPT_TJ!S11=0,"",ETPT_TJ!S11)))</f>
        <v/>
      </c>
      <c r="T11" s="81" t="str">
        <f>IF(ISBLANK(ETPT_TJ_DDG!$D$5),"",IF(ISERROR(ETPT_TJ!T11),"",IF(ETPT_TJ!T11=0,"",ETPT_TJ!T11)))</f>
        <v/>
      </c>
      <c r="U11" s="81" t="str">
        <f>IF(ISBLANK(ETPT_TJ_DDG!$D$5),"",IF(ISERROR(ETPT_TJ!U11),"",IF(ETPT_TJ!U11=0,"",ETPT_TJ!U11)))</f>
        <v/>
      </c>
      <c r="V11" s="81" t="str">
        <f>IF(ISBLANK(ETPT_TJ_DDG!$D$5),"",IF(ISERROR(ETPT_TJ!V11),"",IF(ETPT_TJ!V11=0,"",ETPT_TJ!V11)))</f>
        <v/>
      </c>
      <c r="W11" s="71">
        <f t="shared" si="1"/>
        <v>0</v>
      </c>
      <c r="X11" s="81" t="str">
        <f>IF(ISBLANK(ETPT_TJ_DDG!$D$5),"",IF(ISERROR(ETPT_TJ!X11),"",IF(ETPT_TJ!X11=0,"",ETPT_TJ!X11)))</f>
        <v/>
      </c>
      <c r="Y11" s="81" t="str">
        <f>IF(ISBLANK(ETPT_TJ_DDG!$D$5),"",IF(ISERROR(ETPT_TJ!Y11),"",IF(ETPT_TJ!Y11=0,"",ETPT_TJ!Y11)))</f>
        <v/>
      </c>
      <c r="Z11" s="81" t="str">
        <f>IF(ISBLANK(ETPT_TJ_DDG!$D$5),"",IF(ISERROR(ETPT_TJ!Z11),"",IF(ETPT_TJ!Z11=0,"",ETPT_TJ!Z11)))</f>
        <v/>
      </c>
      <c r="AA11" s="81" t="str">
        <f>IF(ISBLANK(ETPT_TJ_DDG!$D$5),"",IF(ISERROR(ETPT_TJ!AA11),"",IF(ETPT_TJ!AA11=0,"",ETPT_TJ!AA11)))</f>
        <v/>
      </c>
      <c r="AB11" s="71">
        <f t="shared" si="2"/>
        <v>0</v>
      </c>
      <c r="AC11" s="81" t="str">
        <f>IF(ISBLANK(ETPT_TJ_DDG!$D$5),"",IF(ISERROR(ETPT_TJ!AC11),"",IF(ETPT_TJ!AC11=0,"",ETPT_TJ!AC11)))</f>
        <v/>
      </c>
      <c r="AD11" s="81" t="str">
        <f>IF(ISBLANK(ETPT_TJ_DDG!$D$5),"",IF(ISERROR(ETPT_TJ!AD11),"",IF(ETPT_TJ!AD11=0,"",ETPT_TJ!AD11)))</f>
        <v/>
      </c>
      <c r="AE11" s="81" t="str">
        <f>IF(ISBLANK(ETPT_TJ_DDG!$D$5),"",IF(ISERROR(ETPT_TJ!AE11),"",IF(ETPT_TJ!AE11=0,"",ETPT_TJ!AE11)))</f>
        <v/>
      </c>
      <c r="AF11" s="81" t="str">
        <f>IF(ISBLANK(ETPT_TJ_DDG!$D$5),"",IF(ISERROR(ETPT_TJ!AF11),"",IF(ETPT_TJ!AF11=0,"",ETPT_TJ!AF11)))</f>
        <v/>
      </c>
      <c r="AG11" s="81" t="str">
        <f>IF(ISBLANK(ETPT_TJ_DDG!$D$5),"",IF(ISERROR(ETPT_TJ!AG11),"",IF(ETPT_TJ!AG11=0,"",ETPT_TJ!AG11)))</f>
        <v/>
      </c>
      <c r="AH11" s="81" t="str">
        <f>IF(ISBLANK(ETPT_TJ_DDG!$D$5),"",IF(ISERROR(ETPT_TJ!AH11),"",IF(ETPT_TJ!AH11=0,"",ETPT_TJ!AH11)))</f>
        <v/>
      </c>
      <c r="AI11" s="81" t="str">
        <f>IF(ISBLANK(ETPT_TJ_DDG!$D$5),"",IF(ISERROR(ETPT_TJ!AI11),"",IF(ETPT_TJ!AI11=0,"",ETPT_TJ!AI11)))</f>
        <v/>
      </c>
      <c r="AJ11" s="81" t="str">
        <f>IF(ISBLANK(ETPT_TJ_DDG!$D$5),"",IF(ISERROR(ETPT_TJ!AJ11),"",IF(ETPT_TJ!AJ11=0,"",ETPT_TJ!AJ11)))</f>
        <v/>
      </c>
      <c r="AK11" s="81" t="str">
        <f>IF(ISBLANK(ETPT_TJ_DDG!$D$5),"",IF(ISERROR(ETPT_TJ!AK11),"",IF(ETPT_TJ!AK11=0,"",ETPT_TJ!AK11)))</f>
        <v/>
      </c>
      <c r="AL11" s="71">
        <f t="shared" si="3"/>
        <v>0</v>
      </c>
      <c r="AM11" s="81" t="str">
        <f>IF(ISBLANK(ETPT_TJ_DDG!$D$5),"",IF(ISERROR(ETPT_TJ!AM11),"",IF(ETPT_TJ!AM11=0,"",ETPT_TJ!AM11)))</f>
        <v/>
      </c>
      <c r="AN11" s="81" t="str">
        <f>IF(ISBLANK(ETPT_TJ_DDG!$D$5),"",IF(ISERROR(ETPT_TJ!AN11),"",IF(ETPT_TJ!AN11=0,"",ETPT_TJ!AN11)))</f>
        <v/>
      </c>
      <c r="AO11" s="81" t="str">
        <f>IF(ISBLANK(ETPT_TJ_DDG!$D$5),"",IF(ISERROR(ETPT_TJ!AO11),"",IF(ETPT_TJ!AO11=0,"",ETPT_TJ!AO11)))</f>
        <v/>
      </c>
      <c r="AP11" s="81" t="str">
        <f>IF(ISBLANK(ETPT_TJ_DDG!$D$5),"",IF(ISERROR(ETPT_TJ!AP11),"",IF(ETPT_TJ!AP11=0,"",ETPT_TJ!AP11)))</f>
        <v/>
      </c>
      <c r="AQ11" s="81" t="str">
        <f>IF(ISBLANK(ETPT_TJ_DDG!$D$5),"",IF(ISERROR(ETPT_TJ!AQ11),"",IF(ETPT_TJ!AQ11=0,"",ETPT_TJ!AQ11)))</f>
        <v/>
      </c>
      <c r="AR11" s="81" t="str">
        <f>IF(ISBLANK(ETPT_TJ_DDG!$D$5),"",IF(ISERROR(ETPT_TJ!AR11),"",IF(ETPT_TJ!AR11=0,"",ETPT_TJ!AR11)))</f>
        <v/>
      </c>
      <c r="AS11" s="81" t="str">
        <f>IF(ISBLANK(ETPT_TJ_DDG!$D$5),"",IF(ISERROR(ETPT_TJ!AS11),"",IF(ETPT_TJ!AS11=0,"",ETPT_TJ!AS11)))</f>
        <v/>
      </c>
      <c r="AT11" s="81" t="str">
        <f>IF(ISBLANK(ETPT_TJ_DDG!$D$5),"",IF(ISERROR(ETPT_TJ!AT11),"",IF(ETPT_TJ!AT11=0,"",ETPT_TJ!AT11)))</f>
        <v/>
      </c>
      <c r="AU11" s="81" t="str">
        <f>IF(ISBLANK(ETPT_TJ_DDG!$D$5),"",IF(ISERROR(ETPT_TJ!AU11),"",IF(ETPT_TJ!AU11=0,"",ETPT_TJ!AU11)))</f>
        <v/>
      </c>
      <c r="AV11" s="81" t="str">
        <f>IF(ISBLANK(ETPT_TJ_DDG!$D$5),"",IF(ISERROR(ETPT_TJ!AV11),"",IF(ETPT_TJ!AV11=0,"",ETPT_TJ!AV11)))</f>
        <v/>
      </c>
      <c r="AW11" s="81" t="str">
        <f>IF(ISBLANK(ETPT_TJ_DDG!$D$5),"",IF(ISERROR(ETPT_TJ!AW11),"",IF(ETPT_TJ!AW11=0,"",ETPT_TJ!AW11)))</f>
        <v/>
      </c>
      <c r="AX11" s="81" t="str">
        <f>IF(ISBLANK(ETPT_TJ_DDG!$D$5),"",IF(ISERROR(ETPT_TJ!AX11),"",IF(ETPT_TJ!AX11=0,"",ETPT_TJ!AX11)))</f>
        <v/>
      </c>
      <c r="AY11" s="81" t="str">
        <f>IF(ISBLANK(ETPT_TJ_DDG!$D$5),"",IF(ISERROR(ETPT_TJ!AY11),"",IF(ETPT_TJ!AY11=0,"",ETPT_TJ!AY11)))</f>
        <v/>
      </c>
      <c r="AZ11" s="71">
        <f t="shared" si="4"/>
        <v>0</v>
      </c>
      <c r="BA11" s="77"/>
      <c r="BB11" s="77"/>
      <c r="BC11" s="77"/>
      <c r="BD11" s="77"/>
      <c r="BE11" s="77"/>
      <c r="BF11" s="77"/>
      <c r="BG11" s="77"/>
      <c r="BH11" s="77"/>
      <c r="BI11" s="77"/>
      <c r="BJ11" s="71">
        <f t="shared" si="5"/>
        <v>0</v>
      </c>
    </row>
    <row r="12" spans="1:63" s="66" customFormat="1" ht="14.25" customHeight="1" x14ac:dyDescent="0.15">
      <c r="A12" s="76" t="s">
        <v>198</v>
      </c>
      <c r="B12" s="86"/>
      <c r="C12" s="86"/>
      <c r="D12" s="166" t="str">
        <f t="shared" si="6"/>
        <v/>
      </c>
      <c r="E12" s="86" t="s">
        <v>204</v>
      </c>
      <c r="F12" s="86" t="s">
        <v>203</v>
      </c>
      <c r="G12" s="81" t="str">
        <f>IF(ISBLANK(ETPT_TJ_DDG!$D$5),"",IF(ISERROR(ETPT_TJ!G12),"",IF(ETPT_TJ!G12=0,"",ETPT_TJ!G12)))</f>
        <v/>
      </c>
      <c r="H12" s="71">
        <f t="shared" si="0"/>
        <v>0</v>
      </c>
      <c r="I12" s="81" t="str">
        <f>IF(ISBLANK(ETPT_TJ_DDG!$D$5),"",IF(ISERROR(ETPT_TJ!I12),"",IF(ETPT_TJ!I12=0,"",ETPT_TJ!I12)))</f>
        <v/>
      </c>
      <c r="J12" s="81" t="str">
        <f>IF(ISBLANK(ETPT_TJ_DDG!$D$5),"",IF(ISERROR(ETPT_TJ!J12),"",IF(ETPT_TJ!J12=0,"",ETPT_TJ!J12)))</f>
        <v/>
      </c>
      <c r="K12" s="81" t="str">
        <f>IF(ISBLANK(ETPT_TJ_DDG!$D$5),"",IF(ISERROR(ETPT_TJ!K12),"",IF(ETPT_TJ!K12=0,"",ETPT_TJ!K12)))</f>
        <v/>
      </c>
      <c r="L12" s="81" t="str">
        <f>IF(ISBLANK(ETPT_TJ_DDG!$D$5),"",IF(ISERROR(ETPT_TJ!L12),"",IF(ETPT_TJ!L12=0,"",ETPT_TJ!L12)))</f>
        <v/>
      </c>
      <c r="M12" s="81" t="str">
        <f>IF(ISBLANK(ETPT_TJ_DDG!$D$5),"",IF(ISERROR(ETPT_TJ!M12),"",IF(ETPT_TJ!M12=0,"",ETPT_TJ!M12)))</f>
        <v/>
      </c>
      <c r="N12" s="81" t="str">
        <f>IF(ISBLANK(ETPT_TJ_DDG!$D$5),"",IF(ISERROR(ETPT_TJ!N12),"",IF(ETPT_TJ!N12=0,"",ETPT_TJ!N12)))</f>
        <v/>
      </c>
      <c r="O12" s="81" t="str">
        <f>IF(ISBLANK(ETPT_TJ_DDG!$D$5),"",IF(ISERROR(ETPT_TJ!O12),"",IF(ETPT_TJ!O12=0,"",ETPT_TJ!O12)))</f>
        <v/>
      </c>
      <c r="P12" s="81" t="str">
        <f>IF(ISBLANK(ETPT_TJ_DDG!$D$5),"",IF(ISERROR(ETPT_TJ!P12),"",IF(ETPT_TJ!P12=0,"",ETPT_TJ!P12)))</f>
        <v/>
      </c>
      <c r="Q12" s="81" t="str">
        <f>IF(ISBLANK(ETPT_TJ_DDG!$D$5),"",IF(ISERROR(ETPT_TJ!Q12),"",IF(ETPT_TJ!Q12=0,"",ETPT_TJ!Q12)))</f>
        <v/>
      </c>
      <c r="R12" s="81" t="str">
        <f>IF(ISBLANK(ETPT_TJ_DDG!$D$5),"",IF(ISERROR(ETPT_TJ!R12),"",IF(ETPT_TJ!R12=0,"",ETPT_TJ!R12)))</f>
        <v/>
      </c>
      <c r="S12" s="81" t="str">
        <f>IF(ISBLANK(ETPT_TJ_DDG!$D$5),"",IF(ISERROR(ETPT_TJ!S12),"",IF(ETPT_TJ!S12=0,"",ETPT_TJ!S12)))</f>
        <v/>
      </c>
      <c r="T12" s="81" t="str">
        <f>IF(ISBLANK(ETPT_TJ_DDG!$D$5),"",IF(ISERROR(ETPT_TJ!T12),"",IF(ETPT_TJ!T12=0,"",ETPT_TJ!T12)))</f>
        <v/>
      </c>
      <c r="U12" s="81" t="str">
        <f>IF(ISBLANK(ETPT_TJ_DDG!$D$5),"",IF(ISERROR(ETPT_TJ!U12),"",IF(ETPT_TJ!U12=0,"",ETPT_TJ!U12)))</f>
        <v/>
      </c>
      <c r="V12" s="81" t="str">
        <f>IF(ISBLANK(ETPT_TJ_DDG!$D$5),"",IF(ISERROR(ETPT_TJ!V12),"",IF(ETPT_TJ!V12=0,"",ETPT_TJ!V12)))</f>
        <v/>
      </c>
      <c r="W12" s="71">
        <f t="shared" si="1"/>
        <v>0</v>
      </c>
      <c r="X12" s="81" t="str">
        <f>IF(ISBLANK(ETPT_TJ_DDG!$D$5),"",IF(ISERROR(ETPT_TJ!X12),"",IF(ETPT_TJ!X12=0,"",ETPT_TJ!X12)))</f>
        <v/>
      </c>
      <c r="Y12" s="81" t="str">
        <f>IF(ISBLANK(ETPT_TJ_DDG!$D$5),"",IF(ISERROR(ETPT_TJ!Y12),"",IF(ETPT_TJ!Y12=0,"",ETPT_TJ!Y12)))</f>
        <v/>
      </c>
      <c r="Z12" s="81" t="str">
        <f>IF(ISBLANK(ETPT_TJ_DDG!$D$5),"",IF(ISERROR(ETPT_TJ!Z12),"",IF(ETPT_TJ!Z12=0,"",ETPT_TJ!Z12)))</f>
        <v/>
      </c>
      <c r="AA12" s="81" t="str">
        <f>IF(ISBLANK(ETPT_TJ_DDG!$D$5),"",IF(ISERROR(ETPT_TJ!AA12),"",IF(ETPT_TJ!AA12=0,"",ETPT_TJ!AA12)))</f>
        <v/>
      </c>
      <c r="AB12" s="71">
        <f t="shared" si="2"/>
        <v>0</v>
      </c>
      <c r="AC12" s="81" t="str">
        <f>IF(ISBLANK(ETPT_TJ_DDG!$D$5),"",IF(ISERROR(ETPT_TJ!AC12),"",IF(ETPT_TJ!AC12=0,"",ETPT_TJ!AC12)))</f>
        <v/>
      </c>
      <c r="AD12" s="81" t="str">
        <f>IF(ISBLANK(ETPT_TJ_DDG!$D$5),"",IF(ISERROR(ETPT_TJ!AD12),"",IF(ETPT_TJ!AD12=0,"",ETPT_TJ!AD12)))</f>
        <v/>
      </c>
      <c r="AE12" s="81" t="str">
        <f>IF(ISBLANK(ETPT_TJ_DDG!$D$5),"",IF(ISERROR(ETPT_TJ!AE12),"",IF(ETPT_TJ!AE12=0,"",ETPT_TJ!AE12)))</f>
        <v/>
      </c>
      <c r="AF12" s="81" t="str">
        <f>IF(ISBLANK(ETPT_TJ_DDG!$D$5),"",IF(ISERROR(ETPT_TJ!AF12),"",IF(ETPT_TJ!AF12=0,"",ETPT_TJ!AF12)))</f>
        <v/>
      </c>
      <c r="AG12" s="81" t="str">
        <f>IF(ISBLANK(ETPT_TJ_DDG!$D$5),"",IF(ISERROR(ETPT_TJ!AG12),"",IF(ETPT_TJ!AG12=0,"",ETPT_TJ!AG12)))</f>
        <v/>
      </c>
      <c r="AH12" s="81" t="str">
        <f>IF(ISBLANK(ETPT_TJ_DDG!$D$5),"",IF(ISERROR(ETPT_TJ!AH12),"",IF(ETPT_TJ!AH12=0,"",ETPT_TJ!AH12)))</f>
        <v/>
      </c>
      <c r="AI12" s="81" t="str">
        <f>IF(ISBLANK(ETPT_TJ_DDG!$D$5),"",IF(ISERROR(ETPT_TJ!AI12),"",IF(ETPT_TJ!AI12=0,"",ETPT_TJ!AI12)))</f>
        <v/>
      </c>
      <c r="AJ12" s="81" t="str">
        <f>IF(ISBLANK(ETPT_TJ_DDG!$D$5),"",IF(ISERROR(ETPT_TJ!AJ12),"",IF(ETPT_TJ!AJ12=0,"",ETPT_TJ!AJ12)))</f>
        <v/>
      </c>
      <c r="AK12" s="81" t="str">
        <f>IF(ISBLANK(ETPT_TJ_DDG!$D$5),"",IF(ISERROR(ETPT_TJ!AK12),"",IF(ETPT_TJ!AK12=0,"",ETPT_TJ!AK12)))</f>
        <v/>
      </c>
      <c r="AL12" s="71">
        <f t="shared" si="3"/>
        <v>0</v>
      </c>
      <c r="AM12" s="81" t="str">
        <f>IF(ISBLANK(ETPT_TJ_DDG!$D$5),"",IF(ISERROR(ETPT_TJ!AM12),"",IF(ETPT_TJ!AM12=0,"",ETPT_TJ!AM12)))</f>
        <v/>
      </c>
      <c r="AN12" s="81" t="str">
        <f>IF(ISBLANK(ETPT_TJ_DDG!$D$5),"",IF(ISERROR(ETPT_TJ!AN12),"",IF(ETPT_TJ!AN12=0,"",ETPT_TJ!AN12)))</f>
        <v/>
      </c>
      <c r="AO12" s="81" t="str">
        <f>IF(ISBLANK(ETPT_TJ_DDG!$D$5),"",IF(ISERROR(ETPT_TJ!AO12),"",IF(ETPT_TJ!AO12=0,"",ETPT_TJ!AO12)))</f>
        <v/>
      </c>
      <c r="AP12" s="81" t="str">
        <f>IF(ISBLANK(ETPT_TJ_DDG!$D$5),"",IF(ISERROR(ETPT_TJ!AP12),"",IF(ETPT_TJ!AP12=0,"",ETPT_TJ!AP12)))</f>
        <v/>
      </c>
      <c r="AQ12" s="81" t="str">
        <f>IF(ISBLANK(ETPT_TJ_DDG!$D$5),"",IF(ISERROR(ETPT_TJ!AQ12),"",IF(ETPT_TJ!AQ12=0,"",ETPT_TJ!AQ12)))</f>
        <v/>
      </c>
      <c r="AR12" s="81" t="str">
        <f>IF(ISBLANK(ETPT_TJ_DDG!$D$5),"",IF(ISERROR(ETPT_TJ!AR12),"",IF(ETPT_TJ!AR12=0,"",ETPT_TJ!AR12)))</f>
        <v/>
      </c>
      <c r="AS12" s="81" t="str">
        <f>IF(ISBLANK(ETPT_TJ_DDG!$D$5),"",IF(ISERROR(ETPT_TJ!AS12),"",IF(ETPT_TJ!AS12=0,"",ETPT_TJ!AS12)))</f>
        <v/>
      </c>
      <c r="AT12" s="81" t="str">
        <f>IF(ISBLANK(ETPT_TJ_DDG!$D$5),"",IF(ISERROR(ETPT_TJ!AT12),"",IF(ETPT_TJ!AT12=0,"",ETPT_TJ!AT12)))</f>
        <v/>
      </c>
      <c r="AU12" s="81" t="str">
        <f>IF(ISBLANK(ETPT_TJ_DDG!$D$5),"",IF(ISERROR(ETPT_TJ!AU12),"",IF(ETPT_TJ!AU12=0,"",ETPT_TJ!AU12)))</f>
        <v/>
      </c>
      <c r="AV12" s="81" t="str">
        <f>IF(ISBLANK(ETPT_TJ_DDG!$D$5),"",IF(ISERROR(ETPT_TJ!AV12),"",IF(ETPT_TJ!AV12=0,"",ETPT_TJ!AV12)))</f>
        <v/>
      </c>
      <c r="AW12" s="81" t="str">
        <f>IF(ISBLANK(ETPT_TJ_DDG!$D$5),"",IF(ISERROR(ETPT_TJ!AW12),"",IF(ETPT_TJ!AW12=0,"",ETPT_TJ!AW12)))</f>
        <v/>
      </c>
      <c r="AX12" s="81" t="str">
        <f>IF(ISBLANK(ETPT_TJ_DDG!$D$5),"",IF(ISERROR(ETPT_TJ!AX12),"",IF(ETPT_TJ!AX12=0,"",ETPT_TJ!AX12)))</f>
        <v/>
      </c>
      <c r="AY12" s="81" t="str">
        <f>IF(ISBLANK(ETPT_TJ_DDG!$D$5),"",IF(ISERROR(ETPT_TJ!AY12),"",IF(ETPT_TJ!AY12=0,"",ETPT_TJ!AY12)))</f>
        <v/>
      </c>
      <c r="AZ12" s="71">
        <f t="shared" si="4"/>
        <v>0</v>
      </c>
      <c r="BA12" s="77"/>
      <c r="BB12" s="77"/>
      <c r="BC12" s="77"/>
      <c r="BD12" s="77"/>
      <c r="BE12" s="77"/>
      <c r="BF12" s="77"/>
      <c r="BG12" s="77"/>
      <c r="BH12" s="77"/>
      <c r="BI12" s="77"/>
      <c r="BJ12" s="71">
        <f t="shared" si="5"/>
        <v>0</v>
      </c>
    </row>
    <row r="13" spans="1:63" s="66" customFormat="1" ht="14.25" customHeight="1" x14ac:dyDescent="0.15">
      <c r="A13" s="76" t="s">
        <v>198</v>
      </c>
      <c r="B13" s="86"/>
      <c r="C13" s="86"/>
      <c r="D13" s="166" t="str">
        <f t="shared" si="6"/>
        <v/>
      </c>
      <c r="E13" s="86" t="s">
        <v>202</v>
      </c>
      <c r="F13" s="86" t="s">
        <v>201</v>
      </c>
      <c r="G13" s="81" t="str">
        <f>IF(ISBLANK(ETPT_TJ_DDG!$D$5),"",IF(ISERROR(ETPT_TJ!G13),"",IF(ETPT_TJ!G13=0,"",ETPT_TJ!G13)))</f>
        <v/>
      </c>
      <c r="H13" s="71">
        <f t="shared" si="0"/>
        <v>0</v>
      </c>
      <c r="I13" s="81" t="str">
        <f>IF(ISBLANK(ETPT_TJ_DDG!$D$5),"",IF(ISERROR(ETPT_TJ!I13),"",IF(ETPT_TJ!I13=0,"",ETPT_TJ!I13)))</f>
        <v/>
      </c>
      <c r="J13" s="81" t="str">
        <f>IF(ISBLANK(ETPT_TJ_DDG!$D$5),"",IF(ISERROR(ETPT_TJ!J13),"",IF(ETPT_TJ!J13=0,"",ETPT_TJ!J13)))</f>
        <v/>
      </c>
      <c r="K13" s="81" t="str">
        <f>IF(ISBLANK(ETPT_TJ_DDG!$D$5),"",IF(ISERROR(ETPT_TJ!K13),"",IF(ETPT_TJ!K13=0,"",ETPT_TJ!K13)))</f>
        <v/>
      </c>
      <c r="L13" s="81" t="str">
        <f>IF(ISBLANK(ETPT_TJ_DDG!$D$5),"",IF(ISERROR(ETPT_TJ!L13),"",IF(ETPT_TJ!L13=0,"",ETPT_TJ!L13)))</f>
        <v/>
      </c>
      <c r="M13" s="81" t="str">
        <f>IF(ISBLANK(ETPT_TJ_DDG!$D$5),"",IF(ISERROR(ETPT_TJ!M13),"",IF(ETPT_TJ!M13=0,"",ETPT_TJ!M13)))</f>
        <v/>
      </c>
      <c r="N13" s="81" t="str">
        <f>IF(ISBLANK(ETPT_TJ_DDG!$D$5),"",IF(ISERROR(ETPT_TJ!N13),"",IF(ETPT_TJ!N13=0,"",ETPT_TJ!N13)))</f>
        <v/>
      </c>
      <c r="O13" s="81" t="str">
        <f>IF(ISBLANK(ETPT_TJ_DDG!$D$5),"",IF(ISERROR(ETPT_TJ!O13),"",IF(ETPT_TJ!O13=0,"",ETPT_TJ!O13)))</f>
        <v/>
      </c>
      <c r="P13" s="81" t="str">
        <f>IF(ISBLANK(ETPT_TJ_DDG!$D$5),"",IF(ISERROR(ETPT_TJ!P13),"",IF(ETPT_TJ!P13=0,"",ETPT_TJ!P13)))</f>
        <v/>
      </c>
      <c r="Q13" s="81" t="str">
        <f>IF(ISBLANK(ETPT_TJ_DDG!$D$5),"",IF(ISERROR(ETPT_TJ!Q13),"",IF(ETPT_TJ!Q13=0,"",ETPT_TJ!Q13)))</f>
        <v/>
      </c>
      <c r="R13" s="81" t="str">
        <f>IF(ISBLANK(ETPT_TJ_DDG!$D$5),"",IF(ISERROR(ETPT_TJ!R13),"",IF(ETPT_TJ!R13=0,"",ETPT_TJ!R13)))</f>
        <v/>
      </c>
      <c r="S13" s="81" t="str">
        <f>IF(ISBLANK(ETPT_TJ_DDG!$D$5),"",IF(ISERROR(ETPT_TJ!S13),"",IF(ETPT_TJ!S13=0,"",ETPT_TJ!S13)))</f>
        <v/>
      </c>
      <c r="T13" s="81" t="str">
        <f>IF(ISBLANK(ETPT_TJ_DDG!$D$5),"",IF(ISERROR(ETPT_TJ!T13),"",IF(ETPT_TJ!T13=0,"",ETPT_TJ!T13)))</f>
        <v/>
      </c>
      <c r="U13" s="81" t="str">
        <f>IF(ISBLANK(ETPT_TJ_DDG!$D$5),"",IF(ISERROR(ETPT_TJ!U13),"",IF(ETPT_TJ!U13=0,"",ETPT_TJ!U13)))</f>
        <v/>
      </c>
      <c r="V13" s="81" t="str">
        <f>IF(ISBLANK(ETPT_TJ_DDG!$D$5),"",IF(ISERROR(ETPT_TJ!V13),"",IF(ETPT_TJ!V13=0,"",ETPT_TJ!V13)))</f>
        <v/>
      </c>
      <c r="W13" s="71">
        <f t="shared" si="1"/>
        <v>0</v>
      </c>
      <c r="X13" s="81" t="str">
        <f>IF(ISBLANK(ETPT_TJ_DDG!$D$5),"",IF(ISERROR(ETPT_TJ!X13),"",IF(ETPT_TJ!X13=0,"",ETPT_TJ!X13)))</f>
        <v/>
      </c>
      <c r="Y13" s="81" t="str">
        <f>IF(ISBLANK(ETPT_TJ_DDG!$D$5),"",IF(ISERROR(ETPT_TJ!Y13),"",IF(ETPT_TJ!Y13=0,"",ETPT_TJ!Y13)))</f>
        <v/>
      </c>
      <c r="Z13" s="81" t="str">
        <f>IF(ISBLANK(ETPT_TJ_DDG!$D$5),"",IF(ISERROR(ETPT_TJ!Z13),"",IF(ETPT_TJ!Z13=0,"",ETPT_TJ!Z13)))</f>
        <v/>
      </c>
      <c r="AA13" s="81" t="str">
        <f>IF(ISBLANK(ETPT_TJ_DDG!$D$5),"",IF(ISERROR(ETPT_TJ!AA13),"",IF(ETPT_TJ!AA13=0,"",ETPT_TJ!AA13)))</f>
        <v/>
      </c>
      <c r="AB13" s="71">
        <f t="shared" si="2"/>
        <v>0</v>
      </c>
      <c r="AC13" s="81" t="str">
        <f>IF(ISBLANK(ETPT_TJ_DDG!$D$5),"",IF(ISERROR(ETPT_TJ!AC13),"",IF(ETPT_TJ!AC13=0,"",ETPT_TJ!AC13)))</f>
        <v/>
      </c>
      <c r="AD13" s="81" t="str">
        <f>IF(ISBLANK(ETPT_TJ_DDG!$D$5),"",IF(ISERROR(ETPT_TJ!AD13),"",IF(ETPT_TJ!AD13=0,"",ETPT_TJ!AD13)))</f>
        <v/>
      </c>
      <c r="AE13" s="81" t="str">
        <f>IF(ISBLANK(ETPT_TJ_DDG!$D$5),"",IF(ISERROR(ETPT_TJ!AE13),"",IF(ETPT_TJ!AE13=0,"",ETPT_TJ!AE13)))</f>
        <v/>
      </c>
      <c r="AF13" s="81" t="str">
        <f>IF(ISBLANK(ETPT_TJ_DDG!$D$5),"",IF(ISERROR(ETPT_TJ!AF13),"",IF(ETPT_TJ!AF13=0,"",ETPT_TJ!AF13)))</f>
        <v/>
      </c>
      <c r="AG13" s="81" t="str">
        <f>IF(ISBLANK(ETPT_TJ_DDG!$D$5),"",IF(ISERROR(ETPT_TJ!AG13),"",IF(ETPT_TJ!AG13=0,"",ETPT_TJ!AG13)))</f>
        <v/>
      </c>
      <c r="AH13" s="81" t="str">
        <f>IF(ISBLANK(ETPT_TJ_DDG!$D$5),"",IF(ISERROR(ETPT_TJ!AH13),"",IF(ETPT_TJ!AH13=0,"",ETPT_TJ!AH13)))</f>
        <v/>
      </c>
      <c r="AI13" s="81" t="str">
        <f>IF(ISBLANK(ETPT_TJ_DDG!$D$5),"",IF(ISERROR(ETPT_TJ!AI13),"",IF(ETPT_TJ!AI13=0,"",ETPT_TJ!AI13)))</f>
        <v/>
      </c>
      <c r="AJ13" s="81" t="str">
        <f>IF(ISBLANK(ETPT_TJ_DDG!$D$5),"",IF(ISERROR(ETPT_TJ!AJ13),"",IF(ETPT_TJ!AJ13=0,"",ETPT_TJ!AJ13)))</f>
        <v/>
      </c>
      <c r="AK13" s="81" t="str">
        <f>IF(ISBLANK(ETPT_TJ_DDG!$D$5),"",IF(ISERROR(ETPT_TJ!AK13),"",IF(ETPT_TJ!AK13=0,"",ETPT_TJ!AK13)))</f>
        <v/>
      </c>
      <c r="AL13" s="71">
        <f t="shared" si="3"/>
        <v>0</v>
      </c>
      <c r="AM13" s="81" t="str">
        <f>IF(ISBLANK(ETPT_TJ_DDG!$D$5),"",IF(ISERROR(ETPT_TJ!AM13),"",IF(ETPT_TJ!AM13=0,"",ETPT_TJ!AM13)))</f>
        <v/>
      </c>
      <c r="AN13" s="81" t="str">
        <f>IF(ISBLANK(ETPT_TJ_DDG!$D$5),"",IF(ISERROR(ETPT_TJ!AN13),"",IF(ETPT_TJ!AN13=0,"",ETPT_TJ!AN13)))</f>
        <v/>
      </c>
      <c r="AO13" s="81" t="str">
        <f>IF(ISBLANK(ETPT_TJ_DDG!$D$5),"",IF(ISERROR(ETPT_TJ!AO13),"",IF(ETPT_TJ!AO13=0,"",ETPT_TJ!AO13)))</f>
        <v/>
      </c>
      <c r="AP13" s="81" t="str">
        <f>IF(ISBLANK(ETPT_TJ_DDG!$D$5),"",IF(ISERROR(ETPT_TJ!AP13),"",IF(ETPT_TJ!AP13=0,"",ETPT_TJ!AP13)))</f>
        <v/>
      </c>
      <c r="AQ13" s="81" t="str">
        <f>IF(ISBLANK(ETPT_TJ_DDG!$D$5),"",IF(ISERROR(ETPT_TJ!AQ13),"",IF(ETPT_TJ!AQ13=0,"",ETPT_TJ!AQ13)))</f>
        <v/>
      </c>
      <c r="AR13" s="81" t="str">
        <f>IF(ISBLANK(ETPT_TJ_DDG!$D$5),"",IF(ISERROR(ETPT_TJ!AR13),"",IF(ETPT_TJ!AR13=0,"",ETPT_TJ!AR13)))</f>
        <v/>
      </c>
      <c r="AS13" s="81" t="str">
        <f>IF(ISBLANK(ETPT_TJ_DDG!$D$5),"",IF(ISERROR(ETPT_TJ!AS13),"",IF(ETPT_TJ!AS13=0,"",ETPT_TJ!AS13)))</f>
        <v/>
      </c>
      <c r="AT13" s="81" t="str">
        <f>IF(ISBLANK(ETPT_TJ_DDG!$D$5),"",IF(ISERROR(ETPT_TJ!AT13),"",IF(ETPT_TJ!AT13=0,"",ETPT_TJ!AT13)))</f>
        <v/>
      </c>
      <c r="AU13" s="81" t="str">
        <f>IF(ISBLANK(ETPT_TJ_DDG!$D$5),"",IF(ISERROR(ETPT_TJ!AU13),"",IF(ETPT_TJ!AU13=0,"",ETPT_TJ!AU13)))</f>
        <v/>
      </c>
      <c r="AV13" s="81" t="str">
        <f>IF(ISBLANK(ETPT_TJ_DDG!$D$5),"",IF(ISERROR(ETPT_TJ!AV13),"",IF(ETPT_TJ!AV13=0,"",ETPT_TJ!AV13)))</f>
        <v/>
      </c>
      <c r="AW13" s="81" t="str">
        <f>IF(ISBLANK(ETPT_TJ_DDG!$D$5),"",IF(ISERROR(ETPT_TJ!AW13),"",IF(ETPT_TJ!AW13=0,"",ETPT_TJ!AW13)))</f>
        <v/>
      </c>
      <c r="AX13" s="81" t="str">
        <f>IF(ISBLANK(ETPT_TJ_DDG!$D$5),"",IF(ISERROR(ETPT_TJ!AX13),"",IF(ETPT_TJ!AX13=0,"",ETPT_TJ!AX13)))</f>
        <v/>
      </c>
      <c r="AY13" s="81" t="str">
        <f>IF(ISBLANK(ETPT_TJ_DDG!$D$5),"",IF(ISERROR(ETPT_TJ!AY13),"",IF(ETPT_TJ!AY13=0,"",ETPT_TJ!AY13)))</f>
        <v/>
      </c>
      <c r="AZ13" s="71">
        <f t="shared" si="4"/>
        <v>0</v>
      </c>
      <c r="BA13" s="77"/>
      <c r="BB13" s="77"/>
      <c r="BC13" s="77"/>
      <c r="BD13" s="77"/>
      <c r="BE13" s="77"/>
      <c r="BF13" s="77"/>
      <c r="BG13" s="77"/>
      <c r="BH13" s="77"/>
      <c r="BI13" s="77"/>
      <c r="BJ13" s="71">
        <f t="shared" si="5"/>
        <v>0</v>
      </c>
    </row>
    <row r="14" spans="1:63" s="66" customFormat="1" ht="14.25" customHeight="1" x14ac:dyDescent="0.15">
      <c r="A14" s="76" t="s">
        <v>198</v>
      </c>
      <c r="B14" s="86"/>
      <c r="C14" s="86"/>
      <c r="D14" s="166" t="str">
        <f t="shared" si="6"/>
        <v/>
      </c>
      <c r="E14" s="86" t="s">
        <v>200</v>
      </c>
      <c r="F14" s="86" t="s">
        <v>199</v>
      </c>
      <c r="G14" s="81" t="str">
        <f>IF(ISBLANK(ETPT_TJ_DDG!$D$5),"",IF(ISERROR(ETPT_TJ!G14),"",IF(ETPT_TJ!G14=0,"",ETPT_TJ!G14)))</f>
        <v/>
      </c>
      <c r="H14" s="71">
        <f t="shared" si="0"/>
        <v>0</v>
      </c>
      <c r="I14" s="81" t="str">
        <f>IF(ISBLANK(ETPT_TJ_DDG!$D$5),"",IF(ISERROR(ETPT_TJ!I14),"",IF(ETPT_TJ!I14=0,"",ETPT_TJ!I14)))</f>
        <v/>
      </c>
      <c r="J14" s="81" t="str">
        <f>IF(ISBLANK(ETPT_TJ_DDG!$D$5),"",IF(ISERROR(ETPT_TJ!J14),"",IF(ETPT_TJ!J14=0,"",ETPT_TJ!J14)))</f>
        <v/>
      </c>
      <c r="K14" s="81" t="str">
        <f>IF(ISBLANK(ETPT_TJ_DDG!$D$5),"",IF(ISERROR(ETPT_TJ!K14),"",IF(ETPT_TJ!K14=0,"",ETPT_TJ!K14)))</f>
        <v/>
      </c>
      <c r="L14" s="81" t="str">
        <f>IF(ISBLANK(ETPT_TJ_DDG!$D$5),"",IF(ISERROR(ETPT_TJ!L14),"",IF(ETPT_TJ!L14=0,"",ETPT_TJ!L14)))</f>
        <v/>
      </c>
      <c r="M14" s="81" t="str">
        <f>IF(ISBLANK(ETPT_TJ_DDG!$D$5),"",IF(ISERROR(ETPT_TJ!M14),"",IF(ETPT_TJ!M14=0,"",ETPT_TJ!M14)))</f>
        <v/>
      </c>
      <c r="N14" s="81" t="str">
        <f>IF(ISBLANK(ETPT_TJ_DDG!$D$5),"",IF(ISERROR(ETPT_TJ!N14),"",IF(ETPT_TJ!N14=0,"",ETPT_TJ!N14)))</f>
        <v/>
      </c>
      <c r="O14" s="81" t="str">
        <f>IF(ISBLANK(ETPT_TJ_DDG!$D$5),"",IF(ISERROR(ETPT_TJ!O14),"",IF(ETPT_TJ!O14=0,"",ETPT_TJ!O14)))</f>
        <v/>
      </c>
      <c r="P14" s="81" t="str">
        <f>IF(ISBLANK(ETPT_TJ_DDG!$D$5),"",IF(ISERROR(ETPT_TJ!P14),"",IF(ETPT_TJ!P14=0,"",ETPT_TJ!P14)))</f>
        <v/>
      </c>
      <c r="Q14" s="81" t="str">
        <f>IF(ISBLANK(ETPT_TJ_DDG!$D$5),"",IF(ISERROR(ETPT_TJ!Q14),"",IF(ETPT_TJ!Q14=0,"",ETPT_TJ!Q14)))</f>
        <v/>
      </c>
      <c r="R14" s="81" t="str">
        <f>IF(ISBLANK(ETPT_TJ_DDG!$D$5),"",IF(ISERROR(ETPT_TJ!R14),"",IF(ETPT_TJ!R14=0,"",ETPT_TJ!R14)))</f>
        <v/>
      </c>
      <c r="S14" s="81" t="str">
        <f>IF(ISBLANK(ETPT_TJ_DDG!$D$5),"",IF(ISERROR(ETPT_TJ!S14),"",IF(ETPT_TJ!S14=0,"",ETPT_TJ!S14)))</f>
        <v/>
      </c>
      <c r="T14" s="81" t="str">
        <f>IF(ISBLANK(ETPT_TJ_DDG!$D$5),"",IF(ISERROR(ETPT_TJ!T14),"",IF(ETPT_TJ!T14=0,"",ETPT_TJ!T14)))</f>
        <v/>
      </c>
      <c r="U14" s="81" t="str">
        <f>IF(ISBLANK(ETPT_TJ_DDG!$D$5),"",IF(ISERROR(ETPT_TJ!U14),"",IF(ETPT_TJ!U14=0,"",ETPT_TJ!U14)))</f>
        <v/>
      </c>
      <c r="V14" s="81" t="str">
        <f>IF(ISBLANK(ETPT_TJ_DDG!$D$5),"",IF(ISERROR(ETPT_TJ!V14),"",IF(ETPT_TJ!V14=0,"",ETPT_TJ!V14)))</f>
        <v/>
      </c>
      <c r="W14" s="71">
        <f t="shared" si="1"/>
        <v>0</v>
      </c>
      <c r="X14" s="81" t="str">
        <f>IF(ISBLANK(ETPT_TJ_DDG!$D$5),"",IF(ISERROR(ETPT_TJ!X14),"",IF(ETPT_TJ!X14=0,"",ETPT_TJ!X14)))</f>
        <v/>
      </c>
      <c r="Y14" s="81" t="str">
        <f>IF(ISBLANK(ETPT_TJ_DDG!$D$5),"",IF(ISERROR(ETPT_TJ!Y14),"",IF(ETPT_TJ!Y14=0,"",ETPT_TJ!Y14)))</f>
        <v/>
      </c>
      <c r="Z14" s="81" t="str">
        <f>IF(ISBLANK(ETPT_TJ_DDG!$D$5),"",IF(ISERROR(ETPT_TJ!Z14),"",IF(ETPT_TJ!Z14=0,"",ETPT_TJ!Z14)))</f>
        <v/>
      </c>
      <c r="AA14" s="81" t="str">
        <f>IF(ISBLANK(ETPT_TJ_DDG!$D$5),"",IF(ISERROR(ETPT_TJ!AA14),"",IF(ETPT_TJ!AA14=0,"",ETPT_TJ!AA14)))</f>
        <v/>
      </c>
      <c r="AB14" s="71">
        <f t="shared" si="2"/>
        <v>0</v>
      </c>
      <c r="AC14" s="81" t="str">
        <f>IF(ISBLANK(ETPT_TJ_DDG!$D$5),"",IF(ISERROR(ETPT_TJ!AC14),"",IF(ETPT_TJ!AC14=0,"",ETPT_TJ!AC14)))</f>
        <v/>
      </c>
      <c r="AD14" s="81" t="str">
        <f>IF(ISBLANK(ETPT_TJ_DDG!$D$5),"",IF(ISERROR(ETPT_TJ!AD14),"",IF(ETPT_TJ!AD14=0,"",ETPT_TJ!AD14)))</f>
        <v/>
      </c>
      <c r="AE14" s="81" t="str">
        <f>IF(ISBLANK(ETPT_TJ_DDG!$D$5),"",IF(ISERROR(ETPT_TJ!AE14),"",IF(ETPT_TJ!AE14=0,"",ETPT_TJ!AE14)))</f>
        <v/>
      </c>
      <c r="AF14" s="81" t="str">
        <f>IF(ISBLANK(ETPT_TJ_DDG!$D$5),"",IF(ISERROR(ETPT_TJ!AF14),"",IF(ETPT_TJ!AF14=0,"",ETPT_TJ!AF14)))</f>
        <v/>
      </c>
      <c r="AG14" s="81" t="str">
        <f>IF(ISBLANK(ETPT_TJ_DDG!$D$5),"",IF(ISERROR(ETPT_TJ!AG14),"",IF(ETPT_TJ!AG14=0,"",ETPT_TJ!AG14)))</f>
        <v/>
      </c>
      <c r="AH14" s="81" t="str">
        <f>IF(ISBLANK(ETPT_TJ_DDG!$D$5),"",IF(ISERROR(ETPT_TJ!AH14),"",IF(ETPT_TJ!AH14=0,"",ETPT_TJ!AH14)))</f>
        <v/>
      </c>
      <c r="AI14" s="81" t="str">
        <f>IF(ISBLANK(ETPT_TJ_DDG!$D$5),"",IF(ISERROR(ETPT_TJ!AI14),"",IF(ETPT_TJ!AI14=0,"",ETPT_TJ!AI14)))</f>
        <v/>
      </c>
      <c r="AJ14" s="81" t="str">
        <f>IF(ISBLANK(ETPT_TJ_DDG!$D$5),"",IF(ISERROR(ETPT_TJ!AJ14),"",IF(ETPT_TJ!AJ14=0,"",ETPT_TJ!AJ14)))</f>
        <v/>
      </c>
      <c r="AK14" s="81" t="str">
        <f>IF(ISBLANK(ETPT_TJ_DDG!$D$5),"",IF(ISERROR(ETPT_TJ!AK14),"",IF(ETPT_TJ!AK14=0,"",ETPT_TJ!AK14)))</f>
        <v/>
      </c>
      <c r="AL14" s="71">
        <f t="shared" si="3"/>
        <v>0</v>
      </c>
      <c r="AM14" s="81" t="str">
        <f>IF(ISBLANK(ETPT_TJ_DDG!$D$5),"",IF(ISERROR(ETPT_TJ!AM14),"",IF(ETPT_TJ!AM14=0,"",ETPT_TJ!AM14)))</f>
        <v/>
      </c>
      <c r="AN14" s="81" t="str">
        <f>IF(ISBLANK(ETPT_TJ_DDG!$D$5),"",IF(ISERROR(ETPT_TJ!AN14),"",IF(ETPT_TJ!AN14=0,"",ETPT_TJ!AN14)))</f>
        <v/>
      </c>
      <c r="AO14" s="81" t="str">
        <f>IF(ISBLANK(ETPT_TJ_DDG!$D$5),"",IF(ISERROR(ETPT_TJ!AO14),"",IF(ETPT_TJ!AO14=0,"",ETPT_TJ!AO14)))</f>
        <v/>
      </c>
      <c r="AP14" s="81" t="str">
        <f>IF(ISBLANK(ETPT_TJ_DDG!$D$5),"",IF(ISERROR(ETPT_TJ!AP14),"",IF(ETPT_TJ!AP14=0,"",ETPT_TJ!AP14)))</f>
        <v/>
      </c>
      <c r="AQ14" s="81" t="str">
        <f>IF(ISBLANK(ETPT_TJ_DDG!$D$5),"",IF(ISERROR(ETPT_TJ!AQ14),"",IF(ETPT_TJ!AQ14=0,"",ETPT_TJ!AQ14)))</f>
        <v/>
      </c>
      <c r="AR14" s="81" t="str">
        <f>IF(ISBLANK(ETPT_TJ_DDG!$D$5),"",IF(ISERROR(ETPT_TJ!AR14),"",IF(ETPT_TJ!AR14=0,"",ETPT_TJ!AR14)))</f>
        <v/>
      </c>
      <c r="AS14" s="81" t="str">
        <f>IF(ISBLANK(ETPT_TJ_DDG!$D$5),"",IF(ISERROR(ETPT_TJ!AS14),"",IF(ETPT_TJ!AS14=0,"",ETPT_TJ!AS14)))</f>
        <v/>
      </c>
      <c r="AT14" s="81" t="str">
        <f>IF(ISBLANK(ETPT_TJ_DDG!$D$5),"",IF(ISERROR(ETPT_TJ!AT14),"",IF(ETPT_TJ!AT14=0,"",ETPT_TJ!AT14)))</f>
        <v/>
      </c>
      <c r="AU14" s="81" t="str">
        <f>IF(ISBLANK(ETPT_TJ_DDG!$D$5),"",IF(ISERROR(ETPT_TJ!AU14),"",IF(ETPT_TJ!AU14=0,"",ETPT_TJ!AU14)))</f>
        <v/>
      </c>
      <c r="AV14" s="81" t="str">
        <f>IF(ISBLANK(ETPT_TJ_DDG!$D$5),"",IF(ISERROR(ETPT_TJ!AV14),"",IF(ETPT_TJ!AV14=0,"",ETPT_TJ!AV14)))</f>
        <v/>
      </c>
      <c r="AW14" s="81" t="str">
        <f>IF(ISBLANK(ETPT_TJ_DDG!$D$5),"",IF(ISERROR(ETPT_TJ!AW14),"",IF(ETPT_TJ!AW14=0,"",ETPT_TJ!AW14)))</f>
        <v/>
      </c>
      <c r="AX14" s="81" t="str">
        <f>IF(ISBLANK(ETPT_TJ_DDG!$D$5),"",IF(ISERROR(ETPT_TJ!AX14),"",IF(ETPT_TJ!AX14=0,"",ETPT_TJ!AX14)))</f>
        <v/>
      </c>
      <c r="AY14" s="81" t="str">
        <f>IF(ISBLANK(ETPT_TJ_DDG!$D$5),"",IF(ISERROR(ETPT_TJ!AY14),"",IF(ETPT_TJ!AY14=0,"",ETPT_TJ!AY14)))</f>
        <v/>
      </c>
      <c r="AZ14" s="71">
        <f t="shared" si="4"/>
        <v>0</v>
      </c>
      <c r="BA14" s="77"/>
      <c r="BB14" s="77"/>
      <c r="BC14" s="77"/>
      <c r="BD14" s="77"/>
      <c r="BE14" s="77"/>
      <c r="BF14" s="77"/>
      <c r="BG14" s="77"/>
      <c r="BH14" s="77"/>
      <c r="BI14" s="77"/>
      <c r="BJ14" s="71">
        <f t="shared" si="5"/>
        <v>0</v>
      </c>
    </row>
    <row r="15" spans="1:63" s="66" customFormat="1" ht="14.25" customHeight="1" x14ac:dyDescent="0.15">
      <c r="A15" s="76" t="s">
        <v>198</v>
      </c>
      <c r="B15" s="86"/>
      <c r="C15" s="86"/>
      <c r="D15" s="166" t="str">
        <f t="shared" si="6"/>
        <v/>
      </c>
      <c r="E15" s="86" t="s">
        <v>197</v>
      </c>
      <c r="F15" s="86" t="s">
        <v>196</v>
      </c>
      <c r="G15" s="81" t="str">
        <f>IF(ISBLANK(ETPT_TJ_DDG!$D$5),"",IF(ISERROR(ETPT_TJ!G15),"",IF(ETPT_TJ!G15=0,"",ETPT_TJ!G15)))</f>
        <v/>
      </c>
      <c r="H15" s="71">
        <f t="shared" si="0"/>
        <v>0</v>
      </c>
      <c r="I15" s="81" t="str">
        <f>IF(ISBLANK(ETPT_TJ_DDG!$D$5),"",IF(ISERROR(ETPT_TJ!I15),"",IF(ETPT_TJ!I15=0,"",ETPT_TJ!I15)))</f>
        <v/>
      </c>
      <c r="J15" s="81" t="str">
        <f>IF(ISBLANK(ETPT_TJ_DDG!$D$5),"",IF(ISERROR(ETPT_TJ!J15),"",IF(ETPT_TJ!J15=0,"",ETPT_TJ!J15)))</f>
        <v/>
      </c>
      <c r="K15" s="81" t="str">
        <f>IF(ISBLANK(ETPT_TJ_DDG!$D$5),"",IF(ISERROR(ETPT_TJ!K15),"",IF(ETPT_TJ!K15=0,"",ETPT_TJ!K15)))</f>
        <v/>
      </c>
      <c r="L15" s="81" t="str">
        <f>IF(ISBLANK(ETPT_TJ_DDG!$D$5),"",IF(ISERROR(ETPT_TJ!L15),"",IF(ETPT_TJ!L15=0,"",ETPT_TJ!L15)))</f>
        <v/>
      </c>
      <c r="M15" s="81" t="str">
        <f>IF(ISBLANK(ETPT_TJ_DDG!$D$5),"",IF(ISERROR(ETPT_TJ!M15),"",IF(ETPT_TJ!M15=0,"",ETPT_TJ!M15)))</f>
        <v/>
      </c>
      <c r="N15" s="81" t="str">
        <f>IF(ISBLANK(ETPT_TJ_DDG!$D$5),"",IF(ISERROR(ETPT_TJ!N15),"",IF(ETPT_TJ!N15=0,"",ETPT_TJ!N15)))</f>
        <v/>
      </c>
      <c r="O15" s="81" t="str">
        <f>IF(ISBLANK(ETPT_TJ_DDG!$D$5),"",IF(ISERROR(ETPT_TJ!O15),"",IF(ETPT_TJ!O15=0,"",ETPT_TJ!O15)))</f>
        <v/>
      </c>
      <c r="P15" s="81" t="str">
        <f>IF(ISBLANK(ETPT_TJ_DDG!$D$5),"",IF(ISERROR(ETPT_TJ!P15),"",IF(ETPT_TJ!P15=0,"",ETPT_TJ!P15)))</f>
        <v/>
      </c>
      <c r="Q15" s="81" t="str">
        <f>IF(ISBLANK(ETPT_TJ_DDG!$D$5),"",IF(ISERROR(ETPT_TJ!Q15),"",IF(ETPT_TJ!Q15=0,"",ETPT_TJ!Q15)))</f>
        <v/>
      </c>
      <c r="R15" s="81" t="str">
        <f>IF(ISBLANK(ETPT_TJ_DDG!$D$5),"",IF(ISERROR(ETPT_TJ!R15),"",IF(ETPT_TJ!R15=0,"",ETPT_TJ!R15)))</f>
        <v/>
      </c>
      <c r="S15" s="81" t="str">
        <f>IF(ISBLANK(ETPT_TJ_DDG!$D$5),"",IF(ISERROR(ETPT_TJ!S15),"",IF(ETPT_TJ!S15=0,"",ETPT_TJ!S15)))</f>
        <v/>
      </c>
      <c r="T15" s="81" t="str">
        <f>IF(ISBLANK(ETPT_TJ_DDG!$D$5),"",IF(ISERROR(ETPT_TJ!T15),"",IF(ETPT_TJ!T15=0,"",ETPT_TJ!T15)))</f>
        <v/>
      </c>
      <c r="U15" s="81" t="str">
        <f>IF(ISBLANK(ETPT_TJ_DDG!$D$5),"",IF(ISERROR(ETPT_TJ!U15),"",IF(ETPT_TJ!U15=0,"",ETPT_TJ!U15)))</f>
        <v/>
      </c>
      <c r="V15" s="81" t="str">
        <f>IF(ISBLANK(ETPT_TJ_DDG!$D$5),"",IF(ISERROR(ETPT_TJ!V15),"",IF(ETPT_TJ!V15=0,"",ETPT_TJ!V15)))</f>
        <v/>
      </c>
      <c r="W15" s="71">
        <f t="shared" si="1"/>
        <v>0</v>
      </c>
      <c r="X15" s="81" t="str">
        <f>IF(ISBLANK(ETPT_TJ_DDG!$D$5),"",IF(ISERROR(ETPT_TJ!X15),"",IF(ETPT_TJ!X15=0,"",ETPT_TJ!X15)))</f>
        <v/>
      </c>
      <c r="Y15" s="81" t="str">
        <f>IF(ISBLANK(ETPT_TJ_DDG!$D$5),"",IF(ISERROR(ETPT_TJ!Y15),"",IF(ETPT_TJ!Y15=0,"",ETPT_TJ!Y15)))</f>
        <v/>
      </c>
      <c r="Z15" s="81" t="str">
        <f>IF(ISBLANK(ETPT_TJ_DDG!$D$5),"",IF(ISERROR(ETPT_TJ!Z15),"",IF(ETPT_TJ!Z15=0,"",ETPT_TJ!Z15)))</f>
        <v/>
      </c>
      <c r="AA15" s="81" t="str">
        <f>IF(ISBLANK(ETPT_TJ_DDG!$D$5),"",IF(ISERROR(ETPT_TJ!AA15),"",IF(ETPT_TJ!AA15=0,"",ETPT_TJ!AA15)))</f>
        <v/>
      </c>
      <c r="AB15" s="71">
        <f t="shared" si="2"/>
        <v>0</v>
      </c>
      <c r="AC15" s="81" t="str">
        <f>IF(ISBLANK(ETPT_TJ_DDG!$D$5),"",IF(ISERROR(ETPT_TJ!AC15),"",IF(ETPT_TJ!AC15=0,"",ETPT_TJ!AC15)))</f>
        <v/>
      </c>
      <c r="AD15" s="81" t="str">
        <f>IF(ISBLANK(ETPT_TJ_DDG!$D$5),"",IF(ISERROR(ETPT_TJ!AD15),"",IF(ETPT_TJ!AD15=0,"",ETPT_TJ!AD15)))</f>
        <v/>
      </c>
      <c r="AE15" s="81" t="str">
        <f>IF(ISBLANK(ETPT_TJ_DDG!$D$5),"",IF(ISERROR(ETPT_TJ!AE15),"",IF(ETPT_TJ!AE15=0,"",ETPT_TJ!AE15)))</f>
        <v/>
      </c>
      <c r="AF15" s="81" t="str">
        <f>IF(ISBLANK(ETPT_TJ_DDG!$D$5),"",IF(ISERROR(ETPT_TJ!AF15),"",IF(ETPT_TJ!AF15=0,"",ETPT_TJ!AF15)))</f>
        <v/>
      </c>
      <c r="AG15" s="81" t="str">
        <f>IF(ISBLANK(ETPT_TJ_DDG!$D$5),"",IF(ISERROR(ETPT_TJ!AG15),"",IF(ETPT_TJ!AG15=0,"",ETPT_TJ!AG15)))</f>
        <v/>
      </c>
      <c r="AH15" s="81" t="str">
        <f>IF(ISBLANK(ETPT_TJ_DDG!$D$5),"",IF(ISERROR(ETPT_TJ!AH15),"",IF(ETPT_TJ!AH15=0,"",ETPT_TJ!AH15)))</f>
        <v/>
      </c>
      <c r="AI15" s="81" t="str">
        <f>IF(ISBLANK(ETPT_TJ_DDG!$D$5),"",IF(ISERROR(ETPT_TJ!AI15),"",IF(ETPT_TJ!AI15=0,"",ETPT_TJ!AI15)))</f>
        <v/>
      </c>
      <c r="AJ15" s="81" t="str">
        <f>IF(ISBLANK(ETPT_TJ_DDG!$D$5),"",IF(ISERROR(ETPT_TJ!AJ15),"",IF(ETPT_TJ!AJ15=0,"",ETPT_TJ!AJ15)))</f>
        <v/>
      </c>
      <c r="AK15" s="81" t="str">
        <f>IF(ISBLANK(ETPT_TJ_DDG!$D$5),"",IF(ISERROR(ETPT_TJ!AK15),"",IF(ETPT_TJ!AK15=0,"",ETPT_TJ!AK15)))</f>
        <v/>
      </c>
      <c r="AL15" s="71">
        <f t="shared" si="3"/>
        <v>0</v>
      </c>
      <c r="AM15" s="81" t="str">
        <f>IF(ISBLANK(ETPT_TJ_DDG!$D$5),"",IF(ISERROR(ETPT_TJ!AM15),"",IF(ETPT_TJ!AM15=0,"",ETPT_TJ!AM15)))</f>
        <v/>
      </c>
      <c r="AN15" s="81" t="str">
        <f>IF(ISBLANK(ETPT_TJ_DDG!$D$5),"",IF(ISERROR(ETPT_TJ!AN15),"",IF(ETPT_TJ!AN15=0,"",ETPT_TJ!AN15)))</f>
        <v/>
      </c>
      <c r="AO15" s="81" t="str">
        <f>IF(ISBLANK(ETPT_TJ_DDG!$D$5),"",IF(ISERROR(ETPT_TJ!AO15),"",IF(ETPT_TJ!AO15=0,"",ETPT_TJ!AO15)))</f>
        <v/>
      </c>
      <c r="AP15" s="81" t="str">
        <f>IF(ISBLANK(ETPT_TJ_DDG!$D$5),"",IF(ISERROR(ETPT_TJ!AP15),"",IF(ETPT_TJ!AP15=0,"",ETPT_TJ!AP15)))</f>
        <v/>
      </c>
      <c r="AQ15" s="81" t="str">
        <f>IF(ISBLANK(ETPT_TJ_DDG!$D$5),"",IF(ISERROR(ETPT_TJ!AQ15),"",IF(ETPT_TJ!AQ15=0,"",ETPT_TJ!AQ15)))</f>
        <v/>
      </c>
      <c r="AR15" s="81" t="str">
        <f>IF(ISBLANK(ETPT_TJ_DDG!$D$5),"",IF(ISERROR(ETPT_TJ!AR15),"",IF(ETPT_TJ!AR15=0,"",ETPT_TJ!AR15)))</f>
        <v/>
      </c>
      <c r="AS15" s="81" t="str">
        <f>IF(ISBLANK(ETPT_TJ_DDG!$D$5),"",IF(ISERROR(ETPT_TJ!AS15),"",IF(ETPT_TJ!AS15=0,"",ETPT_TJ!AS15)))</f>
        <v/>
      </c>
      <c r="AT15" s="81" t="str">
        <f>IF(ISBLANK(ETPT_TJ_DDG!$D$5),"",IF(ISERROR(ETPT_TJ!AT15),"",IF(ETPT_TJ!AT15=0,"",ETPT_TJ!AT15)))</f>
        <v/>
      </c>
      <c r="AU15" s="81" t="str">
        <f>IF(ISBLANK(ETPT_TJ_DDG!$D$5),"",IF(ISERROR(ETPT_TJ!AU15),"",IF(ETPT_TJ!AU15=0,"",ETPT_TJ!AU15)))</f>
        <v/>
      </c>
      <c r="AV15" s="81" t="str">
        <f>IF(ISBLANK(ETPT_TJ_DDG!$D$5),"",IF(ISERROR(ETPT_TJ!AV15),"",IF(ETPT_TJ!AV15=0,"",ETPT_TJ!AV15)))</f>
        <v/>
      </c>
      <c r="AW15" s="81" t="str">
        <f>IF(ISBLANK(ETPT_TJ_DDG!$D$5),"",IF(ISERROR(ETPT_TJ!AW15),"",IF(ETPT_TJ!AW15=0,"",ETPT_TJ!AW15)))</f>
        <v/>
      </c>
      <c r="AX15" s="81" t="str">
        <f>IF(ISBLANK(ETPT_TJ_DDG!$D$5),"",IF(ISERROR(ETPT_TJ!AX15),"",IF(ETPT_TJ!AX15=0,"",ETPT_TJ!AX15)))</f>
        <v/>
      </c>
      <c r="AY15" s="81" t="str">
        <f>IF(ISBLANK(ETPT_TJ_DDG!$D$5),"",IF(ISERROR(ETPT_TJ!AY15),"",IF(ETPT_TJ!AY15=0,"",ETPT_TJ!AY15)))</f>
        <v/>
      </c>
      <c r="AZ15" s="71">
        <f t="shared" si="4"/>
        <v>0</v>
      </c>
      <c r="BA15" s="77"/>
      <c r="BB15" s="77"/>
      <c r="BC15" s="77"/>
      <c r="BD15" s="77"/>
      <c r="BE15" s="77"/>
      <c r="BF15" s="77"/>
      <c r="BG15" s="77"/>
      <c r="BH15" s="77"/>
      <c r="BI15" s="77"/>
      <c r="BJ15" s="71">
        <f t="shared" si="5"/>
        <v>0</v>
      </c>
    </row>
    <row r="16" spans="1:63" s="66" customFormat="1" ht="14.25" customHeight="1" x14ac:dyDescent="0.15">
      <c r="A16" s="76"/>
      <c r="B16" s="75"/>
      <c r="C16" s="75"/>
      <c r="D16" s="75"/>
      <c r="E16" s="75"/>
      <c r="F16" s="74" t="s">
        <v>195</v>
      </c>
      <c r="G16" s="72">
        <f t="shared" ref="G16:AL16" si="7">SUM(G5:G15)</f>
        <v>0</v>
      </c>
      <c r="H16" s="71">
        <f t="shared" si="7"/>
        <v>0</v>
      </c>
      <c r="I16" s="72">
        <f t="shared" si="7"/>
        <v>0</v>
      </c>
      <c r="J16" s="72">
        <f t="shared" si="7"/>
        <v>0</v>
      </c>
      <c r="K16" s="72">
        <f t="shared" si="7"/>
        <v>0</v>
      </c>
      <c r="L16" s="72">
        <f t="shared" si="7"/>
        <v>0</v>
      </c>
      <c r="M16" s="72">
        <f t="shared" si="7"/>
        <v>0</v>
      </c>
      <c r="N16" s="72">
        <f t="shared" si="7"/>
        <v>0</v>
      </c>
      <c r="O16" s="72">
        <f t="shared" si="7"/>
        <v>0</v>
      </c>
      <c r="P16" s="72">
        <f t="shared" si="7"/>
        <v>0</v>
      </c>
      <c r="Q16" s="72">
        <f t="shared" si="7"/>
        <v>0</v>
      </c>
      <c r="R16" s="72">
        <f t="shared" si="7"/>
        <v>0</v>
      </c>
      <c r="S16" s="72">
        <f t="shared" si="7"/>
        <v>0</v>
      </c>
      <c r="T16" s="72">
        <f t="shared" si="7"/>
        <v>0</v>
      </c>
      <c r="U16" s="72">
        <f t="shared" si="7"/>
        <v>0</v>
      </c>
      <c r="V16" s="72">
        <f t="shared" si="7"/>
        <v>0</v>
      </c>
      <c r="W16" s="71">
        <f t="shared" si="7"/>
        <v>0</v>
      </c>
      <c r="X16" s="72">
        <f t="shared" si="7"/>
        <v>0</v>
      </c>
      <c r="Y16" s="72">
        <f t="shared" si="7"/>
        <v>0</v>
      </c>
      <c r="Z16" s="72">
        <f t="shared" si="7"/>
        <v>0</v>
      </c>
      <c r="AA16" s="72">
        <f t="shared" si="7"/>
        <v>0</v>
      </c>
      <c r="AB16" s="71">
        <f t="shared" si="7"/>
        <v>0</v>
      </c>
      <c r="AC16" s="72">
        <f t="shared" si="7"/>
        <v>0</v>
      </c>
      <c r="AD16" s="72">
        <f t="shared" si="7"/>
        <v>0</v>
      </c>
      <c r="AE16" s="72">
        <f t="shared" si="7"/>
        <v>0</v>
      </c>
      <c r="AF16" s="72">
        <f t="shared" si="7"/>
        <v>0</v>
      </c>
      <c r="AG16" s="72">
        <f t="shared" si="7"/>
        <v>0</v>
      </c>
      <c r="AH16" s="72">
        <f t="shared" si="7"/>
        <v>0</v>
      </c>
      <c r="AI16" s="72">
        <f t="shared" si="7"/>
        <v>0</v>
      </c>
      <c r="AJ16" s="72">
        <f t="shared" si="7"/>
        <v>0</v>
      </c>
      <c r="AK16" s="72">
        <f t="shared" si="7"/>
        <v>0</v>
      </c>
      <c r="AL16" s="71">
        <f t="shared" si="7"/>
        <v>0</v>
      </c>
      <c r="AM16" s="72">
        <f t="shared" ref="AM16:BJ16" si="8">SUM(AM5:AM15)</f>
        <v>0</v>
      </c>
      <c r="AN16" s="72">
        <f t="shared" si="8"/>
        <v>0</v>
      </c>
      <c r="AO16" s="72">
        <f t="shared" si="8"/>
        <v>0</v>
      </c>
      <c r="AP16" s="72">
        <f t="shared" si="8"/>
        <v>0</v>
      </c>
      <c r="AQ16" s="72">
        <f t="shared" si="8"/>
        <v>0</v>
      </c>
      <c r="AR16" s="72">
        <f t="shared" si="8"/>
        <v>0</v>
      </c>
      <c r="AS16" s="72">
        <f t="shared" si="8"/>
        <v>0</v>
      </c>
      <c r="AT16" s="72">
        <f t="shared" si="8"/>
        <v>0</v>
      </c>
      <c r="AU16" s="72">
        <f t="shared" si="8"/>
        <v>0</v>
      </c>
      <c r="AV16" s="72">
        <f t="shared" si="8"/>
        <v>0</v>
      </c>
      <c r="AW16" s="72">
        <f t="shared" si="8"/>
        <v>0</v>
      </c>
      <c r="AX16" s="72">
        <f t="shared" si="8"/>
        <v>0</v>
      </c>
      <c r="AY16" s="72">
        <f t="shared" si="8"/>
        <v>0</v>
      </c>
      <c r="AZ16" s="71">
        <f t="shared" si="8"/>
        <v>0</v>
      </c>
      <c r="BA16" s="72">
        <f t="shared" si="8"/>
        <v>0</v>
      </c>
      <c r="BB16" s="72">
        <f t="shared" si="8"/>
        <v>0</v>
      </c>
      <c r="BC16" s="72">
        <f t="shared" si="8"/>
        <v>0</v>
      </c>
      <c r="BD16" s="72">
        <f t="shared" si="8"/>
        <v>0</v>
      </c>
      <c r="BE16" s="72">
        <f t="shared" si="8"/>
        <v>0</v>
      </c>
      <c r="BF16" s="72">
        <f t="shared" si="8"/>
        <v>0</v>
      </c>
      <c r="BG16" s="72">
        <f t="shared" si="8"/>
        <v>0</v>
      </c>
      <c r="BH16" s="72">
        <f t="shared" si="8"/>
        <v>0</v>
      </c>
      <c r="BI16" s="72">
        <f t="shared" si="8"/>
        <v>0</v>
      </c>
      <c r="BJ16" s="71">
        <f t="shared" si="8"/>
        <v>0</v>
      </c>
    </row>
    <row r="17" spans="4:52" ht="17" thickBot="1" x14ac:dyDescent="0.25">
      <c r="W17" s="65"/>
      <c r="AZ17" s="65"/>
    </row>
    <row r="18" spans="4:52" ht="18" thickTop="1" thickBot="1" x14ac:dyDescent="0.25">
      <c r="D18" s="183" t="s">
        <v>330</v>
      </c>
      <c r="E18" s="185"/>
      <c r="F18" s="185"/>
      <c r="G18" s="185"/>
      <c r="H18" s="185"/>
      <c r="I18" s="186"/>
    </row>
    <row r="19" spans="4:52" ht="17" thickTop="1" x14ac:dyDescent="0.2"/>
    <row r="20" spans="4:52" x14ac:dyDescent="0.2">
      <c r="AH20" s="63"/>
    </row>
    <row r="21" spans="4:52" x14ac:dyDescent="0.2">
      <c r="E21" s="64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62" hidden="1" customWidth="1"/>
    <col min="4" max="5" width="11" style="62"/>
    <col min="6" max="6" width="46.33203125" style="62" bestFit="1" customWidth="1"/>
    <col min="7" max="16384" width="11" style="62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2"/>
      <c r="B2" s="112"/>
      <c r="C2" s="112"/>
      <c r="D2" s="112"/>
      <c r="E2" s="112"/>
      <c r="F2" s="112"/>
      <c r="G2" s="109" t="s">
        <v>328</v>
      </c>
      <c r="H2" s="212" t="s">
        <v>327</v>
      </c>
      <c r="I2" s="109" t="s">
        <v>326</v>
      </c>
      <c r="J2" s="109" t="s">
        <v>326</v>
      </c>
      <c r="K2" s="109" t="s">
        <v>326</v>
      </c>
      <c r="L2" s="109" t="s">
        <v>326</v>
      </c>
      <c r="M2" s="109" t="s">
        <v>326</v>
      </c>
      <c r="N2" s="109" t="s">
        <v>326</v>
      </c>
      <c r="O2" s="109" t="s">
        <v>326</v>
      </c>
      <c r="P2" s="109" t="s">
        <v>326</v>
      </c>
      <c r="Q2" s="109" t="s">
        <v>326</v>
      </c>
      <c r="R2" s="109" t="s">
        <v>326</v>
      </c>
      <c r="S2" s="212" t="s">
        <v>325</v>
      </c>
      <c r="T2" s="109" t="s">
        <v>144</v>
      </c>
      <c r="U2" s="212" t="s">
        <v>324</v>
      </c>
      <c r="V2" s="109" t="s">
        <v>323</v>
      </c>
      <c r="W2" s="109" t="s">
        <v>323</v>
      </c>
      <c r="X2" s="109" t="s">
        <v>323</v>
      </c>
      <c r="Y2" s="109" t="s">
        <v>323</v>
      </c>
      <c r="Z2" s="109" t="s">
        <v>323</v>
      </c>
      <c r="AA2" s="109" t="s">
        <v>323</v>
      </c>
      <c r="AB2" s="109" t="s">
        <v>323</v>
      </c>
      <c r="AC2" s="109" t="s">
        <v>323</v>
      </c>
      <c r="AD2" s="109" t="s">
        <v>323</v>
      </c>
      <c r="AE2" s="212" t="s">
        <v>372</v>
      </c>
      <c r="AF2" s="109" t="s">
        <v>371</v>
      </c>
      <c r="AG2" s="109" t="s">
        <v>371</v>
      </c>
      <c r="AH2" s="109" t="s">
        <v>371</v>
      </c>
      <c r="AI2" s="212" t="s">
        <v>370</v>
      </c>
    </row>
    <row r="3" spans="1:62" ht="36" x14ac:dyDescent="0.2">
      <c r="A3" s="112"/>
      <c r="B3" s="112"/>
      <c r="C3" s="112"/>
      <c r="D3" s="112"/>
      <c r="E3" s="112"/>
      <c r="F3" s="112"/>
      <c r="G3" s="109" t="s">
        <v>317</v>
      </c>
      <c r="H3" s="212"/>
      <c r="I3" s="109" t="s">
        <v>369</v>
      </c>
      <c r="J3" s="109" t="s">
        <v>368</v>
      </c>
      <c r="K3" s="109" t="s">
        <v>367</v>
      </c>
      <c r="L3" s="109" t="s">
        <v>366</v>
      </c>
      <c r="M3" s="109" t="s">
        <v>365</v>
      </c>
      <c r="N3" s="109" t="s">
        <v>364</v>
      </c>
      <c r="O3" s="109" t="s">
        <v>363</v>
      </c>
      <c r="P3" s="109" t="s">
        <v>362</v>
      </c>
      <c r="Q3" s="109" t="s">
        <v>361</v>
      </c>
      <c r="R3" s="109" t="s">
        <v>304</v>
      </c>
      <c r="S3" s="212"/>
      <c r="T3" s="109" t="s">
        <v>301</v>
      </c>
      <c r="U3" s="212"/>
      <c r="V3" s="109" t="s">
        <v>360</v>
      </c>
      <c r="W3" s="109" t="s">
        <v>359</v>
      </c>
      <c r="X3" s="109" t="s">
        <v>358</v>
      </c>
      <c r="Y3" s="109" t="s">
        <v>357</v>
      </c>
      <c r="Z3" s="109" t="s">
        <v>356</v>
      </c>
      <c r="AA3" s="109" t="s">
        <v>355</v>
      </c>
      <c r="AB3" s="109" t="s">
        <v>354</v>
      </c>
      <c r="AC3" s="109" t="s">
        <v>353</v>
      </c>
      <c r="AD3" s="109" t="s">
        <v>352</v>
      </c>
      <c r="AE3" s="212"/>
      <c r="AF3" s="109" t="s">
        <v>351</v>
      </c>
      <c r="AG3" s="109" t="s">
        <v>287</v>
      </c>
      <c r="AH3" s="109" t="s">
        <v>281</v>
      </c>
      <c r="AI3" s="212"/>
    </row>
    <row r="4" spans="1:62" ht="60" x14ac:dyDescent="0.2">
      <c r="A4" s="112"/>
      <c r="B4" s="110" t="s">
        <v>271</v>
      </c>
      <c r="C4" s="110" t="s">
        <v>270</v>
      </c>
      <c r="D4" s="110" t="s">
        <v>32</v>
      </c>
      <c r="E4" s="110" t="s">
        <v>269</v>
      </c>
      <c r="F4" s="110" t="s">
        <v>268</v>
      </c>
      <c r="G4" s="109" t="s">
        <v>267</v>
      </c>
      <c r="H4" s="212"/>
      <c r="I4" s="109" t="s">
        <v>350</v>
      </c>
      <c r="J4" s="109" t="s">
        <v>349</v>
      </c>
      <c r="K4" s="109" t="s">
        <v>348</v>
      </c>
      <c r="L4" s="109" t="s">
        <v>347</v>
      </c>
      <c r="M4" s="109" t="s">
        <v>346</v>
      </c>
      <c r="N4" s="109" t="s">
        <v>345</v>
      </c>
      <c r="O4" s="109" t="s">
        <v>344</v>
      </c>
      <c r="P4" s="109" t="s">
        <v>343</v>
      </c>
      <c r="Q4" s="109" t="s">
        <v>342</v>
      </c>
      <c r="R4" s="109" t="s">
        <v>253</v>
      </c>
      <c r="S4" s="212"/>
      <c r="T4" s="109" t="s">
        <v>249</v>
      </c>
      <c r="U4" s="212"/>
      <c r="V4" s="109" t="s">
        <v>341</v>
      </c>
      <c r="W4" s="109" t="s">
        <v>340</v>
      </c>
      <c r="X4" s="109" t="s">
        <v>339</v>
      </c>
      <c r="Y4" s="109" t="s">
        <v>338</v>
      </c>
      <c r="Z4" s="109" t="s">
        <v>337</v>
      </c>
      <c r="AA4" s="109" t="s">
        <v>336</v>
      </c>
      <c r="AB4" s="109" t="s">
        <v>335</v>
      </c>
      <c r="AC4" s="109" t="s">
        <v>334</v>
      </c>
      <c r="AD4" s="109" t="s">
        <v>333</v>
      </c>
      <c r="AE4" s="212"/>
      <c r="AF4" s="109" t="s">
        <v>332</v>
      </c>
      <c r="AG4" s="109" t="s">
        <v>234</v>
      </c>
      <c r="AH4" s="109" t="s">
        <v>228</v>
      </c>
      <c r="AI4" s="212"/>
    </row>
    <row r="5" spans="1:62" x14ac:dyDescent="0.2">
      <c r="A5" s="115" t="s">
        <v>331</v>
      </c>
      <c r="B5" s="87"/>
      <c r="C5" s="87"/>
      <c r="D5" s="146"/>
      <c r="E5" s="87" t="s">
        <v>218</v>
      </c>
      <c r="F5" s="87" t="s">
        <v>217</v>
      </c>
      <c r="G5" s="94" t="str">
        <f>IF(ISBLANK(ETPT_TPRX_DDG!$D$5),"",IF(ISERROR(ETPT_TPRX!G5),"",IF(ETPT_TPRX!G5=0,"",ETPT_TPRX!G5)))</f>
        <v/>
      </c>
      <c r="H5" s="71">
        <f t="shared" ref="H5:H15" si="0">SUM(G5)</f>
        <v>0</v>
      </c>
      <c r="I5" s="94" t="str">
        <f>IF(ISBLANK(ETPT_TPRX_DDG!$D$5),"",IF(ISERROR(ETPT_TPRX!I5),"",IF(ETPT_TPRX!I5=0,"",ETPT_TPRX!I5)))</f>
        <v/>
      </c>
      <c r="J5" s="94" t="str">
        <f>IF(ISBLANK(ETPT_TPRX_DDG!$D$5),"",IF(ISERROR(ETPT_TPRX!J5),"",IF(ETPT_TPRX!J5=0,"",ETPT_TPRX!J5)))</f>
        <v/>
      </c>
      <c r="K5" s="94" t="str">
        <f>IF(ISBLANK(ETPT_TPRX_DDG!$D$5),"",IF(ISERROR(ETPT_TPRX!K5),"",IF(ETPT_TPRX!K5=0,"",ETPT_TPRX!K5)))</f>
        <v/>
      </c>
      <c r="L5" s="94" t="str">
        <f>IF(ISBLANK(ETPT_TPRX_DDG!$D$5),"",IF(ISERROR(ETPT_TPRX!L5),"",IF(ETPT_TPRX!L5=0,"",ETPT_TPRX!L5)))</f>
        <v/>
      </c>
      <c r="M5" s="94" t="str">
        <f>IF(ISBLANK(ETPT_TPRX_DDG!$D$5),"",IF(ISERROR(ETPT_TPRX!M5),"",IF(ETPT_TPRX!M5=0,"",ETPT_TPRX!M5)))</f>
        <v/>
      </c>
      <c r="N5" s="94" t="str">
        <f>IF(ISBLANK(ETPT_TPRX_DDG!$D$5),"",IF(ISERROR(ETPT_TPRX!N5),"",IF(ETPT_TPRX!N5=0,"",ETPT_TPRX!N5)))</f>
        <v/>
      </c>
      <c r="O5" s="94" t="str">
        <f>IF(ISBLANK(ETPT_TPRX_DDG!$D$5),"",IF(ISERROR(ETPT_TPRX!O5),"",IF(ETPT_TPRX!O5=0,"",ETPT_TPRX!O5)))</f>
        <v/>
      </c>
      <c r="P5" s="94" t="str">
        <f>IF(ISBLANK(ETPT_TPRX_DDG!$D$5),"",IF(ISERROR(ETPT_TPRX!P5),"",IF(ETPT_TPRX!P5=0,"",ETPT_TPRX!P5)))</f>
        <v/>
      </c>
      <c r="Q5" s="94" t="str">
        <f>IF(ISBLANK(ETPT_TPRX_DDG!$D$5),"",IF(ISERROR(ETPT_TPRX!Q5),"",IF(ETPT_TPRX!Q5=0,"",ETPT_TPRX!Q5)))</f>
        <v/>
      </c>
      <c r="R5" s="94" t="str">
        <f>IF(ISBLANK(ETPT_TPRX_DDG!$D$5),"",IF(ISERROR(ETPT_TPRX!R5),"",IF(ETPT_TPRX!R5=0,"",ETPT_TPRX!R5)))</f>
        <v/>
      </c>
      <c r="S5" s="71">
        <f t="shared" ref="S5:S15" si="1">SUM(I5:R5)</f>
        <v>0</v>
      </c>
      <c r="T5" s="94" t="str">
        <f>IF(ISBLANK(ETPT_TPRX_DDG!$D$5),"",IF(ISERROR(ETPT_TPRX!T5),"",IF(ETPT_TPRX!T5=0,"",ETPT_TPRX!T5)))</f>
        <v/>
      </c>
      <c r="U5" s="71">
        <f t="shared" ref="U5:U15" si="2">SUM(T5)</f>
        <v>0</v>
      </c>
      <c r="V5" s="94" t="str">
        <f>IF(ISBLANK(ETPT_TPRX_DDG!$D$5),"",IF(ISERROR(ETPT_TPRX!V5),"",IF(ETPT_TPRX!V5=0,"",ETPT_TPRX!V5)))</f>
        <v/>
      </c>
      <c r="W5" s="94" t="str">
        <f>IF(ISBLANK(ETPT_TPRX_DDG!$D$5),"",IF(ISERROR(ETPT_TPRX!W5),"",IF(ETPT_TPRX!W5=0,"",ETPT_TPRX!W5)))</f>
        <v/>
      </c>
      <c r="X5" s="94" t="str">
        <f>IF(ISBLANK(ETPT_TPRX_DDG!$D$5),"",IF(ISERROR(ETPT_TPRX!X5),"",IF(ETPT_TPRX!X5=0,"",ETPT_TPRX!X5)))</f>
        <v/>
      </c>
      <c r="Y5" s="94" t="str">
        <f>IF(ISBLANK(ETPT_TPRX_DDG!$D$5),"",IF(ISERROR(ETPT_TPRX!Y5),"",IF(ETPT_TPRX!Y5=0,"",ETPT_TPRX!Y5)))</f>
        <v/>
      </c>
      <c r="Z5" s="94" t="str">
        <f>IF(ISBLANK(ETPT_TPRX_DDG!$D$5),"",IF(ISERROR(ETPT_TPRX!Z5),"",IF(ETPT_TPRX!Z5=0,"",ETPT_TPRX!Z5)))</f>
        <v/>
      </c>
      <c r="AA5" s="94" t="str">
        <f>IF(ISBLANK(ETPT_TPRX_DDG!$D$5),"",IF(ISERROR(ETPT_TPRX!AA5),"",IF(ETPT_TPRX!AA5=0,"",ETPT_TPRX!AA5)))</f>
        <v/>
      </c>
      <c r="AB5" s="94" t="str">
        <f>IF(ISBLANK(ETPT_TPRX_DDG!$D$5),"",IF(ISERROR(ETPT_TPRX!AB5),"",IF(ETPT_TPRX!AB5=0,"",ETPT_TPRX!AB5)))</f>
        <v/>
      </c>
      <c r="AC5" s="94" t="str">
        <f>IF(ISBLANK(ETPT_TPRX_DDG!$D$5),"",IF(ISERROR(ETPT_TPRX!AC5),"",IF(ETPT_TPRX!AC5=0,"",ETPT_TPRX!AC5)))</f>
        <v/>
      </c>
      <c r="AD5" s="94" t="str">
        <f>IF(ISBLANK(ETPT_TPRX_DDG!$D$5),"",IF(ISERROR(ETPT_TPRX!AD5),"",IF(ETPT_TPRX!AD5=0,"",ETPT_TPRX!AD5)))</f>
        <v/>
      </c>
      <c r="AE5" s="71">
        <f t="shared" ref="AE5:AE15" si="3">SUM(V5:AD5)</f>
        <v>0</v>
      </c>
      <c r="AF5" s="94" t="str">
        <f>IF(ISBLANK(ETPT_TPRX_DDG!$D$5),"",IF(ISERROR(ETPT_TPRX!AF5),"",IF(ETPT_TPRX!AF5=0,"",ETPT_TPRX!AF5)))</f>
        <v/>
      </c>
      <c r="AG5" s="94" t="str">
        <f>IF(ISBLANK(ETPT_TPRX_DDG!$D$5),"",IF(ISERROR(ETPT_TPRX!AG5),"",IF(ETPT_TPRX!AG5=0,"",ETPT_TPRX!AG5)))</f>
        <v/>
      </c>
      <c r="AH5" s="94" t="str">
        <f>IF(ISBLANK(ETPT_TPRX_DDG!$D$5),"",IF(ISERROR(ETPT_TPRX!AH5),"",IF(ETPT_TPRX!AH5=0,"",ETPT_TPRX!AH5)))</f>
        <v/>
      </c>
      <c r="AI5" s="71">
        <f t="shared" ref="AI5:AI15" si="4">SUM(AF5:AH5)</f>
        <v>0</v>
      </c>
    </row>
    <row r="6" spans="1:62" x14ac:dyDescent="0.2">
      <c r="A6" s="115" t="s">
        <v>331</v>
      </c>
      <c r="B6" s="87"/>
      <c r="C6" s="87"/>
      <c r="D6" s="87" t="str">
        <f t="shared" ref="D6:D15" si="5">IF(ISBLANK($D$5),"",$D$5)</f>
        <v/>
      </c>
      <c r="E6" s="87" t="s">
        <v>216</v>
      </c>
      <c r="F6" s="87" t="s">
        <v>215</v>
      </c>
      <c r="G6" s="94" t="str">
        <f>IF(ISBLANK(ETPT_TPRX_DDG!$D$5),"",IF(ISERROR(ETPT_TPRX!G6),"",IF(ETPT_TPRX!G6=0,"",ETPT_TPRX!G6)))</f>
        <v/>
      </c>
      <c r="H6" s="71">
        <f t="shared" si="0"/>
        <v>0</v>
      </c>
      <c r="I6" s="94" t="str">
        <f>IF(ISBLANK(ETPT_TPRX_DDG!$D$5),"",IF(ISERROR(ETPT_TPRX!I6),"",IF(ETPT_TPRX!I6=0,"",ETPT_TPRX!I6)))</f>
        <v/>
      </c>
      <c r="J6" s="94" t="str">
        <f>IF(ISBLANK(ETPT_TPRX_DDG!$D$5),"",IF(ISERROR(ETPT_TPRX!J6),"",IF(ETPT_TPRX!J6=0,"",ETPT_TPRX!J6)))</f>
        <v/>
      </c>
      <c r="K6" s="94" t="str">
        <f>IF(ISBLANK(ETPT_TPRX_DDG!$D$5),"",IF(ISERROR(ETPT_TPRX!K6),"",IF(ETPT_TPRX!K6=0,"",ETPT_TPRX!K6)))</f>
        <v/>
      </c>
      <c r="L6" s="94" t="str">
        <f>IF(ISBLANK(ETPT_TPRX_DDG!$D$5),"",IF(ISERROR(ETPT_TPRX!L6),"",IF(ETPT_TPRX!L6=0,"",ETPT_TPRX!L6)))</f>
        <v/>
      </c>
      <c r="M6" s="94" t="str">
        <f>IF(ISBLANK(ETPT_TPRX_DDG!$D$5),"",IF(ISERROR(ETPT_TPRX!M6),"",IF(ETPT_TPRX!M6=0,"",ETPT_TPRX!M6)))</f>
        <v/>
      </c>
      <c r="N6" s="94" t="str">
        <f>IF(ISBLANK(ETPT_TPRX_DDG!$D$5),"",IF(ISERROR(ETPT_TPRX!N6),"",IF(ETPT_TPRX!N6=0,"",ETPT_TPRX!N6)))</f>
        <v/>
      </c>
      <c r="O6" s="94" t="str">
        <f>IF(ISBLANK(ETPT_TPRX_DDG!$D$5),"",IF(ISERROR(ETPT_TPRX!O6),"",IF(ETPT_TPRX!O6=0,"",ETPT_TPRX!O6)))</f>
        <v/>
      </c>
      <c r="P6" s="94" t="str">
        <f>IF(ISBLANK(ETPT_TPRX_DDG!$D$5),"",IF(ISERROR(ETPT_TPRX!P6),"",IF(ETPT_TPRX!P6=0,"",ETPT_TPRX!P6)))</f>
        <v/>
      </c>
      <c r="Q6" s="94" t="str">
        <f>IF(ISBLANK(ETPT_TPRX_DDG!$D$5),"",IF(ISERROR(ETPT_TPRX!Q6),"",IF(ETPT_TPRX!Q6=0,"",ETPT_TPRX!Q6)))</f>
        <v/>
      </c>
      <c r="R6" s="94" t="str">
        <f>IF(ISBLANK(ETPT_TPRX_DDG!$D$5),"",IF(ISERROR(ETPT_TPRX!R6),"",IF(ETPT_TPRX!R6=0,"",ETPT_TPRX!R6)))</f>
        <v/>
      </c>
      <c r="S6" s="71">
        <f t="shared" si="1"/>
        <v>0</v>
      </c>
      <c r="T6" s="94" t="str">
        <f>IF(ISBLANK(ETPT_TPRX_DDG!$D$5),"",IF(ISERROR(ETPT_TPRX!T6),"",IF(ETPT_TPRX!T6=0,"",ETPT_TPRX!T6)))</f>
        <v/>
      </c>
      <c r="U6" s="71">
        <f t="shared" si="2"/>
        <v>0</v>
      </c>
      <c r="V6" s="94" t="str">
        <f>IF(ISBLANK(ETPT_TPRX_DDG!$D$5),"",IF(ISERROR(ETPT_TPRX!V6),"",IF(ETPT_TPRX!V6=0,"",ETPT_TPRX!V6)))</f>
        <v/>
      </c>
      <c r="W6" s="94" t="str">
        <f>IF(ISBLANK(ETPT_TPRX_DDG!$D$5),"",IF(ISERROR(ETPT_TPRX!W6),"",IF(ETPT_TPRX!W6=0,"",ETPT_TPRX!W6)))</f>
        <v/>
      </c>
      <c r="X6" s="94" t="str">
        <f>IF(ISBLANK(ETPT_TPRX_DDG!$D$5),"",IF(ISERROR(ETPT_TPRX!X6),"",IF(ETPT_TPRX!X6=0,"",ETPT_TPRX!X6)))</f>
        <v/>
      </c>
      <c r="Y6" s="94" t="str">
        <f>IF(ISBLANK(ETPT_TPRX_DDG!$D$5),"",IF(ISERROR(ETPT_TPRX!Y6),"",IF(ETPT_TPRX!Y6=0,"",ETPT_TPRX!Y6)))</f>
        <v/>
      </c>
      <c r="Z6" s="94" t="str">
        <f>IF(ISBLANK(ETPT_TPRX_DDG!$D$5),"",IF(ISERROR(ETPT_TPRX!Z6),"",IF(ETPT_TPRX!Z6=0,"",ETPT_TPRX!Z6)))</f>
        <v/>
      </c>
      <c r="AA6" s="94" t="str">
        <f>IF(ISBLANK(ETPT_TPRX_DDG!$D$5),"",IF(ISERROR(ETPT_TPRX!AA6),"",IF(ETPT_TPRX!AA6=0,"",ETPT_TPRX!AA6)))</f>
        <v/>
      </c>
      <c r="AB6" s="94" t="str">
        <f>IF(ISBLANK(ETPT_TPRX_DDG!$D$5),"",IF(ISERROR(ETPT_TPRX!AB6),"",IF(ETPT_TPRX!AB6=0,"",ETPT_TPRX!AB6)))</f>
        <v/>
      </c>
      <c r="AC6" s="94" t="str">
        <f>IF(ISBLANK(ETPT_TPRX_DDG!$D$5),"",IF(ISERROR(ETPT_TPRX!AC6),"",IF(ETPT_TPRX!AC6=0,"",ETPT_TPRX!AC6)))</f>
        <v/>
      </c>
      <c r="AD6" s="94" t="str">
        <f>IF(ISBLANK(ETPT_TPRX_DDG!$D$5),"",IF(ISERROR(ETPT_TPRX!AD6),"",IF(ETPT_TPRX!AD6=0,"",ETPT_TPRX!AD6)))</f>
        <v/>
      </c>
      <c r="AE6" s="71">
        <f t="shared" si="3"/>
        <v>0</v>
      </c>
      <c r="AF6" s="94" t="str">
        <f>IF(ISBLANK(ETPT_TPRX_DDG!$D$5),"",IF(ISERROR(ETPT_TPRX!AF6),"",IF(ETPT_TPRX!AF6=0,"",ETPT_TPRX!AF6)))</f>
        <v/>
      </c>
      <c r="AG6" s="94" t="str">
        <f>IF(ISBLANK(ETPT_TPRX_DDG!$D$5),"",IF(ISERROR(ETPT_TPRX!AG6),"",IF(ETPT_TPRX!AG6=0,"",ETPT_TPRX!AG6)))</f>
        <v/>
      </c>
      <c r="AH6" s="94" t="str">
        <f>IF(ISBLANK(ETPT_TPRX_DDG!$D$5),"",IF(ISERROR(ETPT_TPRX!AH6),"",IF(ETPT_TPRX!AH6=0,"",ETPT_TPRX!AH6)))</f>
        <v/>
      </c>
      <c r="AI6" s="71">
        <f t="shared" si="4"/>
        <v>0</v>
      </c>
    </row>
    <row r="7" spans="1:62" x14ac:dyDescent="0.2">
      <c r="A7" s="115" t="s">
        <v>331</v>
      </c>
      <c r="B7" s="87"/>
      <c r="C7" s="87"/>
      <c r="D7" s="87" t="str">
        <f t="shared" si="5"/>
        <v/>
      </c>
      <c r="E7" s="87" t="s">
        <v>214</v>
      </c>
      <c r="F7" s="87" t="s">
        <v>213</v>
      </c>
      <c r="G7" s="94" t="str">
        <f>IF(ISBLANK(ETPT_TPRX_DDG!$D$5),"",IF(ISERROR(ETPT_TPRX!G7),"",IF(ETPT_TPRX!G7=0,"",ETPT_TPRX!G7)))</f>
        <v/>
      </c>
      <c r="H7" s="71">
        <f t="shared" si="0"/>
        <v>0</v>
      </c>
      <c r="I7" s="94" t="str">
        <f>IF(ISBLANK(ETPT_TPRX_DDG!$D$5),"",IF(ISERROR(ETPT_TPRX!I7),"",IF(ETPT_TPRX!I7=0,"",ETPT_TPRX!I7)))</f>
        <v/>
      </c>
      <c r="J7" s="94" t="str">
        <f>IF(ISBLANK(ETPT_TPRX_DDG!$D$5),"",IF(ISERROR(ETPT_TPRX!J7),"",IF(ETPT_TPRX!J7=0,"",ETPT_TPRX!J7)))</f>
        <v/>
      </c>
      <c r="K7" s="94" t="str">
        <f>IF(ISBLANK(ETPT_TPRX_DDG!$D$5),"",IF(ISERROR(ETPT_TPRX!K7),"",IF(ETPT_TPRX!K7=0,"",ETPT_TPRX!K7)))</f>
        <v/>
      </c>
      <c r="L7" s="94" t="str">
        <f>IF(ISBLANK(ETPT_TPRX_DDG!$D$5),"",IF(ISERROR(ETPT_TPRX!L7),"",IF(ETPT_TPRX!L7=0,"",ETPT_TPRX!L7)))</f>
        <v/>
      </c>
      <c r="M7" s="94" t="str">
        <f>IF(ISBLANK(ETPT_TPRX_DDG!$D$5),"",IF(ISERROR(ETPT_TPRX!M7),"",IF(ETPT_TPRX!M7=0,"",ETPT_TPRX!M7)))</f>
        <v/>
      </c>
      <c r="N7" s="94" t="str">
        <f>IF(ISBLANK(ETPT_TPRX_DDG!$D$5),"",IF(ISERROR(ETPT_TPRX!N7),"",IF(ETPT_TPRX!N7=0,"",ETPT_TPRX!N7)))</f>
        <v/>
      </c>
      <c r="O7" s="94" t="str">
        <f>IF(ISBLANK(ETPT_TPRX_DDG!$D$5),"",IF(ISERROR(ETPT_TPRX!O7),"",IF(ETPT_TPRX!O7=0,"",ETPT_TPRX!O7)))</f>
        <v/>
      </c>
      <c r="P7" s="94" t="str">
        <f>IF(ISBLANK(ETPT_TPRX_DDG!$D$5),"",IF(ISERROR(ETPT_TPRX!P7),"",IF(ETPT_TPRX!P7=0,"",ETPT_TPRX!P7)))</f>
        <v/>
      </c>
      <c r="Q7" s="94" t="str">
        <f>IF(ISBLANK(ETPT_TPRX_DDG!$D$5),"",IF(ISERROR(ETPT_TPRX!Q7),"",IF(ETPT_TPRX!Q7=0,"",ETPT_TPRX!Q7)))</f>
        <v/>
      </c>
      <c r="R7" s="94" t="str">
        <f>IF(ISBLANK(ETPT_TPRX_DDG!$D$5),"",IF(ISERROR(ETPT_TPRX!R7),"",IF(ETPT_TPRX!R7=0,"",ETPT_TPRX!R7)))</f>
        <v/>
      </c>
      <c r="S7" s="71">
        <f t="shared" si="1"/>
        <v>0</v>
      </c>
      <c r="T7" s="94" t="str">
        <f>IF(ISBLANK(ETPT_TPRX_DDG!$D$5),"",IF(ISERROR(ETPT_TPRX!T7),"",IF(ETPT_TPRX!T7=0,"",ETPT_TPRX!T7)))</f>
        <v/>
      </c>
      <c r="U7" s="71">
        <f t="shared" si="2"/>
        <v>0</v>
      </c>
      <c r="V7" s="94" t="str">
        <f>IF(ISBLANK(ETPT_TPRX_DDG!$D$5),"",IF(ISERROR(ETPT_TPRX!V7),"",IF(ETPT_TPRX!V7=0,"",ETPT_TPRX!V7)))</f>
        <v/>
      </c>
      <c r="W7" s="94" t="str">
        <f>IF(ISBLANK(ETPT_TPRX_DDG!$D$5),"",IF(ISERROR(ETPT_TPRX!W7),"",IF(ETPT_TPRX!W7=0,"",ETPT_TPRX!W7)))</f>
        <v/>
      </c>
      <c r="X7" s="94" t="str">
        <f>IF(ISBLANK(ETPT_TPRX_DDG!$D$5),"",IF(ISERROR(ETPT_TPRX!X7),"",IF(ETPT_TPRX!X7=0,"",ETPT_TPRX!X7)))</f>
        <v/>
      </c>
      <c r="Y7" s="94" t="str">
        <f>IF(ISBLANK(ETPT_TPRX_DDG!$D$5),"",IF(ISERROR(ETPT_TPRX!Y7),"",IF(ETPT_TPRX!Y7=0,"",ETPT_TPRX!Y7)))</f>
        <v/>
      </c>
      <c r="Z7" s="94" t="str">
        <f>IF(ISBLANK(ETPT_TPRX_DDG!$D$5),"",IF(ISERROR(ETPT_TPRX!Z7),"",IF(ETPT_TPRX!Z7=0,"",ETPT_TPRX!Z7)))</f>
        <v/>
      </c>
      <c r="AA7" s="94" t="str">
        <f>IF(ISBLANK(ETPT_TPRX_DDG!$D$5),"",IF(ISERROR(ETPT_TPRX!AA7),"",IF(ETPT_TPRX!AA7=0,"",ETPT_TPRX!AA7)))</f>
        <v/>
      </c>
      <c r="AB7" s="94" t="str">
        <f>IF(ISBLANK(ETPT_TPRX_DDG!$D$5),"",IF(ISERROR(ETPT_TPRX!AB7),"",IF(ETPT_TPRX!AB7=0,"",ETPT_TPRX!AB7)))</f>
        <v/>
      </c>
      <c r="AC7" s="94" t="str">
        <f>IF(ISBLANK(ETPT_TPRX_DDG!$D$5),"",IF(ISERROR(ETPT_TPRX!AC7),"",IF(ETPT_TPRX!AC7=0,"",ETPT_TPRX!AC7)))</f>
        <v/>
      </c>
      <c r="AD7" s="94" t="str">
        <f>IF(ISBLANK(ETPT_TPRX_DDG!$D$5),"",IF(ISERROR(ETPT_TPRX!AD7),"",IF(ETPT_TPRX!AD7=0,"",ETPT_TPRX!AD7)))</f>
        <v/>
      </c>
      <c r="AE7" s="71">
        <f t="shared" si="3"/>
        <v>0</v>
      </c>
      <c r="AF7" s="94" t="str">
        <f>IF(ISBLANK(ETPT_TPRX_DDG!$D$5),"",IF(ISERROR(ETPT_TPRX!AF7),"",IF(ETPT_TPRX!AF7=0,"",ETPT_TPRX!AF7)))</f>
        <v/>
      </c>
      <c r="AG7" s="94" t="str">
        <f>IF(ISBLANK(ETPT_TPRX_DDG!$D$5),"",IF(ISERROR(ETPT_TPRX!AG7),"",IF(ETPT_TPRX!AG7=0,"",ETPT_TPRX!AG7)))</f>
        <v/>
      </c>
      <c r="AH7" s="94" t="str">
        <f>IF(ISBLANK(ETPT_TPRX_DDG!$D$5),"",IF(ISERROR(ETPT_TPRX!AH7),"",IF(ETPT_TPRX!AH7=0,"",ETPT_TPRX!AH7)))</f>
        <v/>
      </c>
      <c r="AI7" s="71">
        <f t="shared" si="4"/>
        <v>0</v>
      </c>
    </row>
    <row r="8" spans="1:62" x14ac:dyDescent="0.2">
      <c r="A8" s="115" t="s">
        <v>331</v>
      </c>
      <c r="B8" s="87"/>
      <c r="C8" s="87"/>
      <c r="D8" s="87" t="str">
        <f t="shared" si="5"/>
        <v/>
      </c>
      <c r="E8" s="87" t="s">
        <v>212</v>
      </c>
      <c r="F8" s="87" t="s">
        <v>211</v>
      </c>
      <c r="G8" s="94" t="str">
        <f>IF(ISBLANK(ETPT_TPRX_DDG!$D$5),"",IF(ISERROR(ETPT_TPRX!G8),"",IF(ETPT_TPRX!G8=0,"",ETPT_TPRX!G8)))</f>
        <v/>
      </c>
      <c r="H8" s="71">
        <f t="shared" si="0"/>
        <v>0</v>
      </c>
      <c r="I8" s="94" t="str">
        <f>IF(ISBLANK(ETPT_TPRX_DDG!$D$5),"",IF(ISERROR(ETPT_TPRX!I8),"",IF(ETPT_TPRX!I8=0,"",ETPT_TPRX!I8)))</f>
        <v/>
      </c>
      <c r="J8" s="94" t="str">
        <f>IF(ISBLANK(ETPT_TPRX_DDG!$D$5),"",IF(ISERROR(ETPT_TPRX!J8),"",IF(ETPT_TPRX!J8=0,"",ETPT_TPRX!J8)))</f>
        <v/>
      </c>
      <c r="K8" s="94" t="str">
        <f>IF(ISBLANK(ETPT_TPRX_DDG!$D$5),"",IF(ISERROR(ETPT_TPRX!K8),"",IF(ETPT_TPRX!K8=0,"",ETPT_TPRX!K8)))</f>
        <v/>
      </c>
      <c r="L8" s="94" t="str">
        <f>IF(ISBLANK(ETPT_TPRX_DDG!$D$5),"",IF(ISERROR(ETPT_TPRX!L8),"",IF(ETPT_TPRX!L8=0,"",ETPT_TPRX!L8)))</f>
        <v/>
      </c>
      <c r="M8" s="94" t="str">
        <f>IF(ISBLANK(ETPT_TPRX_DDG!$D$5),"",IF(ISERROR(ETPT_TPRX!M8),"",IF(ETPT_TPRX!M8=0,"",ETPT_TPRX!M8)))</f>
        <v/>
      </c>
      <c r="N8" s="94" t="str">
        <f>IF(ISBLANK(ETPT_TPRX_DDG!$D$5),"",IF(ISERROR(ETPT_TPRX!N8),"",IF(ETPT_TPRX!N8=0,"",ETPT_TPRX!N8)))</f>
        <v/>
      </c>
      <c r="O8" s="94" t="str">
        <f>IF(ISBLANK(ETPT_TPRX_DDG!$D$5),"",IF(ISERROR(ETPT_TPRX!O8),"",IF(ETPT_TPRX!O8=0,"",ETPT_TPRX!O8)))</f>
        <v/>
      </c>
      <c r="P8" s="94" t="str">
        <f>IF(ISBLANK(ETPT_TPRX_DDG!$D$5),"",IF(ISERROR(ETPT_TPRX!P8),"",IF(ETPT_TPRX!P8=0,"",ETPT_TPRX!P8)))</f>
        <v/>
      </c>
      <c r="Q8" s="94" t="str">
        <f>IF(ISBLANK(ETPT_TPRX_DDG!$D$5),"",IF(ISERROR(ETPT_TPRX!Q8),"",IF(ETPT_TPRX!Q8=0,"",ETPT_TPRX!Q8)))</f>
        <v/>
      </c>
      <c r="R8" s="94" t="str">
        <f>IF(ISBLANK(ETPT_TPRX_DDG!$D$5),"",IF(ISERROR(ETPT_TPRX!R8),"",IF(ETPT_TPRX!R8=0,"",ETPT_TPRX!R8)))</f>
        <v/>
      </c>
      <c r="S8" s="71">
        <f t="shared" si="1"/>
        <v>0</v>
      </c>
      <c r="T8" s="94" t="str">
        <f>IF(ISBLANK(ETPT_TPRX_DDG!$D$5),"",IF(ISERROR(ETPT_TPRX!T8),"",IF(ETPT_TPRX!T8=0,"",ETPT_TPRX!T8)))</f>
        <v/>
      </c>
      <c r="U8" s="71">
        <f t="shared" si="2"/>
        <v>0</v>
      </c>
      <c r="V8" s="94" t="str">
        <f>IF(ISBLANK(ETPT_TPRX_DDG!$D$5),"",IF(ISERROR(ETPT_TPRX!V8),"",IF(ETPT_TPRX!V8=0,"",ETPT_TPRX!V8)))</f>
        <v/>
      </c>
      <c r="W8" s="94" t="str">
        <f>IF(ISBLANK(ETPT_TPRX_DDG!$D$5),"",IF(ISERROR(ETPT_TPRX!W8),"",IF(ETPT_TPRX!W8=0,"",ETPT_TPRX!W8)))</f>
        <v/>
      </c>
      <c r="X8" s="94" t="str">
        <f>IF(ISBLANK(ETPT_TPRX_DDG!$D$5),"",IF(ISERROR(ETPT_TPRX!X8),"",IF(ETPT_TPRX!X8=0,"",ETPT_TPRX!X8)))</f>
        <v/>
      </c>
      <c r="Y8" s="94" t="str">
        <f>IF(ISBLANK(ETPT_TPRX_DDG!$D$5),"",IF(ISERROR(ETPT_TPRX!Y8),"",IF(ETPT_TPRX!Y8=0,"",ETPT_TPRX!Y8)))</f>
        <v/>
      </c>
      <c r="Z8" s="94" t="str">
        <f>IF(ISBLANK(ETPT_TPRX_DDG!$D$5),"",IF(ISERROR(ETPT_TPRX!Z8),"",IF(ETPT_TPRX!Z8=0,"",ETPT_TPRX!Z8)))</f>
        <v/>
      </c>
      <c r="AA8" s="94" t="str">
        <f>IF(ISBLANK(ETPT_TPRX_DDG!$D$5),"",IF(ISERROR(ETPT_TPRX!AA8),"",IF(ETPT_TPRX!AA8=0,"",ETPT_TPRX!AA8)))</f>
        <v/>
      </c>
      <c r="AB8" s="94" t="str">
        <f>IF(ISBLANK(ETPT_TPRX_DDG!$D$5),"",IF(ISERROR(ETPT_TPRX!AB8),"",IF(ETPT_TPRX!AB8=0,"",ETPT_TPRX!AB8)))</f>
        <v/>
      </c>
      <c r="AC8" s="94" t="str">
        <f>IF(ISBLANK(ETPT_TPRX_DDG!$D$5),"",IF(ISERROR(ETPT_TPRX!AC8),"",IF(ETPT_TPRX!AC8=0,"",ETPT_TPRX!AC8)))</f>
        <v/>
      </c>
      <c r="AD8" s="94" t="str">
        <f>IF(ISBLANK(ETPT_TPRX_DDG!$D$5),"",IF(ISERROR(ETPT_TPRX!AD8),"",IF(ETPT_TPRX!AD8=0,"",ETPT_TPRX!AD8)))</f>
        <v/>
      </c>
      <c r="AE8" s="71">
        <f t="shared" si="3"/>
        <v>0</v>
      </c>
      <c r="AF8" s="94" t="str">
        <f>IF(ISBLANK(ETPT_TPRX_DDG!$D$5),"",IF(ISERROR(ETPT_TPRX!AF8),"",IF(ETPT_TPRX!AF8=0,"",ETPT_TPRX!AF8)))</f>
        <v/>
      </c>
      <c r="AG8" s="94" t="str">
        <f>IF(ISBLANK(ETPT_TPRX_DDG!$D$5),"",IF(ISERROR(ETPT_TPRX!AG8),"",IF(ETPT_TPRX!AG8=0,"",ETPT_TPRX!AG8)))</f>
        <v/>
      </c>
      <c r="AH8" s="94" t="str">
        <f>IF(ISBLANK(ETPT_TPRX_DDG!$D$5),"",IF(ISERROR(ETPT_TPRX!AH8),"",IF(ETPT_TPRX!AH8=0,"",ETPT_TPRX!AH8)))</f>
        <v/>
      </c>
      <c r="AI8" s="71">
        <f t="shared" si="4"/>
        <v>0</v>
      </c>
    </row>
    <row r="9" spans="1:62" x14ac:dyDescent="0.2">
      <c r="A9" s="115" t="s">
        <v>331</v>
      </c>
      <c r="B9" s="87"/>
      <c r="C9" s="87"/>
      <c r="D9" s="87" t="str">
        <f t="shared" si="5"/>
        <v/>
      </c>
      <c r="E9" s="87" t="s">
        <v>210</v>
      </c>
      <c r="F9" s="87" t="s">
        <v>209</v>
      </c>
      <c r="G9" s="94" t="str">
        <f>IF(ISBLANK(ETPT_TPRX_DDG!$D$5),"",IF(ISERROR(ETPT_TPRX!G9),"",IF(ETPT_TPRX!G9=0,"",ETPT_TPRX!G9)))</f>
        <v/>
      </c>
      <c r="H9" s="71">
        <f t="shared" si="0"/>
        <v>0</v>
      </c>
      <c r="I9" s="94" t="str">
        <f>IF(ISBLANK(ETPT_TPRX_DDG!$D$5),"",IF(ISERROR(ETPT_TPRX!I9),"",IF(ETPT_TPRX!I9=0,"",ETPT_TPRX!I9)))</f>
        <v/>
      </c>
      <c r="J9" s="94" t="str">
        <f>IF(ISBLANK(ETPT_TPRX_DDG!$D$5),"",IF(ISERROR(ETPT_TPRX!J9),"",IF(ETPT_TPRX!J9=0,"",ETPT_TPRX!J9)))</f>
        <v/>
      </c>
      <c r="K9" s="94" t="str">
        <f>IF(ISBLANK(ETPT_TPRX_DDG!$D$5),"",IF(ISERROR(ETPT_TPRX!K9),"",IF(ETPT_TPRX!K9=0,"",ETPT_TPRX!K9)))</f>
        <v/>
      </c>
      <c r="L9" s="94" t="str">
        <f>IF(ISBLANK(ETPT_TPRX_DDG!$D$5),"",IF(ISERROR(ETPT_TPRX!L9),"",IF(ETPT_TPRX!L9=0,"",ETPT_TPRX!L9)))</f>
        <v/>
      </c>
      <c r="M9" s="94" t="str">
        <f>IF(ISBLANK(ETPT_TPRX_DDG!$D$5),"",IF(ISERROR(ETPT_TPRX!M9),"",IF(ETPT_TPRX!M9=0,"",ETPT_TPRX!M9)))</f>
        <v/>
      </c>
      <c r="N9" s="94" t="str">
        <f>IF(ISBLANK(ETPT_TPRX_DDG!$D$5),"",IF(ISERROR(ETPT_TPRX!N9),"",IF(ETPT_TPRX!N9=0,"",ETPT_TPRX!N9)))</f>
        <v/>
      </c>
      <c r="O9" s="94" t="str">
        <f>IF(ISBLANK(ETPT_TPRX_DDG!$D$5),"",IF(ISERROR(ETPT_TPRX!O9),"",IF(ETPT_TPRX!O9=0,"",ETPT_TPRX!O9)))</f>
        <v/>
      </c>
      <c r="P9" s="94" t="str">
        <f>IF(ISBLANK(ETPT_TPRX_DDG!$D$5),"",IF(ISERROR(ETPT_TPRX!P9),"",IF(ETPT_TPRX!P9=0,"",ETPT_TPRX!P9)))</f>
        <v/>
      </c>
      <c r="Q9" s="94" t="str">
        <f>IF(ISBLANK(ETPT_TPRX_DDG!$D$5),"",IF(ISERROR(ETPT_TPRX!Q9),"",IF(ETPT_TPRX!Q9=0,"",ETPT_TPRX!Q9)))</f>
        <v/>
      </c>
      <c r="R9" s="94" t="str">
        <f>IF(ISBLANK(ETPT_TPRX_DDG!$D$5),"",IF(ISERROR(ETPT_TPRX!R9),"",IF(ETPT_TPRX!R9=0,"",ETPT_TPRX!R9)))</f>
        <v/>
      </c>
      <c r="S9" s="71">
        <f t="shared" si="1"/>
        <v>0</v>
      </c>
      <c r="T9" s="94" t="str">
        <f>IF(ISBLANK(ETPT_TPRX_DDG!$D$5),"",IF(ISERROR(ETPT_TPRX!T9),"",IF(ETPT_TPRX!T9=0,"",ETPT_TPRX!T9)))</f>
        <v/>
      </c>
      <c r="U9" s="71">
        <f t="shared" si="2"/>
        <v>0</v>
      </c>
      <c r="V9" s="94" t="str">
        <f>IF(ISBLANK(ETPT_TPRX_DDG!$D$5),"",IF(ISERROR(ETPT_TPRX!V9),"",IF(ETPT_TPRX!V9=0,"",ETPT_TPRX!V9)))</f>
        <v/>
      </c>
      <c r="W9" s="94" t="str">
        <f>IF(ISBLANK(ETPT_TPRX_DDG!$D$5),"",IF(ISERROR(ETPT_TPRX!W9),"",IF(ETPT_TPRX!W9=0,"",ETPT_TPRX!W9)))</f>
        <v/>
      </c>
      <c r="X9" s="94" t="str">
        <f>IF(ISBLANK(ETPT_TPRX_DDG!$D$5),"",IF(ISERROR(ETPT_TPRX!X9),"",IF(ETPT_TPRX!X9=0,"",ETPT_TPRX!X9)))</f>
        <v/>
      </c>
      <c r="Y9" s="94" t="str">
        <f>IF(ISBLANK(ETPT_TPRX_DDG!$D$5),"",IF(ISERROR(ETPT_TPRX!Y9),"",IF(ETPT_TPRX!Y9=0,"",ETPT_TPRX!Y9)))</f>
        <v/>
      </c>
      <c r="Z9" s="94" t="str">
        <f>IF(ISBLANK(ETPT_TPRX_DDG!$D$5),"",IF(ISERROR(ETPT_TPRX!Z9),"",IF(ETPT_TPRX!Z9=0,"",ETPT_TPRX!Z9)))</f>
        <v/>
      </c>
      <c r="AA9" s="94" t="str">
        <f>IF(ISBLANK(ETPT_TPRX_DDG!$D$5),"",IF(ISERROR(ETPT_TPRX!AA9),"",IF(ETPT_TPRX!AA9=0,"",ETPT_TPRX!AA9)))</f>
        <v/>
      </c>
      <c r="AB9" s="94" t="str">
        <f>IF(ISBLANK(ETPT_TPRX_DDG!$D$5),"",IF(ISERROR(ETPT_TPRX!AB9),"",IF(ETPT_TPRX!AB9=0,"",ETPT_TPRX!AB9)))</f>
        <v/>
      </c>
      <c r="AC9" s="94" t="str">
        <f>IF(ISBLANK(ETPT_TPRX_DDG!$D$5),"",IF(ISERROR(ETPT_TPRX!AC9),"",IF(ETPT_TPRX!AC9=0,"",ETPT_TPRX!AC9)))</f>
        <v/>
      </c>
      <c r="AD9" s="94" t="str">
        <f>IF(ISBLANK(ETPT_TPRX_DDG!$D$5),"",IF(ISERROR(ETPT_TPRX!AD9),"",IF(ETPT_TPRX!AD9=0,"",ETPT_TPRX!AD9)))</f>
        <v/>
      </c>
      <c r="AE9" s="71">
        <f t="shared" si="3"/>
        <v>0</v>
      </c>
      <c r="AF9" s="94" t="str">
        <f>IF(ISBLANK(ETPT_TPRX_DDG!$D$5),"",IF(ISERROR(ETPT_TPRX!AF9),"",IF(ETPT_TPRX!AF9=0,"",ETPT_TPRX!AF9)))</f>
        <v/>
      </c>
      <c r="AG9" s="94" t="str">
        <f>IF(ISBLANK(ETPT_TPRX_DDG!$D$5),"",IF(ISERROR(ETPT_TPRX!AG9),"",IF(ETPT_TPRX!AG9=0,"",ETPT_TPRX!AG9)))</f>
        <v/>
      </c>
      <c r="AH9" s="94" t="str">
        <f>IF(ISBLANK(ETPT_TPRX_DDG!$D$5),"",IF(ISERROR(ETPT_TPRX!AH9),"",IF(ETPT_TPRX!AH9=0,"",ETPT_TPRX!AH9)))</f>
        <v/>
      </c>
      <c r="AI9" s="71">
        <f t="shared" si="4"/>
        <v>0</v>
      </c>
    </row>
    <row r="10" spans="1:62" x14ac:dyDescent="0.2">
      <c r="A10" s="115" t="s">
        <v>331</v>
      </c>
      <c r="B10" s="87"/>
      <c r="C10" s="87"/>
      <c r="D10" s="87" t="str">
        <f t="shared" si="5"/>
        <v/>
      </c>
      <c r="E10" s="87" t="s">
        <v>208</v>
      </c>
      <c r="F10" s="87" t="s">
        <v>207</v>
      </c>
      <c r="G10" s="94" t="str">
        <f>IF(ISBLANK(ETPT_TPRX_DDG!$D$5),"",IF(ISERROR(ETPT_TPRX!G10),"",IF(ETPT_TPRX!G10=0,"",ETPT_TPRX!G10)))</f>
        <v/>
      </c>
      <c r="H10" s="71">
        <f t="shared" si="0"/>
        <v>0</v>
      </c>
      <c r="I10" s="94" t="str">
        <f>IF(ISBLANK(ETPT_TPRX_DDG!$D$5),"",IF(ISERROR(ETPT_TPRX!I10),"",IF(ETPT_TPRX!I10=0,"",ETPT_TPRX!I10)))</f>
        <v/>
      </c>
      <c r="J10" s="94" t="str">
        <f>IF(ISBLANK(ETPT_TPRX_DDG!$D$5),"",IF(ISERROR(ETPT_TPRX!J10),"",IF(ETPT_TPRX!J10=0,"",ETPT_TPRX!J10)))</f>
        <v/>
      </c>
      <c r="K10" s="94" t="str">
        <f>IF(ISBLANK(ETPT_TPRX_DDG!$D$5),"",IF(ISERROR(ETPT_TPRX!K10),"",IF(ETPT_TPRX!K10=0,"",ETPT_TPRX!K10)))</f>
        <v/>
      </c>
      <c r="L10" s="94" t="str">
        <f>IF(ISBLANK(ETPT_TPRX_DDG!$D$5),"",IF(ISERROR(ETPT_TPRX!L10),"",IF(ETPT_TPRX!L10=0,"",ETPT_TPRX!L10)))</f>
        <v/>
      </c>
      <c r="M10" s="94" t="str">
        <f>IF(ISBLANK(ETPT_TPRX_DDG!$D$5),"",IF(ISERROR(ETPT_TPRX!M10),"",IF(ETPT_TPRX!M10=0,"",ETPT_TPRX!M10)))</f>
        <v/>
      </c>
      <c r="N10" s="94" t="str">
        <f>IF(ISBLANK(ETPT_TPRX_DDG!$D$5),"",IF(ISERROR(ETPT_TPRX!N10),"",IF(ETPT_TPRX!N10=0,"",ETPT_TPRX!N10)))</f>
        <v/>
      </c>
      <c r="O10" s="94" t="str">
        <f>IF(ISBLANK(ETPT_TPRX_DDG!$D$5),"",IF(ISERROR(ETPT_TPRX!O10),"",IF(ETPT_TPRX!O10=0,"",ETPT_TPRX!O10)))</f>
        <v/>
      </c>
      <c r="P10" s="94" t="str">
        <f>IF(ISBLANK(ETPT_TPRX_DDG!$D$5),"",IF(ISERROR(ETPT_TPRX!P10),"",IF(ETPT_TPRX!P10=0,"",ETPT_TPRX!P10)))</f>
        <v/>
      </c>
      <c r="Q10" s="94" t="str">
        <f>IF(ISBLANK(ETPT_TPRX_DDG!$D$5),"",IF(ISERROR(ETPT_TPRX!Q10),"",IF(ETPT_TPRX!Q10=0,"",ETPT_TPRX!Q10)))</f>
        <v/>
      </c>
      <c r="R10" s="94" t="str">
        <f>IF(ISBLANK(ETPT_TPRX_DDG!$D$5),"",IF(ISERROR(ETPT_TPRX!R10),"",IF(ETPT_TPRX!R10=0,"",ETPT_TPRX!R10)))</f>
        <v/>
      </c>
      <c r="S10" s="71">
        <f t="shared" si="1"/>
        <v>0</v>
      </c>
      <c r="T10" s="94" t="str">
        <f>IF(ISBLANK(ETPT_TPRX_DDG!$D$5),"",IF(ISERROR(ETPT_TPRX!T10),"",IF(ETPT_TPRX!T10=0,"",ETPT_TPRX!T10)))</f>
        <v/>
      </c>
      <c r="U10" s="71">
        <f t="shared" si="2"/>
        <v>0</v>
      </c>
      <c r="V10" s="94" t="str">
        <f>IF(ISBLANK(ETPT_TPRX_DDG!$D$5),"",IF(ISERROR(ETPT_TPRX!V10),"",IF(ETPT_TPRX!V10=0,"",ETPT_TPRX!V10)))</f>
        <v/>
      </c>
      <c r="W10" s="94" t="str">
        <f>IF(ISBLANK(ETPT_TPRX_DDG!$D$5),"",IF(ISERROR(ETPT_TPRX!W10),"",IF(ETPT_TPRX!W10=0,"",ETPT_TPRX!W10)))</f>
        <v/>
      </c>
      <c r="X10" s="94" t="str">
        <f>IF(ISBLANK(ETPT_TPRX_DDG!$D$5),"",IF(ISERROR(ETPT_TPRX!X10),"",IF(ETPT_TPRX!X10=0,"",ETPT_TPRX!X10)))</f>
        <v/>
      </c>
      <c r="Y10" s="94" t="str">
        <f>IF(ISBLANK(ETPT_TPRX_DDG!$D$5),"",IF(ISERROR(ETPT_TPRX!Y10),"",IF(ETPT_TPRX!Y10=0,"",ETPT_TPRX!Y10)))</f>
        <v/>
      </c>
      <c r="Z10" s="94" t="str">
        <f>IF(ISBLANK(ETPT_TPRX_DDG!$D$5),"",IF(ISERROR(ETPT_TPRX!Z10),"",IF(ETPT_TPRX!Z10=0,"",ETPT_TPRX!Z10)))</f>
        <v/>
      </c>
      <c r="AA10" s="94" t="str">
        <f>IF(ISBLANK(ETPT_TPRX_DDG!$D$5),"",IF(ISERROR(ETPT_TPRX!AA10),"",IF(ETPT_TPRX!AA10=0,"",ETPT_TPRX!AA10)))</f>
        <v/>
      </c>
      <c r="AB10" s="94" t="str">
        <f>IF(ISBLANK(ETPT_TPRX_DDG!$D$5),"",IF(ISERROR(ETPT_TPRX!AB10),"",IF(ETPT_TPRX!AB10=0,"",ETPT_TPRX!AB10)))</f>
        <v/>
      </c>
      <c r="AC10" s="94" t="str">
        <f>IF(ISBLANK(ETPT_TPRX_DDG!$D$5),"",IF(ISERROR(ETPT_TPRX!AC10),"",IF(ETPT_TPRX!AC10=0,"",ETPT_TPRX!AC10)))</f>
        <v/>
      </c>
      <c r="AD10" s="94" t="str">
        <f>IF(ISBLANK(ETPT_TPRX_DDG!$D$5),"",IF(ISERROR(ETPT_TPRX!AD10),"",IF(ETPT_TPRX!AD10=0,"",ETPT_TPRX!AD10)))</f>
        <v/>
      </c>
      <c r="AE10" s="71">
        <f t="shared" si="3"/>
        <v>0</v>
      </c>
      <c r="AF10" s="94" t="str">
        <f>IF(ISBLANK(ETPT_TPRX_DDG!$D$5),"",IF(ISERROR(ETPT_TPRX!AF10),"",IF(ETPT_TPRX!AF10=0,"",ETPT_TPRX!AF10)))</f>
        <v/>
      </c>
      <c r="AG10" s="94" t="str">
        <f>IF(ISBLANK(ETPT_TPRX_DDG!$D$5),"",IF(ISERROR(ETPT_TPRX!AG10),"",IF(ETPT_TPRX!AG10=0,"",ETPT_TPRX!AG10)))</f>
        <v/>
      </c>
      <c r="AH10" s="94" t="str">
        <f>IF(ISBLANK(ETPT_TPRX_DDG!$D$5),"",IF(ISERROR(ETPT_TPRX!AH10),"",IF(ETPT_TPRX!AH10=0,"",ETPT_TPRX!AH10)))</f>
        <v/>
      </c>
      <c r="AI10" s="71">
        <f t="shared" si="4"/>
        <v>0</v>
      </c>
    </row>
    <row r="11" spans="1:62" x14ac:dyDescent="0.2">
      <c r="A11" s="115" t="s">
        <v>331</v>
      </c>
      <c r="B11" s="87"/>
      <c r="C11" s="87"/>
      <c r="D11" s="87" t="str">
        <f t="shared" si="5"/>
        <v/>
      </c>
      <c r="E11" s="87" t="s">
        <v>206</v>
      </c>
      <c r="F11" s="87" t="s">
        <v>205</v>
      </c>
      <c r="G11" s="94" t="str">
        <f>IF(ISBLANK(ETPT_TPRX_DDG!$D$5),"",IF(ISERROR(ETPT_TPRX!G11),"",IF(ETPT_TPRX!G11=0,"",ETPT_TPRX!G11)))</f>
        <v/>
      </c>
      <c r="H11" s="71">
        <f t="shared" si="0"/>
        <v>0</v>
      </c>
      <c r="I11" s="94" t="str">
        <f>IF(ISBLANK(ETPT_TPRX_DDG!$D$5),"",IF(ISERROR(ETPT_TPRX!I11),"",IF(ETPT_TPRX!I11=0,"",ETPT_TPRX!I11)))</f>
        <v/>
      </c>
      <c r="J11" s="94" t="str">
        <f>IF(ISBLANK(ETPT_TPRX_DDG!$D$5),"",IF(ISERROR(ETPT_TPRX!J11),"",IF(ETPT_TPRX!J11=0,"",ETPT_TPRX!J11)))</f>
        <v/>
      </c>
      <c r="K11" s="94" t="str">
        <f>IF(ISBLANK(ETPT_TPRX_DDG!$D$5),"",IF(ISERROR(ETPT_TPRX!K11),"",IF(ETPT_TPRX!K11=0,"",ETPT_TPRX!K11)))</f>
        <v/>
      </c>
      <c r="L11" s="94" t="str">
        <f>IF(ISBLANK(ETPT_TPRX_DDG!$D$5),"",IF(ISERROR(ETPT_TPRX!L11),"",IF(ETPT_TPRX!L11=0,"",ETPT_TPRX!L11)))</f>
        <v/>
      </c>
      <c r="M11" s="94" t="str">
        <f>IF(ISBLANK(ETPT_TPRX_DDG!$D$5),"",IF(ISERROR(ETPT_TPRX!M11),"",IF(ETPT_TPRX!M11=0,"",ETPT_TPRX!M11)))</f>
        <v/>
      </c>
      <c r="N11" s="94" t="str">
        <f>IF(ISBLANK(ETPT_TPRX_DDG!$D$5),"",IF(ISERROR(ETPT_TPRX!N11),"",IF(ETPT_TPRX!N11=0,"",ETPT_TPRX!N11)))</f>
        <v/>
      </c>
      <c r="O11" s="94" t="str">
        <f>IF(ISBLANK(ETPT_TPRX_DDG!$D$5),"",IF(ISERROR(ETPT_TPRX!O11),"",IF(ETPT_TPRX!O11=0,"",ETPT_TPRX!O11)))</f>
        <v/>
      </c>
      <c r="P11" s="94" t="str">
        <f>IF(ISBLANK(ETPT_TPRX_DDG!$D$5),"",IF(ISERROR(ETPT_TPRX!P11),"",IF(ETPT_TPRX!P11=0,"",ETPT_TPRX!P11)))</f>
        <v/>
      </c>
      <c r="Q11" s="94" t="str">
        <f>IF(ISBLANK(ETPT_TPRX_DDG!$D$5),"",IF(ISERROR(ETPT_TPRX!Q11),"",IF(ETPT_TPRX!Q11=0,"",ETPT_TPRX!Q11)))</f>
        <v/>
      </c>
      <c r="R11" s="94" t="str">
        <f>IF(ISBLANK(ETPT_TPRX_DDG!$D$5),"",IF(ISERROR(ETPT_TPRX!R11),"",IF(ETPT_TPRX!R11=0,"",ETPT_TPRX!R11)))</f>
        <v/>
      </c>
      <c r="S11" s="71">
        <f t="shared" si="1"/>
        <v>0</v>
      </c>
      <c r="T11" s="94" t="str">
        <f>IF(ISBLANK(ETPT_TPRX_DDG!$D$5),"",IF(ISERROR(ETPT_TPRX!T11),"",IF(ETPT_TPRX!T11=0,"",ETPT_TPRX!T11)))</f>
        <v/>
      </c>
      <c r="U11" s="71">
        <f t="shared" si="2"/>
        <v>0</v>
      </c>
      <c r="V11" s="94" t="str">
        <f>IF(ISBLANK(ETPT_TPRX_DDG!$D$5),"",IF(ISERROR(ETPT_TPRX!V11),"",IF(ETPT_TPRX!V11=0,"",ETPT_TPRX!V11)))</f>
        <v/>
      </c>
      <c r="W11" s="94" t="str">
        <f>IF(ISBLANK(ETPT_TPRX_DDG!$D$5),"",IF(ISERROR(ETPT_TPRX!W11),"",IF(ETPT_TPRX!W11=0,"",ETPT_TPRX!W11)))</f>
        <v/>
      </c>
      <c r="X11" s="94" t="str">
        <f>IF(ISBLANK(ETPT_TPRX_DDG!$D$5),"",IF(ISERROR(ETPT_TPRX!X11),"",IF(ETPT_TPRX!X11=0,"",ETPT_TPRX!X11)))</f>
        <v/>
      </c>
      <c r="Y11" s="94" t="str">
        <f>IF(ISBLANK(ETPT_TPRX_DDG!$D$5),"",IF(ISERROR(ETPT_TPRX!Y11),"",IF(ETPT_TPRX!Y11=0,"",ETPT_TPRX!Y11)))</f>
        <v/>
      </c>
      <c r="Z11" s="94" t="str">
        <f>IF(ISBLANK(ETPT_TPRX_DDG!$D$5),"",IF(ISERROR(ETPT_TPRX!Z11),"",IF(ETPT_TPRX!Z11=0,"",ETPT_TPRX!Z11)))</f>
        <v/>
      </c>
      <c r="AA11" s="94" t="str">
        <f>IF(ISBLANK(ETPT_TPRX_DDG!$D$5),"",IF(ISERROR(ETPT_TPRX!AA11),"",IF(ETPT_TPRX!AA11=0,"",ETPT_TPRX!AA11)))</f>
        <v/>
      </c>
      <c r="AB11" s="94" t="str">
        <f>IF(ISBLANK(ETPT_TPRX_DDG!$D$5),"",IF(ISERROR(ETPT_TPRX!AB11),"",IF(ETPT_TPRX!AB11=0,"",ETPT_TPRX!AB11)))</f>
        <v/>
      </c>
      <c r="AC11" s="94" t="str">
        <f>IF(ISBLANK(ETPT_TPRX_DDG!$D$5),"",IF(ISERROR(ETPT_TPRX!AC11),"",IF(ETPT_TPRX!AC11=0,"",ETPT_TPRX!AC11)))</f>
        <v/>
      </c>
      <c r="AD11" s="94" t="str">
        <f>IF(ISBLANK(ETPT_TPRX_DDG!$D$5),"",IF(ISERROR(ETPT_TPRX!AD11),"",IF(ETPT_TPRX!AD11=0,"",ETPT_TPRX!AD11)))</f>
        <v/>
      </c>
      <c r="AE11" s="71">
        <f t="shared" si="3"/>
        <v>0</v>
      </c>
      <c r="AF11" s="94" t="str">
        <f>IF(ISBLANK(ETPT_TPRX_DDG!$D$5),"",IF(ISERROR(ETPT_TPRX!AF11),"",IF(ETPT_TPRX!AF11=0,"",ETPT_TPRX!AF11)))</f>
        <v/>
      </c>
      <c r="AG11" s="94" t="str">
        <f>IF(ISBLANK(ETPT_TPRX_DDG!$D$5),"",IF(ISERROR(ETPT_TPRX!AG11),"",IF(ETPT_TPRX!AG11=0,"",ETPT_TPRX!AG11)))</f>
        <v/>
      </c>
      <c r="AH11" s="94" t="str">
        <f>IF(ISBLANK(ETPT_TPRX_DDG!$D$5),"",IF(ISERROR(ETPT_TPRX!AH11),"",IF(ETPT_TPRX!AH11=0,"",ETPT_TPRX!AH11)))</f>
        <v/>
      </c>
      <c r="AI11" s="71">
        <f t="shared" si="4"/>
        <v>0</v>
      </c>
    </row>
    <row r="12" spans="1:62" x14ac:dyDescent="0.2">
      <c r="A12" s="115" t="s">
        <v>331</v>
      </c>
      <c r="B12" s="87"/>
      <c r="C12" s="87"/>
      <c r="D12" s="87" t="str">
        <f t="shared" si="5"/>
        <v/>
      </c>
      <c r="E12" s="87" t="s">
        <v>204</v>
      </c>
      <c r="F12" s="87" t="s">
        <v>203</v>
      </c>
      <c r="G12" s="94" t="str">
        <f>IF(ISBLANK(ETPT_TPRX_DDG!$D$5),"",IF(ISERROR(ETPT_TPRX!G12),"",IF(ETPT_TPRX!G12=0,"",ETPT_TPRX!G12)))</f>
        <v/>
      </c>
      <c r="H12" s="71">
        <f t="shared" si="0"/>
        <v>0</v>
      </c>
      <c r="I12" s="94" t="str">
        <f>IF(ISBLANK(ETPT_TPRX_DDG!$D$5),"",IF(ISERROR(ETPT_TPRX!I12),"",IF(ETPT_TPRX!I12=0,"",ETPT_TPRX!I12)))</f>
        <v/>
      </c>
      <c r="J12" s="94" t="str">
        <f>IF(ISBLANK(ETPT_TPRX_DDG!$D$5),"",IF(ISERROR(ETPT_TPRX!J12),"",IF(ETPT_TPRX!J12=0,"",ETPT_TPRX!J12)))</f>
        <v/>
      </c>
      <c r="K12" s="94" t="str">
        <f>IF(ISBLANK(ETPT_TPRX_DDG!$D$5),"",IF(ISERROR(ETPT_TPRX!K12),"",IF(ETPT_TPRX!K12=0,"",ETPT_TPRX!K12)))</f>
        <v/>
      </c>
      <c r="L12" s="94" t="str">
        <f>IF(ISBLANK(ETPT_TPRX_DDG!$D$5),"",IF(ISERROR(ETPT_TPRX!L12),"",IF(ETPT_TPRX!L12=0,"",ETPT_TPRX!L12)))</f>
        <v/>
      </c>
      <c r="M12" s="94" t="str">
        <f>IF(ISBLANK(ETPT_TPRX_DDG!$D$5),"",IF(ISERROR(ETPT_TPRX!M12),"",IF(ETPT_TPRX!M12=0,"",ETPT_TPRX!M12)))</f>
        <v/>
      </c>
      <c r="N12" s="94" t="str">
        <f>IF(ISBLANK(ETPT_TPRX_DDG!$D$5),"",IF(ISERROR(ETPT_TPRX!N12),"",IF(ETPT_TPRX!N12=0,"",ETPT_TPRX!N12)))</f>
        <v/>
      </c>
      <c r="O12" s="94" t="str">
        <f>IF(ISBLANK(ETPT_TPRX_DDG!$D$5),"",IF(ISERROR(ETPT_TPRX!O12),"",IF(ETPT_TPRX!O12=0,"",ETPT_TPRX!O12)))</f>
        <v/>
      </c>
      <c r="P12" s="94" t="str">
        <f>IF(ISBLANK(ETPT_TPRX_DDG!$D$5),"",IF(ISERROR(ETPT_TPRX!P12),"",IF(ETPT_TPRX!P12=0,"",ETPT_TPRX!P12)))</f>
        <v/>
      </c>
      <c r="Q12" s="94" t="str">
        <f>IF(ISBLANK(ETPT_TPRX_DDG!$D$5),"",IF(ISERROR(ETPT_TPRX!Q12),"",IF(ETPT_TPRX!Q12=0,"",ETPT_TPRX!Q12)))</f>
        <v/>
      </c>
      <c r="R12" s="94" t="str">
        <f>IF(ISBLANK(ETPT_TPRX_DDG!$D$5),"",IF(ISERROR(ETPT_TPRX!R12),"",IF(ETPT_TPRX!R12=0,"",ETPT_TPRX!R12)))</f>
        <v/>
      </c>
      <c r="S12" s="71">
        <f t="shared" si="1"/>
        <v>0</v>
      </c>
      <c r="T12" s="94" t="str">
        <f>IF(ISBLANK(ETPT_TPRX_DDG!$D$5),"",IF(ISERROR(ETPT_TPRX!T12),"",IF(ETPT_TPRX!T12=0,"",ETPT_TPRX!T12)))</f>
        <v/>
      </c>
      <c r="U12" s="71">
        <f t="shared" si="2"/>
        <v>0</v>
      </c>
      <c r="V12" s="94" t="str">
        <f>IF(ISBLANK(ETPT_TPRX_DDG!$D$5),"",IF(ISERROR(ETPT_TPRX!V12),"",IF(ETPT_TPRX!V12=0,"",ETPT_TPRX!V12)))</f>
        <v/>
      </c>
      <c r="W12" s="94" t="str">
        <f>IF(ISBLANK(ETPT_TPRX_DDG!$D$5),"",IF(ISERROR(ETPT_TPRX!W12),"",IF(ETPT_TPRX!W12=0,"",ETPT_TPRX!W12)))</f>
        <v/>
      </c>
      <c r="X12" s="94" t="str">
        <f>IF(ISBLANK(ETPT_TPRX_DDG!$D$5),"",IF(ISERROR(ETPT_TPRX!X12),"",IF(ETPT_TPRX!X12=0,"",ETPT_TPRX!X12)))</f>
        <v/>
      </c>
      <c r="Y12" s="94" t="str">
        <f>IF(ISBLANK(ETPT_TPRX_DDG!$D$5),"",IF(ISERROR(ETPT_TPRX!Y12),"",IF(ETPT_TPRX!Y12=0,"",ETPT_TPRX!Y12)))</f>
        <v/>
      </c>
      <c r="Z12" s="94" t="str">
        <f>IF(ISBLANK(ETPT_TPRX_DDG!$D$5),"",IF(ISERROR(ETPT_TPRX!Z12),"",IF(ETPT_TPRX!Z12=0,"",ETPT_TPRX!Z12)))</f>
        <v/>
      </c>
      <c r="AA12" s="94" t="str">
        <f>IF(ISBLANK(ETPT_TPRX_DDG!$D$5),"",IF(ISERROR(ETPT_TPRX!AA12),"",IF(ETPT_TPRX!AA12=0,"",ETPT_TPRX!AA12)))</f>
        <v/>
      </c>
      <c r="AB12" s="94" t="str">
        <f>IF(ISBLANK(ETPT_TPRX_DDG!$D$5),"",IF(ISERROR(ETPT_TPRX!AB12),"",IF(ETPT_TPRX!AB12=0,"",ETPT_TPRX!AB12)))</f>
        <v/>
      </c>
      <c r="AC12" s="94" t="str">
        <f>IF(ISBLANK(ETPT_TPRX_DDG!$D$5),"",IF(ISERROR(ETPT_TPRX!AC12),"",IF(ETPT_TPRX!AC12=0,"",ETPT_TPRX!AC12)))</f>
        <v/>
      </c>
      <c r="AD12" s="94" t="str">
        <f>IF(ISBLANK(ETPT_TPRX_DDG!$D$5),"",IF(ISERROR(ETPT_TPRX!AD12),"",IF(ETPT_TPRX!AD12=0,"",ETPT_TPRX!AD12)))</f>
        <v/>
      </c>
      <c r="AE12" s="71">
        <f t="shared" si="3"/>
        <v>0</v>
      </c>
      <c r="AF12" s="94" t="str">
        <f>IF(ISBLANK(ETPT_TPRX_DDG!$D$5),"",IF(ISERROR(ETPT_TPRX!AF12),"",IF(ETPT_TPRX!AF12=0,"",ETPT_TPRX!AF12)))</f>
        <v/>
      </c>
      <c r="AG12" s="94" t="str">
        <f>IF(ISBLANK(ETPT_TPRX_DDG!$D$5),"",IF(ISERROR(ETPT_TPRX!AG12),"",IF(ETPT_TPRX!AG12=0,"",ETPT_TPRX!AG12)))</f>
        <v/>
      </c>
      <c r="AH12" s="94" t="str">
        <f>IF(ISBLANK(ETPT_TPRX_DDG!$D$5),"",IF(ISERROR(ETPT_TPRX!AH12),"",IF(ETPT_TPRX!AH12=0,"",ETPT_TPRX!AH12)))</f>
        <v/>
      </c>
      <c r="AI12" s="71">
        <f t="shared" si="4"/>
        <v>0</v>
      </c>
    </row>
    <row r="13" spans="1:62" x14ac:dyDescent="0.2">
      <c r="A13" s="115" t="s">
        <v>331</v>
      </c>
      <c r="B13" s="87"/>
      <c r="C13" s="87"/>
      <c r="D13" s="87" t="str">
        <f t="shared" si="5"/>
        <v/>
      </c>
      <c r="E13" s="87" t="s">
        <v>202</v>
      </c>
      <c r="F13" s="87" t="s">
        <v>201</v>
      </c>
      <c r="G13" s="94" t="str">
        <f>IF(ISBLANK(ETPT_TPRX_DDG!$D$5),"",IF(ISERROR(ETPT_TPRX!G13),"",IF(ETPT_TPRX!G13=0,"",ETPT_TPRX!G13)))</f>
        <v/>
      </c>
      <c r="H13" s="71">
        <f t="shared" si="0"/>
        <v>0</v>
      </c>
      <c r="I13" s="94" t="str">
        <f>IF(ISBLANK(ETPT_TPRX_DDG!$D$5),"",IF(ISERROR(ETPT_TPRX!I13),"",IF(ETPT_TPRX!I13=0,"",ETPT_TPRX!I13)))</f>
        <v/>
      </c>
      <c r="J13" s="94" t="str">
        <f>IF(ISBLANK(ETPT_TPRX_DDG!$D$5),"",IF(ISERROR(ETPT_TPRX!J13),"",IF(ETPT_TPRX!J13=0,"",ETPT_TPRX!J13)))</f>
        <v/>
      </c>
      <c r="K13" s="94" t="str">
        <f>IF(ISBLANK(ETPT_TPRX_DDG!$D$5),"",IF(ISERROR(ETPT_TPRX!K13),"",IF(ETPT_TPRX!K13=0,"",ETPT_TPRX!K13)))</f>
        <v/>
      </c>
      <c r="L13" s="94" t="str">
        <f>IF(ISBLANK(ETPT_TPRX_DDG!$D$5),"",IF(ISERROR(ETPT_TPRX!L13),"",IF(ETPT_TPRX!L13=0,"",ETPT_TPRX!L13)))</f>
        <v/>
      </c>
      <c r="M13" s="94" t="str">
        <f>IF(ISBLANK(ETPT_TPRX_DDG!$D$5),"",IF(ISERROR(ETPT_TPRX!M13),"",IF(ETPT_TPRX!M13=0,"",ETPT_TPRX!M13)))</f>
        <v/>
      </c>
      <c r="N13" s="94" t="str">
        <f>IF(ISBLANK(ETPT_TPRX_DDG!$D$5),"",IF(ISERROR(ETPT_TPRX!N13),"",IF(ETPT_TPRX!N13=0,"",ETPT_TPRX!N13)))</f>
        <v/>
      </c>
      <c r="O13" s="94" t="str">
        <f>IF(ISBLANK(ETPT_TPRX_DDG!$D$5),"",IF(ISERROR(ETPT_TPRX!O13),"",IF(ETPT_TPRX!O13=0,"",ETPT_TPRX!O13)))</f>
        <v/>
      </c>
      <c r="P13" s="94" t="str">
        <f>IF(ISBLANK(ETPT_TPRX_DDG!$D$5),"",IF(ISERROR(ETPT_TPRX!P13),"",IF(ETPT_TPRX!P13=0,"",ETPT_TPRX!P13)))</f>
        <v/>
      </c>
      <c r="Q13" s="94" t="str">
        <f>IF(ISBLANK(ETPT_TPRX_DDG!$D$5),"",IF(ISERROR(ETPT_TPRX!Q13),"",IF(ETPT_TPRX!Q13=0,"",ETPT_TPRX!Q13)))</f>
        <v/>
      </c>
      <c r="R13" s="94" t="str">
        <f>IF(ISBLANK(ETPT_TPRX_DDG!$D$5),"",IF(ISERROR(ETPT_TPRX!R13),"",IF(ETPT_TPRX!R13=0,"",ETPT_TPRX!R13)))</f>
        <v/>
      </c>
      <c r="S13" s="71">
        <f t="shared" si="1"/>
        <v>0</v>
      </c>
      <c r="T13" s="94" t="str">
        <f>IF(ISBLANK(ETPT_TPRX_DDG!$D$5),"",IF(ISERROR(ETPT_TPRX!T13),"",IF(ETPT_TPRX!T13=0,"",ETPT_TPRX!T13)))</f>
        <v/>
      </c>
      <c r="U13" s="71">
        <f t="shared" si="2"/>
        <v>0</v>
      </c>
      <c r="V13" s="94" t="str">
        <f>IF(ISBLANK(ETPT_TPRX_DDG!$D$5),"",IF(ISERROR(ETPT_TPRX!V13),"",IF(ETPT_TPRX!V13=0,"",ETPT_TPRX!V13)))</f>
        <v/>
      </c>
      <c r="W13" s="94" t="str">
        <f>IF(ISBLANK(ETPT_TPRX_DDG!$D$5),"",IF(ISERROR(ETPT_TPRX!W13),"",IF(ETPT_TPRX!W13=0,"",ETPT_TPRX!W13)))</f>
        <v/>
      </c>
      <c r="X13" s="94" t="str">
        <f>IF(ISBLANK(ETPT_TPRX_DDG!$D$5),"",IF(ISERROR(ETPT_TPRX!X13),"",IF(ETPT_TPRX!X13=0,"",ETPT_TPRX!X13)))</f>
        <v/>
      </c>
      <c r="Y13" s="94" t="str">
        <f>IF(ISBLANK(ETPT_TPRX_DDG!$D$5),"",IF(ISERROR(ETPT_TPRX!Y13),"",IF(ETPT_TPRX!Y13=0,"",ETPT_TPRX!Y13)))</f>
        <v/>
      </c>
      <c r="Z13" s="94" t="str">
        <f>IF(ISBLANK(ETPT_TPRX_DDG!$D$5),"",IF(ISERROR(ETPT_TPRX!Z13),"",IF(ETPT_TPRX!Z13=0,"",ETPT_TPRX!Z13)))</f>
        <v/>
      </c>
      <c r="AA13" s="94" t="str">
        <f>IF(ISBLANK(ETPT_TPRX_DDG!$D$5),"",IF(ISERROR(ETPT_TPRX!AA13),"",IF(ETPT_TPRX!AA13=0,"",ETPT_TPRX!AA13)))</f>
        <v/>
      </c>
      <c r="AB13" s="94" t="str">
        <f>IF(ISBLANK(ETPT_TPRX_DDG!$D$5),"",IF(ISERROR(ETPT_TPRX!AB13),"",IF(ETPT_TPRX!AB13=0,"",ETPT_TPRX!AB13)))</f>
        <v/>
      </c>
      <c r="AC13" s="94" t="str">
        <f>IF(ISBLANK(ETPT_TPRX_DDG!$D$5),"",IF(ISERROR(ETPT_TPRX!AC13),"",IF(ETPT_TPRX!AC13=0,"",ETPT_TPRX!AC13)))</f>
        <v/>
      </c>
      <c r="AD13" s="94" t="str">
        <f>IF(ISBLANK(ETPT_TPRX_DDG!$D$5),"",IF(ISERROR(ETPT_TPRX!AD13),"",IF(ETPT_TPRX!AD13=0,"",ETPT_TPRX!AD13)))</f>
        <v/>
      </c>
      <c r="AE13" s="71">
        <f t="shared" si="3"/>
        <v>0</v>
      </c>
      <c r="AF13" s="94" t="str">
        <f>IF(ISBLANK(ETPT_TPRX_DDG!$D$5),"",IF(ISERROR(ETPT_TPRX!AF13),"",IF(ETPT_TPRX!AF13=0,"",ETPT_TPRX!AF13)))</f>
        <v/>
      </c>
      <c r="AG13" s="94" t="str">
        <f>IF(ISBLANK(ETPT_TPRX_DDG!$D$5),"",IF(ISERROR(ETPT_TPRX!AG13),"",IF(ETPT_TPRX!AG13=0,"",ETPT_TPRX!AG13)))</f>
        <v/>
      </c>
      <c r="AH13" s="94" t="str">
        <f>IF(ISBLANK(ETPT_TPRX_DDG!$D$5),"",IF(ISERROR(ETPT_TPRX!AH13),"",IF(ETPT_TPRX!AH13=0,"",ETPT_TPRX!AH13)))</f>
        <v/>
      </c>
      <c r="AI13" s="71">
        <f t="shared" si="4"/>
        <v>0</v>
      </c>
    </row>
    <row r="14" spans="1:62" x14ac:dyDescent="0.2">
      <c r="A14" s="115" t="s">
        <v>331</v>
      </c>
      <c r="B14" s="87"/>
      <c r="C14" s="87"/>
      <c r="D14" s="87" t="str">
        <f t="shared" si="5"/>
        <v/>
      </c>
      <c r="E14" s="87" t="s">
        <v>200</v>
      </c>
      <c r="F14" s="87" t="s">
        <v>199</v>
      </c>
      <c r="G14" s="94" t="str">
        <f>IF(ISBLANK(ETPT_TPRX_DDG!$D$5),"",IF(ISERROR(ETPT_TPRX!G14),"",IF(ETPT_TPRX!G14=0,"",ETPT_TPRX!G14)))</f>
        <v/>
      </c>
      <c r="H14" s="71">
        <f t="shared" si="0"/>
        <v>0</v>
      </c>
      <c r="I14" s="94" t="str">
        <f>IF(ISBLANK(ETPT_TPRX_DDG!$D$5),"",IF(ISERROR(ETPT_TPRX!I14),"",IF(ETPT_TPRX!I14=0,"",ETPT_TPRX!I14)))</f>
        <v/>
      </c>
      <c r="J14" s="94" t="str">
        <f>IF(ISBLANK(ETPT_TPRX_DDG!$D$5),"",IF(ISERROR(ETPT_TPRX!J14),"",IF(ETPT_TPRX!J14=0,"",ETPT_TPRX!J14)))</f>
        <v/>
      </c>
      <c r="K14" s="94" t="str">
        <f>IF(ISBLANK(ETPT_TPRX_DDG!$D$5),"",IF(ISERROR(ETPT_TPRX!K14),"",IF(ETPT_TPRX!K14=0,"",ETPT_TPRX!K14)))</f>
        <v/>
      </c>
      <c r="L14" s="94" t="str">
        <f>IF(ISBLANK(ETPT_TPRX_DDG!$D$5),"",IF(ISERROR(ETPT_TPRX!L14),"",IF(ETPT_TPRX!L14=0,"",ETPT_TPRX!L14)))</f>
        <v/>
      </c>
      <c r="M14" s="94" t="str">
        <f>IF(ISBLANK(ETPT_TPRX_DDG!$D$5),"",IF(ISERROR(ETPT_TPRX!M14),"",IF(ETPT_TPRX!M14=0,"",ETPT_TPRX!M14)))</f>
        <v/>
      </c>
      <c r="N14" s="94" t="str">
        <f>IF(ISBLANK(ETPT_TPRX_DDG!$D$5),"",IF(ISERROR(ETPT_TPRX!N14),"",IF(ETPT_TPRX!N14=0,"",ETPT_TPRX!N14)))</f>
        <v/>
      </c>
      <c r="O14" s="94" t="str">
        <f>IF(ISBLANK(ETPT_TPRX_DDG!$D$5),"",IF(ISERROR(ETPT_TPRX!O14),"",IF(ETPT_TPRX!O14=0,"",ETPT_TPRX!O14)))</f>
        <v/>
      </c>
      <c r="P14" s="94" t="str">
        <f>IF(ISBLANK(ETPT_TPRX_DDG!$D$5),"",IF(ISERROR(ETPT_TPRX!P14),"",IF(ETPT_TPRX!P14=0,"",ETPT_TPRX!P14)))</f>
        <v/>
      </c>
      <c r="Q14" s="94" t="str">
        <f>IF(ISBLANK(ETPT_TPRX_DDG!$D$5),"",IF(ISERROR(ETPT_TPRX!Q14),"",IF(ETPT_TPRX!Q14=0,"",ETPT_TPRX!Q14)))</f>
        <v/>
      </c>
      <c r="R14" s="94" t="str">
        <f>IF(ISBLANK(ETPT_TPRX_DDG!$D$5),"",IF(ISERROR(ETPT_TPRX!R14),"",IF(ETPT_TPRX!R14=0,"",ETPT_TPRX!R14)))</f>
        <v/>
      </c>
      <c r="S14" s="71">
        <f t="shared" si="1"/>
        <v>0</v>
      </c>
      <c r="T14" s="94" t="str">
        <f>IF(ISBLANK(ETPT_TPRX_DDG!$D$5),"",IF(ISERROR(ETPT_TPRX!T14),"",IF(ETPT_TPRX!T14=0,"",ETPT_TPRX!T14)))</f>
        <v/>
      </c>
      <c r="U14" s="71">
        <f t="shared" si="2"/>
        <v>0</v>
      </c>
      <c r="V14" s="94" t="str">
        <f>IF(ISBLANK(ETPT_TPRX_DDG!$D$5),"",IF(ISERROR(ETPT_TPRX!V14),"",IF(ETPT_TPRX!V14=0,"",ETPT_TPRX!V14)))</f>
        <v/>
      </c>
      <c r="W14" s="94" t="str">
        <f>IF(ISBLANK(ETPT_TPRX_DDG!$D$5),"",IF(ISERROR(ETPT_TPRX!W14),"",IF(ETPT_TPRX!W14=0,"",ETPT_TPRX!W14)))</f>
        <v/>
      </c>
      <c r="X14" s="94" t="str">
        <f>IF(ISBLANK(ETPT_TPRX_DDG!$D$5),"",IF(ISERROR(ETPT_TPRX!X14),"",IF(ETPT_TPRX!X14=0,"",ETPT_TPRX!X14)))</f>
        <v/>
      </c>
      <c r="Y14" s="94" t="str">
        <f>IF(ISBLANK(ETPT_TPRX_DDG!$D$5),"",IF(ISERROR(ETPT_TPRX!Y14),"",IF(ETPT_TPRX!Y14=0,"",ETPT_TPRX!Y14)))</f>
        <v/>
      </c>
      <c r="Z14" s="94" t="str">
        <f>IF(ISBLANK(ETPT_TPRX_DDG!$D$5),"",IF(ISERROR(ETPT_TPRX!Z14),"",IF(ETPT_TPRX!Z14=0,"",ETPT_TPRX!Z14)))</f>
        <v/>
      </c>
      <c r="AA14" s="94" t="str">
        <f>IF(ISBLANK(ETPT_TPRX_DDG!$D$5),"",IF(ISERROR(ETPT_TPRX!AA14),"",IF(ETPT_TPRX!AA14=0,"",ETPT_TPRX!AA14)))</f>
        <v/>
      </c>
      <c r="AB14" s="94" t="str">
        <f>IF(ISBLANK(ETPT_TPRX_DDG!$D$5),"",IF(ISERROR(ETPT_TPRX!AB14),"",IF(ETPT_TPRX!AB14=0,"",ETPT_TPRX!AB14)))</f>
        <v/>
      </c>
      <c r="AC14" s="94" t="str">
        <f>IF(ISBLANK(ETPT_TPRX_DDG!$D$5),"",IF(ISERROR(ETPT_TPRX!AC14),"",IF(ETPT_TPRX!AC14=0,"",ETPT_TPRX!AC14)))</f>
        <v/>
      </c>
      <c r="AD14" s="94" t="str">
        <f>IF(ISBLANK(ETPT_TPRX_DDG!$D$5),"",IF(ISERROR(ETPT_TPRX!AD14),"",IF(ETPT_TPRX!AD14=0,"",ETPT_TPRX!AD14)))</f>
        <v/>
      </c>
      <c r="AE14" s="71">
        <f t="shared" si="3"/>
        <v>0</v>
      </c>
      <c r="AF14" s="94" t="str">
        <f>IF(ISBLANK(ETPT_TPRX_DDG!$D$5),"",IF(ISERROR(ETPT_TPRX!AF14),"",IF(ETPT_TPRX!AF14=0,"",ETPT_TPRX!AF14)))</f>
        <v/>
      </c>
      <c r="AG14" s="94" t="str">
        <f>IF(ISBLANK(ETPT_TPRX_DDG!$D$5),"",IF(ISERROR(ETPT_TPRX!AG14),"",IF(ETPT_TPRX!AG14=0,"",ETPT_TPRX!AG14)))</f>
        <v/>
      </c>
      <c r="AH14" s="94" t="str">
        <f>IF(ISBLANK(ETPT_TPRX_DDG!$D$5),"",IF(ISERROR(ETPT_TPRX!AH14),"",IF(ETPT_TPRX!AH14=0,"",ETPT_TPRX!AH14)))</f>
        <v/>
      </c>
      <c r="AI14" s="71">
        <f t="shared" si="4"/>
        <v>0</v>
      </c>
    </row>
    <row r="15" spans="1:62" x14ac:dyDescent="0.2">
      <c r="A15" s="115" t="s">
        <v>331</v>
      </c>
      <c r="B15" s="87"/>
      <c r="C15" s="87"/>
      <c r="D15" s="87" t="str">
        <f t="shared" si="5"/>
        <v/>
      </c>
      <c r="E15" s="87" t="s">
        <v>197</v>
      </c>
      <c r="F15" s="87" t="s">
        <v>196</v>
      </c>
      <c r="G15" s="94" t="str">
        <f>IF(ISBLANK(ETPT_TPRX_DDG!$D$5),"",IF(ISERROR(ETPT_TPRX!G15),"",IF(ETPT_TPRX!G15=0,"",ETPT_TPRX!G15)))</f>
        <v/>
      </c>
      <c r="H15" s="71">
        <f t="shared" si="0"/>
        <v>0</v>
      </c>
      <c r="I15" s="94" t="str">
        <f>IF(ISBLANK(ETPT_TPRX_DDG!$D$5),"",IF(ISERROR(ETPT_TPRX!I15),"",IF(ETPT_TPRX!I15=0,"",ETPT_TPRX!I15)))</f>
        <v/>
      </c>
      <c r="J15" s="94" t="str">
        <f>IF(ISBLANK(ETPT_TPRX_DDG!$D$5),"",IF(ISERROR(ETPT_TPRX!J15),"",IF(ETPT_TPRX!J15=0,"",ETPT_TPRX!J15)))</f>
        <v/>
      </c>
      <c r="K15" s="94" t="str">
        <f>IF(ISBLANK(ETPT_TPRX_DDG!$D$5),"",IF(ISERROR(ETPT_TPRX!K15),"",IF(ETPT_TPRX!K15=0,"",ETPT_TPRX!K15)))</f>
        <v/>
      </c>
      <c r="L15" s="94" t="str">
        <f>IF(ISBLANK(ETPT_TPRX_DDG!$D$5),"",IF(ISERROR(ETPT_TPRX!L15),"",IF(ETPT_TPRX!L15=0,"",ETPT_TPRX!L15)))</f>
        <v/>
      </c>
      <c r="M15" s="94" t="str">
        <f>IF(ISBLANK(ETPT_TPRX_DDG!$D$5),"",IF(ISERROR(ETPT_TPRX!M15),"",IF(ETPT_TPRX!M15=0,"",ETPT_TPRX!M15)))</f>
        <v/>
      </c>
      <c r="N15" s="94" t="str">
        <f>IF(ISBLANK(ETPT_TPRX_DDG!$D$5),"",IF(ISERROR(ETPT_TPRX!N15),"",IF(ETPT_TPRX!N15=0,"",ETPT_TPRX!N15)))</f>
        <v/>
      </c>
      <c r="O15" s="94" t="str">
        <f>IF(ISBLANK(ETPT_TPRX_DDG!$D$5),"",IF(ISERROR(ETPT_TPRX!O15),"",IF(ETPT_TPRX!O15=0,"",ETPT_TPRX!O15)))</f>
        <v/>
      </c>
      <c r="P15" s="94" t="str">
        <f>IF(ISBLANK(ETPT_TPRX_DDG!$D$5),"",IF(ISERROR(ETPT_TPRX!P15),"",IF(ETPT_TPRX!P15=0,"",ETPT_TPRX!P15)))</f>
        <v/>
      </c>
      <c r="Q15" s="94" t="str">
        <f>IF(ISBLANK(ETPT_TPRX_DDG!$D$5),"",IF(ISERROR(ETPT_TPRX!Q15),"",IF(ETPT_TPRX!Q15=0,"",ETPT_TPRX!Q15)))</f>
        <v/>
      </c>
      <c r="R15" s="94" t="str">
        <f>IF(ISBLANK(ETPT_TPRX_DDG!$D$5),"",IF(ISERROR(ETPT_TPRX!R15),"",IF(ETPT_TPRX!R15=0,"",ETPT_TPRX!R15)))</f>
        <v/>
      </c>
      <c r="S15" s="71">
        <f t="shared" si="1"/>
        <v>0</v>
      </c>
      <c r="T15" s="94" t="str">
        <f>IF(ISBLANK(ETPT_TPRX_DDG!$D$5),"",IF(ISERROR(ETPT_TPRX!T15),"",IF(ETPT_TPRX!T15=0,"",ETPT_TPRX!T15)))</f>
        <v/>
      </c>
      <c r="U15" s="71">
        <f t="shared" si="2"/>
        <v>0</v>
      </c>
      <c r="V15" s="94" t="str">
        <f>IF(ISBLANK(ETPT_TPRX_DDG!$D$5),"",IF(ISERROR(ETPT_TPRX!V15),"",IF(ETPT_TPRX!V15=0,"",ETPT_TPRX!V15)))</f>
        <v/>
      </c>
      <c r="W15" s="94" t="str">
        <f>IF(ISBLANK(ETPT_TPRX_DDG!$D$5),"",IF(ISERROR(ETPT_TPRX!W15),"",IF(ETPT_TPRX!W15=0,"",ETPT_TPRX!W15)))</f>
        <v/>
      </c>
      <c r="X15" s="94" t="str">
        <f>IF(ISBLANK(ETPT_TPRX_DDG!$D$5),"",IF(ISERROR(ETPT_TPRX!X15),"",IF(ETPT_TPRX!X15=0,"",ETPT_TPRX!X15)))</f>
        <v/>
      </c>
      <c r="Y15" s="94" t="str">
        <f>IF(ISBLANK(ETPT_TPRX_DDG!$D$5),"",IF(ISERROR(ETPT_TPRX!Y15),"",IF(ETPT_TPRX!Y15=0,"",ETPT_TPRX!Y15)))</f>
        <v/>
      </c>
      <c r="Z15" s="94" t="str">
        <f>IF(ISBLANK(ETPT_TPRX_DDG!$D$5),"",IF(ISERROR(ETPT_TPRX!Z15),"",IF(ETPT_TPRX!Z15=0,"",ETPT_TPRX!Z15)))</f>
        <v/>
      </c>
      <c r="AA15" s="94" t="str">
        <f>IF(ISBLANK(ETPT_TPRX_DDG!$D$5),"",IF(ISERROR(ETPT_TPRX!AA15),"",IF(ETPT_TPRX!AA15=0,"",ETPT_TPRX!AA15)))</f>
        <v/>
      </c>
      <c r="AB15" s="94" t="str">
        <f>IF(ISBLANK(ETPT_TPRX_DDG!$D$5),"",IF(ISERROR(ETPT_TPRX!AB15),"",IF(ETPT_TPRX!AB15=0,"",ETPT_TPRX!AB15)))</f>
        <v/>
      </c>
      <c r="AC15" s="94" t="str">
        <f>IF(ISBLANK(ETPT_TPRX_DDG!$D$5),"",IF(ISERROR(ETPT_TPRX!AC15),"",IF(ETPT_TPRX!AC15=0,"",ETPT_TPRX!AC15)))</f>
        <v/>
      </c>
      <c r="AD15" s="94" t="str">
        <f>IF(ISBLANK(ETPT_TPRX_DDG!$D$5),"",IF(ISERROR(ETPT_TPRX!AD15),"",IF(ETPT_TPRX!AD15=0,"",ETPT_TPRX!AD15)))</f>
        <v/>
      </c>
      <c r="AE15" s="71">
        <f t="shared" si="3"/>
        <v>0</v>
      </c>
      <c r="AF15" s="94" t="str">
        <f>IF(ISBLANK(ETPT_TPRX_DDG!$D$5),"",IF(ISERROR(ETPT_TPRX!AF15),"",IF(ETPT_TPRX!AF15=0,"",ETPT_TPRX!AF15)))</f>
        <v/>
      </c>
      <c r="AG15" s="94" t="str">
        <f>IF(ISBLANK(ETPT_TPRX_DDG!$D$5),"",IF(ISERROR(ETPT_TPRX!AG15),"",IF(ETPT_TPRX!AG15=0,"",ETPT_TPRX!AG15)))</f>
        <v/>
      </c>
      <c r="AH15" s="94" t="str">
        <f>IF(ISBLANK(ETPT_TPRX_DDG!$D$5),"",IF(ISERROR(ETPT_TPRX!AH15),"",IF(ETPT_TPRX!AH15=0,"",ETPT_TPRX!AH15)))</f>
        <v/>
      </c>
      <c r="AI15" s="71">
        <f t="shared" si="4"/>
        <v>0</v>
      </c>
    </row>
    <row r="16" spans="1:62" x14ac:dyDescent="0.2">
      <c r="A16" s="115"/>
      <c r="B16" s="114"/>
      <c r="C16" s="114"/>
      <c r="D16" s="114"/>
      <c r="E16" s="114"/>
      <c r="F16" s="113" t="s">
        <v>195</v>
      </c>
      <c r="G16" s="71">
        <f t="shared" ref="G16:AI16" si="6">SUM(G5:G15)</f>
        <v>0</v>
      </c>
      <c r="H16" s="71">
        <f t="shared" si="6"/>
        <v>0</v>
      </c>
      <c r="I16" s="71">
        <f t="shared" si="6"/>
        <v>0</v>
      </c>
      <c r="J16" s="71">
        <f t="shared" si="6"/>
        <v>0</v>
      </c>
      <c r="K16" s="71">
        <f t="shared" si="6"/>
        <v>0</v>
      </c>
      <c r="L16" s="71">
        <f t="shared" si="6"/>
        <v>0</v>
      </c>
      <c r="M16" s="71">
        <f t="shared" si="6"/>
        <v>0</v>
      </c>
      <c r="N16" s="71">
        <f t="shared" si="6"/>
        <v>0</v>
      </c>
      <c r="O16" s="71">
        <f t="shared" si="6"/>
        <v>0</v>
      </c>
      <c r="P16" s="71">
        <f t="shared" si="6"/>
        <v>0</v>
      </c>
      <c r="Q16" s="71">
        <f t="shared" si="6"/>
        <v>0</v>
      </c>
      <c r="R16" s="71">
        <f t="shared" si="6"/>
        <v>0</v>
      </c>
      <c r="S16" s="71">
        <f t="shared" si="6"/>
        <v>0</v>
      </c>
      <c r="T16" s="71">
        <f t="shared" si="6"/>
        <v>0</v>
      </c>
      <c r="U16" s="71">
        <f t="shared" si="6"/>
        <v>0</v>
      </c>
      <c r="V16" s="71">
        <f t="shared" si="6"/>
        <v>0</v>
      </c>
      <c r="W16" s="71">
        <f t="shared" si="6"/>
        <v>0</v>
      </c>
      <c r="X16" s="71">
        <f t="shared" si="6"/>
        <v>0</v>
      </c>
      <c r="Y16" s="71">
        <f t="shared" si="6"/>
        <v>0</v>
      </c>
      <c r="Z16" s="71">
        <f t="shared" si="6"/>
        <v>0</v>
      </c>
      <c r="AA16" s="71">
        <f t="shared" si="6"/>
        <v>0</v>
      </c>
      <c r="AB16" s="71">
        <f t="shared" si="6"/>
        <v>0</v>
      </c>
      <c r="AC16" s="71">
        <f t="shared" si="6"/>
        <v>0</v>
      </c>
      <c r="AD16" s="71">
        <f t="shared" si="6"/>
        <v>0</v>
      </c>
      <c r="AE16" s="71">
        <f t="shared" si="6"/>
        <v>0</v>
      </c>
      <c r="AF16" s="71">
        <f t="shared" si="6"/>
        <v>0</v>
      </c>
      <c r="AG16" s="71">
        <f t="shared" si="6"/>
        <v>0</v>
      </c>
      <c r="AH16" s="71">
        <f t="shared" si="6"/>
        <v>0</v>
      </c>
      <c r="AI16" s="71">
        <f t="shared" si="6"/>
        <v>0</v>
      </c>
    </row>
    <row r="17" spans="4:19" x14ac:dyDescent="0.2">
      <c r="S17" s="65"/>
    </row>
    <row r="18" spans="4:19" x14ac:dyDescent="0.2">
      <c r="D18" s="180" t="s">
        <v>410</v>
      </c>
      <c r="E18" s="181"/>
      <c r="F18"/>
      <c r="G18"/>
      <c r="H18"/>
      <c r="I18"/>
      <c r="J18"/>
      <c r="K18"/>
    </row>
    <row r="19" spans="4:19" ht="17" thickBot="1" x14ac:dyDescent="0.25">
      <c r="D19" s="182"/>
      <c r="E19" s="181"/>
      <c r="F19" s="181"/>
      <c r="G19" s="181"/>
      <c r="H19" s="181"/>
      <c r="I19" s="181"/>
      <c r="J19" s="181"/>
      <c r="K19" s="181"/>
    </row>
    <row r="20" spans="4:19" ht="18" thickTop="1" thickBot="1" x14ac:dyDescent="0.25">
      <c r="D20" s="183" t="s">
        <v>330</v>
      </c>
      <c r="E20" s="184"/>
      <c r="F20" s="185"/>
      <c r="G20" s="185"/>
      <c r="H20" s="185"/>
      <c r="I20" s="185"/>
      <c r="J20" s="186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62" hidden="1" customWidth="1"/>
    <col min="4" max="4" width="13.5" style="62" bestFit="1" customWidth="1"/>
    <col min="5" max="5" width="11" style="62"/>
    <col min="6" max="6" width="46.33203125" style="62" bestFit="1" customWidth="1"/>
    <col min="7" max="16384" width="11" style="62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33"/>
      <c r="B2" s="132"/>
      <c r="C2" s="132"/>
      <c r="D2" s="132"/>
      <c r="E2" s="132"/>
      <c r="F2" s="132"/>
      <c r="G2" s="109" t="s">
        <v>326</v>
      </c>
      <c r="H2" s="212" t="s">
        <v>325</v>
      </c>
      <c r="I2" s="109" t="s">
        <v>144</v>
      </c>
      <c r="J2" s="212" t="s">
        <v>324</v>
      </c>
    </row>
    <row r="3" spans="1:62" ht="36" x14ac:dyDescent="0.2">
      <c r="A3" s="133"/>
      <c r="B3" s="132"/>
      <c r="C3" s="132"/>
      <c r="D3" s="132"/>
      <c r="E3" s="132"/>
      <c r="F3" s="132"/>
      <c r="G3" s="109" t="s">
        <v>304</v>
      </c>
      <c r="H3" s="212"/>
      <c r="I3" s="109" t="s">
        <v>301</v>
      </c>
      <c r="J3" s="212"/>
    </row>
    <row r="4" spans="1:62" ht="36" x14ac:dyDescent="0.2">
      <c r="A4" s="131"/>
      <c r="B4" s="130" t="s">
        <v>271</v>
      </c>
      <c r="C4" s="130" t="s">
        <v>270</v>
      </c>
      <c r="D4" s="130" t="s">
        <v>32</v>
      </c>
      <c r="E4" s="130" t="s">
        <v>269</v>
      </c>
      <c r="F4" s="130" t="s">
        <v>268</v>
      </c>
      <c r="G4" s="109" t="s">
        <v>253</v>
      </c>
      <c r="H4" s="212"/>
      <c r="I4" s="109" t="s">
        <v>249</v>
      </c>
      <c r="J4" s="212"/>
    </row>
    <row r="5" spans="1:62" x14ac:dyDescent="0.2">
      <c r="A5" s="125" t="s">
        <v>374</v>
      </c>
      <c r="B5" s="124"/>
      <c r="C5" s="124"/>
      <c r="D5" s="147"/>
      <c r="E5" s="124" t="s">
        <v>218</v>
      </c>
      <c r="F5" s="124" t="s">
        <v>217</v>
      </c>
      <c r="G5" s="81" t="str">
        <f>IF(ISBLANK(ETPT_CPH_DDG!$D$5),"",IF(ISERROR(ETPT_CPH!G5),"",IF(ETPT_CPH!G5=0,"",ETPT_CPH!G5)))</f>
        <v/>
      </c>
      <c r="H5" s="118">
        <f t="shared" ref="H5:H13" si="0">SUM(G5)</f>
        <v>0</v>
      </c>
      <c r="I5" s="81" t="str">
        <f>IF(ISBLANK(ETPT_CPH_DDG!$D$5),"",IF(ISERROR(ETPT_CPH!I5),"",IF(ETPT_CPH!I5=0,"",ETPT_CPH!I5)))</f>
        <v/>
      </c>
      <c r="J5" s="118">
        <f t="shared" ref="J5:J13" si="1">SUM(I5)</f>
        <v>0</v>
      </c>
    </row>
    <row r="6" spans="1:62" x14ac:dyDescent="0.2">
      <c r="A6" s="125" t="s">
        <v>374</v>
      </c>
      <c r="B6" s="124"/>
      <c r="C6" s="124"/>
      <c r="D6" s="87" t="str">
        <f t="shared" ref="D6:D13" si="2">IF(ISBLANK($D$5),"",$D$5)</f>
        <v/>
      </c>
      <c r="E6" s="124" t="s">
        <v>212</v>
      </c>
      <c r="F6" s="124" t="s">
        <v>211</v>
      </c>
      <c r="G6" s="81" t="str">
        <f>IF(ISBLANK(ETPT_CPH_DDG!$D$5),"",IF(ISERROR(ETPT_CPH!G6),"",IF(ETPT_CPH!G6=0,"",ETPT_CPH!G6)))</f>
        <v/>
      </c>
      <c r="H6" s="118">
        <f t="shared" si="0"/>
        <v>0</v>
      </c>
      <c r="I6" s="81" t="str">
        <f>IF(ISBLANK(ETPT_CPH_DDG!$D$5),"",IF(ISERROR(ETPT_CPH!I6),"",IF(ETPT_CPH!I6=0,"",ETPT_CPH!I6)))</f>
        <v/>
      </c>
      <c r="J6" s="118">
        <f t="shared" si="1"/>
        <v>0</v>
      </c>
    </row>
    <row r="7" spans="1:62" x14ac:dyDescent="0.2">
      <c r="A7" s="125" t="s">
        <v>374</v>
      </c>
      <c r="B7" s="124"/>
      <c r="C7" s="124"/>
      <c r="D7" s="87" t="str">
        <f t="shared" si="2"/>
        <v/>
      </c>
      <c r="E7" s="124" t="s">
        <v>210</v>
      </c>
      <c r="F7" s="124" t="s">
        <v>209</v>
      </c>
      <c r="G7" s="81" t="str">
        <f>IF(ISBLANK(ETPT_CPH_DDG!$D$5),"",IF(ISERROR(ETPT_CPH!G7),"",IF(ETPT_CPH!G7=0,"",ETPT_CPH!G7)))</f>
        <v/>
      </c>
      <c r="H7" s="118">
        <f t="shared" si="0"/>
        <v>0</v>
      </c>
      <c r="I7" s="81" t="str">
        <f>IF(ISBLANK(ETPT_CPH_DDG!$D$5),"",IF(ISERROR(ETPT_CPH!I7),"",IF(ETPT_CPH!I7=0,"",ETPT_CPH!I7)))</f>
        <v/>
      </c>
      <c r="J7" s="118">
        <f t="shared" si="1"/>
        <v>0</v>
      </c>
    </row>
    <row r="8" spans="1:62" x14ac:dyDescent="0.2">
      <c r="A8" s="125" t="s">
        <v>374</v>
      </c>
      <c r="B8" s="124"/>
      <c r="C8" s="124"/>
      <c r="D8" s="87" t="str">
        <f t="shared" si="2"/>
        <v/>
      </c>
      <c r="E8" s="124" t="s">
        <v>208</v>
      </c>
      <c r="F8" s="124" t="s">
        <v>207</v>
      </c>
      <c r="G8" s="81" t="str">
        <f>IF(ISBLANK(ETPT_CPH_DDG!$D$5),"",IF(ISERROR(ETPT_CPH!G8),"",IF(ETPT_CPH!G8=0,"",ETPT_CPH!G8)))</f>
        <v/>
      </c>
      <c r="H8" s="118">
        <f t="shared" si="0"/>
        <v>0</v>
      </c>
      <c r="I8" s="81" t="str">
        <f>IF(ISBLANK(ETPT_CPH_DDG!$D$5),"",IF(ISERROR(ETPT_CPH!I8),"",IF(ETPT_CPH!I8=0,"",ETPT_CPH!I8)))</f>
        <v/>
      </c>
      <c r="J8" s="118">
        <f t="shared" si="1"/>
        <v>0</v>
      </c>
    </row>
    <row r="9" spans="1:62" x14ac:dyDescent="0.2">
      <c r="A9" s="125" t="s">
        <v>374</v>
      </c>
      <c r="B9" s="124"/>
      <c r="C9" s="124"/>
      <c r="D9" s="87" t="str">
        <f t="shared" si="2"/>
        <v/>
      </c>
      <c r="E9" s="124" t="s">
        <v>206</v>
      </c>
      <c r="F9" s="124" t="s">
        <v>205</v>
      </c>
      <c r="G9" s="81" t="str">
        <f>IF(ISBLANK(ETPT_CPH_DDG!$D$5),"",IF(ISERROR(ETPT_CPH!G9),"",IF(ETPT_CPH!G9=0,"",ETPT_CPH!G9)))</f>
        <v/>
      </c>
      <c r="H9" s="118">
        <f t="shared" si="0"/>
        <v>0</v>
      </c>
      <c r="I9" s="81" t="str">
        <f>IF(ISBLANK(ETPT_CPH_DDG!$D$5),"",IF(ISERROR(ETPT_CPH!I9),"",IF(ETPT_CPH!I9=0,"",ETPT_CPH!I9)))</f>
        <v/>
      </c>
      <c r="J9" s="118">
        <f t="shared" si="1"/>
        <v>0</v>
      </c>
    </row>
    <row r="10" spans="1:62" x14ac:dyDescent="0.2">
      <c r="A10" s="125" t="s">
        <v>374</v>
      </c>
      <c r="B10" s="124"/>
      <c r="C10" s="124"/>
      <c r="D10" s="87" t="str">
        <f t="shared" si="2"/>
        <v/>
      </c>
      <c r="E10" s="124" t="s">
        <v>204</v>
      </c>
      <c r="F10" s="124" t="s">
        <v>203</v>
      </c>
      <c r="G10" s="81" t="str">
        <f>IF(ISBLANK(ETPT_CPH_DDG!$D$5),"",IF(ISERROR(ETPT_CPH!G10),"",IF(ETPT_CPH!G10=0,"",ETPT_CPH!G10)))</f>
        <v/>
      </c>
      <c r="H10" s="118">
        <f t="shared" si="0"/>
        <v>0</v>
      </c>
      <c r="I10" s="81" t="str">
        <f>IF(ISBLANK(ETPT_CPH_DDG!$D$5),"",IF(ISERROR(ETPT_CPH!I10),"",IF(ETPT_CPH!I10=0,"",ETPT_CPH!I10)))</f>
        <v/>
      </c>
      <c r="J10" s="118">
        <f t="shared" si="1"/>
        <v>0</v>
      </c>
    </row>
    <row r="11" spans="1:62" x14ac:dyDescent="0.2">
      <c r="A11" s="125" t="s">
        <v>374</v>
      </c>
      <c r="B11" s="124"/>
      <c r="C11" s="124"/>
      <c r="D11" s="87" t="str">
        <f t="shared" si="2"/>
        <v/>
      </c>
      <c r="E11" s="124" t="s">
        <v>202</v>
      </c>
      <c r="F11" s="124" t="s">
        <v>201</v>
      </c>
      <c r="G11" s="81" t="str">
        <f>IF(ISBLANK(ETPT_CPH_DDG!$D$5),"",IF(ISERROR(ETPT_CPH!G11),"",IF(ETPT_CPH!G11=0,"",ETPT_CPH!G11)))</f>
        <v/>
      </c>
      <c r="H11" s="118">
        <f t="shared" si="0"/>
        <v>0</v>
      </c>
      <c r="I11" s="81" t="str">
        <f>IF(ISBLANK(ETPT_CPH_DDG!$D$5),"",IF(ISERROR(ETPT_CPH!I11),"",IF(ETPT_CPH!I11=0,"",ETPT_CPH!I11)))</f>
        <v/>
      </c>
      <c r="J11" s="118">
        <f t="shared" si="1"/>
        <v>0</v>
      </c>
    </row>
    <row r="12" spans="1:62" x14ac:dyDescent="0.2">
      <c r="A12" s="125" t="s">
        <v>374</v>
      </c>
      <c r="B12" s="124"/>
      <c r="C12" s="124"/>
      <c r="D12" s="87" t="str">
        <f t="shared" si="2"/>
        <v/>
      </c>
      <c r="E12" s="124" t="s">
        <v>200</v>
      </c>
      <c r="F12" s="124" t="s">
        <v>199</v>
      </c>
      <c r="G12" s="81" t="str">
        <f>IF(ISBLANK(ETPT_CPH_DDG!$D$5),"",IF(ISERROR(ETPT_CPH!G12),"",IF(ETPT_CPH!G12=0,"",ETPT_CPH!G12)))</f>
        <v/>
      </c>
      <c r="H12" s="118">
        <f t="shared" si="0"/>
        <v>0</v>
      </c>
      <c r="I12" s="81" t="str">
        <f>IF(ISBLANK(ETPT_CPH_DDG!$D$5),"",IF(ISERROR(ETPT_CPH!I12),"",IF(ETPT_CPH!I12=0,"",ETPT_CPH!I12)))</f>
        <v/>
      </c>
      <c r="J12" s="118">
        <f t="shared" si="1"/>
        <v>0</v>
      </c>
    </row>
    <row r="13" spans="1:62" x14ac:dyDescent="0.2">
      <c r="A13" s="125" t="s">
        <v>374</v>
      </c>
      <c r="B13" s="124"/>
      <c r="C13" s="124"/>
      <c r="D13" s="87" t="str">
        <f t="shared" si="2"/>
        <v/>
      </c>
      <c r="E13" s="124" t="s">
        <v>197</v>
      </c>
      <c r="F13" s="124" t="s">
        <v>196</v>
      </c>
      <c r="G13" s="81" t="str">
        <f>IF(ISBLANK(ETPT_CPH_DDG!$D$5),"",IF(ISERROR(ETPT_CPH!G13),"",IF(ETPT_CPH!G13=0,"",ETPT_CPH!G13)))</f>
        <v/>
      </c>
      <c r="H13" s="118">
        <f t="shared" si="0"/>
        <v>0</v>
      </c>
      <c r="I13" s="81" t="str">
        <f>IF(ISBLANK(ETPT_CPH_DDG!$D$5),"",IF(ISERROR(ETPT_CPH!I13),"",IF(ETPT_CPH!I13=0,"",ETPT_CPH!I13)))</f>
        <v/>
      </c>
      <c r="J13" s="118">
        <f t="shared" si="1"/>
        <v>0</v>
      </c>
    </row>
    <row r="14" spans="1:62" x14ac:dyDescent="0.2">
      <c r="A14" s="122"/>
      <c r="B14" s="121"/>
      <c r="C14" s="121"/>
      <c r="D14" s="121"/>
      <c r="E14" s="120"/>
      <c r="F14" s="119" t="s">
        <v>195</v>
      </c>
      <c r="G14" s="118">
        <f>SUM(G5:G13)</f>
        <v>0</v>
      </c>
      <c r="H14" s="118">
        <f>SUM(H5:H13)</f>
        <v>0</v>
      </c>
      <c r="I14" s="118">
        <f>SUM(I5:I13)</f>
        <v>0</v>
      </c>
      <c r="J14" s="118">
        <f>SUM(J5:J13)</f>
        <v>0</v>
      </c>
    </row>
    <row r="16" spans="1:62" x14ac:dyDescent="0.2">
      <c r="D16" s="180" t="s">
        <v>409</v>
      </c>
      <c r="E16" s="181"/>
      <c r="F16" s="23"/>
      <c r="G16" s="23"/>
      <c r="H16" s="23"/>
      <c r="I16" s="23"/>
      <c r="J16" s="23"/>
    </row>
    <row r="17" spans="4:10" ht="26" customHeight="1" x14ac:dyDescent="0.2">
      <c r="D17" s="64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18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baseColWidth="10" defaultColWidth="10.83203125" defaultRowHeight="16" x14ac:dyDescent="0.2"/>
  <cols>
    <col min="1" max="1" width="6" style="251" customWidth="1"/>
    <col min="2" max="2" width="17.1640625" style="252" hidden="1" customWidth="1"/>
    <col min="3" max="3" width="6.33203125" style="252" hidden="1" customWidth="1"/>
    <col min="4" max="4" width="6.5" style="251" customWidth="1"/>
    <col min="5" max="5" width="19.5" style="251" customWidth="1"/>
    <col min="6" max="6" width="23" style="252" customWidth="1"/>
    <col min="7" max="7" width="9.33203125" style="252" customWidth="1"/>
    <col min="8" max="8" width="11.33203125" style="252" customWidth="1"/>
    <col min="9" max="9" width="9" style="252" customWidth="1"/>
    <col min="10" max="28" width="9.33203125" style="252" customWidth="1"/>
    <col min="29" max="29" width="11.6640625" style="252" customWidth="1"/>
    <col min="30" max="37" width="9.33203125" style="252" customWidth="1"/>
    <col min="38" max="38" width="7.83203125" style="252" customWidth="1"/>
    <col min="39" max="39" width="8.6640625" style="252" customWidth="1"/>
    <col min="40" max="42" width="9.33203125" style="252" customWidth="1"/>
    <col min="43" max="43" width="10.83203125" style="252" customWidth="1"/>
    <col min="44" max="48" width="9.33203125" style="252" customWidth="1"/>
    <col min="49" max="49" width="15.5" style="252" customWidth="1"/>
    <col min="50" max="50" width="16.5" style="252" customWidth="1"/>
    <col min="51" max="51" width="9.33203125" style="252" customWidth="1"/>
    <col min="52" max="61" width="9.33203125" style="252" hidden="1" customWidth="1"/>
    <col min="62" max="62" width="4" style="252" customWidth="1"/>
    <col min="63" max="16384" width="10.83203125" style="252"/>
  </cols>
  <sheetData>
    <row r="1" spans="1:61" s="220" customFormat="1" ht="12" customHeight="1" x14ac:dyDescent="0.15">
      <c r="A1" s="218"/>
      <c r="B1" s="219" t="s">
        <v>329</v>
      </c>
      <c r="C1" s="219"/>
      <c r="D1" s="219"/>
      <c r="E1" s="219"/>
      <c r="F1" s="221"/>
      <c r="G1" s="221"/>
      <c r="H1" s="221"/>
      <c r="I1" s="221"/>
      <c r="J1" s="221"/>
      <c r="K1" s="221"/>
      <c r="L1" s="221"/>
      <c r="M1" s="221"/>
      <c r="N1" s="221"/>
    </row>
    <row r="2" spans="1:61" s="220" customFormat="1" ht="12" customHeight="1" x14ac:dyDescent="0.15">
      <c r="A2" s="222"/>
      <c r="B2" s="222"/>
      <c r="C2" s="222"/>
      <c r="D2" s="222"/>
      <c r="E2" s="222"/>
      <c r="F2" s="224" t="s">
        <v>323</v>
      </c>
      <c r="G2" s="224" t="s">
        <v>323</v>
      </c>
      <c r="H2" s="224" t="s">
        <v>323</v>
      </c>
      <c r="I2" s="224" t="s">
        <v>323</v>
      </c>
      <c r="J2" s="224" t="s">
        <v>323</v>
      </c>
      <c r="K2" s="224" t="s">
        <v>323</v>
      </c>
      <c r="L2" s="224" t="s">
        <v>323</v>
      </c>
      <c r="M2" s="224" t="s">
        <v>323</v>
      </c>
      <c r="N2" s="224" t="s">
        <v>323</v>
      </c>
      <c r="O2" s="223" t="s">
        <v>322</v>
      </c>
      <c r="P2" s="224" t="s">
        <v>321</v>
      </c>
      <c r="Q2" s="224" t="s">
        <v>321</v>
      </c>
      <c r="R2" s="224" t="s">
        <v>321</v>
      </c>
      <c r="S2" s="224" t="s">
        <v>321</v>
      </c>
      <c r="T2" s="224" t="s">
        <v>321</v>
      </c>
      <c r="U2" s="224" t="s">
        <v>321</v>
      </c>
      <c r="V2" s="224" t="s">
        <v>321</v>
      </c>
      <c r="W2" s="224" t="s">
        <v>321</v>
      </c>
      <c r="X2" s="224" t="s">
        <v>321</v>
      </c>
      <c r="Y2" s="224" t="s">
        <v>321</v>
      </c>
      <c r="Z2" s="224" t="s">
        <v>321</v>
      </c>
      <c r="AA2" s="224" t="s">
        <v>321</v>
      </c>
      <c r="AB2" s="224" t="s">
        <v>321</v>
      </c>
      <c r="AC2" s="223" t="s">
        <v>320</v>
      </c>
      <c r="AD2" s="225" t="s">
        <v>319</v>
      </c>
      <c r="AE2" s="225" t="s">
        <v>319</v>
      </c>
      <c r="AF2" s="225" t="s">
        <v>319</v>
      </c>
      <c r="AG2" s="225" t="s">
        <v>319</v>
      </c>
      <c r="AH2" s="225" t="s">
        <v>319</v>
      </c>
      <c r="AI2" s="225" t="s">
        <v>319</v>
      </c>
      <c r="AJ2" s="225" t="s">
        <v>319</v>
      </c>
      <c r="AK2" s="225" t="s">
        <v>319</v>
      </c>
      <c r="AL2" s="225" t="s">
        <v>319</v>
      </c>
      <c r="AM2" s="223" t="s">
        <v>318</v>
      </c>
      <c r="AN2" s="224"/>
      <c r="AO2" s="224"/>
      <c r="AP2" s="224"/>
      <c r="AQ2" s="224"/>
      <c r="AR2" s="224"/>
      <c r="AS2" s="224"/>
      <c r="AT2" s="224"/>
      <c r="AU2" s="224"/>
      <c r="AV2" s="224"/>
      <c r="AW2" s="224"/>
      <c r="AX2" s="224"/>
      <c r="AY2" s="223"/>
      <c r="AZ2" s="225"/>
      <c r="BA2" s="225"/>
      <c r="BB2" s="225"/>
      <c r="BC2" s="225"/>
      <c r="BD2" s="225"/>
      <c r="BE2" s="225"/>
      <c r="BF2" s="225"/>
      <c r="BG2" s="225"/>
      <c r="BH2" s="225"/>
      <c r="BI2" s="223"/>
    </row>
    <row r="3" spans="1:61" s="220" customFormat="1" ht="36" customHeight="1" x14ac:dyDescent="0.15">
      <c r="A3" s="222"/>
      <c r="B3" s="222"/>
      <c r="C3" s="222"/>
      <c r="D3" s="222"/>
      <c r="E3" s="222"/>
      <c r="F3" s="224" t="s">
        <v>300</v>
      </c>
      <c r="G3" s="224" t="s">
        <v>299</v>
      </c>
      <c r="H3" s="224" t="s">
        <v>298</v>
      </c>
      <c r="I3" s="224" t="s">
        <v>297</v>
      </c>
      <c r="J3" s="224" t="s">
        <v>296</v>
      </c>
      <c r="K3" s="224" t="s">
        <v>295</v>
      </c>
      <c r="L3" s="224" t="s">
        <v>63</v>
      </c>
      <c r="M3" s="224" t="s">
        <v>61</v>
      </c>
      <c r="N3" s="224" t="s">
        <v>294</v>
      </c>
      <c r="O3" s="223"/>
      <c r="P3" s="224" t="s">
        <v>293</v>
      </c>
      <c r="Q3" s="224" t="s">
        <v>292</v>
      </c>
      <c r="R3" s="224" t="s">
        <v>291</v>
      </c>
      <c r="S3" s="224" t="s">
        <v>290</v>
      </c>
      <c r="T3" s="224" t="s">
        <v>289</v>
      </c>
      <c r="U3" s="224" t="s">
        <v>288</v>
      </c>
      <c r="V3" s="224" t="s">
        <v>287</v>
      </c>
      <c r="W3" s="224" t="s">
        <v>286</v>
      </c>
      <c r="X3" s="224" t="s">
        <v>285</v>
      </c>
      <c r="Y3" s="224" t="s">
        <v>284</v>
      </c>
      <c r="Z3" s="224" t="s">
        <v>283</v>
      </c>
      <c r="AA3" s="224" t="s">
        <v>282</v>
      </c>
      <c r="AB3" s="224" t="s">
        <v>281</v>
      </c>
      <c r="AC3" s="223"/>
      <c r="AD3" s="225" t="s">
        <v>280</v>
      </c>
      <c r="AE3" s="225" t="s">
        <v>279</v>
      </c>
      <c r="AF3" s="225" t="s">
        <v>278</v>
      </c>
      <c r="AG3" s="225" t="s">
        <v>277</v>
      </c>
      <c r="AH3" s="225" t="s">
        <v>276</v>
      </c>
      <c r="AI3" s="225" t="s">
        <v>275</v>
      </c>
      <c r="AJ3" s="225" t="s">
        <v>274</v>
      </c>
      <c r="AK3" s="225" t="s">
        <v>273</v>
      </c>
      <c r="AL3" s="225" t="s">
        <v>272</v>
      </c>
      <c r="AM3" s="223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3"/>
      <c r="AZ3" s="225"/>
      <c r="BA3" s="225"/>
      <c r="BB3" s="225"/>
      <c r="BC3" s="225"/>
      <c r="BD3" s="225"/>
      <c r="BE3" s="225"/>
      <c r="BF3" s="225"/>
      <c r="BG3" s="225"/>
      <c r="BH3" s="225"/>
      <c r="BI3" s="223"/>
    </row>
    <row r="4" spans="1:61" s="220" customFormat="1" ht="60" customHeight="1" x14ac:dyDescent="0.15">
      <c r="A4" s="226"/>
      <c r="B4" s="227" t="s">
        <v>271</v>
      </c>
      <c r="C4" s="227" t="s">
        <v>270</v>
      </c>
      <c r="D4" s="227" t="s">
        <v>269</v>
      </c>
      <c r="E4" s="227" t="s">
        <v>268</v>
      </c>
      <c r="F4" s="224" t="s">
        <v>248</v>
      </c>
      <c r="G4" s="224" t="s">
        <v>247</v>
      </c>
      <c r="H4" s="224" t="s">
        <v>246</v>
      </c>
      <c r="I4" s="224" t="s">
        <v>245</v>
      </c>
      <c r="J4" s="224" t="s">
        <v>244</v>
      </c>
      <c r="K4" s="224" t="s">
        <v>243</v>
      </c>
      <c r="L4" s="224" t="s">
        <v>63</v>
      </c>
      <c r="M4" s="224" t="s">
        <v>242</v>
      </c>
      <c r="N4" s="224" t="s">
        <v>241</v>
      </c>
      <c r="O4" s="223"/>
      <c r="P4" s="224" t="s">
        <v>240</v>
      </c>
      <c r="Q4" s="224" t="s">
        <v>239</v>
      </c>
      <c r="R4" s="224" t="s">
        <v>238</v>
      </c>
      <c r="S4" s="224" t="s">
        <v>237</v>
      </c>
      <c r="T4" s="224" t="s">
        <v>236</v>
      </c>
      <c r="U4" s="224" t="s">
        <v>235</v>
      </c>
      <c r="V4" s="224" t="s">
        <v>234</v>
      </c>
      <c r="W4" s="224" t="s">
        <v>233</v>
      </c>
      <c r="X4" s="224" t="s">
        <v>232</v>
      </c>
      <c r="Y4" s="224" t="s">
        <v>231</v>
      </c>
      <c r="Z4" s="224" t="s">
        <v>230</v>
      </c>
      <c r="AA4" s="224" t="s">
        <v>229</v>
      </c>
      <c r="AB4" s="224" t="s">
        <v>228</v>
      </c>
      <c r="AC4" s="223"/>
      <c r="AD4" s="225" t="s">
        <v>227</v>
      </c>
      <c r="AE4" s="225" t="s">
        <v>226</v>
      </c>
      <c r="AF4" s="225" t="s">
        <v>225</v>
      </c>
      <c r="AG4" s="225" t="s">
        <v>224</v>
      </c>
      <c r="AH4" s="225" t="s">
        <v>223</v>
      </c>
      <c r="AI4" s="225" t="s">
        <v>222</v>
      </c>
      <c r="AJ4" s="225" t="s">
        <v>221</v>
      </c>
      <c r="AK4" s="225" t="s">
        <v>220</v>
      </c>
      <c r="AL4" s="225" t="s">
        <v>219</v>
      </c>
      <c r="AM4" s="223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3"/>
      <c r="AZ4" s="225"/>
      <c r="BA4" s="225"/>
      <c r="BB4" s="225"/>
      <c r="BC4" s="225"/>
      <c r="BD4" s="225"/>
      <c r="BE4" s="225"/>
      <c r="BF4" s="225"/>
      <c r="BG4" s="225"/>
      <c r="BH4" s="225"/>
      <c r="BI4" s="223"/>
    </row>
    <row r="5" spans="1:61" s="220" customFormat="1" ht="144" customHeight="1" x14ac:dyDescent="0.15">
      <c r="A5" s="228" t="s">
        <v>198</v>
      </c>
      <c r="B5" s="229"/>
      <c r="C5" s="229"/>
      <c r="D5" s="230" t="s">
        <v>218</v>
      </c>
      <c r="E5" s="230" t="s">
        <v>217</v>
      </c>
      <c r="F5" s="231" t="s">
        <v>415</v>
      </c>
      <c r="G5" s="231" t="s">
        <v>416</v>
      </c>
      <c r="H5" s="233"/>
      <c r="I5" s="233"/>
      <c r="J5" s="233"/>
      <c r="K5" s="233"/>
      <c r="L5" s="234"/>
      <c r="M5" s="231" t="s">
        <v>417</v>
      </c>
      <c r="N5" s="231" t="s">
        <v>418</v>
      </c>
      <c r="O5" s="232">
        <f>SUMIF($F$2:N$2,N$2,$F5:N5)</f>
        <v>0</v>
      </c>
      <c r="P5" s="233"/>
      <c r="Q5" s="233"/>
      <c r="R5" s="233"/>
      <c r="S5" s="233"/>
      <c r="T5" s="233"/>
      <c r="U5" s="233"/>
      <c r="V5" s="231" t="s">
        <v>419</v>
      </c>
      <c r="W5" s="231" t="s">
        <v>420</v>
      </c>
      <c r="X5" s="231" t="s">
        <v>421</v>
      </c>
      <c r="Y5" s="231" t="s">
        <v>422</v>
      </c>
      <c r="Z5" s="231" t="s">
        <v>423</v>
      </c>
      <c r="AA5" s="231" t="s">
        <v>424</v>
      </c>
      <c r="AB5" s="231" t="s">
        <v>425</v>
      </c>
      <c r="AC5" s="232">
        <f>SUMIF($F$2:AB$2,X$2,$F5:AB5)</f>
        <v>0</v>
      </c>
      <c r="AD5" s="235"/>
      <c r="AE5" s="235"/>
      <c r="AF5" s="236"/>
      <c r="AG5" s="236"/>
      <c r="AH5" s="236"/>
      <c r="AI5" s="236"/>
      <c r="AJ5" s="236"/>
      <c r="AK5" s="236"/>
      <c r="AL5" s="235"/>
      <c r="AM5" s="232">
        <f>SUMIF($F$2:AL$2,AL$2,$F5:AL5)</f>
        <v>0</v>
      </c>
      <c r="AN5" s="233"/>
      <c r="AO5" s="233"/>
      <c r="AP5" s="233"/>
      <c r="AQ5" s="233"/>
      <c r="AR5" s="231"/>
      <c r="AS5" s="231"/>
      <c r="AT5" s="231"/>
      <c r="AU5" s="231"/>
      <c r="AV5" s="231"/>
      <c r="AW5" s="231"/>
      <c r="AX5" s="231"/>
      <c r="AY5" s="232"/>
      <c r="AZ5" s="235"/>
      <c r="BA5" s="235"/>
      <c r="BB5" s="236"/>
      <c r="BC5" s="236"/>
      <c r="BD5" s="236"/>
      <c r="BE5" s="236"/>
      <c r="BF5" s="236"/>
      <c r="BG5" s="236"/>
      <c r="BH5" s="235"/>
      <c r="BI5" s="232"/>
    </row>
    <row r="6" spans="1:61" s="220" customFormat="1" ht="409.6" x14ac:dyDescent="0.15">
      <c r="A6" s="228" t="s">
        <v>198</v>
      </c>
      <c r="B6" s="229"/>
      <c r="C6" s="229"/>
      <c r="D6" s="230" t="s">
        <v>216</v>
      </c>
      <c r="E6" s="230" t="s">
        <v>215</v>
      </c>
      <c r="F6" s="233"/>
      <c r="G6" s="233"/>
      <c r="H6" s="231" t="s">
        <v>426</v>
      </c>
      <c r="I6" s="231" t="s">
        <v>427</v>
      </c>
      <c r="J6" s="231" t="s">
        <v>428</v>
      </c>
      <c r="K6" s="231" t="s">
        <v>429</v>
      </c>
      <c r="L6" s="231" t="s">
        <v>430</v>
      </c>
      <c r="M6" s="231" t="s">
        <v>431</v>
      </c>
      <c r="N6" s="231" t="s">
        <v>432</v>
      </c>
      <c r="O6" s="232">
        <f>SUMIF($F$2:N$2,N$2,$F6:N6)</f>
        <v>0</v>
      </c>
      <c r="P6" s="231" t="s">
        <v>433</v>
      </c>
      <c r="Q6" s="231" t="s">
        <v>434</v>
      </c>
      <c r="R6" s="231" t="s">
        <v>435</v>
      </c>
      <c r="S6" s="231" t="s">
        <v>436</v>
      </c>
      <c r="T6" s="231" t="s">
        <v>437</v>
      </c>
      <c r="U6" s="231" t="s">
        <v>438</v>
      </c>
      <c r="V6" s="233"/>
      <c r="W6" s="233"/>
      <c r="X6" s="233"/>
      <c r="Y6" s="233"/>
      <c r="Z6" s="233"/>
      <c r="AA6" s="231" t="s">
        <v>439</v>
      </c>
      <c r="AB6" s="231" t="s">
        <v>440</v>
      </c>
      <c r="AC6" s="232">
        <f>SUMIF($F$2:AB$2,X$2,$F6:AB6)</f>
        <v>0</v>
      </c>
      <c r="AD6" s="235"/>
      <c r="AE6" s="236"/>
      <c r="AF6" s="236"/>
      <c r="AG6" s="236"/>
      <c r="AH6" s="236"/>
      <c r="AI6" s="236"/>
      <c r="AJ6" s="236"/>
      <c r="AK6" s="236"/>
      <c r="AL6" s="235"/>
      <c r="AM6" s="232">
        <f>SUMIF($F$2:AL$2,AL$2,$F6:AL6)</f>
        <v>0</v>
      </c>
      <c r="AN6" s="231"/>
      <c r="AO6" s="231"/>
      <c r="AP6" s="231"/>
      <c r="AQ6" s="231"/>
      <c r="AR6" s="233"/>
      <c r="AS6" s="233"/>
      <c r="AT6" s="233"/>
      <c r="AU6" s="233"/>
      <c r="AV6" s="233"/>
      <c r="AW6" s="231"/>
      <c r="AX6" s="231"/>
      <c r="AY6" s="232"/>
      <c r="AZ6" s="235"/>
      <c r="BA6" s="236"/>
      <c r="BB6" s="236"/>
      <c r="BC6" s="236"/>
      <c r="BD6" s="236"/>
      <c r="BE6" s="236"/>
      <c r="BF6" s="236"/>
      <c r="BG6" s="236"/>
      <c r="BH6" s="235"/>
      <c r="BI6" s="232"/>
    </row>
    <row r="7" spans="1:61" s="220" customFormat="1" ht="48" customHeight="1" x14ac:dyDescent="0.15">
      <c r="A7" s="228" t="s">
        <v>198</v>
      </c>
      <c r="B7" s="229"/>
      <c r="C7" s="229"/>
      <c r="D7" s="230" t="s">
        <v>214</v>
      </c>
      <c r="E7" s="230" t="s">
        <v>213</v>
      </c>
      <c r="F7" s="238"/>
      <c r="G7" s="231" t="s">
        <v>441</v>
      </c>
      <c r="H7" s="231" t="s">
        <v>442</v>
      </c>
      <c r="I7" s="238"/>
      <c r="J7" s="238"/>
      <c r="K7" s="238"/>
      <c r="L7" s="231" t="s">
        <v>443</v>
      </c>
      <c r="M7" s="231" t="s">
        <v>444</v>
      </c>
      <c r="N7" s="231" t="s">
        <v>445</v>
      </c>
      <c r="O7" s="232">
        <f>SUMIF($F$2:N$2,N$2,$F7:N7)</f>
        <v>0</v>
      </c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1" t="s">
        <v>446</v>
      </c>
      <c r="AC7" s="232">
        <f>SUMIF($F$2:AB$2,X$2,$F7:AB7)</f>
        <v>0</v>
      </c>
      <c r="AD7" s="235"/>
      <c r="AE7" s="235"/>
      <c r="AF7" s="235"/>
      <c r="AG7" s="235"/>
      <c r="AH7" s="235"/>
      <c r="AI7" s="235"/>
      <c r="AJ7" s="235"/>
      <c r="AK7" s="235"/>
      <c r="AL7" s="239"/>
      <c r="AM7" s="232">
        <f>SUMIF($F$2:AL$2,AL$2,$F7:AL7)</f>
        <v>0</v>
      </c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1"/>
      <c r="AY7" s="232"/>
      <c r="AZ7" s="235"/>
      <c r="BA7" s="235"/>
      <c r="BB7" s="235"/>
      <c r="BC7" s="235"/>
      <c r="BD7" s="235"/>
      <c r="BE7" s="235"/>
      <c r="BF7" s="235"/>
      <c r="BG7" s="235"/>
      <c r="BH7" s="239"/>
      <c r="BI7" s="232"/>
    </row>
    <row r="8" spans="1:61" s="220" customFormat="1" ht="24" customHeight="1" x14ac:dyDescent="0.15">
      <c r="A8" s="228" t="s">
        <v>198</v>
      </c>
      <c r="B8" s="229"/>
      <c r="C8" s="229"/>
      <c r="D8" s="230" t="s">
        <v>212</v>
      </c>
      <c r="E8" s="230" t="s">
        <v>211</v>
      </c>
      <c r="F8" s="240"/>
      <c r="G8" s="240"/>
      <c r="H8" s="240"/>
      <c r="I8" s="240"/>
      <c r="J8" s="240"/>
      <c r="K8" s="240"/>
      <c r="L8" s="240"/>
      <c r="M8" s="240"/>
      <c r="N8" s="240"/>
      <c r="O8" s="232">
        <f>SUMIF($F$2:N$2,N$2,$F8:N8)</f>
        <v>0</v>
      </c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7"/>
      <c r="AC8" s="232">
        <f>SUMIF($F$2:AB$2,X$2,$F8:AB8)</f>
        <v>0</v>
      </c>
      <c r="AD8" s="235"/>
      <c r="AE8" s="235"/>
      <c r="AF8" s="235"/>
      <c r="AG8" s="235"/>
      <c r="AH8" s="235"/>
      <c r="AI8" s="235"/>
      <c r="AJ8" s="235"/>
      <c r="AK8" s="235"/>
      <c r="AL8" s="235"/>
      <c r="AM8" s="232">
        <f>SUMIF($F$2:AL$2,AL$2,$F8:AL8)</f>
        <v>0</v>
      </c>
      <c r="AN8" s="238"/>
      <c r="AO8" s="238"/>
      <c r="AP8" s="238"/>
      <c r="AQ8" s="238"/>
      <c r="AR8" s="238"/>
      <c r="AS8" s="238"/>
      <c r="AT8" s="238"/>
      <c r="AU8" s="238"/>
      <c r="AV8" s="238"/>
      <c r="AW8" s="238"/>
      <c r="AX8" s="237"/>
      <c r="AY8" s="232"/>
      <c r="AZ8" s="235"/>
      <c r="BA8" s="235"/>
      <c r="BB8" s="235"/>
      <c r="BC8" s="235"/>
      <c r="BD8" s="235"/>
      <c r="BE8" s="235"/>
      <c r="BF8" s="235"/>
      <c r="BG8" s="235"/>
      <c r="BH8" s="235"/>
      <c r="BI8" s="232"/>
    </row>
    <row r="9" spans="1:61" s="220" customFormat="1" ht="156" customHeight="1" x14ac:dyDescent="0.15">
      <c r="A9" s="228" t="s">
        <v>198</v>
      </c>
      <c r="B9" s="229"/>
      <c r="C9" s="229"/>
      <c r="D9" s="230" t="s">
        <v>210</v>
      </c>
      <c r="E9" s="230" t="s">
        <v>209</v>
      </c>
      <c r="F9" s="241"/>
      <c r="G9" s="231" t="s">
        <v>447</v>
      </c>
      <c r="H9" s="231" t="s">
        <v>448</v>
      </c>
      <c r="I9" s="242"/>
      <c r="J9" s="242"/>
      <c r="K9" s="242"/>
      <c r="L9" s="231" t="s">
        <v>449</v>
      </c>
      <c r="M9" s="231" t="s">
        <v>450</v>
      </c>
      <c r="N9" s="231" t="s">
        <v>451</v>
      </c>
      <c r="O9" s="243">
        <f>SUMIF($F$2:N$2,N$2,$F9:N9)</f>
        <v>0</v>
      </c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1" t="s">
        <v>452</v>
      </c>
      <c r="AC9" s="232">
        <f>SUMIF($F$2:AB$2,X$2,$F9:AB9)</f>
        <v>0</v>
      </c>
      <c r="AD9" s="235"/>
      <c r="AE9" s="235"/>
      <c r="AF9" s="235"/>
      <c r="AG9" s="235"/>
      <c r="AH9" s="235"/>
      <c r="AI9" s="235"/>
      <c r="AJ9" s="235"/>
      <c r="AK9" s="235"/>
      <c r="AL9" s="235"/>
      <c r="AM9" s="232">
        <f>SUMIF($F$2:AL$2,AL$2,$F9:AL9)</f>
        <v>0</v>
      </c>
      <c r="AN9" s="238"/>
      <c r="AO9" s="238"/>
      <c r="AP9" s="238"/>
      <c r="AQ9" s="238"/>
      <c r="AR9" s="238"/>
      <c r="AS9" s="238"/>
      <c r="AT9" s="238"/>
      <c r="AU9" s="238"/>
      <c r="AV9" s="238"/>
      <c r="AW9" s="238"/>
      <c r="AX9" s="231"/>
      <c r="AY9" s="232"/>
      <c r="AZ9" s="235"/>
      <c r="BA9" s="235"/>
      <c r="BB9" s="235"/>
      <c r="BC9" s="235"/>
      <c r="BD9" s="235"/>
      <c r="BE9" s="235"/>
      <c r="BF9" s="235"/>
      <c r="BG9" s="235"/>
      <c r="BH9" s="235"/>
      <c r="BI9" s="232"/>
    </row>
    <row r="10" spans="1:61" s="220" customFormat="1" ht="72" customHeight="1" x14ac:dyDescent="0.15">
      <c r="A10" s="228" t="s">
        <v>198</v>
      </c>
      <c r="B10" s="229"/>
      <c r="C10" s="229"/>
      <c r="D10" s="230" t="s">
        <v>208</v>
      </c>
      <c r="E10" s="230" t="s">
        <v>207</v>
      </c>
      <c r="F10" s="241"/>
      <c r="G10" s="231" t="s">
        <v>453</v>
      </c>
      <c r="H10" s="231" t="s">
        <v>454</v>
      </c>
      <c r="I10" s="242"/>
      <c r="J10" s="242"/>
      <c r="K10" s="242"/>
      <c r="L10" s="231" t="s">
        <v>455</v>
      </c>
      <c r="M10" s="231" t="s">
        <v>456</v>
      </c>
      <c r="N10" s="231" t="s">
        <v>457</v>
      </c>
      <c r="O10" s="243">
        <f>SUMIF($F$2:N$2,N$2,$F10:N10)</f>
        <v>0</v>
      </c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1" t="s">
        <v>458</v>
      </c>
      <c r="AC10" s="232">
        <f>SUMIF($F$2:AB$2,X$2,$F10:AB10)</f>
        <v>0</v>
      </c>
      <c r="AD10" s="235"/>
      <c r="AE10" s="235"/>
      <c r="AF10" s="235"/>
      <c r="AG10" s="235"/>
      <c r="AH10" s="235"/>
      <c r="AI10" s="235"/>
      <c r="AJ10" s="235"/>
      <c r="AK10" s="235"/>
      <c r="AL10" s="235"/>
      <c r="AM10" s="232">
        <f>SUMIF($F$2:AL$2,AL$2,$F10:AL10)</f>
        <v>0</v>
      </c>
      <c r="AN10" s="238"/>
      <c r="AO10" s="238"/>
      <c r="AP10" s="238"/>
      <c r="AQ10" s="238"/>
      <c r="AR10" s="238"/>
      <c r="AS10" s="238"/>
      <c r="AT10" s="238"/>
      <c r="AU10" s="238"/>
      <c r="AV10" s="238"/>
      <c r="AW10" s="238"/>
      <c r="AX10" s="231"/>
      <c r="AY10" s="232"/>
      <c r="AZ10" s="235"/>
      <c r="BA10" s="235"/>
      <c r="BB10" s="235"/>
      <c r="BC10" s="235"/>
      <c r="BD10" s="235"/>
      <c r="BE10" s="235"/>
      <c r="BF10" s="235"/>
      <c r="BG10" s="235"/>
      <c r="BH10" s="235"/>
      <c r="BI10" s="232"/>
    </row>
    <row r="11" spans="1:61" s="220" customFormat="1" ht="72" customHeight="1" x14ac:dyDescent="0.15">
      <c r="A11" s="228" t="s">
        <v>198</v>
      </c>
      <c r="B11" s="229"/>
      <c r="C11" s="229"/>
      <c r="D11" s="230" t="s">
        <v>206</v>
      </c>
      <c r="E11" s="230" t="s">
        <v>205</v>
      </c>
      <c r="F11" s="241"/>
      <c r="G11" s="231" t="s">
        <v>459</v>
      </c>
      <c r="H11" s="231" t="s">
        <v>460</v>
      </c>
      <c r="I11" s="241"/>
      <c r="J11" s="241"/>
      <c r="K11" s="241"/>
      <c r="L11" s="231" t="s">
        <v>461</v>
      </c>
      <c r="M11" s="231" t="s">
        <v>462</v>
      </c>
      <c r="N11" s="231" t="s">
        <v>463</v>
      </c>
      <c r="O11" s="243">
        <f>SUMIF($F$2:N$2,N$2,$F11:N11)</f>
        <v>0</v>
      </c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1" t="s">
        <v>464</v>
      </c>
      <c r="AC11" s="232">
        <f>SUMIF($F$2:AB$2,X$2,$F11:AB11)</f>
        <v>0</v>
      </c>
      <c r="AD11" s="235"/>
      <c r="AE11" s="235"/>
      <c r="AF11" s="235"/>
      <c r="AG11" s="235"/>
      <c r="AH11" s="235"/>
      <c r="AI11" s="235"/>
      <c r="AJ11" s="235"/>
      <c r="AK11" s="235"/>
      <c r="AL11" s="235"/>
      <c r="AM11" s="232">
        <f>SUMIF($F$2:AL$2,AL$2,$F11:AL11)</f>
        <v>0</v>
      </c>
      <c r="AN11" s="238"/>
      <c r="AO11" s="238"/>
      <c r="AP11" s="238"/>
      <c r="AQ11" s="238"/>
      <c r="AR11" s="238"/>
      <c r="AS11" s="238"/>
      <c r="AT11" s="238"/>
      <c r="AU11" s="238"/>
      <c r="AV11" s="238"/>
      <c r="AW11" s="238"/>
      <c r="AX11" s="231"/>
      <c r="AY11" s="232"/>
      <c r="AZ11" s="235"/>
      <c r="BA11" s="235"/>
      <c r="BB11" s="235"/>
      <c r="BC11" s="235"/>
      <c r="BD11" s="235"/>
      <c r="BE11" s="235"/>
      <c r="BF11" s="235"/>
      <c r="BG11" s="235"/>
      <c r="BH11" s="235"/>
      <c r="BI11" s="232"/>
    </row>
    <row r="12" spans="1:61" s="220" customFormat="1" ht="72" customHeight="1" x14ac:dyDescent="0.15">
      <c r="A12" s="228" t="s">
        <v>198</v>
      </c>
      <c r="B12" s="229"/>
      <c r="C12" s="229"/>
      <c r="D12" s="230" t="s">
        <v>204</v>
      </c>
      <c r="E12" s="230" t="s">
        <v>203</v>
      </c>
      <c r="F12" s="241"/>
      <c r="G12" s="231" t="s">
        <v>465</v>
      </c>
      <c r="H12" s="231" t="s">
        <v>466</v>
      </c>
      <c r="I12" s="242"/>
      <c r="J12" s="242"/>
      <c r="K12" s="242"/>
      <c r="L12" s="231" t="s">
        <v>467</v>
      </c>
      <c r="M12" s="231" t="s">
        <v>468</v>
      </c>
      <c r="N12" s="231" t="s">
        <v>469</v>
      </c>
      <c r="O12" s="243">
        <f>SUMIF($F$2:N$2,N$2,$F12:N12)</f>
        <v>0</v>
      </c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1" t="s">
        <v>470</v>
      </c>
      <c r="AC12" s="232">
        <f>SUMIF($F$2:AB$2,X$2,$F12:AB12)</f>
        <v>0</v>
      </c>
      <c r="AD12" s="235"/>
      <c r="AE12" s="235"/>
      <c r="AF12" s="235"/>
      <c r="AG12" s="235"/>
      <c r="AH12" s="235"/>
      <c r="AI12" s="235"/>
      <c r="AJ12" s="235"/>
      <c r="AK12" s="235"/>
      <c r="AL12" s="235"/>
      <c r="AM12" s="232">
        <f>SUMIF($F$2:AL$2,AL$2,$F12:AL12)</f>
        <v>0</v>
      </c>
      <c r="AN12" s="238"/>
      <c r="AO12" s="238"/>
      <c r="AP12" s="238"/>
      <c r="AQ12" s="238"/>
      <c r="AR12" s="238"/>
      <c r="AS12" s="238"/>
      <c r="AT12" s="238"/>
      <c r="AU12" s="238"/>
      <c r="AV12" s="238"/>
      <c r="AW12" s="238"/>
      <c r="AX12" s="231"/>
      <c r="AY12" s="232"/>
      <c r="AZ12" s="235"/>
      <c r="BA12" s="235"/>
      <c r="BB12" s="235"/>
      <c r="BC12" s="235"/>
      <c r="BD12" s="235"/>
      <c r="BE12" s="235"/>
      <c r="BF12" s="235"/>
      <c r="BG12" s="235"/>
      <c r="BH12" s="235"/>
      <c r="BI12" s="232"/>
    </row>
    <row r="13" spans="1:61" s="220" customFormat="1" ht="36" customHeight="1" x14ac:dyDescent="0.15">
      <c r="A13" s="228" t="s">
        <v>198</v>
      </c>
      <c r="B13" s="229"/>
      <c r="C13" s="229"/>
      <c r="D13" s="230" t="s">
        <v>202</v>
      </c>
      <c r="E13" s="230" t="s">
        <v>201</v>
      </c>
      <c r="F13" s="244"/>
      <c r="G13" s="244"/>
      <c r="H13" s="244"/>
      <c r="I13" s="244"/>
      <c r="J13" s="244"/>
      <c r="K13" s="244"/>
      <c r="L13" s="244"/>
      <c r="M13" s="244"/>
      <c r="N13" s="244"/>
      <c r="O13" s="232">
        <f>SUMIF($F$2:N$2,N$2,$F13:N13)</f>
        <v>0</v>
      </c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2">
        <f>SUMIF($F$2:AB$2,X$2,$F13:AB13)</f>
        <v>0</v>
      </c>
      <c r="AD13" s="235"/>
      <c r="AE13" s="235"/>
      <c r="AF13" s="235"/>
      <c r="AG13" s="235"/>
      <c r="AH13" s="235"/>
      <c r="AI13" s="235"/>
      <c r="AJ13" s="235"/>
      <c r="AK13" s="235"/>
      <c r="AL13" s="235"/>
      <c r="AM13" s="232">
        <f>SUMIF($F$2:AL$2,AL$2,$F13:AL13)</f>
        <v>0</v>
      </c>
      <c r="AN13" s="238"/>
      <c r="AO13" s="238"/>
      <c r="AP13" s="238"/>
      <c r="AQ13" s="238"/>
      <c r="AR13" s="238"/>
      <c r="AS13" s="238"/>
      <c r="AT13" s="238"/>
      <c r="AU13" s="238"/>
      <c r="AV13" s="238"/>
      <c r="AW13" s="238"/>
      <c r="AX13" s="238"/>
      <c r="AY13" s="232"/>
      <c r="AZ13" s="235"/>
      <c r="BA13" s="235"/>
      <c r="BB13" s="235"/>
      <c r="BC13" s="235"/>
      <c r="BD13" s="235"/>
      <c r="BE13" s="235"/>
      <c r="BF13" s="235"/>
      <c r="BG13" s="235"/>
      <c r="BH13" s="235"/>
      <c r="BI13" s="232"/>
    </row>
    <row r="14" spans="1:61" s="220" customFormat="1" ht="180" customHeight="1" x14ac:dyDescent="0.15">
      <c r="A14" s="228" t="s">
        <v>198</v>
      </c>
      <c r="B14" s="229"/>
      <c r="C14" s="229"/>
      <c r="D14" s="230" t="s">
        <v>200</v>
      </c>
      <c r="E14" s="230" t="s">
        <v>199</v>
      </c>
      <c r="F14" s="231" t="s">
        <v>471</v>
      </c>
      <c r="G14" s="231" t="s">
        <v>472</v>
      </c>
      <c r="H14" s="231" t="s">
        <v>473</v>
      </c>
      <c r="I14" s="231" t="s">
        <v>474</v>
      </c>
      <c r="J14" s="231" t="s">
        <v>475</v>
      </c>
      <c r="K14" s="231" t="s">
        <v>476</v>
      </c>
      <c r="L14" s="231" t="s">
        <v>477</v>
      </c>
      <c r="M14" s="231" t="s">
        <v>478</v>
      </c>
      <c r="N14" s="231" t="s">
        <v>479</v>
      </c>
      <c r="O14" s="232">
        <f>SUMIF($F$2:N$2,N$2,$F14:N14)</f>
        <v>0</v>
      </c>
      <c r="P14" s="231" t="s">
        <v>480</v>
      </c>
      <c r="Q14" s="231" t="s">
        <v>481</v>
      </c>
      <c r="R14" s="231" t="s">
        <v>482</v>
      </c>
      <c r="S14" s="231" t="s">
        <v>483</v>
      </c>
      <c r="T14" s="231" t="s">
        <v>484</v>
      </c>
      <c r="U14" s="231" t="s">
        <v>485</v>
      </c>
      <c r="V14" s="231" t="s">
        <v>486</v>
      </c>
      <c r="W14" s="231" t="s">
        <v>487</v>
      </c>
      <c r="X14" s="231" t="s">
        <v>488</v>
      </c>
      <c r="Y14" s="231" t="s">
        <v>489</v>
      </c>
      <c r="Z14" s="231" t="s">
        <v>490</v>
      </c>
      <c r="AA14" s="246"/>
      <c r="AB14" s="231" t="s">
        <v>491</v>
      </c>
      <c r="AC14" s="232">
        <f>SUMIF($F$2:AB$2,X$2,$F14:AB14)</f>
        <v>0</v>
      </c>
      <c r="AD14" s="235"/>
      <c r="AE14" s="235"/>
      <c r="AF14" s="235"/>
      <c r="AG14" s="235"/>
      <c r="AH14" s="235"/>
      <c r="AI14" s="235"/>
      <c r="AJ14" s="235"/>
      <c r="AK14" s="235"/>
      <c r="AL14" s="235"/>
      <c r="AM14" s="232">
        <f>SUMIF($F$2:AL$2,AL$2,$F14:AL14)</f>
        <v>0</v>
      </c>
      <c r="AN14" s="231"/>
      <c r="AO14" s="231"/>
      <c r="AP14" s="231"/>
      <c r="AQ14" s="231"/>
      <c r="AR14" s="231"/>
      <c r="AS14" s="231"/>
      <c r="AT14" s="231"/>
      <c r="AU14" s="231"/>
      <c r="AV14" s="231"/>
      <c r="AW14" s="246"/>
      <c r="AX14" s="231"/>
      <c r="AY14" s="232"/>
      <c r="AZ14" s="235"/>
      <c r="BA14" s="235"/>
      <c r="BB14" s="235"/>
      <c r="BC14" s="235"/>
      <c r="BD14" s="235"/>
      <c r="BE14" s="235"/>
      <c r="BF14" s="235"/>
      <c r="BG14" s="235"/>
      <c r="BH14" s="235"/>
      <c r="BI14" s="232"/>
    </row>
    <row r="15" spans="1:61" s="220" customFormat="1" ht="180" customHeight="1" x14ac:dyDescent="0.15">
      <c r="A15" s="228" t="s">
        <v>198</v>
      </c>
      <c r="B15" s="229"/>
      <c r="C15" s="229"/>
      <c r="D15" s="230" t="s">
        <v>197</v>
      </c>
      <c r="E15" s="230" t="s">
        <v>196</v>
      </c>
      <c r="F15" s="231" t="s">
        <v>471</v>
      </c>
      <c r="G15" s="231" t="s">
        <v>472</v>
      </c>
      <c r="H15" s="231" t="s">
        <v>473</v>
      </c>
      <c r="I15" s="231" t="s">
        <v>474</v>
      </c>
      <c r="J15" s="231" t="s">
        <v>475</v>
      </c>
      <c r="K15" s="231" t="s">
        <v>476</v>
      </c>
      <c r="L15" s="231" t="s">
        <v>477</v>
      </c>
      <c r="M15" s="231" t="s">
        <v>478</v>
      </c>
      <c r="N15" s="231" t="s">
        <v>479</v>
      </c>
      <c r="O15" s="232">
        <f>SUMIF($F$2:N$2,N$2,$F15:N15)</f>
        <v>0</v>
      </c>
      <c r="P15" s="231" t="s">
        <v>480</v>
      </c>
      <c r="Q15" s="231" t="s">
        <v>481</v>
      </c>
      <c r="R15" s="231" t="s">
        <v>482</v>
      </c>
      <c r="S15" s="231" t="s">
        <v>483</v>
      </c>
      <c r="T15" s="231" t="s">
        <v>484</v>
      </c>
      <c r="U15" s="231" t="s">
        <v>485</v>
      </c>
      <c r="V15" s="231" t="s">
        <v>486</v>
      </c>
      <c r="W15" s="231" t="s">
        <v>487</v>
      </c>
      <c r="X15" s="231" t="s">
        <v>488</v>
      </c>
      <c r="Y15" s="231" t="s">
        <v>489</v>
      </c>
      <c r="Z15" s="231" t="s">
        <v>490</v>
      </c>
      <c r="AA15" s="238"/>
      <c r="AB15" s="231" t="s">
        <v>491</v>
      </c>
      <c r="AC15" s="232">
        <f>SUMIF($F$2:AB$2,X$2,$F15:AB15)</f>
        <v>0</v>
      </c>
      <c r="AD15" s="235"/>
      <c r="AE15" s="235"/>
      <c r="AF15" s="235"/>
      <c r="AG15" s="235"/>
      <c r="AH15" s="235"/>
      <c r="AI15" s="235"/>
      <c r="AJ15" s="235"/>
      <c r="AK15" s="235"/>
      <c r="AL15" s="235"/>
      <c r="AM15" s="232">
        <f>SUMIF($F$2:AL$2,AL$2,$F15:AL15)</f>
        <v>0</v>
      </c>
      <c r="AN15" s="231"/>
      <c r="AO15" s="231"/>
      <c r="AP15" s="231"/>
      <c r="AQ15" s="231"/>
      <c r="AR15" s="231"/>
      <c r="AS15" s="231"/>
      <c r="AT15" s="231"/>
      <c r="AU15" s="231"/>
      <c r="AV15" s="231"/>
      <c r="AW15" s="238"/>
      <c r="AX15" s="231"/>
      <c r="AY15" s="232"/>
      <c r="AZ15" s="235"/>
      <c r="BA15" s="235"/>
      <c r="BB15" s="235"/>
      <c r="BC15" s="235"/>
      <c r="BD15" s="235"/>
      <c r="BE15" s="235"/>
      <c r="BF15" s="235"/>
      <c r="BG15" s="235"/>
      <c r="BH15" s="235"/>
      <c r="BI15" s="232"/>
    </row>
    <row r="16" spans="1:61" s="220" customFormat="1" ht="12" customHeight="1" x14ac:dyDescent="0.15">
      <c r="A16" s="228"/>
      <c r="B16" s="247"/>
      <c r="C16" s="247"/>
      <c r="D16" s="248"/>
      <c r="E16" s="249" t="s">
        <v>195</v>
      </c>
      <c r="F16" s="250">
        <f>SUMIF($C$5:$C15,$C15,F$5:F15)</f>
        <v>0</v>
      </c>
      <c r="G16" s="250">
        <f>SUMIF($C$5:$C15,$C15,G$5:G15)</f>
        <v>0</v>
      </c>
      <c r="H16" s="250">
        <f>SUMIF($C$5:$C15,$C15,H$5:H15)</f>
        <v>0</v>
      </c>
      <c r="I16" s="250">
        <f>SUMIF($C$5:$C15,$C15,I$5:I15)</f>
        <v>0</v>
      </c>
      <c r="J16" s="250">
        <f>SUMIF($C$5:$C15,$C15,J$5:J15)</f>
        <v>0</v>
      </c>
      <c r="K16" s="250">
        <f>SUMIF($C$5:$C15,$C15,K$5:K15)</f>
        <v>0</v>
      </c>
      <c r="L16" s="250">
        <f>SUMIF($C$5:$C15,$C15,L$5:L15)</f>
        <v>0</v>
      </c>
      <c r="M16" s="250">
        <f>SUMIF($C$5:$C15,$C15,M$5:M15)</f>
        <v>0</v>
      </c>
      <c r="N16" s="250">
        <f>SUMIF($C$5:$C15,$C15,N$5:N15)</f>
        <v>0</v>
      </c>
      <c r="O16" s="232">
        <f>SUMIF($C$5:$C15,$C15,O$5:O15)</f>
        <v>0</v>
      </c>
      <c r="P16" s="250">
        <f>SUMIF($C$5:$C15,$C15,P$5:P15)</f>
        <v>0</v>
      </c>
      <c r="Q16" s="250">
        <f>SUMIF($C$5:$C15,$C15,Q$5:Q15)</f>
        <v>0</v>
      </c>
      <c r="R16" s="250">
        <f>SUMIF($C$5:$C15,$C15,R$5:R15)</f>
        <v>0</v>
      </c>
      <c r="S16" s="250">
        <f>SUMIF($C$5:$C15,$C15,S$5:S15)</f>
        <v>0</v>
      </c>
      <c r="T16" s="250">
        <f>SUMIF($C$5:$C15,$C15,T$5:T15)</f>
        <v>0</v>
      </c>
      <c r="U16" s="250">
        <f>SUMIF($C$5:$C15,$C15,U$5:U15)</f>
        <v>0</v>
      </c>
      <c r="V16" s="250">
        <f>SUMIF($C$5:$C15,$C15,V$5:V15)</f>
        <v>0</v>
      </c>
      <c r="W16" s="250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50">
        <f>SUMIF($C$5:$C15,$C15,AB$5:AB15)</f>
        <v>0</v>
      </c>
      <c r="AC16" s="232">
        <f>SUMIF($C$5:$C15,$C15,AC$5:AC15)</f>
        <v>0</v>
      </c>
      <c r="AD16" s="250">
        <f>SUMIF($C$5:$C15,$C15,AD$5:AD15)</f>
        <v>0</v>
      </c>
      <c r="AE16" s="250">
        <f>SUMIF($C$5:$C15,$C15,AE$5:AE15)</f>
        <v>0</v>
      </c>
      <c r="AF16" s="250">
        <f>SUMIF($C$5:$C15,$C15,AF$5:AF15)</f>
        <v>0</v>
      </c>
      <c r="AG16" s="250">
        <f>SUMIF($C$5:$C15,$C15,AG$5:AG15)</f>
        <v>0</v>
      </c>
      <c r="AH16" s="250">
        <f>SUMIF($C$5:$C15,$C15,AH$5:AH15)</f>
        <v>0</v>
      </c>
      <c r="AI16" s="250">
        <f>SUMIF($C$5:$C15,$C15,AI$5:AI15)</f>
        <v>0</v>
      </c>
      <c r="AJ16" s="250">
        <f>SUMIF($C$5:$C15,$C15,AJ$5:AJ15)</f>
        <v>0</v>
      </c>
      <c r="AK16" s="250">
        <f>SUMIF($C$5:$C15,$C15,AK$5:AK15)</f>
        <v>0</v>
      </c>
      <c r="AL16" s="250">
        <f>SUMIF($C$5:$C15,$C15,AL$5:AL15)</f>
        <v>0</v>
      </c>
      <c r="AM16" s="232">
        <f>SUMIF($C$5:$C15,$C15,AM$5:AM15)</f>
        <v>0</v>
      </c>
      <c r="AN16" s="250"/>
      <c r="AO16" s="250"/>
      <c r="AP16" s="250"/>
      <c r="AQ16" s="250"/>
      <c r="AR16" s="250"/>
      <c r="AS16" s="250"/>
      <c r="AT16" s="250"/>
      <c r="AU16" s="250"/>
      <c r="AV16" s="250"/>
      <c r="AW16" s="250"/>
      <c r="AX16" s="250"/>
      <c r="AY16" s="232"/>
      <c r="AZ16" s="250"/>
      <c r="BA16" s="250"/>
      <c r="BB16" s="250"/>
      <c r="BC16" s="250"/>
      <c r="BD16" s="250"/>
      <c r="BE16" s="250"/>
      <c r="BF16" s="250"/>
      <c r="BG16" s="250"/>
      <c r="BH16" s="250"/>
      <c r="BI16" s="232"/>
    </row>
    <row r="17" ht="16" customHeight="1" x14ac:dyDescent="0.2"/>
    <row r="18" ht="16" customHeight="1" x14ac:dyDescent="0.2"/>
  </sheetData>
  <mergeCells count="6">
    <mergeCell ref="BI2:BI4"/>
    <mergeCell ref="AY2:AY4"/>
    <mergeCell ref="B1:E1"/>
    <mergeCell ref="O2:O4"/>
    <mergeCell ref="AC2:AC4"/>
    <mergeCell ref="AM2:AM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6"/>
  <sheetViews>
    <sheetView workbookViewId="0">
      <selection sqref="A1:F1"/>
    </sheetView>
  </sheetViews>
  <sheetFormatPr baseColWidth="10" defaultRowHeight="15" x14ac:dyDescent="0.2"/>
  <sheetData>
    <row r="1" spans="1:20" ht="31" customHeight="1" x14ac:dyDescent="0.2">
      <c r="A1" s="253" t="s">
        <v>373</v>
      </c>
      <c r="B1" s="253"/>
      <c r="C1" s="253"/>
      <c r="D1" s="253"/>
      <c r="E1" s="253"/>
      <c r="F1" s="253"/>
      <c r="G1" s="254"/>
      <c r="H1" s="254"/>
      <c r="I1" s="254"/>
      <c r="J1" s="254"/>
      <c r="K1" s="254"/>
      <c r="L1" s="254"/>
      <c r="M1" s="255"/>
      <c r="N1" s="255"/>
      <c r="O1" s="254"/>
      <c r="P1" s="254"/>
      <c r="Q1" s="254"/>
      <c r="R1" s="254"/>
      <c r="S1" s="254"/>
      <c r="T1" s="254"/>
    </row>
    <row r="2" spans="1:20" x14ac:dyDescent="0.2">
      <c r="A2" s="256"/>
      <c r="B2" s="256"/>
      <c r="C2" s="256"/>
      <c r="D2" s="256"/>
      <c r="E2" s="256"/>
      <c r="F2" s="256"/>
      <c r="G2" s="257" t="s">
        <v>323</v>
      </c>
      <c r="H2" s="257" t="s">
        <v>323</v>
      </c>
      <c r="I2" s="257" t="s">
        <v>323</v>
      </c>
      <c r="J2" s="257" t="s">
        <v>323</v>
      </c>
      <c r="K2" s="257" t="s">
        <v>323</v>
      </c>
      <c r="L2" s="257" t="s">
        <v>323</v>
      </c>
      <c r="M2" s="258" t="s">
        <v>323</v>
      </c>
      <c r="N2" s="258" t="s">
        <v>323</v>
      </c>
      <c r="O2" s="257" t="s">
        <v>323</v>
      </c>
      <c r="P2" s="259" t="s">
        <v>372</v>
      </c>
      <c r="Q2" s="257" t="s">
        <v>371</v>
      </c>
      <c r="R2" s="257" t="s">
        <v>371</v>
      </c>
      <c r="S2" s="257" t="s">
        <v>371</v>
      </c>
      <c r="T2" s="259" t="s">
        <v>370</v>
      </c>
    </row>
    <row r="3" spans="1:20" ht="24" x14ac:dyDescent="0.2">
      <c r="A3" s="256"/>
      <c r="B3" s="256"/>
      <c r="C3" s="256"/>
      <c r="D3" s="256"/>
      <c r="E3" s="256"/>
      <c r="F3" s="256"/>
      <c r="G3" s="257" t="s">
        <v>360</v>
      </c>
      <c r="H3" s="257" t="s">
        <v>359</v>
      </c>
      <c r="I3" s="257" t="s">
        <v>358</v>
      </c>
      <c r="J3" s="257" t="s">
        <v>357</v>
      </c>
      <c r="K3" s="257" t="s">
        <v>356</v>
      </c>
      <c r="L3" s="257" t="s">
        <v>355</v>
      </c>
      <c r="M3" s="258" t="s">
        <v>354</v>
      </c>
      <c r="N3" s="258" t="s">
        <v>353</v>
      </c>
      <c r="O3" s="257" t="s">
        <v>352</v>
      </c>
      <c r="P3" s="259"/>
      <c r="Q3" s="257" t="s">
        <v>351</v>
      </c>
      <c r="R3" s="257" t="s">
        <v>287</v>
      </c>
      <c r="S3" s="257" t="s">
        <v>281</v>
      </c>
      <c r="T3" s="259"/>
    </row>
    <row r="4" spans="1:20" ht="60" x14ac:dyDescent="0.2">
      <c r="A4" s="256"/>
      <c r="B4" s="260" t="s">
        <v>271</v>
      </c>
      <c r="C4" s="260" t="s">
        <v>270</v>
      </c>
      <c r="D4" s="260" t="s">
        <v>32</v>
      </c>
      <c r="E4" s="260" t="s">
        <v>269</v>
      </c>
      <c r="F4" s="260" t="s">
        <v>268</v>
      </c>
      <c r="G4" s="257" t="s">
        <v>341</v>
      </c>
      <c r="H4" s="257" t="s">
        <v>340</v>
      </c>
      <c r="I4" s="257" t="s">
        <v>339</v>
      </c>
      <c r="J4" s="257" t="s">
        <v>338</v>
      </c>
      <c r="K4" s="257" t="s">
        <v>337</v>
      </c>
      <c r="L4" s="257" t="s">
        <v>336</v>
      </c>
      <c r="M4" s="258" t="s">
        <v>335</v>
      </c>
      <c r="N4" s="258" t="s">
        <v>334</v>
      </c>
      <c r="O4" s="257" t="s">
        <v>333</v>
      </c>
      <c r="P4" s="259"/>
      <c r="Q4" s="257" t="s">
        <v>332</v>
      </c>
      <c r="R4" s="257" t="s">
        <v>234</v>
      </c>
      <c r="S4" s="257" t="s">
        <v>228</v>
      </c>
      <c r="T4" s="259"/>
    </row>
    <row r="5" spans="1:20" ht="317" x14ac:dyDescent="0.2">
      <c r="A5" s="261" t="s">
        <v>331</v>
      </c>
      <c r="B5" s="262"/>
      <c r="C5" s="262"/>
      <c r="D5" s="263"/>
      <c r="E5" s="262" t="s">
        <v>218</v>
      </c>
      <c r="F5" s="262" t="s">
        <v>217</v>
      </c>
      <c r="G5" s="264"/>
      <c r="H5" s="231" t="s">
        <v>492</v>
      </c>
      <c r="I5" s="231" t="s">
        <v>493</v>
      </c>
      <c r="J5" s="231" t="s">
        <v>494</v>
      </c>
      <c r="K5" s="265" t="s">
        <v>495</v>
      </c>
      <c r="L5" s="265" t="s">
        <v>495</v>
      </c>
      <c r="M5" s="265"/>
      <c r="N5" s="265"/>
      <c r="O5" s="265" t="s">
        <v>495</v>
      </c>
      <c r="P5" s="266">
        <f t="shared" ref="P5:P15" si="0">SUM(G5:O5)</f>
        <v>0</v>
      </c>
      <c r="Q5" s="265" t="s">
        <v>495</v>
      </c>
      <c r="R5" s="231" t="s">
        <v>496</v>
      </c>
      <c r="S5" s="267" t="s">
        <v>497</v>
      </c>
      <c r="T5" s="266">
        <f t="shared" ref="T5:T15" si="1">SUM(Q5:S5)</f>
        <v>0</v>
      </c>
    </row>
    <row r="6" spans="1:20" ht="48" x14ac:dyDescent="0.2">
      <c r="A6" s="268" t="s">
        <v>331</v>
      </c>
      <c r="B6" s="263"/>
      <c r="C6" s="263"/>
      <c r="D6" s="263"/>
      <c r="E6" s="263" t="s">
        <v>216</v>
      </c>
      <c r="F6" s="263" t="s">
        <v>215</v>
      </c>
      <c r="G6" s="269"/>
      <c r="H6" s="270"/>
      <c r="I6" s="270"/>
      <c r="J6" s="270"/>
      <c r="K6" s="270"/>
      <c r="L6" s="270"/>
      <c r="M6" s="265" t="s">
        <v>495</v>
      </c>
      <c r="N6" s="265" t="s">
        <v>495</v>
      </c>
      <c r="O6" s="265" t="s">
        <v>495</v>
      </c>
      <c r="P6" s="271">
        <f t="shared" si="0"/>
        <v>0</v>
      </c>
      <c r="Q6" s="270"/>
      <c r="R6" s="270"/>
      <c r="S6" s="270"/>
      <c r="T6" s="271">
        <f t="shared" si="1"/>
        <v>0</v>
      </c>
    </row>
    <row r="7" spans="1:20" x14ac:dyDescent="0.2">
      <c r="A7" s="261" t="s">
        <v>331</v>
      </c>
      <c r="B7" s="262"/>
      <c r="C7" s="262"/>
      <c r="D7" s="262"/>
      <c r="E7" s="262" t="s">
        <v>214</v>
      </c>
      <c r="F7" s="262" t="s">
        <v>213</v>
      </c>
      <c r="G7" s="264"/>
      <c r="H7" s="272"/>
      <c r="I7" s="272"/>
      <c r="J7" s="272"/>
      <c r="K7" s="272"/>
      <c r="L7" s="272"/>
      <c r="M7" s="270"/>
      <c r="N7" s="270"/>
      <c r="O7" s="270"/>
      <c r="P7" s="266">
        <f t="shared" si="0"/>
        <v>0</v>
      </c>
      <c r="Q7" s="272"/>
      <c r="R7" s="272"/>
      <c r="S7" s="245"/>
      <c r="T7" s="266">
        <f t="shared" si="1"/>
        <v>0</v>
      </c>
    </row>
    <row r="8" spans="1:20" x14ac:dyDescent="0.2">
      <c r="A8" s="261" t="s">
        <v>331</v>
      </c>
      <c r="B8" s="262"/>
      <c r="C8" s="262"/>
      <c r="D8" s="262"/>
      <c r="E8" s="262" t="s">
        <v>212</v>
      </c>
      <c r="F8" s="262" t="s">
        <v>211</v>
      </c>
      <c r="G8" s="264"/>
      <c r="H8" s="272"/>
      <c r="I8" s="272"/>
      <c r="J8" s="272"/>
      <c r="K8" s="272"/>
      <c r="L8" s="272"/>
      <c r="M8" s="270"/>
      <c r="N8" s="270"/>
      <c r="O8" s="270"/>
      <c r="P8" s="266">
        <f t="shared" si="0"/>
        <v>0</v>
      </c>
      <c r="Q8" s="272"/>
      <c r="R8" s="272"/>
      <c r="S8" s="237"/>
      <c r="T8" s="266">
        <f t="shared" si="1"/>
        <v>0</v>
      </c>
    </row>
    <row r="9" spans="1:20" ht="144" x14ac:dyDescent="0.2">
      <c r="A9" s="261" t="s">
        <v>331</v>
      </c>
      <c r="B9" s="262"/>
      <c r="C9" s="262"/>
      <c r="D9" s="262"/>
      <c r="E9" s="262" t="s">
        <v>210</v>
      </c>
      <c r="F9" s="262" t="s">
        <v>209</v>
      </c>
      <c r="G9" s="264"/>
      <c r="H9" s="272"/>
      <c r="I9" s="272"/>
      <c r="J9" s="272"/>
      <c r="K9" s="272"/>
      <c r="L9" s="272"/>
      <c r="M9" s="270"/>
      <c r="N9" s="270"/>
      <c r="O9" s="270"/>
      <c r="P9" s="266">
        <f t="shared" si="0"/>
        <v>0</v>
      </c>
      <c r="Q9" s="272"/>
      <c r="R9" s="272"/>
      <c r="S9" s="231" t="s">
        <v>498</v>
      </c>
      <c r="T9" s="266">
        <f t="shared" si="1"/>
        <v>0</v>
      </c>
    </row>
    <row r="10" spans="1:20" ht="96" x14ac:dyDescent="0.2">
      <c r="A10" s="261" t="s">
        <v>331</v>
      </c>
      <c r="B10" s="262"/>
      <c r="C10" s="262"/>
      <c r="D10" s="262"/>
      <c r="E10" s="262" t="s">
        <v>208</v>
      </c>
      <c r="F10" s="262" t="s">
        <v>207</v>
      </c>
      <c r="G10" s="264"/>
      <c r="H10" s="272"/>
      <c r="I10" s="272"/>
      <c r="J10" s="272"/>
      <c r="K10" s="272"/>
      <c r="L10" s="272"/>
      <c r="M10" s="270"/>
      <c r="N10" s="270"/>
      <c r="O10" s="270"/>
      <c r="P10" s="266">
        <f t="shared" si="0"/>
        <v>0</v>
      </c>
      <c r="Q10" s="272"/>
      <c r="R10" s="272"/>
      <c r="S10" s="231" t="s">
        <v>499</v>
      </c>
      <c r="T10" s="266">
        <f t="shared" si="1"/>
        <v>0</v>
      </c>
    </row>
    <row r="11" spans="1:20" ht="96" x14ac:dyDescent="0.2">
      <c r="A11" s="261" t="s">
        <v>331</v>
      </c>
      <c r="B11" s="262"/>
      <c r="C11" s="262"/>
      <c r="D11" s="262"/>
      <c r="E11" s="262" t="s">
        <v>206</v>
      </c>
      <c r="F11" s="262" t="s">
        <v>205</v>
      </c>
      <c r="G11" s="264"/>
      <c r="H11" s="272"/>
      <c r="I11" s="272"/>
      <c r="J11" s="272"/>
      <c r="K11" s="272"/>
      <c r="L11" s="272"/>
      <c r="M11" s="270"/>
      <c r="N11" s="270"/>
      <c r="O11" s="270"/>
      <c r="P11" s="266">
        <f t="shared" si="0"/>
        <v>0</v>
      </c>
      <c r="Q11" s="272"/>
      <c r="R11" s="272"/>
      <c r="S11" s="231" t="s">
        <v>500</v>
      </c>
      <c r="T11" s="266">
        <f t="shared" si="1"/>
        <v>0</v>
      </c>
    </row>
    <row r="12" spans="1:20" ht="96" x14ac:dyDescent="0.2">
      <c r="A12" s="261" t="s">
        <v>331</v>
      </c>
      <c r="B12" s="262"/>
      <c r="C12" s="262"/>
      <c r="D12" s="262"/>
      <c r="E12" s="262" t="s">
        <v>204</v>
      </c>
      <c r="F12" s="262" t="s">
        <v>203</v>
      </c>
      <c r="G12" s="264"/>
      <c r="H12" s="272"/>
      <c r="I12" s="272"/>
      <c r="J12" s="272"/>
      <c r="K12" s="272"/>
      <c r="L12" s="272"/>
      <c r="M12" s="270"/>
      <c r="N12" s="270"/>
      <c r="O12" s="270"/>
      <c r="P12" s="266">
        <f t="shared" si="0"/>
        <v>0</v>
      </c>
      <c r="Q12" s="272"/>
      <c r="R12" s="272"/>
      <c r="S12" s="231" t="s">
        <v>501</v>
      </c>
      <c r="T12" s="266">
        <f t="shared" si="1"/>
        <v>0</v>
      </c>
    </row>
    <row r="13" spans="1:20" x14ac:dyDescent="0.2">
      <c r="A13" s="261" t="s">
        <v>331</v>
      </c>
      <c r="B13" s="262"/>
      <c r="C13" s="262"/>
      <c r="D13" s="262"/>
      <c r="E13" s="262" t="s">
        <v>202</v>
      </c>
      <c r="F13" s="262" t="s">
        <v>201</v>
      </c>
      <c r="G13" s="264"/>
      <c r="H13" s="272"/>
      <c r="I13" s="272"/>
      <c r="J13" s="272"/>
      <c r="K13" s="272"/>
      <c r="L13" s="272"/>
      <c r="M13" s="270"/>
      <c r="N13" s="270"/>
      <c r="O13" s="270"/>
      <c r="P13" s="266">
        <f t="shared" si="0"/>
        <v>0</v>
      </c>
      <c r="Q13" s="272"/>
      <c r="R13" s="272"/>
      <c r="S13" s="272"/>
      <c r="T13" s="266">
        <f t="shared" si="1"/>
        <v>0</v>
      </c>
    </row>
    <row r="14" spans="1:20" ht="132" x14ac:dyDescent="0.2">
      <c r="A14" s="261" t="s">
        <v>331</v>
      </c>
      <c r="B14" s="262"/>
      <c r="C14" s="262"/>
      <c r="D14" s="262"/>
      <c r="E14" s="262" t="s">
        <v>200</v>
      </c>
      <c r="F14" s="262" t="s">
        <v>199</v>
      </c>
      <c r="G14" s="264"/>
      <c r="H14" s="231" t="s">
        <v>502</v>
      </c>
      <c r="I14" s="231" t="s">
        <v>503</v>
      </c>
      <c r="J14" s="231" t="s">
        <v>504</v>
      </c>
      <c r="K14" s="273"/>
      <c r="L14" s="273"/>
      <c r="M14" s="270"/>
      <c r="N14" s="270"/>
      <c r="O14" s="270"/>
      <c r="P14" s="266">
        <f t="shared" si="0"/>
        <v>0</v>
      </c>
      <c r="Q14" s="270"/>
      <c r="R14" s="231" t="s">
        <v>505</v>
      </c>
      <c r="S14" s="267" t="s">
        <v>506</v>
      </c>
      <c r="T14" s="266">
        <f t="shared" si="1"/>
        <v>0</v>
      </c>
    </row>
    <row r="15" spans="1:20" ht="132" x14ac:dyDescent="0.2">
      <c r="A15" s="261" t="s">
        <v>331</v>
      </c>
      <c r="B15" s="262"/>
      <c r="C15" s="262"/>
      <c r="D15" s="262"/>
      <c r="E15" s="262" t="s">
        <v>197</v>
      </c>
      <c r="F15" s="262" t="s">
        <v>196</v>
      </c>
      <c r="G15" s="264"/>
      <c r="H15" s="231" t="s">
        <v>502</v>
      </c>
      <c r="I15" s="231" t="s">
        <v>503</v>
      </c>
      <c r="J15" s="231" t="s">
        <v>504</v>
      </c>
      <c r="K15" s="273"/>
      <c r="L15" s="273"/>
      <c r="M15" s="270"/>
      <c r="N15" s="270"/>
      <c r="O15" s="270"/>
      <c r="P15" s="266">
        <f t="shared" si="0"/>
        <v>0</v>
      </c>
      <c r="Q15" s="272"/>
      <c r="R15" s="231" t="s">
        <v>505</v>
      </c>
      <c r="S15" s="267" t="s">
        <v>506</v>
      </c>
      <c r="T15" s="266">
        <f t="shared" si="1"/>
        <v>0</v>
      </c>
    </row>
    <row r="16" spans="1:20" x14ac:dyDescent="0.2">
      <c r="A16" s="261"/>
      <c r="B16" s="274"/>
      <c r="C16" s="274"/>
      <c r="D16" s="274"/>
      <c r="E16" s="274"/>
      <c r="F16" s="275" t="s">
        <v>195</v>
      </c>
      <c r="G16" s="276">
        <f t="shared" ref="G16:T16" si="2">SUM(G5:G15)</f>
        <v>0</v>
      </c>
      <c r="H16" s="276">
        <f t="shared" si="2"/>
        <v>0</v>
      </c>
      <c r="I16" s="276">
        <f t="shared" si="2"/>
        <v>0</v>
      </c>
      <c r="J16" s="276">
        <f t="shared" si="2"/>
        <v>0</v>
      </c>
      <c r="K16" s="276">
        <f t="shared" si="2"/>
        <v>0</v>
      </c>
      <c r="L16" s="276">
        <f t="shared" si="2"/>
        <v>0</v>
      </c>
      <c r="M16" s="277">
        <f t="shared" si="2"/>
        <v>0</v>
      </c>
      <c r="N16" s="277">
        <f t="shared" si="2"/>
        <v>0</v>
      </c>
      <c r="O16" s="276">
        <f t="shared" si="2"/>
        <v>0</v>
      </c>
      <c r="P16" s="276">
        <f t="shared" si="2"/>
        <v>0</v>
      </c>
      <c r="Q16" s="276">
        <f t="shared" si="2"/>
        <v>0</v>
      </c>
      <c r="R16" s="276">
        <f t="shared" si="2"/>
        <v>0</v>
      </c>
      <c r="S16" s="276">
        <f t="shared" si="2"/>
        <v>0</v>
      </c>
      <c r="T16" s="276">
        <f t="shared" si="2"/>
        <v>0</v>
      </c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7"/>
  <sheetViews>
    <sheetView workbookViewId="0">
      <selection activeCell="B1" sqref="B1:I1"/>
    </sheetView>
  </sheetViews>
  <sheetFormatPr baseColWidth="10" defaultRowHeight="15" x14ac:dyDescent="0.2"/>
  <sheetData>
    <row r="1" spans="1:28" ht="23" customHeight="1" x14ac:dyDescent="0.2">
      <c r="A1" s="282"/>
      <c r="B1" s="281" t="s">
        <v>329</v>
      </c>
      <c r="C1" s="281"/>
      <c r="D1" s="281"/>
      <c r="E1" s="281"/>
      <c r="F1" s="281"/>
      <c r="G1" s="281"/>
      <c r="H1" s="281"/>
      <c r="I1" s="281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</row>
    <row r="2" spans="1:28" ht="28" x14ac:dyDescent="0.2">
      <c r="A2" s="279"/>
      <c r="B2" s="279"/>
      <c r="C2" s="279"/>
      <c r="D2" s="279"/>
      <c r="E2" s="279"/>
      <c r="F2" s="279"/>
      <c r="G2" s="280" t="s">
        <v>328</v>
      </c>
      <c r="H2" s="283" t="s">
        <v>327</v>
      </c>
      <c r="I2" s="284" t="s">
        <v>326</v>
      </c>
      <c r="J2" s="284" t="s">
        <v>326</v>
      </c>
      <c r="K2" s="284" t="s">
        <v>326</v>
      </c>
      <c r="L2" s="284" t="s">
        <v>326</v>
      </c>
      <c r="M2" s="284" t="s">
        <v>326</v>
      </c>
      <c r="N2" s="284" t="s">
        <v>326</v>
      </c>
      <c r="O2" s="284" t="s">
        <v>326</v>
      </c>
      <c r="P2" s="284" t="s">
        <v>326</v>
      </c>
      <c r="Q2" s="284" t="s">
        <v>326</v>
      </c>
      <c r="R2" s="284" t="s">
        <v>326</v>
      </c>
      <c r="S2" s="284" t="s">
        <v>326</v>
      </c>
      <c r="T2" s="284" t="s">
        <v>326</v>
      </c>
      <c r="U2" s="284" t="s">
        <v>326</v>
      </c>
      <c r="V2" s="284" t="s">
        <v>326</v>
      </c>
      <c r="W2" s="283" t="s">
        <v>325</v>
      </c>
      <c r="X2" s="280" t="s">
        <v>144</v>
      </c>
      <c r="Y2" s="280" t="s">
        <v>144</v>
      </c>
      <c r="Z2" s="280" t="s">
        <v>144</v>
      </c>
      <c r="AA2" s="280" t="s">
        <v>144</v>
      </c>
      <c r="AB2" s="283" t="s">
        <v>324</v>
      </c>
    </row>
    <row r="3" spans="1:28" ht="56" x14ac:dyDescent="0.2">
      <c r="A3" s="279"/>
      <c r="B3" s="279"/>
      <c r="C3" s="279"/>
      <c r="D3" s="279"/>
      <c r="E3" s="279"/>
      <c r="F3" s="279"/>
      <c r="G3" s="280" t="s">
        <v>317</v>
      </c>
      <c r="H3" s="283"/>
      <c r="I3" s="284" t="s">
        <v>316</v>
      </c>
      <c r="J3" s="284" t="s">
        <v>315</v>
      </c>
      <c r="K3" s="284" t="s">
        <v>314</v>
      </c>
      <c r="L3" s="284" t="s">
        <v>313</v>
      </c>
      <c r="M3" s="284" t="s">
        <v>312</v>
      </c>
      <c r="N3" s="284" t="s">
        <v>311</v>
      </c>
      <c r="O3" s="284" t="s">
        <v>310</v>
      </c>
      <c r="P3" s="284" t="s">
        <v>309</v>
      </c>
      <c r="Q3" s="284" t="s">
        <v>308</v>
      </c>
      <c r="R3" s="284"/>
      <c r="S3" s="284" t="s">
        <v>307</v>
      </c>
      <c r="T3" s="284" t="s">
        <v>306</v>
      </c>
      <c r="U3" s="284" t="s">
        <v>305</v>
      </c>
      <c r="V3" s="284" t="s">
        <v>304</v>
      </c>
      <c r="W3" s="283"/>
      <c r="X3" s="285"/>
      <c r="Y3" s="280" t="s">
        <v>303</v>
      </c>
      <c r="Z3" s="280" t="s">
        <v>302</v>
      </c>
      <c r="AA3" s="280" t="s">
        <v>301</v>
      </c>
      <c r="AB3" s="283"/>
    </row>
    <row r="4" spans="1:28" ht="98" x14ac:dyDescent="0.2">
      <c r="A4" s="286"/>
      <c r="B4" s="287" t="s">
        <v>271</v>
      </c>
      <c r="C4" s="287" t="s">
        <v>270</v>
      </c>
      <c r="D4" s="287" t="s">
        <v>32</v>
      </c>
      <c r="E4" s="287" t="s">
        <v>269</v>
      </c>
      <c r="F4" s="287" t="s">
        <v>268</v>
      </c>
      <c r="G4" s="280" t="s">
        <v>267</v>
      </c>
      <c r="H4" s="283"/>
      <c r="I4" s="284" t="s">
        <v>266</v>
      </c>
      <c r="J4" s="288" t="s">
        <v>265</v>
      </c>
      <c r="K4" s="284" t="s">
        <v>264</v>
      </c>
      <c r="L4" s="284" t="s">
        <v>263</v>
      </c>
      <c r="M4" s="284" t="s">
        <v>262</v>
      </c>
      <c r="N4" s="284" t="s">
        <v>261</v>
      </c>
      <c r="O4" s="284" t="s">
        <v>260</v>
      </c>
      <c r="P4" s="284" t="s">
        <v>259</v>
      </c>
      <c r="Q4" s="284" t="s">
        <v>258</v>
      </c>
      <c r="R4" s="288" t="s">
        <v>257</v>
      </c>
      <c r="S4" s="284" t="s">
        <v>256</v>
      </c>
      <c r="T4" s="284" t="s">
        <v>255</v>
      </c>
      <c r="U4" s="284" t="s">
        <v>254</v>
      </c>
      <c r="V4" s="288" t="s">
        <v>253</v>
      </c>
      <c r="W4" s="283"/>
      <c r="X4" s="289" t="s">
        <v>252</v>
      </c>
      <c r="Y4" s="289" t="s">
        <v>251</v>
      </c>
      <c r="Z4" s="289" t="s">
        <v>250</v>
      </c>
      <c r="AA4" s="289" t="s">
        <v>249</v>
      </c>
      <c r="AB4" s="283"/>
    </row>
    <row r="5" spans="1:28" ht="196" x14ac:dyDescent="0.2">
      <c r="A5" s="290" t="s">
        <v>198</v>
      </c>
      <c r="B5" s="291"/>
      <c r="C5" s="291"/>
      <c r="D5" s="292"/>
      <c r="E5" s="292" t="s">
        <v>218</v>
      </c>
      <c r="F5" s="292" t="s">
        <v>217</v>
      </c>
      <c r="G5" s="293" t="s">
        <v>507</v>
      </c>
      <c r="H5" s="294">
        <f>SUMIF($G$2:G$2,G$2,$G5:G5)</f>
        <v>0</v>
      </c>
      <c r="I5" s="293" t="s">
        <v>508</v>
      </c>
      <c r="J5" s="295"/>
      <c r="K5" s="296"/>
      <c r="L5" s="296"/>
      <c r="M5" s="296"/>
      <c r="N5" s="296"/>
      <c r="O5" s="296"/>
      <c r="P5" s="293" t="s">
        <v>509</v>
      </c>
      <c r="Q5" s="293" t="s">
        <v>510</v>
      </c>
      <c r="R5" s="293" t="s">
        <v>511</v>
      </c>
      <c r="S5" s="293" t="s">
        <v>512</v>
      </c>
      <c r="T5" s="293" t="s">
        <v>513</v>
      </c>
      <c r="U5" s="293" t="s">
        <v>514</v>
      </c>
      <c r="V5" s="293" t="s">
        <v>515</v>
      </c>
      <c r="W5" s="294">
        <f>SUMIF($G$2:V$2,V$2,$G5:V5)</f>
        <v>0</v>
      </c>
      <c r="X5" s="293" t="s">
        <v>516</v>
      </c>
      <c r="Y5" s="293" t="s">
        <v>516</v>
      </c>
      <c r="Z5" s="293" t="s">
        <v>516</v>
      </c>
      <c r="AA5" s="293" t="s">
        <v>516</v>
      </c>
      <c r="AB5" s="297">
        <f>SUMIF($G$2:AA$2,AA$2,$G5:AA5)</f>
        <v>0</v>
      </c>
    </row>
    <row r="6" spans="1:28" ht="266" x14ac:dyDescent="0.2">
      <c r="A6" s="290" t="s">
        <v>198</v>
      </c>
      <c r="B6" s="291"/>
      <c r="C6" s="291"/>
      <c r="D6" s="292"/>
      <c r="E6" s="292" t="s">
        <v>216</v>
      </c>
      <c r="F6" s="292" t="s">
        <v>215</v>
      </c>
      <c r="G6" s="293" t="s">
        <v>517</v>
      </c>
      <c r="H6" s="294">
        <f>SUMIF($G$2:G$2,G$2,$G6:G6)</f>
        <v>0</v>
      </c>
      <c r="I6" s="295"/>
      <c r="J6" s="293" t="s">
        <v>518</v>
      </c>
      <c r="K6" s="293" t="s">
        <v>519</v>
      </c>
      <c r="L6" s="293" t="s">
        <v>520</v>
      </c>
      <c r="M6" s="293" t="s">
        <v>521</v>
      </c>
      <c r="N6" s="293" t="s">
        <v>522</v>
      </c>
      <c r="O6" s="293" t="s">
        <v>523</v>
      </c>
      <c r="P6" s="296"/>
      <c r="Q6" s="296"/>
      <c r="R6" s="293" t="s">
        <v>524</v>
      </c>
      <c r="S6" s="296"/>
      <c r="T6" s="296"/>
      <c r="U6" s="296"/>
      <c r="V6" s="293" t="s">
        <v>525</v>
      </c>
      <c r="W6" s="294">
        <f>SUMIF($G$2:V$2,V$2,$G6:V6)</f>
        <v>0</v>
      </c>
      <c r="X6" s="293" t="s">
        <v>526</v>
      </c>
      <c r="Y6" s="293" t="s">
        <v>526</v>
      </c>
      <c r="Z6" s="293" t="s">
        <v>526</v>
      </c>
      <c r="AA6" s="293" t="s">
        <v>526</v>
      </c>
      <c r="AB6" s="297">
        <f>SUMIF($G$2:AA$2,AA$2,$G6:AA6)</f>
        <v>0</v>
      </c>
    </row>
    <row r="7" spans="1:28" ht="70" x14ac:dyDescent="0.2">
      <c r="A7" s="290" t="s">
        <v>198</v>
      </c>
      <c r="B7" s="291"/>
      <c r="C7" s="291"/>
      <c r="D7" s="292"/>
      <c r="E7" s="292" t="s">
        <v>214</v>
      </c>
      <c r="F7" s="292" t="s">
        <v>213</v>
      </c>
      <c r="G7" s="298"/>
      <c r="H7" s="294">
        <f>SUMIF($G$2:G$2,G$2,$G7:G7)</f>
        <v>0</v>
      </c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8"/>
      <c r="W7" s="294">
        <f>SUMIF($G$2:V$2,V$2,$G7:V7)</f>
        <v>0</v>
      </c>
      <c r="X7" s="300"/>
      <c r="Y7" s="300"/>
      <c r="Z7" s="300"/>
      <c r="AA7" s="300"/>
      <c r="AB7" s="297">
        <f>SUMIF($G$2:AA$2,AA$2,$G7:AA7)</f>
        <v>0</v>
      </c>
    </row>
    <row r="8" spans="1:28" ht="70" x14ac:dyDescent="0.2">
      <c r="A8" s="290" t="s">
        <v>198</v>
      </c>
      <c r="B8" s="291"/>
      <c r="C8" s="291"/>
      <c r="D8" s="292"/>
      <c r="E8" s="292" t="s">
        <v>212</v>
      </c>
      <c r="F8" s="292" t="s">
        <v>211</v>
      </c>
      <c r="G8" s="293" t="s">
        <v>527</v>
      </c>
      <c r="H8" s="294">
        <f>SUMIF($G$2:G$2,G$2,$G8:G8)</f>
        <v>0</v>
      </c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3" t="s">
        <v>527</v>
      </c>
      <c r="W8" s="294">
        <f>SUMIF($G$2:V$2,V$2,$G8:V8)</f>
        <v>0</v>
      </c>
      <c r="X8" s="293" t="s">
        <v>527</v>
      </c>
      <c r="Y8" s="293" t="s">
        <v>527</v>
      </c>
      <c r="Z8" s="293" t="s">
        <v>527</v>
      </c>
      <c r="AA8" s="293" t="s">
        <v>527</v>
      </c>
      <c r="AB8" s="297">
        <f>SUMIF($G$2:AA$2,AA$2,$G8:AA8)</f>
        <v>0</v>
      </c>
    </row>
    <row r="9" spans="1:28" ht="238" x14ac:dyDescent="0.2">
      <c r="A9" s="290" t="s">
        <v>198</v>
      </c>
      <c r="B9" s="291"/>
      <c r="C9" s="291"/>
      <c r="D9" s="292"/>
      <c r="E9" s="292" t="s">
        <v>210</v>
      </c>
      <c r="F9" s="292" t="s">
        <v>209</v>
      </c>
      <c r="G9" s="293" t="s">
        <v>528</v>
      </c>
      <c r="H9" s="294">
        <f>SUMIF($G$2:G$2,G$2,$G9:G9)</f>
        <v>0</v>
      </c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3" t="s">
        <v>529</v>
      </c>
      <c r="W9" s="294">
        <f>SUMIF($G$2:V$2,V$2,$G9:V9)</f>
        <v>0</v>
      </c>
      <c r="X9" s="293" t="s">
        <v>528</v>
      </c>
      <c r="Y9" s="293" t="s">
        <v>528</v>
      </c>
      <c r="Z9" s="293" t="s">
        <v>528</v>
      </c>
      <c r="AA9" s="293" t="s">
        <v>528</v>
      </c>
      <c r="AB9" s="301">
        <f>SUMIF($G$2:AA$2,AA$2,$G9:AA9)</f>
        <v>0</v>
      </c>
    </row>
    <row r="10" spans="1:28" ht="84" x14ac:dyDescent="0.2">
      <c r="A10" s="290" t="s">
        <v>198</v>
      </c>
      <c r="B10" s="291"/>
      <c r="C10" s="291"/>
      <c r="D10" s="292"/>
      <c r="E10" s="292" t="s">
        <v>208</v>
      </c>
      <c r="F10" s="292" t="s">
        <v>207</v>
      </c>
      <c r="G10" s="293" t="s">
        <v>530</v>
      </c>
      <c r="H10" s="294">
        <f>SUMIF($G$2:G$2,G$2,$G10:G10)</f>
        <v>0</v>
      </c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3" t="s">
        <v>530</v>
      </c>
      <c r="W10" s="294">
        <f>SUMIF($G$2:V$2,V$2,$G10:V10)</f>
        <v>0</v>
      </c>
      <c r="X10" s="293" t="s">
        <v>531</v>
      </c>
      <c r="Y10" s="293" t="s">
        <v>531</v>
      </c>
      <c r="Z10" s="293" t="s">
        <v>531</v>
      </c>
      <c r="AA10" s="293" t="s">
        <v>531</v>
      </c>
      <c r="AB10" s="301">
        <f>SUMIF($G$2:AA$2,AA$2,$G10:AA10)</f>
        <v>0</v>
      </c>
    </row>
    <row r="11" spans="1:28" ht="70" x14ac:dyDescent="0.2">
      <c r="A11" s="290" t="s">
        <v>198</v>
      </c>
      <c r="B11" s="291"/>
      <c r="C11" s="291"/>
      <c r="D11" s="292"/>
      <c r="E11" s="292" t="s">
        <v>206</v>
      </c>
      <c r="F11" s="292" t="s">
        <v>205</v>
      </c>
      <c r="G11" s="293" t="s">
        <v>532</v>
      </c>
      <c r="H11" s="294">
        <f>SUMIF($G$2:G$2,G$2,$G11:G11)</f>
        <v>0</v>
      </c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3" t="s">
        <v>532</v>
      </c>
      <c r="W11" s="294">
        <f>SUMIF($G$2:V$2,V$2,$G11:V11)</f>
        <v>0</v>
      </c>
      <c r="X11" s="293" t="s">
        <v>532</v>
      </c>
      <c r="Y11" s="293" t="s">
        <v>532</v>
      </c>
      <c r="Z11" s="293" t="s">
        <v>532</v>
      </c>
      <c r="AA11" s="293" t="s">
        <v>532</v>
      </c>
      <c r="AB11" s="301">
        <f>SUMIF($G$2:AA$2,AA$2,$G11:AA11)</f>
        <v>0</v>
      </c>
    </row>
    <row r="12" spans="1:28" ht="98" x14ac:dyDescent="0.2">
      <c r="A12" s="290" t="s">
        <v>198</v>
      </c>
      <c r="B12" s="291"/>
      <c r="C12" s="291"/>
      <c r="D12" s="292"/>
      <c r="E12" s="292" t="s">
        <v>204</v>
      </c>
      <c r="F12" s="292" t="s">
        <v>203</v>
      </c>
      <c r="G12" s="293" t="s">
        <v>533</v>
      </c>
      <c r="H12" s="294">
        <f>SUMIF($G$2:G$2,G$2,$G12:G12)</f>
        <v>0</v>
      </c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3" t="s">
        <v>533</v>
      </c>
      <c r="W12" s="294">
        <f>SUMIF($G$2:V$2,V$2,$G12:V12)</f>
        <v>0</v>
      </c>
      <c r="X12" s="293" t="s">
        <v>533</v>
      </c>
      <c r="Y12" s="293" t="s">
        <v>533</v>
      </c>
      <c r="Z12" s="293" t="s">
        <v>533</v>
      </c>
      <c r="AA12" s="293" t="s">
        <v>533</v>
      </c>
      <c r="AB12" s="301">
        <f>SUMIF($G$2:AA$2,AA$2,$G12:AA12)</f>
        <v>0</v>
      </c>
    </row>
    <row r="13" spans="1:28" ht="112" x14ac:dyDescent="0.2">
      <c r="A13" s="290" t="s">
        <v>198</v>
      </c>
      <c r="B13" s="291"/>
      <c r="C13" s="291"/>
      <c r="D13" s="292"/>
      <c r="E13" s="292" t="s">
        <v>202</v>
      </c>
      <c r="F13" s="292" t="s">
        <v>201</v>
      </c>
      <c r="G13" s="293" t="s">
        <v>534</v>
      </c>
      <c r="H13" s="294">
        <f>SUMIF($G$2:G$2,G$2,$G13:G13)</f>
        <v>0</v>
      </c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3" t="s">
        <v>534</v>
      </c>
      <c r="W13" s="294">
        <f>SUMIF($G$2:V$2,V$2,$G13:V13)</f>
        <v>0</v>
      </c>
      <c r="X13" s="293" t="s">
        <v>534</v>
      </c>
      <c r="Y13" s="293" t="s">
        <v>534</v>
      </c>
      <c r="Z13" s="293" t="s">
        <v>534</v>
      </c>
      <c r="AA13" s="293" t="s">
        <v>534</v>
      </c>
      <c r="AB13" s="297">
        <f>SUMIF($G$2:AA$2,AA$2,$G13:AA13)</f>
        <v>0</v>
      </c>
    </row>
    <row r="14" spans="1:28" ht="319" x14ac:dyDescent="0.2">
      <c r="A14" s="290" t="s">
        <v>198</v>
      </c>
      <c r="B14" s="291"/>
      <c r="C14" s="291"/>
      <c r="D14" s="292"/>
      <c r="E14" s="292" t="s">
        <v>200</v>
      </c>
      <c r="F14" s="292" t="s">
        <v>199</v>
      </c>
      <c r="G14" s="293" t="s">
        <v>535</v>
      </c>
      <c r="H14" s="294">
        <f>SUMIF($G$2:G$2,G$2,$G14:G14)</f>
        <v>0</v>
      </c>
      <c r="I14" s="293" t="s">
        <v>508</v>
      </c>
      <c r="J14" s="293" t="s">
        <v>536</v>
      </c>
      <c r="K14" s="293" t="s">
        <v>537</v>
      </c>
      <c r="L14" s="293" t="s">
        <v>538</v>
      </c>
      <c r="M14" s="293" t="s">
        <v>539</v>
      </c>
      <c r="N14" s="293" t="s">
        <v>540</v>
      </c>
      <c r="O14" s="293" t="s">
        <v>541</v>
      </c>
      <c r="P14" s="293" t="s">
        <v>509</v>
      </c>
      <c r="Q14" s="293" t="s">
        <v>510</v>
      </c>
      <c r="R14" s="293" t="s">
        <v>542</v>
      </c>
      <c r="S14" s="293" t="s">
        <v>512</v>
      </c>
      <c r="T14" s="293" t="s">
        <v>513</v>
      </c>
      <c r="U14" s="293" t="s">
        <v>514</v>
      </c>
      <c r="V14" s="293" t="s">
        <v>543</v>
      </c>
      <c r="W14" s="294">
        <f>SUMIF($G$2:V$2,V$2,$G14:V14)</f>
        <v>0</v>
      </c>
      <c r="X14" s="302"/>
      <c r="Y14" s="302"/>
      <c r="Z14" s="302"/>
      <c r="AA14" s="302"/>
      <c r="AB14" s="297">
        <f>SUMIF($G$2:AA$2,AA$2,$G14:AA14)</f>
        <v>0</v>
      </c>
    </row>
    <row r="15" spans="1:28" ht="319" x14ac:dyDescent="0.2">
      <c r="A15" s="290" t="s">
        <v>198</v>
      </c>
      <c r="B15" s="291"/>
      <c r="C15" s="291"/>
      <c r="D15" s="292"/>
      <c r="E15" s="292" t="s">
        <v>197</v>
      </c>
      <c r="F15" s="292" t="s">
        <v>196</v>
      </c>
      <c r="G15" s="293" t="s">
        <v>535</v>
      </c>
      <c r="H15" s="294">
        <f>SUMIF($G$2:G$2,G$2,$G15:G15)</f>
        <v>0</v>
      </c>
      <c r="I15" s="293" t="s">
        <v>508</v>
      </c>
      <c r="J15" s="293" t="s">
        <v>536</v>
      </c>
      <c r="K15" s="293" t="s">
        <v>537</v>
      </c>
      <c r="L15" s="293" t="s">
        <v>538</v>
      </c>
      <c r="M15" s="293" t="s">
        <v>539</v>
      </c>
      <c r="N15" s="293" t="s">
        <v>540</v>
      </c>
      <c r="O15" s="293" t="s">
        <v>541</v>
      </c>
      <c r="P15" s="293" t="s">
        <v>509</v>
      </c>
      <c r="Q15" s="293" t="s">
        <v>510</v>
      </c>
      <c r="R15" s="293" t="s">
        <v>542</v>
      </c>
      <c r="S15" s="293" t="s">
        <v>512</v>
      </c>
      <c r="T15" s="293" t="s">
        <v>513</v>
      </c>
      <c r="U15" s="293" t="s">
        <v>514</v>
      </c>
      <c r="V15" s="293" t="s">
        <v>543</v>
      </c>
      <c r="W15" s="294">
        <f>SUMIF($G$2:V$2,V$2,$G15:V15)</f>
        <v>0</v>
      </c>
      <c r="X15" s="302"/>
      <c r="Y15" s="302"/>
      <c r="Z15" s="302"/>
      <c r="AA15" s="302"/>
      <c r="AB15" s="297">
        <f>SUMIF($G$2:AA$2,AA$2,$G15:AA15)</f>
        <v>0</v>
      </c>
    </row>
    <row r="16" spans="1:28" ht="28" x14ac:dyDescent="0.2">
      <c r="A16" s="290"/>
      <c r="B16" s="303"/>
      <c r="C16" s="303"/>
      <c r="D16" s="304"/>
      <c r="E16" s="304"/>
      <c r="F16" s="305" t="s">
        <v>195</v>
      </c>
      <c r="G16" s="306">
        <f>SUMIF($C$5:$C15,$C15,G$5:G15)</f>
        <v>0</v>
      </c>
      <c r="H16" s="294">
        <f>SUMIF($C$5:$C15,$C15,H$5:H15)</f>
        <v>0</v>
      </c>
      <c r="I16" s="306">
        <f>SUMIF($C$5:$C15,$C15,I$5:I15)</f>
        <v>0</v>
      </c>
      <c r="J16" s="306">
        <f>SUMIF($C$5:$C15,$C15,J$5:J15)</f>
        <v>0</v>
      </c>
      <c r="K16" s="306">
        <f>SUMIF($C$5:$C15,$C15,K$5:K15)</f>
        <v>0</v>
      </c>
      <c r="L16" s="306">
        <f>SUMIF($C$5:$C15,$C15,L$5:L15)</f>
        <v>0</v>
      </c>
      <c r="M16" s="306">
        <f>SUMIF($C$5:$C15,$C15,M$5:M15)</f>
        <v>0</v>
      </c>
      <c r="N16" s="306">
        <f>SUMIF($C$5:$C15,$C15,N$5:N15)</f>
        <v>0</v>
      </c>
      <c r="O16" s="306">
        <f>SUMIF($C$5:$C15,$C15,O$5:O15)</f>
        <v>0</v>
      </c>
      <c r="P16" s="306">
        <f>SUMIF($C$5:$C15,$C15,P$5:P15)</f>
        <v>0</v>
      </c>
      <c r="Q16" s="306">
        <f>SUMIF($C$5:$C15,$C15,Q$5:Q15)</f>
        <v>0</v>
      </c>
      <c r="R16" s="306"/>
      <c r="S16" s="306">
        <f>SUMIF($C$5:$C15,$C15,S$5:S15)</f>
        <v>0</v>
      </c>
      <c r="T16" s="306">
        <f>SUMIF($C$5:$C15,$C15,T$5:T15)</f>
        <v>0</v>
      </c>
      <c r="U16" s="306">
        <f>SUMIF($C$5:$C15,$C15,U$5:U15)</f>
        <v>0</v>
      </c>
      <c r="V16" s="306">
        <f>SUMIF($C$5:$C15,$C15,V$5:V15)</f>
        <v>0</v>
      </c>
      <c r="W16" s="294">
        <f>SUMIF($C$5:$C15,$C15,W$5:W15)</f>
        <v>0</v>
      </c>
      <c r="X16" s="307">
        <f>SUMIF($C$5:$C15,$C15,X$5:X15)</f>
        <v>0</v>
      </c>
      <c r="Y16" s="307">
        <f>SUMIF($C$5:$C15,$C15,Y$5:Y15)</f>
        <v>0</v>
      </c>
      <c r="Z16" s="307">
        <f>SUMIF($C$5:$C15,$C15,Z$5:Z15)</f>
        <v>0</v>
      </c>
      <c r="AA16" s="307">
        <f>SUMIF($C$5:$C15,$C15,AA$5:AA15)</f>
        <v>0</v>
      </c>
      <c r="AB16" s="297">
        <f>SUMIF($C$5:$C15,$C15,AB$5:AB15)</f>
        <v>0</v>
      </c>
    </row>
    <row r="17" customFormat="1" x14ac:dyDescent="0.2"/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6"/>
  <sheetViews>
    <sheetView workbookViewId="0">
      <selection sqref="A1:U16"/>
    </sheetView>
  </sheetViews>
  <sheetFormatPr baseColWidth="10" defaultRowHeight="15" x14ac:dyDescent="0.2"/>
  <sheetData>
    <row r="1" spans="1:21" ht="42" customHeight="1" x14ac:dyDescent="0.2">
      <c r="A1" s="329" t="s">
        <v>373</v>
      </c>
      <c r="B1" s="329"/>
      <c r="C1" s="329"/>
      <c r="D1" s="329"/>
      <c r="E1" s="329"/>
      <c r="F1" s="329"/>
      <c r="G1" s="329"/>
      <c r="H1" s="329"/>
      <c r="I1" s="330"/>
      <c r="J1" s="330"/>
      <c r="K1" s="330"/>
      <c r="L1" s="330"/>
      <c r="M1" s="330"/>
      <c r="N1" s="330"/>
      <c r="O1" s="331"/>
      <c r="P1" s="331"/>
      <c r="Q1" s="330"/>
      <c r="R1" s="330"/>
      <c r="S1" s="330"/>
      <c r="T1" s="330"/>
      <c r="U1" s="330"/>
    </row>
    <row r="2" spans="1:21" ht="28" x14ac:dyDescent="0.2">
      <c r="A2" s="332"/>
      <c r="B2" s="332"/>
      <c r="C2" s="332"/>
      <c r="D2" s="332"/>
      <c r="E2" s="332"/>
      <c r="F2" s="332"/>
      <c r="G2" s="333" t="s">
        <v>328</v>
      </c>
      <c r="H2" s="334" t="s">
        <v>327</v>
      </c>
      <c r="I2" s="333" t="s">
        <v>326</v>
      </c>
      <c r="J2" s="333" t="s">
        <v>326</v>
      </c>
      <c r="K2" s="333" t="s">
        <v>326</v>
      </c>
      <c r="L2" s="333" t="s">
        <v>326</v>
      </c>
      <c r="M2" s="333" t="s">
        <v>326</v>
      </c>
      <c r="N2" s="333" t="s">
        <v>326</v>
      </c>
      <c r="O2" s="335" t="s">
        <v>326</v>
      </c>
      <c r="P2" s="335" t="s">
        <v>326</v>
      </c>
      <c r="Q2" s="333" t="s">
        <v>326</v>
      </c>
      <c r="R2" s="333" t="s">
        <v>326</v>
      </c>
      <c r="S2" s="334" t="s">
        <v>325</v>
      </c>
      <c r="T2" s="333" t="s">
        <v>144</v>
      </c>
      <c r="U2" s="334" t="s">
        <v>324</v>
      </c>
    </row>
    <row r="3" spans="1:21" ht="56" x14ac:dyDescent="0.2">
      <c r="A3" s="332"/>
      <c r="B3" s="332"/>
      <c r="C3" s="332"/>
      <c r="D3" s="332"/>
      <c r="E3" s="332"/>
      <c r="F3" s="332"/>
      <c r="G3" s="333" t="s">
        <v>317</v>
      </c>
      <c r="H3" s="334"/>
      <c r="I3" s="333" t="s">
        <v>369</v>
      </c>
      <c r="J3" s="333" t="s">
        <v>368</v>
      </c>
      <c r="K3" s="333" t="s">
        <v>367</v>
      </c>
      <c r="L3" s="333" t="s">
        <v>366</v>
      </c>
      <c r="M3" s="333" t="s">
        <v>365</v>
      </c>
      <c r="N3" s="333" t="s">
        <v>364</v>
      </c>
      <c r="O3" s="335" t="s">
        <v>363</v>
      </c>
      <c r="P3" s="335" t="s">
        <v>362</v>
      </c>
      <c r="Q3" s="333" t="s">
        <v>361</v>
      </c>
      <c r="R3" s="333" t="s">
        <v>304</v>
      </c>
      <c r="S3" s="334"/>
      <c r="T3" s="333" t="s">
        <v>301</v>
      </c>
      <c r="U3" s="334"/>
    </row>
    <row r="4" spans="1:21" ht="112" x14ac:dyDescent="0.2">
      <c r="A4" s="332"/>
      <c r="B4" s="336" t="s">
        <v>271</v>
      </c>
      <c r="C4" s="336" t="s">
        <v>270</v>
      </c>
      <c r="D4" s="336" t="s">
        <v>32</v>
      </c>
      <c r="E4" s="336" t="s">
        <v>269</v>
      </c>
      <c r="F4" s="336" t="s">
        <v>268</v>
      </c>
      <c r="G4" s="333" t="s">
        <v>267</v>
      </c>
      <c r="H4" s="334"/>
      <c r="I4" s="333" t="s">
        <v>350</v>
      </c>
      <c r="J4" s="333" t="s">
        <v>349</v>
      </c>
      <c r="K4" s="333" t="s">
        <v>348</v>
      </c>
      <c r="L4" s="333" t="s">
        <v>347</v>
      </c>
      <c r="M4" s="333" t="s">
        <v>346</v>
      </c>
      <c r="N4" s="333" t="s">
        <v>345</v>
      </c>
      <c r="O4" s="335" t="s">
        <v>344</v>
      </c>
      <c r="P4" s="335" t="s">
        <v>343</v>
      </c>
      <c r="Q4" s="333" t="s">
        <v>342</v>
      </c>
      <c r="R4" s="333" t="s">
        <v>253</v>
      </c>
      <c r="S4" s="334"/>
      <c r="T4" s="333" t="s">
        <v>249</v>
      </c>
      <c r="U4" s="334"/>
    </row>
    <row r="5" spans="1:21" ht="196" x14ac:dyDescent="0.2">
      <c r="A5" s="337" t="s">
        <v>331</v>
      </c>
      <c r="B5" s="338"/>
      <c r="C5" s="338"/>
      <c r="D5" s="339"/>
      <c r="E5" s="338" t="s">
        <v>218</v>
      </c>
      <c r="F5" s="338" t="s">
        <v>217</v>
      </c>
      <c r="G5" s="293" t="s">
        <v>545</v>
      </c>
      <c r="H5" s="340">
        <f t="shared" ref="H5:H15" si="0">SUM(G5)</f>
        <v>0</v>
      </c>
      <c r="I5" s="341"/>
      <c r="J5" s="293" t="s">
        <v>546</v>
      </c>
      <c r="K5" s="293" t="s">
        <v>547</v>
      </c>
      <c r="L5" s="293" t="s">
        <v>548</v>
      </c>
      <c r="M5" s="342"/>
      <c r="N5" s="342"/>
      <c r="O5" s="343"/>
      <c r="P5" s="343"/>
      <c r="Q5" s="344"/>
      <c r="R5" s="293" t="s">
        <v>549</v>
      </c>
      <c r="S5" s="340">
        <f t="shared" ref="S5:S15" si="1">SUM(I5:R5)</f>
        <v>0</v>
      </c>
      <c r="T5" s="293" t="s">
        <v>550</v>
      </c>
      <c r="U5" s="340">
        <f t="shared" ref="U5:U15" si="2">SUM(T5)</f>
        <v>0</v>
      </c>
    </row>
    <row r="6" spans="1:21" x14ac:dyDescent="0.2">
      <c r="A6" s="345" t="s">
        <v>331</v>
      </c>
      <c r="B6" s="339"/>
      <c r="C6" s="339"/>
      <c r="D6" s="339"/>
      <c r="E6" s="339" t="s">
        <v>216</v>
      </c>
      <c r="F6" s="339" t="s">
        <v>215</v>
      </c>
      <c r="G6" s="342"/>
      <c r="H6" s="346">
        <f t="shared" si="0"/>
        <v>0</v>
      </c>
      <c r="I6" s="347"/>
      <c r="J6" s="343"/>
      <c r="K6" s="343"/>
      <c r="L6" s="343"/>
      <c r="M6" s="343"/>
      <c r="N6" s="342"/>
      <c r="O6" s="343"/>
      <c r="P6" s="343"/>
      <c r="Q6" s="343"/>
      <c r="R6" s="342"/>
      <c r="S6" s="346">
        <f t="shared" si="1"/>
        <v>0</v>
      </c>
      <c r="T6" s="342"/>
      <c r="U6" s="346">
        <f t="shared" si="2"/>
        <v>0</v>
      </c>
    </row>
    <row r="7" spans="1:21" x14ac:dyDescent="0.2">
      <c r="A7" s="337" t="s">
        <v>331</v>
      </c>
      <c r="B7" s="338"/>
      <c r="C7" s="338"/>
      <c r="D7" s="338"/>
      <c r="E7" s="338" t="s">
        <v>214</v>
      </c>
      <c r="F7" s="338" t="s">
        <v>213</v>
      </c>
      <c r="G7" s="342"/>
      <c r="H7" s="340">
        <f t="shared" si="0"/>
        <v>0</v>
      </c>
      <c r="I7" s="341"/>
      <c r="J7" s="344"/>
      <c r="K7" s="344"/>
      <c r="L7" s="344"/>
      <c r="M7" s="344"/>
      <c r="N7" s="348"/>
      <c r="O7" s="343"/>
      <c r="P7" s="343"/>
      <c r="Q7" s="344"/>
      <c r="R7" s="344"/>
      <c r="S7" s="340">
        <f t="shared" si="1"/>
        <v>0</v>
      </c>
      <c r="T7" s="347"/>
      <c r="U7" s="340">
        <f t="shared" si="2"/>
        <v>0</v>
      </c>
    </row>
    <row r="8" spans="1:21" ht="70" x14ac:dyDescent="0.2">
      <c r="A8" s="337" t="s">
        <v>331</v>
      </c>
      <c r="B8" s="338"/>
      <c r="C8" s="338"/>
      <c r="D8" s="338"/>
      <c r="E8" s="338" t="s">
        <v>212</v>
      </c>
      <c r="F8" s="338" t="s">
        <v>211</v>
      </c>
      <c r="G8" s="293" t="s">
        <v>551</v>
      </c>
      <c r="H8" s="340">
        <f t="shared" si="0"/>
        <v>0</v>
      </c>
      <c r="I8" s="341"/>
      <c r="J8" s="344"/>
      <c r="K8" s="344"/>
      <c r="L8" s="344"/>
      <c r="M8" s="344"/>
      <c r="N8" s="348"/>
      <c r="O8" s="343"/>
      <c r="P8" s="343"/>
      <c r="Q8" s="344"/>
      <c r="R8" s="293" t="s">
        <v>551</v>
      </c>
      <c r="S8" s="340">
        <f t="shared" si="1"/>
        <v>0</v>
      </c>
      <c r="T8" s="293" t="s">
        <v>551</v>
      </c>
      <c r="U8" s="340">
        <f t="shared" si="2"/>
        <v>0</v>
      </c>
    </row>
    <row r="9" spans="1:21" ht="238" x14ac:dyDescent="0.2">
      <c r="A9" s="337" t="s">
        <v>331</v>
      </c>
      <c r="B9" s="338"/>
      <c r="C9" s="338"/>
      <c r="D9" s="338"/>
      <c r="E9" s="338" t="s">
        <v>210</v>
      </c>
      <c r="F9" s="338" t="s">
        <v>209</v>
      </c>
      <c r="G9" s="293" t="s">
        <v>552</v>
      </c>
      <c r="H9" s="340">
        <f t="shared" si="0"/>
        <v>0</v>
      </c>
      <c r="I9" s="341"/>
      <c r="J9" s="344"/>
      <c r="K9" s="344"/>
      <c r="L9" s="344"/>
      <c r="M9" s="344"/>
      <c r="N9" s="348"/>
      <c r="O9" s="343"/>
      <c r="P9" s="343"/>
      <c r="Q9" s="344"/>
      <c r="R9" s="293" t="s">
        <v>553</v>
      </c>
      <c r="S9" s="340">
        <f t="shared" si="1"/>
        <v>0</v>
      </c>
      <c r="T9" s="293" t="s">
        <v>552</v>
      </c>
      <c r="U9" s="340">
        <f t="shared" si="2"/>
        <v>0</v>
      </c>
    </row>
    <row r="10" spans="1:21" ht="70" x14ac:dyDescent="0.2">
      <c r="A10" s="337" t="s">
        <v>331</v>
      </c>
      <c r="B10" s="338"/>
      <c r="C10" s="338"/>
      <c r="D10" s="338"/>
      <c r="E10" s="338" t="s">
        <v>208</v>
      </c>
      <c r="F10" s="338" t="s">
        <v>207</v>
      </c>
      <c r="G10" s="293" t="s">
        <v>554</v>
      </c>
      <c r="H10" s="340">
        <f t="shared" si="0"/>
        <v>0</v>
      </c>
      <c r="I10" s="341"/>
      <c r="J10" s="344"/>
      <c r="K10" s="344"/>
      <c r="L10" s="344"/>
      <c r="M10" s="344"/>
      <c r="N10" s="348"/>
      <c r="O10" s="343"/>
      <c r="P10" s="343"/>
      <c r="Q10" s="344"/>
      <c r="R10" s="293" t="s">
        <v>554</v>
      </c>
      <c r="S10" s="340">
        <f t="shared" si="1"/>
        <v>0</v>
      </c>
      <c r="T10" s="293" t="s">
        <v>554</v>
      </c>
      <c r="U10" s="340">
        <f t="shared" si="2"/>
        <v>0</v>
      </c>
    </row>
    <row r="11" spans="1:21" ht="70" x14ac:dyDescent="0.2">
      <c r="A11" s="337" t="s">
        <v>331</v>
      </c>
      <c r="B11" s="338"/>
      <c r="C11" s="338"/>
      <c r="D11" s="338"/>
      <c r="E11" s="338" t="s">
        <v>206</v>
      </c>
      <c r="F11" s="338" t="s">
        <v>205</v>
      </c>
      <c r="G11" s="293" t="s">
        <v>555</v>
      </c>
      <c r="H11" s="340">
        <f t="shared" si="0"/>
        <v>0</v>
      </c>
      <c r="I11" s="341"/>
      <c r="J11" s="344"/>
      <c r="K11" s="344"/>
      <c r="L11" s="344"/>
      <c r="M11" s="344"/>
      <c r="N11" s="348"/>
      <c r="O11" s="343"/>
      <c r="P11" s="343"/>
      <c r="Q11" s="344"/>
      <c r="R11" s="293" t="s">
        <v>555</v>
      </c>
      <c r="S11" s="340">
        <f t="shared" si="1"/>
        <v>0</v>
      </c>
      <c r="T11" s="293" t="s">
        <v>555</v>
      </c>
      <c r="U11" s="340">
        <f t="shared" si="2"/>
        <v>0</v>
      </c>
    </row>
    <row r="12" spans="1:21" ht="98" x14ac:dyDescent="0.2">
      <c r="A12" s="337" t="s">
        <v>331</v>
      </c>
      <c r="B12" s="338"/>
      <c r="C12" s="338"/>
      <c r="D12" s="338"/>
      <c r="E12" s="338" t="s">
        <v>204</v>
      </c>
      <c r="F12" s="338" t="s">
        <v>203</v>
      </c>
      <c r="G12" s="293" t="s">
        <v>556</v>
      </c>
      <c r="H12" s="340">
        <f t="shared" si="0"/>
        <v>0</v>
      </c>
      <c r="I12" s="341"/>
      <c r="J12" s="344"/>
      <c r="K12" s="344"/>
      <c r="L12" s="344"/>
      <c r="M12" s="344"/>
      <c r="N12" s="348"/>
      <c r="O12" s="343"/>
      <c r="P12" s="343"/>
      <c r="Q12" s="344"/>
      <c r="R12" s="293" t="s">
        <v>556</v>
      </c>
      <c r="S12" s="340">
        <f t="shared" si="1"/>
        <v>0</v>
      </c>
      <c r="T12" s="293" t="s">
        <v>556</v>
      </c>
      <c r="U12" s="340">
        <f t="shared" si="2"/>
        <v>0</v>
      </c>
    </row>
    <row r="13" spans="1:21" ht="112" x14ac:dyDescent="0.2">
      <c r="A13" s="337" t="s">
        <v>331</v>
      </c>
      <c r="B13" s="338"/>
      <c r="C13" s="338"/>
      <c r="D13" s="338"/>
      <c r="E13" s="338" t="s">
        <v>202</v>
      </c>
      <c r="F13" s="349" t="s">
        <v>201</v>
      </c>
      <c r="G13" s="293" t="s">
        <v>557</v>
      </c>
      <c r="H13" s="340">
        <f t="shared" si="0"/>
        <v>0</v>
      </c>
      <c r="I13" s="341"/>
      <c r="J13" s="344"/>
      <c r="K13" s="344"/>
      <c r="L13" s="344"/>
      <c r="M13" s="344"/>
      <c r="N13" s="348"/>
      <c r="O13" s="343"/>
      <c r="P13" s="343"/>
      <c r="Q13" s="344"/>
      <c r="R13" s="293" t="s">
        <v>557</v>
      </c>
      <c r="S13" s="340">
        <f t="shared" si="1"/>
        <v>0</v>
      </c>
      <c r="T13" s="293" t="s">
        <v>557</v>
      </c>
      <c r="U13" s="340">
        <f t="shared" si="2"/>
        <v>0</v>
      </c>
    </row>
    <row r="14" spans="1:21" ht="196" x14ac:dyDescent="0.2">
      <c r="A14" s="337" t="s">
        <v>331</v>
      </c>
      <c r="B14" s="338"/>
      <c r="C14" s="338"/>
      <c r="D14" s="338"/>
      <c r="E14" s="338" t="s">
        <v>200</v>
      </c>
      <c r="F14" s="338" t="s">
        <v>199</v>
      </c>
      <c r="G14" s="293" t="s">
        <v>558</v>
      </c>
      <c r="H14" s="340">
        <f t="shared" si="0"/>
        <v>0</v>
      </c>
      <c r="I14" s="341"/>
      <c r="J14" s="293" t="s">
        <v>546</v>
      </c>
      <c r="K14" s="293" t="s">
        <v>547</v>
      </c>
      <c r="L14" s="293" t="s">
        <v>548</v>
      </c>
      <c r="M14" s="342"/>
      <c r="N14" s="342"/>
      <c r="O14" s="343"/>
      <c r="P14" s="343"/>
      <c r="Q14" s="344"/>
      <c r="R14" s="293" t="s">
        <v>559</v>
      </c>
      <c r="S14" s="340">
        <f t="shared" si="1"/>
        <v>0</v>
      </c>
      <c r="T14" s="347"/>
      <c r="U14" s="340">
        <f t="shared" si="2"/>
        <v>0</v>
      </c>
    </row>
    <row r="15" spans="1:21" ht="196" x14ac:dyDescent="0.2">
      <c r="A15" s="337" t="s">
        <v>331</v>
      </c>
      <c r="B15" s="338"/>
      <c r="C15" s="338"/>
      <c r="D15" s="338"/>
      <c r="E15" s="338" t="s">
        <v>197</v>
      </c>
      <c r="F15" s="338" t="s">
        <v>196</v>
      </c>
      <c r="G15" s="293" t="s">
        <v>558</v>
      </c>
      <c r="H15" s="340">
        <f t="shared" si="0"/>
        <v>0</v>
      </c>
      <c r="I15" s="341"/>
      <c r="J15" s="293" t="s">
        <v>546</v>
      </c>
      <c r="K15" s="293" t="s">
        <v>547</v>
      </c>
      <c r="L15" s="293" t="s">
        <v>548</v>
      </c>
      <c r="M15" s="342"/>
      <c r="N15" s="342"/>
      <c r="O15" s="343"/>
      <c r="P15" s="343"/>
      <c r="Q15" s="344"/>
      <c r="R15" s="293" t="s">
        <v>559</v>
      </c>
      <c r="S15" s="340">
        <f t="shared" si="1"/>
        <v>0</v>
      </c>
      <c r="T15" s="347"/>
      <c r="U15" s="340">
        <f t="shared" si="2"/>
        <v>0</v>
      </c>
    </row>
    <row r="16" spans="1:21" x14ac:dyDescent="0.2">
      <c r="A16" s="337"/>
      <c r="B16" s="350"/>
      <c r="C16" s="350"/>
      <c r="D16" s="350"/>
      <c r="E16" s="350"/>
      <c r="F16" s="351" t="s">
        <v>195</v>
      </c>
      <c r="G16" s="340">
        <f t="shared" ref="G16:U16" si="3">SUM(G5:G15)</f>
        <v>0</v>
      </c>
      <c r="H16" s="340">
        <f t="shared" si="3"/>
        <v>0</v>
      </c>
      <c r="I16" s="340">
        <f t="shared" si="3"/>
        <v>0</v>
      </c>
      <c r="J16" s="340">
        <f t="shared" si="3"/>
        <v>0</v>
      </c>
      <c r="K16" s="340">
        <f t="shared" si="3"/>
        <v>0</v>
      </c>
      <c r="L16" s="340">
        <f t="shared" si="3"/>
        <v>0</v>
      </c>
      <c r="M16" s="340">
        <f t="shared" si="3"/>
        <v>0</v>
      </c>
      <c r="N16" s="340">
        <f t="shared" si="3"/>
        <v>0</v>
      </c>
      <c r="O16" s="346">
        <f t="shared" si="3"/>
        <v>0</v>
      </c>
      <c r="P16" s="346">
        <f t="shared" si="3"/>
        <v>0</v>
      </c>
      <c r="Q16" s="340">
        <f t="shared" si="3"/>
        <v>0</v>
      </c>
      <c r="R16" s="340">
        <f>SUM(R5:R15)</f>
        <v>0</v>
      </c>
      <c r="S16" s="340">
        <f t="shared" si="3"/>
        <v>0</v>
      </c>
      <c r="T16" s="340">
        <f t="shared" si="3"/>
        <v>0</v>
      </c>
      <c r="U16" s="340">
        <f t="shared" si="3"/>
        <v>0</v>
      </c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J17"/>
  <sheetViews>
    <sheetView topLeftCell="E1" workbookViewId="0">
      <selection sqref="A1:XFD1048576"/>
    </sheetView>
  </sheetViews>
  <sheetFormatPr baseColWidth="10" defaultColWidth="11" defaultRowHeight="37" customHeight="1" x14ac:dyDescent="0.2"/>
  <cols>
    <col min="1" max="3" width="0" style="309" hidden="1" customWidth="1"/>
    <col min="4" max="4" width="15.1640625" style="309" hidden="1" customWidth="1"/>
    <col min="5" max="5" width="11" style="309"/>
    <col min="6" max="6" width="53.33203125" style="309" bestFit="1" customWidth="1"/>
    <col min="7" max="7" width="13.5" style="309" customWidth="1"/>
    <col min="8" max="8" width="11" style="309"/>
    <col min="9" max="9" width="13.5" style="309" customWidth="1"/>
    <col min="10" max="16384" width="11" style="309"/>
  </cols>
  <sheetData>
    <row r="1" spans="1:10" ht="37" customHeight="1" x14ac:dyDescent="0.2">
      <c r="A1" s="308"/>
      <c r="C1" s="310"/>
      <c r="E1" s="310" t="s">
        <v>375</v>
      </c>
      <c r="F1" s="310"/>
      <c r="G1" s="308"/>
      <c r="H1" s="308"/>
      <c r="I1" s="308"/>
      <c r="J1" s="308"/>
    </row>
    <row r="2" spans="1:10" ht="37" customHeight="1" x14ac:dyDescent="0.2">
      <c r="A2" s="311"/>
      <c r="B2" s="312"/>
      <c r="C2" s="312"/>
      <c r="D2" s="312"/>
      <c r="E2" s="312"/>
      <c r="F2" s="312"/>
      <c r="G2" s="257" t="s">
        <v>326</v>
      </c>
      <c r="H2" s="259" t="s">
        <v>325</v>
      </c>
      <c r="I2" s="257" t="s">
        <v>144</v>
      </c>
      <c r="J2" s="259" t="s">
        <v>324</v>
      </c>
    </row>
    <row r="3" spans="1:10" ht="37" customHeight="1" x14ac:dyDescent="0.2">
      <c r="A3" s="311"/>
      <c r="B3" s="312"/>
      <c r="C3" s="312"/>
      <c r="D3" s="312"/>
      <c r="E3" s="312"/>
      <c r="F3" s="312"/>
      <c r="G3" s="257" t="s">
        <v>304</v>
      </c>
      <c r="H3" s="259"/>
      <c r="I3" s="257" t="s">
        <v>301</v>
      </c>
      <c r="J3" s="259"/>
    </row>
    <row r="4" spans="1:10" ht="37" customHeight="1" x14ac:dyDescent="0.2">
      <c r="A4" s="313"/>
      <c r="B4" s="314" t="s">
        <v>271</v>
      </c>
      <c r="C4" s="314" t="s">
        <v>270</v>
      </c>
      <c r="D4" s="314" t="s">
        <v>32</v>
      </c>
      <c r="E4" s="314" t="s">
        <v>269</v>
      </c>
      <c r="F4" s="314" t="s">
        <v>268</v>
      </c>
      <c r="G4" s="257" t="s">
        <v>253</v>
      </c>
      <c r="H4" s="259"/>
      <c r="I4" s="257" t="s">
        <v>249</v>
      </c>
      <c r="J4" s="259"/>
    </row>
    <row r="5" spans="1:10" ht="37" customHeight="1" x14ac:dyDescent="0.2">
      <c r="A5" s="315" t="s">
        <v>374</v>
      </c>
      <c r="B5" s="316"/>
      <c r="C5" s="316"/>
      <c r="D5" s="317"/>
      <c r="E5" s="316" t="s">
        <v>218</v>
      </c>
      <c r="F5" s="316" t="s">
        <v>217</v>
      </c>
      <c r="G5" s="318" t="s">
        <v>544</v>
      </c>
      <c r="H5" s="319">
        <f t="shared" ref="H5:H13" si="0">SUM(G5)</f>
        <v>0</v>
      </c>
      <c r="I5" s="318" t="s">
        <v>544</v>
      </c>
      <c r="J5" s="319">
        <f t="shared" ref="J5:J13" si="1">SUM(I5)</f>
        <v>0</v>
      </c>
    </row>
    <row r="6" spans="1:10" ht="37" customHeight="1" x14ac:dyDescent="0.2">
      <c r="A6" s="315" t="s">
        <v>374</v>
      </c>
      <c r="B6" s="316"/>
      <c r="C6" s="316"/>
      <c r="D6" s="263"/>
      <c r="E6" s="316" t="s">
        <v>212</v>
      </c>
      <c r="F6" s="316" t="s">
        <v>211</v>
      </c>
      <c r="G6" s="320"/>
      <c r="H6" s="319">
        <f t="shared" si="0"/>
        <v>0</v>
      </c>
      <c r="I6" s="321"/>
      <c r="J6" s="319">
        <f t="shared" si="1"/>
        <v>0</v>
      </c>
    </row>
    <row r="7" spans="1:10" ht="37" customHeight="1" x14ac:dyDescent="0.2">
      <c r="A7" s="315" t="s">
        <v>374</v>
      </c>
      <c r="B7" s="316"/>
      <c r="C7" s="316"/>
      <c r="D7" s="263"/>
      <c r="E7" s="316" t="s">
        <v>210</v>
      </c>
      <c r="F7" s="316" t="s">
        <v>209</v>
      </c>
      <c r="G7" s="320"/>
      <c r="H7" s="319">
        <f t="shared" si="0"/>
        <v>0</v>
      </c>
      <c r="I7" s="322"/>
      <c r="J7" s="319">
        <f t="shared" si="1"/>
        <v>0</v>
      </c>
    </row>
    <row r="8" spans="1:10" ht="37" customHeight="1" x14ac:dyDescent="0.2">
      <c r="A8" s="315" t="s">
        <v>374</v>
      </c>
      <c r="B8" s="316"/>
      <c r="C8" s="316"/>
      <c r="D8" s="263"/>
      <c r="E8" s="316" t="s">
        <v>208</v>
      </c>
      <c r="F8" s="316" t="s">
        <v>207</v>
      </c>
      <c r="G8" s="320"/>
      <c r="H8" s="319">
        <f t="shared" si="0"/>
        <v>0</v>
      </c>
      <c r="I8" s="321"/>
      <c r="J8" s="319">
        <f t="shared" si="1"/>
        <v>0</v>
      </c>
    </row>
    <row r="9" spans="1:10" ht="37" customHeight="1" x14ac:dyDescent="0.2">
      <c r="A9" s="315" t="s">
        <v>374</v>
      </c>
      <c r="B9" s="316"/>
      <c r="C9" s="316"/>
      <c r="D9" s="263"/>
      <c r="E9" s="316" t="s">
        <v>206</v>
      </c>
      <c r="F9" s="316" t="s">
        <v>205</v>
      </c>
      <c r="G9" s="320"/>
      <c r="H9" s="319">
        <f t="shared" si="0"/>
        <v>0</v>
      </c>
      <c r="I9" s="322"/>
      <c r="J9" s="319">
        <f t="shared" si="1"/>
        <v>0</v>
      </c>
    </row>
    <row r="10" spans="1:10" ht="37" customHeight="1" x14ac:dyDescent="0.2">
      <c r="A10" s="315" t="s">
        <v>374</v>
      </c>
      <c r="B10" s="316"/>
      <c r="C10" s="316"/>
      <c r="D10" s="263"/>
      <c r="E10" s="316" t="s">
        <v>204</v>
      </c>
      <c r="F10" s="316" t="s">
        <v>203</v>
      </c>
      <c r="G10" s="320"/>
      <c r="H10" s="319">
        <f t="shared" si="0"/>
        <v>0</v>
      </c>
      <c r="I10" s="321"/>
      <c r="J10" s="319">
        <f t="shared" si="1"/>
        <v>0</v>
      </c>
    </row>
    <row r="11" spans="1:10" ht="37" customHeight="1" x14ac:dyDescent="0.2">
      <c r="A11" s="315" t="s">
        <v>374</v>
      </c>
      <c r="B11" s="316"/>
      <c r="C11" s="316"/>
      <c r="D11" s="263"/>
      <c r="E11" s="316" t="s">
        <v>202</v>
      </c>
      <c r="F11" s="316" t="s">
        <v>201</v>
      </c>
      <c r="G11" s="320"/>
      <c r="H11" s="319">
        <f t="shared" si="0"/>
        <v>0</v>
      </c>
      <c r="I11" s="322"/>
      <c r="J11" s="319">
        <f t="shared" si="1"/>
        <v>0</v>
      </c>
    </row>
    <row r="12" spans="1:10" ht="37" customHeight="1" x14ac:dyDescent="0.2">
      <c r="A12" s="315" t="s">
        <v>374</v>
      </c>
      <c r="B12" s="316"/>
      <c r="C12" s="316"/>
      <c r="D12" s="263"/>
      <c r="E12" s="316" t="s">
        <v>200</v>
      </c>
      <c r="F12" s="316" t="s">
        <v>199</v>
      </c>
      <c r="G12" s="318" t="s">
        <v>544</v>
      </c>
      <c r="H12" s="319">
        <f t="shared" si="0"/>
        <v>0</v>
      </c>
      <c r="I12" s="323"/>
      <c r="J12" s="319">
        <f t="shared" si="1"/>
        <v>0</v>
      </c>
    </row>
    <row r="13" spans="1:10" ht="37" customHeight="1" x14ac:dyDescent="0.2">
      <c r="A13" s="315" t="s">
        <v>374</v>
      </c>
      <c r="B13" s="316"/>
      <c r="C13" s="316"/>
      <c r="D13" s="263"/>
      <c r="E13" s="316" t="s">
        <v>197</v>
      </c>
      <c r="F13" s="316" t="s">
        <v>196</v>
      </c>
      <c r="G13" s="318" t="s">
        <v>544</v>
      </c>
      <c r="H13" s="319">
        <f t="shared" si="0"/>
        <v>0</v>
      </c>
      <c r="I13" s="323"/>
      <c r="J13" s="319">
        <f t="shared" si="1"/>
        <v>0</v>
      </c>
    </row>
    <row r="14" spans="1:10" ht="37" customHeight="1" x14ac:dyDescent="0.2">
      <c r="A14" s="324"/>
      <c r="B14" s="325"/>
      <c r="C14" s="325"/>
      <c r="D14" s="325"/>
      <c r="E14" s="326"/>
      <c r="F14" s="327" t="s">
        <v>195</v>
      </c>
      <c r="G14" s="319">
        <f>SUM(G5:G13)</f>
        <v>0</v>
      </c>
      <c r="H14" s="319">
        <f>SUM(H5:H13)</f>
        <v>0</v>
      </c>
      <c r="I14" s="319">
        <f>SUM(I5:I13)</f>
        <v>0</v>
      </c>
      <c r="J14" s="319">
        <f>SUM(J5:J13)</f>
        <v>0</v>
      </c>
    </row>
    <row r="17" spans="4:4" ht="37" customHeight="1" x14ac:dyDescent="0.2">
      <c r="D17" s="328"/>
    </row>
  </sheetData>
  <mergeCells count="2">
    <mergeCell ref="H2:H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EA1" s="208" t="s">
        <v>382</v>
      </c>
      <c r="EB1" s="208"/>
      <c r="EC1" s="208"/>
      <c r="ED1" s="208"/>
      <c r="EE1" s="208"/>
      <c r="EF1" s="208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48" t="s">
        <v>34</v>
      </c>
      <c r="EB2" s="148" t="s">
        <v>35</v>
      </c>
      <c r="EC2" s="148" t="s">
        <v>36</v>
      </c>
      <c r="ED2" s="148" t="s">
        <v>37</v>
      </c>
      <c r="EE2" s="148" t="s">
        <v>38</v>
      </c>
      <c r="EF2" s="148" t="s">
        <v>39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164" t="s">
        <v>397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09" t="s">
        <v>26</v>
      </c>
      <c r="F4" s="210"/>
      <c r="G4" s="210"/>
      <c r="H4" s="210"/>
      <c r="I4" s="211"/>
      <c r="J4" s="209" t="s">
        <v>27</v>
      </c>
      <c r="K4" s="210"/>
      <c r="L4" s="210"/>
      <c r="M4" s="210"/>
      <c r="N4" s="211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40</v>
      </c>
      <c r="B1"/>
      <c r="D1" s="40" t="s">
        <v>130</v>
      </c>
      <c r="E1"/>
      <c r="G1" s="40" t="s">
        <v>129</v>
      </c>
      <c r="H1"/>
      <c r="I1" s="149" t="s">
        <v>383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zoomScale="94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194</v>
      </c>
      <c r="B1" s="60" t="s">
        <v>33</v>
      </c>
      <c r="C1" s="60" t="s">
        <v>193</v>
      </c>
      <c r="D1" s="60" t="s">
        <v>192</v>
      </c>
      <c r="E1" s="60" t="s">
        <v>191</v>
      </c>
      <c r="F1" s="59" t="s">
        <v>34</v>
      </c>
    </row>
    <row r="2" spans="1:6" ht="16" x14ac:dyDescent="0.2">
      <c r="A2" s="50" t="s">
        <v>163</v>
      </c>
      <c r="B2" s="58" t="s">
        <v>190</v>
      </c>
      <c r="C2" s="58" t="s">
        <v>41</v>
      </c>
      <c r="D2" s="58" t="s">
        <v>159</v>
      </c>
      <c r="E2" s="58" t="s">
        <v>42</v>
      </c>
      <c r="F2" s="41" t="s">
        <v>43</v>
      </c>
    </row>
    <row r="3" spans="1:6" ht="16" x14ac:dyDescent="0.2">
      <c r="A3" s="50" t="s">
        <v>163</v>
      </c>
      <c r="B3" s="58" t="s">
        <v>189</v>
      </c>
      <c r="C3" s="58" t="s">
        <v>44</v>
      </c>
      <c r="D3" s="58" t="s">
        <v>159</v>
      </c>
      <c r="E3" s="58" t="s">
        <v>42</v>
      </c>
      <c r="F3" s="41" t="s">
        <v>43</v>
      </c>
    </row>
    <row r="4" spans="1:6" ht="16" x14ac:dyDescent="0.2">
      <c r="A4" s="50" t="s">
        <v>163</v>
      </c>
      <c r="B4" s="58" t="s">
        <v>188</v>
      </c>
      <c r="C4" s="58" t="s">
        <v>45</v>
      </c>
      <c r="D4" s="58" t="s">
        <v>159</v>
      </c>
      <c r="E4" s="58" t="s">
        <v>42</v>
      </c>
      <c r="F4" s="41" t="s">
        <v>43</v>
      </c>
    </row>
    <row r="5" spans="1:6" ht="16" x14ac:dyDescent="0.2">
      <c r="A5" s="50" t="s">
        <v>163</v>
      </c>
      <c r="B5" s="58" t="s">
        <v>187</v>
      </c>
      <c r="C5" s="58" t="s">
        <v>46</v>
      </c>
      <c r="D5" s="58" t="s">
        <v>159</v>
      </c>
      <c r="E5" s="58" t="s">
        <v>42</v>
      </c>
      <c r="F5" s="41" t="s">
        <v>47</v>
      </c>
    </row>
    <row r="6" spans="1:6" ht="16" x14ac:dyDescent="0.2">
      <c r="A6" s="50" t="s">
        <v>163</v>
      </c>
      <c r="B6" s="58" t="s">
        <v>186</v>
      </c>
      <c r="C6" s="58" t="s">
        <v>48</v>
      </c>
      <c r="D6" s="58" t="s">
        <v>159</v>
      </c>
      <c r="E6" s="58" t="s">
        <v>42</v>
      </c>
      <c r="F6" s="41" t="s">
        <v>47</v>
      </c>
    </row>
    <row r="7" spans="1:6" ht="16" x14ac:dyDescent="0.2">
      <c r="A7" s="50" t="s">
        <v>163</v>
      </c>
      <c r="B7" s="58" t="s">
        <v>185</v>
      </c>
      <c r="C7" s="58" t="s">
        <v>49</v>
      </c>
      <c r="D7" s="58" t="s">
        <v>159</v>
      </c>
      <c r="E7" s="58" t="s">
        <v>42</v>
      </c>
      <c r="F7" s="41" t="s">
        <v>47</v>
      </c>
    </row>
    <row r="8" spans="1:6" ht="16" x14ac:dyDescent="0.2">
      <c r="A8" s="50" t="s">
        <v>163</v>
      </c>
      <c r="B8" s="58" t="s">
        <v>184</v>
      </c>
      <c r="C8" s="58" t="s">
        <v>50</v>
      </c>
      <c r="D8" s="58" t="s">
        <v>159</v>
      </c>
      <c r="E8" s="58" t="s">
        <v>42</v>
      </c>
      <c r="F8" s="41" t="s">
        <v>43</v>
      </c>
    </row>
    <row r="9" spans="1:6" ht="16" x14ac:dyDescent="0.2">
      <c r="A9" s="50" t="s">
        <v>163</v>
      </c>
      <c r="B9" s="58" t="s">
        <v>183</v>
      </c>
      <c r="C9" s="58" t="s">
        <v>51</v>
      </c>
      <c r="D9" s="58" t="s">
        <v>159</v>
      </c>
      <c r="E9" s="58" t="s">
        <v>42</v>
      </c>
      <c r="F9" s="41" t="s">
        <v>47</v>
      </c>
    </row>
    <row r="10" spans="1:6" ht="16" x14ac:dyDescent="0.2">
      <c r="A10" s="50" t="s">
        <v>163</v>
      </c>
      <c r="B10" s="58" t="s">
        <v>182</v>
      </c>
      <c r="C10" s="58" t="s">
        <v>52</v>
      </c>
      <c r="D10" s="58" t="s">
        <v>159</v>
      </c>
      <c r="E10" s="58" t="s">
        <v>42</v>
      </c>
      <c r="F10" s="41" t="s">
        <v>47</v>
      </c>
    </row>
    <row r="11" spans="1:6" ht="16" x14ac:dyDescent="0.2">
      <c r="A11" s="50" t="s">
        <v>163</v>
      </c>
      <c r="B11" s="58" t="s">
        <v>181</v>
      </c>
      <c r="C11" s="58" t="s">
        <v>53</v>
      </c>
      <c r="D11" s="58" t="s">
        <v>159</v>
      </c>
      <c r="E11" s="58" t="s">
        <v>42</v>
      </c>
      <c r="F11" s="41" t="s">
        <v>43</v>
      </c>
    </row>
    <row r="12" spans="1:6" ht="16" x14ac:dyDescent="0.2">
      <c r="A12" s="50" t="s">
        <v>163</v>
      </c>
      <c r="B12" s="58" t="s">
        <v>180</v>
      </c>
      <c r="C12" s="58" t="s">
        <v>54</v>
      </c>
      <c r="D12" s="58" t="s">
        <v>159</v>
      </c>
      <c r="E12" s="58" t="s">
        <v>42</v>
      </c>
      <c r="F12" s="41" t="s">
        <v>47</v>
      </c>
    </row>
    <row r="13" spans="1:6" ht="16" x14ac:dyDescent="0.2">
      <c r="A13" s="50" t="s">
        <v>163</v>
      </c>
      <c r="B13" s="48" t="s">
        <v>179</v>
      </c>
      <c r="C13" s="58" t="s">
        <v>55</v>
      </c>
      <c r="D13" s="58" t="s">
        <v>159</v>
      </c>
      <c r="E13" s="58" t="s">
        <v>42</v>
      </c>
      <c r="F13" s="41" t="s">
        <v>47</v>
      </c>
    </row>
    <row r="14" spans="1:6" ht="16" x14ac:dyDescent="0.2">
      <c r="A14" s="50" t="s">
        <v>163</v>
      </c>
      <c r="B14" s="58" t="s">
        <v>178</v>
      </c>
      <c r="C14" s="58" t="s">
        <v>56</v>
      </c>
      <c r="D14" s="58" t="s">
        <v>159</v>
      </c>
      <c r="E14" s="58" t="s">
        <v>42</v>
      </c>
      <c r="F14" s="41" t="s">
        <v>47</v>
      </c>
    </row>
    <row r="15" spans="1:6" ht="16" x14ac:dyDescent="0.2">
      <c r="A15" s="50" t="s">
        <v>163</v>
      </c>
      <c r="B15" s="58" t="s">
        <v>177</v>
      </c>
      <c r="C15" s="58" t="s">
        <v>57</v>
      </c>
      <c r="D15" s="58" t="s">
        <v>159</v>
      </c>
      <c r="E15" s="58" t="s">
        <v>42</v>
      </c>
      <c r="F15" s="41" t="s">
        <v>47</v>
      </c>
    </row>
    <row r="16" spans="1:6" ht="16" x14ac:dyDescent="0.2">
      <c r="A16" s="50" t="s">
        <v>163</v>
      </c>
      <c r="B16" s="58" t="s">
        <v>176</v>
      </c>
      <c r="C16" s="58" t="s">
        <v>58</v>
      </c>
      <c r="D16" s="58" t="s">
        <v>159</v>
      </c>
      <c r="E16" s="58" t="s">
        <v>42</v>
      </c>
      <c r="F16" s="41" t="s">
        <v>47</v>
      </c>
    </row>
    <row r="17" spans="1:6" ht="16" x14ac:dyDescent="0.2">
      <c r="A17" s="50" t="s">
        <v>163</v>
      </c>
      <c r="B17" s="58" t="s">
        <v>175</v>
      </c>
      <c r="C17" s="58" t="s">
        <v>59</v>
      </c>
      <c r="D17" s="58" t="s">
        <v>159</v>
      </c>
      <c r="E17" s="58" t="s">
        <v>42</v>
      </c>
      <c r="F17" s="41" t="s">
        <v>43</v>
      </c>
    </row>
    <row r="18" spans="1:6" ht="16" x14ac:dyDescent="0.2">
      <c r="A18" s="50" t="s">
        <v>163</v>
      </c>
      <c r="B18" s="58" t="s">
        <v>174</v>
      </c>
      <c r="C18" s="58" t="s">
        <v>60</v>
      </c>
      <c r="D18" s="58" t="s">
        <v>159</v>
      </c>
      <c r="E18" s="58" t="s">
        <v>42</v>
      </c>
      <c r="F18" s="41" t="s">
        <v>47</v>
      </c>
    </row>
    <row r="19" spans="1:6" ht="16" x14ac:dyDescent="0.2">
      <c r="A19" s="50" t="s">
        <v>163</v>
      </c>
      <c r="B19" s="58" t="s">
        <v>173</v>
      </c>
      <c r="C19" s="58" t="s">
        <v>61</v>
      </c>
      <c r="D19" s="58" t="s">
        <v>159</v>
      </c>
      <c r="E19" s="58" t="s">
        <v>42</v>
      </c>
      <c r="F19" s="41" t="s">
        <v>47</v>
      </c>
    </row>
    <row r="20" spans="1:6" ht="16" x14ac:dyDescent="0.2">
      <c r="A20" s="50" t="s">
        <v>163</v>
      </c>
      <c r="B20" s="58" t="s">
        <v>172</v>
      </c>
      <c r="C20" s="58" t="s">
        <v>62</v>
      </c>
      <c r="D20" s="58" t="s">
        <v>159</v>
      </c>
      <c r="E20" s="58" t="s">
        <v>42</v>
      </c>
      <c r="F20" s="41" t="s">
        <v>47</v>
      </c>
    </row>
    <row r="21" spans="1:6" ht="16" x14ac:dyDescent="0.2">
      <c r="A21" s="50" t="s">
        <v>163</v>
      </c>
      <c r="B21" s="58" t="s">
        <v>171</v>
      </c>
      <c r="C21" s="58" t="s">
        <v>63</v>
      </c>
      <c r="D21" s="58" t="s">
        <v>159</v>
      </c>
      <c r="E21" s="58" t="s">
        <v>42</v>
      </c>
      <c r="F21" s="41" t="s">
        <v>47</v>
      </c>
    </row>
    <row r="22" spans="1:6" ht="16" x14ac:dyDescent="0.2">
      <c r="A22" s="50" t="s">
        <v>163</v>
      </c>
      <c r="B22" s="48" t="s">
        <v>170</v>
      </c>
      <c r="C22" s="48" t="s">
        <v>64</v>
      </c>
      <c r="D22" s="48" t="s">
        <v>156</v>
      </c>
      <c r="E22" s="48" t="s">
        <v>65</v>
      </c>
      <c r="F22" s="48" t="s">
        <v>66</v>
      </c>
    </row>
    <row r="23" spans="1:6" ht="16" x14ac:dyDescent="0.2">
      <c r="A23" s="50" t="s">
        <v>163</v>
      </c>
      <c r="B23" s="57" t="s">
        <v>169</v>
      </c>
      <c r="C23" s="57" t="s">
        <v>67</v>
      </c>
      <c r="D23" s="48" t="s">
        <v>156</v>
      </c>
      <c r="E23" s="48" t="s">
        <v>65</v>
      </c>
      <c r="F23" s="48" t="s">
        <v>66</v>
      </c>
    </row>
    <row r="24" spans="1:6" ht="16" x14ac:dyDescent="0.2">
      <c r="A24" s="50" t="s">
        <v>163</v>
      </c>
      <c r="B24" s="48" t="s">
        <v>168</v>
      </c>
      <c r="C24" s="48" t="s">
        <v>68</v>
      </c>
      <c r="D24" s="48" t="s">
        <v>156</v>
      </c>
      <c r="E24" s="48" t="s">
        <v>69</v>
      </c>
      <c r="F24" s="48" t="s">
        <v>70</v>
      </c>
    </row>
    <row r="25" spans="1:6" ht="16" x14ac:dyDescent="0.2">
      <c r="A25" s="50" t="s">
        <v>163</v>
      </c>
      <c r="B25" s="57" t="s">
        <v>167</v>
      </c>
      <c r="C25" s="57" t="s">
        <v>71</v>
      </c>
      <c r="D25" s="48" t="s">
        <v>156</v>
      </c>
      <c r="E25" s="48" t="s">
        <v>69</v>
      </c>
      <c r="F25" s="48" t="s">
        <v>70</v>
      </c>
    </row>
    <row r="26" spans="1:6" ht="16" x14ac:dyDescent="0.2">
      <c r="A26" s="50" t="s">
        <v>163</v>
      </c>
      <c r="B26" s="41" t="s">
        <v>166</v>
      </c>
      <c r="C26" s="41" t="s">
        <v>72</v>
      </c>
      <c r="D26" s="41" t="s">
        <v>132</v>
      </c>
      <c r="E26" s="41" t="s">
        <v>73</v>
      </c>
      <c r="F26" s="41" t="s">
        <v>74</v>
      </c>
    </row>
    <row r="27" spans="1:6" ht="16" x14ac:dyDescent="0.2">
      <c r="A27" s="50" t="s">
        <v>163</v>
      </c>
      <c r="B27" s="41" t="s">
        <v>165</v>
      </c>
      <c r="C27" s="41" t="s">
        <v>75</v>
      </c>
      <c r="D27" s="41" t="s">
        <v>132</v>
      </c>
      <c r="E27" s="41" t="s">
        <v>73</v>
      </c>
      <c r="F27" s="41" t="s">
        <v>74</v>
      </c>
    </row>
    <row r="28" spans="1:6" ht="16" x14ac:dyDescent="0.2">
      <c r="A28" s="50" t="s">
        <v>163</v>
      </c>
      <c r="B28" s="41" t="s">
        <v>164</v>
      </c>
      <c r="C28" s="41" t="s">
        <v>76</v>
      </c>
      <c r="D28" s="41" t="s">
        <v>132</v>
      </c>
      <c r="E28" s="41" t="s">
        <v>73</v>
      </c>
      <c r="F28" s="41" t="s">
        <v>76</v>
      </c>
    </row>
    <row r="29" spans="1:6" ht="16" x14ac:dyDescent="0.2">
      <c r="A29" s="55" t="s">
        <v>163</v>
      </c>
      <c r="B29" s="54" t="s">
        <v>162</v>
      </c>
      <c r="C29" s="54" t="s">
        <v>77</v>
      </c>
      <c r="D29" s="41" t="s">
        <v>132</v>
      </c>
      <c r="E29" s="54" t="s">
        <v>73</v>
      </c>
      <c r="F29" s="54" t="s">
        <v>78</v>
      </c>
    </row>
    <row r="30" spans="1:6" ht="16" x14ac:dyDescent="0.2">
      <c r="A30" s="56" t="s">
        <v>148</v>
      </c>
      <c r="B30" s="51" t="s">
        <v>79</v>
      </c>
      <c r="C30" s="51" t="s">
        <v>79</v>
      </c>
      <c r="D30" s="51" t="s">
        <v>159</v>
      </c>
      <c r="E30" s="41" t="s">
        <v>80</v>
      </c>
      <c r="F30" s="46" t="s">
        <v>81</v>
      </c>
    </row>
    <row r="31" spans="1:6" ht="16" x14ac:dyDescent="0.2">
      <c r="A31" s="50" t="s">
        <v>148</v>
      </c>
      <c r="B31" s="41" t="s">
        <v>161</v>
      </c>
      <c r="C31" s="41" t="s">
        <v>82</v>
      </c>
      <c r="D31" s="41" t="s">
        <v>159</v>
      </c>
      <c r="E31" s="41" t="s">
        <v>80</v>
      </c>
      <c r="F31" s="46" t="s">
        <v>81</v>
      </c>
    </row>
    <row r="32" spans="1:6" ht="16" x14ac:dyDescent="0.2">
      <c r="A32" s="49" t="s">
        <v>148</v>
      </c>
      <c r="B32" s="41" t="s">
        <v>160</v>
      </c>
      <c r="C32" s="41" t="s">
        <v>83</v>
      </c>
      <c r="D32" s="41" t="s">
        <v>159</v>
      </c>
      <c r="E32" s="41" t="s">
        <v>80</v>
      </c>
      <c r="F32" s="46" t="s">
        <v>81</v>
      </c>
    </row>
    <row r="33" spans="1:6" ht="16" x14ac:dyDescent="0.2">
      <c r="A33" s="49" t="s">
        <v>148</v>
      </c>
      <c r="B33" s="41" t="s">
        <v>84</v>
      </c>
      <c r="C33" s="41" t="s">
        <v>84</v>
      </c>
      <c r="D33" s="41" t="s">
        <v>159</v>
      </c>
      <c r="E33" s="41" t="s">
        <v>80</v>
      </c>
      <c r="F33" s="46" t="s">
        <v>81</v>
      </c>
    </row>
    <row r="34" spans="1:6" ht="16" x14ac:dyDescent="0.2">
      <c r="A34" s="49" t="s">
        <v>148</v>
      </c>
      <c r="B34" s="41" t="s">
        <v>85</v>
      </c>
      <c r="C34" s="41" t="s">
        <v>85</v>
      </c>
      <c r="D34" s="41" t="s">
        <v>159</v>
      </c>
      <c r="E34" s="41" t="s">
        <v>80</v>
      </c>
      <c r="F34" s="46" t="s">
        <v>81</v>
      </c>
    </row>
    <row r="35" spans="1:6" ht="16" x14ac:dyDescent="0.2">
      <c r="A35" s="49" t="s">
        <v>148</v>
      </c>
      <c r="B35" s="41" t="s">
        <v>86</v>
      </c>
      <c r="C35" s="41" t="s">
        <v>86</v>
      </c>
      <c r="D35" s="41" t="s">
        <v>159</v>
      </c>
      <c r="E35" s="41" t="s">
        <v>80</v>
      </c>
      <c r="F35" s="41" t="s">
        <v>87</v>
      </c>
    </row>
    <row r="36" spans="1:6" ht="16" x14ac:dyDescent="0.2">
      <c r="A36" s="49" t="s">
        <v>148</v>
      </c>
      <c r="B36" s="48" t="s">
        <v>88</v>
      </c>
      <c r="C36" s="48" t="s">
        <v>88</v>
      </c>
      <c r="D36" s="41" t="s">
        <v>156</v>
      </c>
      <c r="E36" s="41" t="s">
        <v>89</v>
      </c>
      <c r="F36" s="41" t="s">
        <v>90</v>
      </c>
    </row>
    <row r="37" spans="1:6" ht="16" x14ac:dyDescent="0.2">
      <c r="A37" s="49" t="s">
        <v>148</v>
      </c>
      <c r="B37" s="48" t="s">
        <v>158</v>
      </c>
      <c r="C37" s="48" t="s">
        <v>91</v>
      </c>
      <c r="D37" s="41" t="s">
        <v>156</v>
      </c>
      <c r="E37" s="41" t="s">
        <v>89</v>
      </c>
      <c r="F37" s="41" t="s">
        <v>90</v>
      </c>
    </row>
    <row r="38" spans="1:6" ht="16" x14ac:dyDescent="0.2">
      <c r="A38" s="49" t="s">
        <v>148</v>
      </c>
      <c r="B38" s="48" t="s">
        <v>92</v>
      </c>
      <c r="C38" s="48" t="s">
        <v>92</v>
      </c>
      <c r="D38" s="41" t="s">
        <v>156</v>
      </c>
      <c r="E38" s="41" t="s">
        <v>89</v>
      </c>
      <c r="F38" s="41" t="s">
        <v>90</v>
      </c>
    </row>
    <row r="39" spans="1:6" ht="16" x14ac:dyDescent="0.2">
      <c r="A39" s="49" t="s">
        <v>148</v>
      </c>
      <c r="B39" s="48" t="s">
        <v>93</v>
      </c>
      <c r="C39" s="48" t="s">
        <v>93</v>
      </c>
      <c r="D39" s="41" t="s">
        <v>156</v>
      </c>
      <c r="E39" s="41" t="s">
        <v>89</v>
      </c>
      <c r="F39" s="41" t="s">
        <v>90</v>
      </c>
    </row>
    <row r="40" spans="1:6" ht="16" x14ac:dyDescent="0.2">
      <c r="A40" s="49" t="s">
        <v>148</v>
      </c>
      <c r="B40" s="48" t="s">
        <v>94</v>
      </c>
      <c r="C40" s="48" t="s">
        <v>94</v>
      </c>
      <c r="D40" s="41" t="s">
        <v>156</v>
      </c>
      <c r="E40" s="41" t="s">
        <v>89</v>
      </c>
      <c r="F40" s="41" t="s">
        <v>95</v>
      </c>
    </row>
    <row r="41" spans="1:6" ht="15.75" customHeight="1" x14ac:dyDescent="0.2">
      <c r="A41" s="49" t="s">
        <v>148</v>
      </c>
      <c r="B41" s="48" t="s">
        <v>96</v>
      </c>
      <c r="C41" s="48" t="s">
        <v>96</v>
      </c>
      <c r="D41" s="48" t="s">
        <v>156</v>
      </c>
      <c r="E41" s="48" t="s">
        <v>97</v>
      </c>
      <c r="F41" s="48" t="s">
        <v>98</v>
      </c>
    </row>
    <row r="42" spans="1:6" ht="15.75" customHeight="1" x14ac:dyDescent="0.2">
      <c r="A42" s="49" t="s">
        <v>148</v>
      </c>
      <c r="B42" s="48" t="s">
        <v>157</v>
      </c>
      <c r="C42" s="48" t="s">
        <v>99</v>
      </c>
      <c r="D42" s="48" t="s">
        <v>156</v>
      </c>
      <c r="E42" s="48" t="s">
        <v>97</v>
      </c>
      <c r="F42" s="48" t="s">
        <v>98</v>
      </c>
    </row>
    <row r="43" spans="1:6" ht="15.75" customHeight="1" x14ac:dyDescent="0.2">
      <c r="A43" s="49" t="s">
        <v>148</v>
      </c>
      <c r="B43" s="48" t="s">
        <v>100</v>
      </c>
      <c r="C43" s="48" t="s">
        <v>100</v>
      </c>
      <c r="D43" s="48" t="s">
        <v>156</v>
      </c>
      <c r="E43" s="48" t="s">
        <v>97</v>
      </c>
      <c r="F43" s="48" t="s">
        <v>98</v>
      </c>
    </row>
    <row r="44" spans="1:6" ht="15.75" customHeight="1" x14ac:dyDescent="0.2">
      <c r="A44" s="49" t="s">
        <v>148</v>
      </c>
      <c r="B44" s="48" t="s">
        <v>101</v>
      </c>
      <c r="C44" s="48" t="s">
        <v>101</v>
      </c>
      <c r="D44" s="48" t="s">
        <v>156</v>
      </c>
      <c r="E44" s="48" t="s">
        <v>97</v>
      </c>
      <c r="F44" s="48" t="s">
        <v>98</v>
      </c>
    </row>
    <row r="45" spans="1:6" ht="15.75" customHeight="1" x14ac:dyDescent="0.2">
      <c r="A45" s="49" t="s">
        <v>148</v>
      </c>
      <c r="B45" s="48" t="s">
        <v>102</v>
      </c>
      <c r="C45" s="48" t="s">
        <v>102</v>
      </c>
      <c r="D45" s="48" t="s">
        <v>156</v>
      </c>
      <c r="E45" s="48" t="s">
        <v>97</v>
      </c>
      <c r="F45" s="48" t="s">
        <v>103</v>
      </c>
    </row>
    <row r="46" spans="1:6" ht="16" x14ac:dyDescent="0.2">
      <c r="A46" s="49" t="s">
        <v>148</v>
      </c>
      <c r="B46" s="48" t="s">
        <v>155</v>
      </c>
      <c r="C46" s="48" t="s">
        <v>104</v>
      </c>
      <c r="D46" s="48" t="s">
        <v>132</v>
      </c>
      <c r="E46" s="48" t="s">
        <v>105</v>
      </c>
      <c r="F46" s="41" t="s">
        <v>106</v>
      </c>
    </row>
    <row r="47" spans="1:6" ht="16" x14ac:dyDescent="0.2">
      <c r="A47" s="49" t="s">
        <v>148</v>
      </c>
      <c r="B47" s="48" t="s">
        <v>154</v>
      </c>
      <c r="C47" s="48" t="s">
        <v>107</v>
      </c>
      <c r="D47" s="48" t="s">
        <v>132</v>
      </c>
      <c r="E47" s="48" t="s">
        <v>105</v>
      </c>
      <c r="F47" s="46" t="s">
        <v>81</v>
      </c>
    </row>
    <row r="48" spans="1:6" ht="16" x14ac:dyDescent="0.2">
      <c r="A48" s="49" t="s">
        <v>148</v>
      </c>
      <c r="B48" s="48" t="s">
        <v>153</v>
      </c>
      <c r="C48" s="48" t="s">
        <v>108</v>
      </c>
      <c r="D48" s="48" t="s">
        <v>132</v>
      </c>
      <c r="E48" s="48" t="s">
        <v>105</v>
      </c>
      <c r="F48" s="46" t="s">
        <v>81</v>
      </c>
    </row>
    <row r="49" spans="1:7" ht="16" x14ac:dyDescent="0.2">
      <c r="A49" s="49" t="s">
        <v>148</v>
      </c>
      <c r="B49" s="48" t="s">
        <v>152</v>
      </c>
      <c r="C49" s="48" t="s">
        <v>109</v>
      </c>
      <c r="D49" s="48" t="s">
        <v>132</v>
      </c>
      <c r="E49" s="48" t="s">
        <v>105</v>
      </c>
      <c r="F49" s="46" t="s">
        <v>81</v>
      </c>
    </row>
    <row r="50" spans="1:7" ht="16" x14ac:dyDescent="0.2">
      <c r="A50" s="49" t="s">
        <v>148</v>
      </c>
      <c r="B50" s="48" t="s">
        <v>151</v>
      </c>
      <c r="C50" s="48" t="s">
        <v>110</v>
      </c>
      <c r="D50" s="48" t="s">
        <v>132</v>
      </c>
      <c r="E50" s="48" t="s">
        <v>105</v>
      </c>
      <c r="F50" s="46" t="s">
        <v>81</v>
      </c>
    </row>
    <row r="51" spans="1:7" ht="16" x14ac:dyDescent="0.2">
      <c r="A51" s="49" t="s">
        <v>148</v>
      </c>
      <c r="B51" s="48" t="s">
        <v>150</v>
      </c>
      <c r="C51" s="48" t="s">
        <v>111</v>
      </c>
      <c r="D51" s="48" t="s">
        <v>132</v>
      </c>
      <c r="E51" s="48" t="s">
        <v>105</v>
      </c>
      <c r="F51" s="46" t="s">
        <v>87</v>
      </c>
    </row>
    <row r="52" spans="1:7" ht="16" x14ac:dyDescent="0.2">
      <c r="A52" s="50" t="s">
        <v>148</v>
      </c>
      <c r="B52" s="41" t="s">
        <v>149</v>
      </c>
      <c r="C52" s="41" t="s">
        <v>112</v>
      </c>
      <c r="D52" s="48" t="s">
        <v>132</v>
      </c>
      <c r="E52" s="48" t="s">
        <v>105</v>
      </c>
      <c r="F52" s="41" t="s">
        <v>113</v>
      </c>
    </row>
    <row r="53" spans="1:7" ht="16" x14ac:dyDescent="0.2">
      <c r="A53" s="50" t="s">
        <v>148</v>
      </c>
      <c r="B53" s="41" t="s">
        <v>138</v>
      </c>
      <c r="C53" s="41" t="s">
        <v>114</v>
      </c>
      <c r="D53" s="48" t="s">
        <v>132</v>
      </c>
      <c r="E53" s="48" t="s">
        <v>105</v>
      </c>
      <c r="F53" s="42" t="s">
        <v>115</v>
      </c>
    </row>
    <row r="54" spans="1:7" ht="16" x14ac:dyDescent="0.2">
      <c r="A54" s="50" t="s">
        <v>148</v>
      </c>
      <c r="B54" s="41" t="s">
        <v>137</v>
      </c>
      <c r="C54" s="41" t="s">
        <v>116</v>
      </c>
      <c r="D54" s="48" t="s">
        <v>132</v>
      </c>
      <c r="E54" s="48" t="s">
        <v>105</v>
      </c>
      <c r="F54" s="46" t="s">
        <v>81</v>
      </c>
    </row>
    <row r="55" spans="1:7" ht="16" x14ac:dyDescent="0.2">
      <c r="A55" s="55" t="s">
        <v>148</v>
      </c>
      <c r="B55" s="54" t="s">
        <v>134</v>
      </c>
      <c r="C55" s="54" t="s">
        <v>117</v>
      </c>
      <c r="D55" s="54" t="s">
        <v>132</v>
      </c>
      <c r="E55" s="53" t="s">
        <v>105</v>
      </c>
      <c r="F55" s="43" t="s">
        <v>81</v>
      </c>
    </row>
    <row r="56" spans="1:7" ht="15.75" customHeight="1" x14ac:dyDescent="0.2">
      <c r="A56" s="52" t="s">
        <v>135</v>
      </c>
      <c r="B56" s="51" t="s">
        <v>147</v>
      </c>
      <c r="C56" s="51" t="s">
        <v>118</v>
      </c>
      <c r="D56" s="51" t="s">
        <v>132</v>
      </c>
      <c r="E56" s="41" t="s">
        <v>105</v>
      </c>
      <c r="G56" s="42" t="s">
        <v>139</v>
      </c>
    </row>
    <row r="57" spans="1:7" ht="15.75" customHeight="1" x14ac:dyDescent="0.2">
      <c r="A57" s="50" t="s">
        <v>135</v>
      </c>
      <c r="B57" s="41" t="s">
        <v>146</v>
      </c>
      <c r="C57" s="41" t="s">
        <v>119</v>
      </c>
      <c r="D57" s="41" t="s">
        <v>132</v>
      </c>
      <c r="E57" s="41" t="s">
        <v>105</v>
      </c>
      <c r="F57" s="41" t="s">
        <v>120</v>
      </c>
    </row>
    <row r="58" spans="1:7" s="42" customFormat="1" ht="15.75" customHeight="1" x14ac:dyDescent="0.2">
      <c r="A58" s="47" t="s">
        <v>135</v>
      </c>
      <c r="B58" s="42" t="s">
        <v>145</v>
      </c>
      <c r="D58" s="42" t="s">
        <v>132</v>
      </c>
      <c r="E58" s="42" t="s">
        <v>105</v>
      </c>
      <c r="F58" s="42" t="s">
        <v>144</v>
      </c>
    </row>
    <row r="59" spans="1:7" ht="15.75" customHeight="1" x14ac:dyDescent="0.2">
      <c r="A59" s="49" t="s">
        <v>135</v>
      </c>
      <c r="B59" s="48" t="s">
        <v>143</v>
      </c>
      <c r="C59" s="48" t="s">
        <v>121</v>
      </c>
      <c r="D59" s="48" t="s">
        <v>132</v>
      </c>
      <c r="E59" s="48" t="s">
        <v>105</v>
      </c>
      <c r="F59" s="48" t="s">
        <v>122</v>
      </c>
      <c r="G59" s="42"/>
    </row>
    <row r="60" spans="1:7" ht="15.75" customHeight="1" x14ac:dyDescent="0.2">
      <c r="A60" s="49" t="s">
        <v>135</v>
      </c>
      <c r="B60" s="48" t="s">
        <v>142</v>
      </c>
      <c r="C60" s="48" t="s">
        <v>123</v>
      </c>
      <c r="D60" s="48" t="s">
        <v>132</v>
      </c>
      <c r="E60" s="48" t="s">
        <v>105</v>
      </c>
      <c r="F60" s="48" t="s">
        <v>124</v>
      </c>
      <c r="G60" s="42"/>
    </row>
    <row r="61" spans="1:7" ht="15.75" customHeight="1" x14ac:dyDescent="0.2">
      <c r="A61" s="49" t="s">
        <v>135</v>
      </c>
      <c r="B61" s="48" t="s">
        <v>141</v>
      </c>
      <c r="C61" s="48" t="s">
        <v>125</v>
      </c>
      <c r="D61" s="48" t="s">
        <v>132</v>
      </c>
      <c r="E61" s="48" t="s">
        <v>105</v>
      </c>
      <c r="F61" s="48" t="s">
        <v>126</v>
      </c>
      <c r="G61" s="42"/>
    </row>
    <row r="62" spans="1:7" ht="15.75" customHeight="1" x14ac:dyDescent="0.2">
      <c r="A62" s="187" t="s">
        <v>135</v>
      </c>
      <c r="B62" s="188" t="s">
        <v>412</v>
      </c>
      <c r="C62" s="188" t="s">
        <v>413</v>
      </c>
      <c r="D62" s="188" t="s">
        <v>132</v>
      </c>
      <c r="E62" s="188" t="s">
        <v>105</v>
      </c>
      <c r="F62" s="48" t="s">
        <v>128</v>
      </c>
      <c r="G62" s="42"/>
    </row>
    <row r="63" spans="1:7" ht="15.75" customHeight="1" x14ac:dyDescent="0.2">
      <c r="A63" s="49" t="s">
        <v>135</v>
      </c>
      <c r="B63" s="48" t="s">
        <v>140</v>
      </c>
      <c r="C63" s="48" t="s">
        <v>127</v>
      </c>
      <c r="D63" s="48" t="s">
        <v>132</v>
      </c>
      <c r="E63" s="48" t="s">
        <v>105</v>
      </c>
      <c r="G63" s="42" t="s">
        <v>139</v>
      </c>
    </row>
    <row r="64" spans="1:7" ht="15.75" customHeight="1" x14ac:dyDescent="0.2">
      <c r="A64" s="49" t="s">
        <v>135</v>
      </c>
      <c r="B64" s="48" t="s">
        <v>138</v>
      </c>
      <c r="C64" s="48" t="s">
        <v>411</v>
      </c>
      <c r="D64" s="48" t="s">
        <v>132</v>
      </c>
      <c r="E64" s="48" t="s">
        <v>105</v>
      </c>
      <c r="F64" s="48" t="s">
        <v>128</v>
      </c>
    </row>
    <row r="65" spans="1:7" ht="15.75" customHeight="1" x14ac:dyDescent="0.2">
      <c r="A65" s="49" t="s">
        <v>135</v>
      </c>
      <c r="B65" s="48" t="s">
        <v>138</v>
      </c>
      <c r="C65" s="48" t="s">
        <v>414</v>
      </c>
      <c r="D65" s="48" t="s">
        <v>132</v>
      </c>
      <c r="E65" s="48" t="s">
        <v>105</v>
      </c>
      <c r="F65" s="48" t="s">
        <v>128</v>
      </c>
    </row>
    <row r="66" spans="1:7" ht="15.75" customHeight="1" x14ac:dyDescent="0.2">
      <c r="A66" s="47" t="s">
        <v>135</v>
      </c>
      <c r="B66" s="42" t="s">
        <v>137</v>
      </c>
      <c r="C66" s="42" t="s">
        <v>136</v>
      </c>
      <c r="D66" s="42" t="s">
        <v>132</v>
      </c>
      <c r="E66" s="42" t="s">
        <v>105</v>
      </c>
      <c r="F66" s="46"/>
      <c r="G66" s="42" t="s">
        <v>131</v>
      </c>
    </row>
    <row r="67" spans="1:7" ht="15.75" customHeight="1" x14ac:dyDescent="0.2">
      <c r="A67" s="45" t="s">
        <v>135</v>
      </c>
      <c r="B67" s="44" t="s">
        <v>134</v>
      </c>
      <c r="C67" s="44" t="s">
        <v>133</v>
      </c>
      <c r="D67" s="44" t="s">
        <v>132</v>
      </c>
      <c r="E67" s="44" t="s">
        <v>105</v>
      </c>
      <c r="F67" s="43"/>
      <c r="G67" s="42" t="s">
        <v>131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V15" sqref="V15"/>
    </sheetView>
  </sheetViews>
  <sheetFormatPr baseColWidth="10" defaultColWidth="11" defaultRowHeight="16" x14ac:dyDescent="0.2"/>
  <cols>
    <col min="1" max="1" width="6" style="62" hidden="1" customWidth="1"/>
    <col min="2" max="2" width="17.1640625" style="62" hidden="1" customWidth="1"/>
    <col min="3" max="3" width="6.33203125" style="62" bestFit="1" customWidth="1"/>
    <col min="4" max="4" width="14.6640625" style="62" customWidth="1"/>
    <col min="5" max="5" width="6.5" style="62" customWidth="1"/>
    <col min="6" max="6" width="45" style="62" customWidth="1"/>
    <col min="7" max="8" width="9.33203125" style="62" customWidth="1"/>
    <col min="9" max="9" width="9.5" style="62" customWidth="1"/>
    <col min="10" max="10" width="9" style="62" customWidth="1"/>
    <col min="11" max="38" width="9.33203125" style="62" customWidth="1"/>
    <col min="39" max="39" width="8.5" style="62" bestFit="1" customWidth="1"/>
    <col min="40" max="40" width="7.33203125" style="62" bestFit="1" customWidth="1"/>
    <col min="41" max="62" width="9.33203125" style="62" customWidth="1"/>
    <col min="63" max="63" width="4" style="62" customWidth="1"/>
    <col min="64" max="16384" width="11" style="62"/>
  </cols>
  <sheetData>
    <row r="1" spans="1:62" s="66" customFormat="1" ht="23.5" customHeight="1" x14ac:dyDescent="0.15">
      <c r="B1" s="213" t="s">
        <v>329</v>
      </c>
      <c r="C1" s="213"/>
      <c r="D1" s="213"/>
      <c r="E1" s="213"/>
      <c r="F1" s="213"/>
      <c r="G1" s="213"/>
      <c r="H1" s="213"/>
      <c r="I1" s="213"/>
    </row>
    <row r="2" spans="1:62" s="66" customFormat="1" ht="12.75" customHeight="1" x14ac:dyDescent="0.15">
      <c r="A2" s="112"/>
      <c r="B2" s="112"/>
      <c r="C2" s="112"/>
      <c r="D2" s="112"/>
      <c r="E2" s="112"/>
      <c r="F2" s="112"/>
      <c r="G2" s="109" t="s">
        <v>328</v>
      </c>
      <c r="H2" s="212" t="s">
        <v>327</v>
      </c>
      <c r="I2" s="108" t="s">
        <v>326</v>
      </c>
      <c r="J2" s="108" t="s">
        <v>326</v>
      </c>
      <c r="K2" s="108" t="s">
        <v>326</v>
      </c>
      <c r="L2" s="108" t="s">
        <v>326</v>
      </c>
      <c r="M2" s="108" t="s">
        <v>326</v>
      </c>
      <c r="N2" s="108" t="s">
        <v>326</v>
      </c>
      <c r="O2" s="108" t="s">
        <v>326</v>
      </c>
      <c r="P2" s="108" t="s">
        <v>326</v>
      </c>
      <c r="Q2" s="108" t="s">
        <v>326</v>
      </c>
      <c r="R2" s="108" t="s">
        <v>326</v>
      </c>
      <c r="S2" s="108" t="s">
        <v>326</v>
      </c>
      <c r="T2" s="108" t="s">
        <v>326</v>
      </c>
      <c r="U2" s="108" t="s">
        <v>326</v>
      </c>
      <c r="V2" s="108" t="s">
        <v>326</v>
      </c>
      <c r="W2" s="212" t="s">
        <v>325</v>
      </c>
      <c r="X2" s="109" t="s">
        <v>144</v>
      </c>
      <c r="Y2" s="109" t="s">
        <v>144</v>
      </c>
      <c r="Z2" s="109" t="s">
        <v>144</v>
      </c>
      <c r="AA2" s="109" t="s">
        <v>144</v>
      </c>
      <c r="AB2" s="212" t="s">
        <v>324</v>
      </c>
      <c r="AC2" s="106" t="s">
        <v>323</v>
      </c>
      <c r="AD2" s="106" t="s">
        <v>323</v>
      </c>
      <c r="AE2" s="106" t="s">
        <v>323</v>
      </c>
      <c r="AF2" s="106" t="s">
        <v>323</v>
      </c>
      <c r="AG2" s="106" t="s">
        <v>323</v>
      </c>
      <c r="AH2" s="106" t="s">
        <v>323</v>
      </c>
      <c r="AI2" s="106" t="s">
        <v>323</v>
      </c>
      <c r="AJ2" s="106" t="s">
        <v>323</v>
      </c>
      <c r="AK2" s="106" t="s">
        <v>323</v>
      </c>
      <c r="AL2" s="212" t="s">
        <v>322</v>
      </c>
      <c r="AM2" s="106" t="s">
        <v>321</v>
      </c>
      <c r="AN2" s="106" t="s">
        <v>321</v>
      </c>
      <c r="AO2" s="106" t="s">
        <v>321</v>
      </c>
      <c r="AP2" s="106" t="s">
        <v>321</v>
      </c>
      <c r="AQ2" s="106" t="s">
        <v>321</v>
      </c>
      <c r="AR2" s="106" t="s">
        <v>321</v>
      </c>
      <c r="AS2" s="106" t="s">
        <v>321</v>
      </c>
      <c r="AT2" s="106" t="s">
        <v>321</v>
      </c>
      <c r="AU2" s="106" t="s">
        <v>321</v>
      </c>
      <c r="AV2" s="106" t="s">
        <v>321</v>
      </c>
      <c r="AW2" s="106" t="s">
        <v>321</v>
      </c>
      <c r="AX2" s="106" t="s">
        <v>321</v>
      </c>
      <c r="AY2" s="106" t="s">
        <v>321</v>
      </c>
      <c r="AZ2" s="212" t="s">
        <v>320</v>
      </c>
      <c r="BA2" s="105" t="s">
        <v>319</v>
      </c>
      <c r="BB2" s="105" t="s">
        <v>319</v>
      </c>
      <c r="BC2" s="105" t="s">
        <v>319</v>
      </c>
      <c r="BD2" s="105" t="s">
        <v>319</v>
      </c>
      <c r="BE2" s="105" t="s">
        <v>319</v>
      </c>
      <c r="BF2" s="105" t="s">
        <v>319</v>
      </c>
      <c r="BG2" s="105" t="s">
        <v>319</v>
      </c>
      <c r="BH2" s="105" t="s">
        <v>319</v>
      </c>
      <c r="BI2" s="105" t="s">
        <v>319</v>
      </c>
      <c r="BJ2" s="212" t="s">
        <v>318</v>
      </c>
    </row>
    <row r="3" spans="1:62" s="66" customFormat="1" ht="26" hidden="1" customHeight="1" x14ac:dyDescent="0.15">
      <c r="A3" s="112"/>
      <c r="B3" s="112"/>
      <c r="C3" s="112"/>
      <c r="D3" s="112"/>
      <c r="E3" s="112"/>
      <c r="F3" s="112"/>
      <c r="G3" s="109" t="s">
        <v>317</v>
      </c>
      <c r="H3" s="212"/>
      <c r="I3" s="108" t="s">
        <v>316</v>
      </c>
      <c r="J3" s="108" t="s">
        <v>315</v>
      </c>
      <c r="K3" s="108" t="s">
        <v>314</v>
      </c>
      <c r="L3" s="108" t="s">
        <v>313</v>
      </c>
      <c r="M3" s="108" t="s">
        <v>312</v>
      </c>
      <c r="N3" s="108" t="s">
        <v>311</v>
      </c>
      <c r="O3" s="108" t="s">
        <v>310</v>
      </c>
      <c r="P3" s="108" t="s">
        <v>309</v>
      </c>
      <c r="Q3" s="108" t="s">
        <v>308</v>
      </c>
      <c r="R3" s="108"/>
      <c r="S3" s="108" t="s">
        <v>307</v>
      </c>
      <c r="T3" s="108" t="s">
        <v>306</v>
      </c>
      <c r="U3" s="108" t="s">
        <v>305</v>
      </c>
      <c r="V3" s="108" t="s">
        <v>304</v>
      </c>
      <c r="W3" s="212"/>
      <c r="X3" s="104"/>
      <c r="Y3" s="109" t="s">
        <v>303</v>
      </c>
      <c r="Z3" s="109" t="s">
        <v>302</v>
      </c>
      <c r="AA3" s="109" t="s">
        <v>301</v>
      </c>
      <c r="AB3" s="212"/>
      <c r="AC3" s="106" t="s">
        <v>300</v>
      </c>
      <c r="AD3" s="106" t="s">
        <v>299</v>
      </c>
      <c r="AE3" s="106" t="s">
        <v>298</v>
      </c>
      <c r="AF3" s="106" t="s">
        <v>297</v>
      </c>
      <c r="AG3" s="106" t="s">
        <v>296</v>
      </c>
      <c r="AH3" s="106" t="s">
        <v>295</v>
      </c>
      <c r="AI3" s="106" t="s">
        <v>63</v>
      </c>
      <c r="AJ3" s="106" t="s">
        <v>61</v>
      </c>
      <c r="AK3" s="106" t="s">
        <v>294</v>
      </c>
      <c r="AL3" s="212"/>
      <c r="AM3" s="106" t="s">
        <v>293</v>
      </c>
      <c r="AN3" s="106" t="s">
        <v>292</v>
      </c>
      <c r="AO3" s="106" t="s">
        <v>291</v>
      </c>
      <c r="AP3" s="106" t="s">
        <v>290</v>
      </c>
      <c r="AQ3" s="106" t="s">
        <v>289</v>
      </c>
      <c r="AR3" s="106" t="s">
        <v>288</v>
      </c>
      <c r="AS3" s="106" t="s">
        <v>287</v>
      </c>
      <c r="AT3" s="106" t="s">
        <v>286</v>
      </c>
      <c r="AU3" s="106" t="s">
        <v>285</v>
      </c>
      <c r="AV3" s="106" t="s">
        <v>284</v>
      </c>
      <c r="AW3" s="106" t="s">
        <v>283</v>
      </c>
      <c r="AX3" s="106" t="s">
        <v>282</v>
      </c>
      <c r="AY3" s="106" t="s">
        <v>281</v>
      </c>
      <c r="AZ3" s="212"/>
      <c r="BA3" s="105" t="s">
        <v>280</v>
      </c>
      <c r="BB3" s="105" t="s">
        <v>279</v>
      </c>
      <c r="BC3" s="105" t="s">
        <v>278</v>
      </c>
      <c r="BD3" s="105" t="s">
        <v>277</v>
      </c>
      <c r="BE3" s="105" t="s">
        <v>276</v>
      </c>
      <c r="BF3" s="105" t="s">
        <v>275</v>
      </c>
      <c r="BG3" s="105" t="s">
        <v>274</v>
      </c>
      <c r="BH3" s="105" t="s">
        <v>273</v>
      </c>
      <c r="BI3" s="105" t="s">
        <v>272</v>
      </c>
      <c r="BJ3" s="212"/>
    </row>
    <row r="4" spans="1:62" s="66" customFormat="1" ht="60" x14ac:dyDescent="0.15">
      <c r="A4" s="111"/>
      <c r="B4" s="110" t="s">
        <v>271</v>
      </c>
      <c r="C4" s="110" t="s">
        <v>270</v>
      </c>
      <c r="D4" s="110" t="s">
        <v>32</v>
      </c>
      <c r="E4" s="110" t="s">
        <v>269</v>
      </c>
      <c r="F4" s="110" t="s">
        <v>268</v>
      </c>
      <c r="G4" s="109" t="s">
        <v>267</v>
      </c>
      <c r="H4" s="212"/>
      <c r="I4" s="108" t="s">
        <v>266</v>
      </c>
      <c r="J4" s="108" t="s">
        <v>265</v>
      </c>
      <c r="K4" s="108" t="s">
        <v>264</v>
      </c>
      <c r="L4" s="108" t="s">
        <v>263</v>
      </c>
      <c r="M4" s="108" t="s">
        <v>262</v>
      </c>
      <c r="N4" s="108" t="s">
        <v>261</v>
      </c>
      <c r="O4" s="108" t="s">
        <v>260</v>
      </c>
      <c r="P4" s="108" t="s">
        <v>259</v>
      </c>
      <c r="Q4" s="108" t="s">
        <v>258</v>
      </c>
      <c r="R4" s="108" t="s">
        <v>257</v>
      </c>
      <c r="S4" s="108" t="s">
        <v>256</v>
      </c>
      <c r="T4" s="108" t="s">
        <v>255</v>
      </c>
      <c r="U4" s="108" t="s">
        <v>254</v>
      </c>
      <c r="V4" s="108" t="s">
        <v>253</v>
      </c>
      <c r="W4" s="212"/>
      <c r="X4" s="107" t="s">
        <v>252</v>
      </c>
      <c r="Y4" s="107" t="s">
        <v>251</v>
      </c>
      <c r="Z4" s="107" t="s">
        <v>250</v>
      </c>
      <c r="AA4" s="107" t="s">
        <v>249</v>
      </c>
      <c r="AB4" s="212"/>
      <c r="AC4" s="106" t="s">
        <v>248</v>
      </c>
      <c r="AD4" s="106" t="s">
        <v>247</v>
      </c>
      <c r="AE4" s="106" t="s">
        <v>246</v>
      </c>
      <c r="AF4" s="106" t="s">
        <v>245</v>
      </c>
      <c r="AG4" s="106" t="s">
        <v>244</v>
      </c>
      <c r="AH4" s="106" t="s">
        <v>243</v>
      </c>
      <c r="AI4" s="106" t="s">
        <v>63</v>
      </c>
      <c r="AJ4" s="106" t="s">
        <v>242</v>
      </c>
      <c r="AK4" s="106" t="s">
        <v>241</v>
      </c>
      <c r="AL4" s="212"/>
      <c r="AM4" s="106" t="s">
        <v>240</v>
      </c>
      <c r="AN4" s="106" t="s">
        <v>239</v>
      </c>
      <c r="AO4" s="106" t="s">
        <v>238</v>
      </c>
      <c r="AP4" s="106" t="s">
        <v>237</v>
      </c>
      <c r="AQ4" s="106" t="s">
        <v>236</v>
      </c>
      <c r="AR4" s="106" t="s">
        <v>235</v>
      </c>
      <c r="AS4" s="106" t="s">
        <v>234</v>
      </c>
      <c r="AT4" s="106" t="s">
        <v>233</v>
      </c>
      <c r="AU4" s="106" t="s">
        <v>232</v>
      </c>
      <c r="AV4" s="106" t="s">
        <v>231</v>
      </c>
      <c r="AW4" s="106" t="s">
        <v>230</v>
      </c>
      <c r="AX4" s="106" t="s">
        <v>229</v>
      </c>
      <c r="AY4" s="106" t="s">
        <v>228</v>
      </c>
      <c r="AZ4" s="212"/>
      <c r="BA4" s="105" t="s">
        <v>227</v>
      </c>
      <c r="BB4" s="105" t="s">
        <v>226</v>
      </c>
      <c r="BC4" s="105" t="s">
        <v>225</v>
      </c>
      <c r="BD4" s="105" t="s">
        <v>224</v>
      </c>
      <c r="BE4" s="105" t="s">
        <v>223</v>
      </c>
      <c r="BF4" s="105" t="s">
        <v>222</v>
      </c>
      <c r="BG4" s="105" t="s">
        <v>221</v>
      </c>
      <c r="BH4" s="105" t="s">
        <v>220</v>
      </c>
      <c r="BI4" s="105" t="s">
        <v>219</v>
      </c>
      <c r="BJ4" s="212"/>
    </row>
    <row r="5" spans="1:62" s="66" customFormat="1" ht="11" customHeight="1" x14ac:dyDescent="0.15">
      <c r="A5" s="76" t="s">
        <v>198</v>
      </c>
      <c r="B5" s="86"/>
      <c r="C5" s="86"/>
      <c r="D5" s="103" t="str">
        <f>IF(ETPT_TJ_DDG!$D$5="","",ETPT_TJ_DDG!$D$5)</f>
        <v/>
      </c>
      <c r="E5" s="86" t="s">
        <v>218</v>
      </c>
      <c r="F5" s="86" t="s">
        <v>217</v>
      </c>
      <c r="G5" s="135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84">
        <f t="shared" ref="H5:H15" si="0">SUM(G5)</f>
        <v>0</v>
      </c>
      <c r="I5" s="83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00"/>
      <c r="K5" s="100"/>
      <c r="L5" s="100"/>
      <c r="M5" s="100"/>
      <c r="N5" s="100"/>
      <c r="O5" s="100"/>
      <c r="P5" s="83" t="e">
        <f>SUMIFS( INDEX( 'ETPT Format DDG'!$A:$EF,,MATCH("3.2. PROTECTION DES MAJEURS",'ETPT Format DDG'!2:2,0)),'ETPT Format DDG'!$C:$C,$D$5,'ETPT Format DDG'!$EA:$EA,"Fonctionnaire A-B-CBUR")</f>
        <v>#N/A</v>
      </c>
      <c r="Q5" s="83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83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83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83" t="e">
        <f>SUMIFS( INDEX( 'ETPT Format DDG'!$A:$EF,,MATCH("4.0. CONTENTIEUX GÉNÉRAL &lt;10.000€",'ETPT Format DDG'!2:2,0)),'ETPT Format DDG'!$C:$C,$D$5,'ETPT Format DDG'!$EA:$EA,"Fonctionnaire A-B-CBUR")</f>
        <v>#N/A</v>
      </c>
      <c r="U5" s="83" t="e">
        <f>SUMIFS( INDEX( 'ETPT Format DDG'!$A:$EF,,MATCH("1. TOTAL CONTENTIEUX SOCIAL",'ETPT Format DDG'!2:2,0)),'ETPT Format DDG'!$C:$C,$D$5,'ETPT Format DDG'!$EA:$EA,"Fonctionnaire A-B-CBUR")</f>
        <v>#N/A</v>
      </c>
      <c r="V5" s="83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71" t="e">
        <f>SUM(I5:V5)</f>
        <v>#N/A</v>
      </c>
      <c r="X5" s="89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02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02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01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71">
        <f t="shared" ref="AB5:AB15" si="1">SUM(X5:AA5)</f>
        <v>0</v>
      </c>
      <c r="AC5" s="80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78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97"/>
      <c r="AF5" s="97"/>
      <c r="AG5" s="97"/>
      <c r="AH5" s="97"/>
      <c r="AI5" s="97"/>
      <c r="AJ5" s="78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78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71" t="e">
        <f t="shared" ref="AL5:AL15" si="2">SUM(AC5:AK5)</f>
        <v>#N/A</v>
      </c>
      <c r="AM5" s="97"/>
      <c r="AN5" s="97"/>
      <c r="AO5" s="97"/>
      <c r="AP5" s="97"/>
      <c r="AQ5" s="97"/>
      <c r="AR5" s="97"/>
      <c r="AS5" s="80" t="e">
        <f>SUMIFS( INDEX( 'ETPT Format DDG'!$A:$EF,,MATCH("1.1. DÉPARTAGE PRUD'HOMAL",'ETPT Format DDG'!2:2,0)),'ETPT Format DDG'!$C:$C,$D$5,'ETPT Format DDG'!$EA:$EA,"Magistrat SIEGE NS")</f>
        <v>#N/A</v>
      </c>
      <c r="AT5" s="78" t="e">
        <f>SUMIFS( INDEX( 'ETPT Format DDG'!$A:$EF,,MATCH("4.0. CONTENTIEUX GÉNÉRAL &lt;10.000€",'ETPT Format DDG'!2:2,0)),'ETPT Format DDG'!$C:$C,$D$5,'ETPT Format DDG'!$EA:$EA,"Magistrat SIEGE NS")</f>
        <v>#N/A</v>
      </c>
      <c r="AU5" s="78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78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216" t="e">
        <f>SUMIFS( INDEX( 'ETPT Format DDG'!$A:$EF,,MATCH("2. TOTAL CONTENTIEUX JAF",'ETPT Format DDG'!2:2,0)),'ETPT Format DDG'!$EA:$EA,"Magistrat SIEGE NS")</f>
        <v>#N/A</v>
      </c>
      <c r="AX5" s="80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80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71" t="e">
        <f t="shared" ref="AZ5:AZ15" si="3">SUM(AM5:AY5)</f>
        <v>#N/A</v>
      </c>
      <c r="BA5" s="77"/>
      <c r="BB5" s="77"/>
      <c r="BC5" s="95"/>
      <c r="BD5" s="95"/>
      <c r="BE5" s="95"/>
      <c r="BF5" s="95"/>
      <c r="BG5" s="95"/>
      <c r="BH5" s="95"/>
      <c r="BI5" s="77"/>
      <c r="BJ5" s="71">
        <f t="shared" ref="BJ5:BJ15" si="4">SUM(BA5:BI5)</f>
        <v>0</v>
      </c>
    </row>
    <row r="6" spans="1:62" s="66" customFormat="1" ht="12" x14ac:dyDescent="0.15">
      <c r="A6" s="76" t="s">
        <v>198</v>
      </c>
      <c r="B6" s="86"/>
      <c r="C6" s="86"/>
      <c r="D6" s="87" t="str">
        <f t="shared" ref="D6:D15" si="5">$D$5</f>
        <v/>
      </c>
      <c r="E6" s="86" t="s">
        <v>216</v>
      </c>
      <c r="F6" s="86" t="s">
        <v>215</v>
      </c>
      <c r="G6" s="91">
        <f>SUMIFS( INDEX( 'ETPT Format DDG'!$A:$EF,,MATCH("Temps ventilés sur la période (affaires pénales)",'ETPT Format DDG'!2:2,0)),'ETPT Format DDG'!$EA:$EA,"Fonctionnaire CTECH")</f>
        <v>0</v>
      </c>
      <c r="H6" s="84">
        <f t="shared" si="0"/>
        <v>0</v>
      </c>
      <c r="I6" s="100"/>
      <c r="J6" s="83" t="e">
        <f>SUMIFS( INDEX( 'ETPT Format DDG'!$A:$EF,,MATCH("11.9. FONCTIONNAIRES AFFECTÉS À L'EXÉCUTION DES PEINES",'ETPT Format DDG'!2:2,0)),'ETPT Format DDG'!$EA:$EA,"Fonctionnaire A-B-CBUR")</f>
        <v>#N/A</v>
      </c>
      <c r="K6" s="83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83" t="e">
        <f>SUMIFS( INDEX( 'ETPT Format DDG'!$A:$EF,,MATCH("7.52. COUR CRIMINELLE",'ETPT Format DDG'!2:2,0)),'ETPT Format DDG'!$EA:$EA,"Fonctionnaire A-B-CBUR")</f>
        <v>#N/A</v>
      </c>
      <c r="M6" s="83" t="e">
        <f>SUMIFS( INDEX( 'ETPT Format DDG'!$A:$EF,,MATCH("8.2. JIRS ÉCO-FI",'ETPT Format DDG'!2:2,0)),'ETPT Format DDG'!$EA:$EA,"Fonctionnaire A-B-CBUR")</f>
        <v>#N/A</v>
      </c>
      <c r="N6" s="83" t="e">
        <f>SUMIFS( INDEX( 'ETPT Format DDG'!$A:$EF,,MATCH("8.3. JIRS CRIM-ORG",'ETPT Format DDG'!2:2,0)),'ETPT Format DDG'!$EA:$EA,"Fonctionnaire A-B-CBUR")</f>
        <v>#N/A</v>
      </c>
      <c r="O6" s="83" t="e">
        <f>SUMIFS( INDEX( 'ETPT Format DDG'!$A:$EF,,MATCH("8.4. AUTRES SECTIONS SPÉCIALISÉES",'ETPT Format DDG'!2:2,0)),'ETPT Format DDG'!$EA:$EA,"Fonctionnaire A-B-CBUR")</f>
        <v>#N/A</v>
      </c>
      <c r="P6" s="100"/>
      <c r="Q6" s="100"/>
      <c r="R6" s="99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98"/>
      <c r="T6" s="98"/>
      <c r="U6" s="98"/>
      <c r="V6" s="83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71" t="e">
        <f t="shared" ref="W6:W15" si="6">SUM(I6:V6)</f>
        <v>#N/A</v>
      </c>
      <c r="X6" s="89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89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89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89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71" t="e">
        <f t="shared" si="1"/>
        <v>#N/A</v>
      </c>
      <c r="AC6" s="97"/>
      <c r="AD6" s="97"/>
      <c r="AE6" s="78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78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78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78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78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78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78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71" t="e">
        <f t="shared" si="2"/>
        <v>#N/A</v>
      </c>
      <c r="AM6" s="78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78" t="e">
        <f>SUMIFS( INDEX( 'ETPT Format DDG'!$A:$EF,,MATCH("7.52. COUR CRIMINELLE",'ETPT Format DDG'!2:2,0)),'ETPT Format DDG'!$EA:$EA,"Magistrat SIEGE NS")</f>
        <v>#N/A</v>
      </c>
      <c r="AO6" s="78" t="e">
        <f>SUMIFS( INDEX( 'ETPT Format DDG'!$A:$EF,,MATCH("7.121. COLLÉGIALES JIRS ECO-FI",'ETPT Format DDG'!2:2,0)),'ETPT Format DDG'!$EA:$EA,"Magistrat SIEGE NS")</f>
        <v>#N/A</v>
      </c>
      <c r="AP6" s="78" t="e">
        <f>SUMIFS( INDEX( 'ETPT Format DDG'!$A:$EF,,MATCH("7.12. COLLÉGIALES JIRS CRIM-ORG",'ETPT Format DDG'!2:2,0)),'ETPT Format DDG'!$EA:$EA,"Magistrat SIEGE NS")</f>
        <v>#N/A</v>
      </c>
      <c r="AQ6" s="78" t="e">
        <f>SUMIFS( INDEX( 'ETPT Format DDG'!$A:$EF,,MATCH("7.122. COLLÉGIALES AUTRES SECTIONS SPÉCIALISÉES",'ETPT Format DDG'!2:2,0)),'ETPT Format DDG'!$EA:$EA,"Magistrat SIEGE NS")</f>
        <v>#N/A</v>
      </c>
      <c r="AR6" s="80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97"/>
      <c r="AT6" s="97"/>
      <c r="AU6" s="97"/>
      <c r="AV6" s="97"/>
      <c r="AW6" s="97"/>
      <c r="AX6" s="80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96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71" t="e">
        <f t="shared" si="3"/>
        <v>#N/A</v>
      </c>
      <c r="BA6" s="77"/>
      <c r="BB6" s="77"/>
      <c r="BC6" s="77"/>
      <c r="BD6" s="77"/>
      <c r="BE6" s="77"/>
      <c r="BF6" s="77"/>
      <c r="BG6" s="77"/>
      <c r="BH6" s="95"/>
      <c r="BI6" s="77"/>
      <c r="BJ6" s="71">
        <f>SUM(BA6:BI6)</f>
        <v>0</v>
      </c>
    </row>
    <row r="7" spans="1:62" s="66" customFormat="1" ht="14.25" customHeight="1" x14ac:dyDescent="0.15">
      <c r="A7" s="76" t="s">
        <v>198</v>
      </c>
      <c r="B7" s="86"/>
      <c r="C7" s="86"/>
      <c r="D7" s="87" t="str">
        <f t="shared" si="5"/>
        <v/>
      </c>
      <c r="E7" s="86" t="s">
        <v>214</v>
      </c>
      <c r="F7" s="86" t="s">
        <v>213</v>
      </c>
      <c r="G7" s="94"/>
      <c r="H7" s="84">
        <f t="shared" si="0"/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71">
        <f t="shared" si="6"/>
        <v>0</v>
      </c>
      <c r="X7" s="93"/>
      <c r="Y7" s="81"/>
      <c r="Z7" s="81"/>
      <c r="AA7" s="81"/>
      <c r="AB7" s="71">
        <f t="shared" si="1"/>
        <v>0</v>
      </c>
      <c r="AC7" s="88"/>
      <c r="AD7" s="78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78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88"/>
      <c r="AG7" s="88"/>
      <c r="AH7" s="88"/>
      <c r="AI7" s="78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78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78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71" t="e">
        <f t="shared" si="2"/>
        <v>#N/A</v>
      </c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78" t="e">
        <f>SUMIFS( INDEX( 'ETPT Format DDG'!$A:$EF,,MATCH("11.5. CSM",'ETPT Format DDG'!2:2,0)),'ETPT Format DDG'!$C:$C,$D$5,'ETPT Format DDG'!$EA:$EA,"Magistrat SIEGE NS")</f>
        <v>#N/A</v>
      </c>
      <c r="AZ7" s="71" t="e">
        <f t="shared" si="3"/>
        <v>#N/A</v>
      </c>
      <c r="BA7" s="77"/>
      <c r="BB7" s="77"/>
      <c r="BC7" s="77"/>
      <c r="BD7" s="77"/>
      <c r="BE7" s="77"/>
      <c r="BF7" s="77"/>
      <c r="BG7" s="77"/>
      <c r="BH7" s="77"/>
      <c r="BI7" s="77"/>
      <c r="BJ7" s="71">
        <f t="shared" si="4"/>
        <v>0</v>
      </c>
    </row>
    <row r="8" spans="1:62" s="66" customFormat="1" ht="14.25" customHeight="1" x14ac:dyDescent="0.15">
      <c r="A8" s="76" t="s">
        <v>198</v>
      </c>
      <c r="B8" s="86"/>
      <c r="C8" s="86"/>
      <c r="D8" s="87" t="str">
        <f t="shared" si="5"/>
        <v/>
      </c>
      <c r="E8" s="86" t="s">
        <v>212</v>
      </c>
      <c r="F8" s="86" t="s">
        <v>211</v>
      </c>
      <c r="G8" s="91" t="e">
        <f>SUMIFS( INDEX( 'ETPT Format DDG'!$A:$EF,,MATCH("11.51. ACCUEIL DU JUSTICIABLE (DONT SAUJ)",'ETPT Format DDG'!2:2,0)),'ETPT Format DDG'!$C:$C,$D$5,'ETPT Format DDG'!$EA:$EA,"Fonctionnaire CTECH")</f>
        <v>#N/A</v>
      </c>
      <c r="H8" s="84" t="e">
        <f t="shared" si="0"/>
        <v>#N/A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3" t="e">
        <f>SUMIFS( INDEX( 'ETPT Format DDG'!$A:$EF,,MATCH("11.51. ACCUEIL DU JUSTICIABLE (DONT SAUJ)",'ETPT Format DDG'!2:2,0)),'ETPT Format DDG'!$C:$C,$D$5,'ETPT Format DDG'!$EA:$EA,"Fonctionnaire A-B-CBUR")</f>
        <v>#N/A</v>
      </c>
      <c r="W8" s="71" t="e">
        <f t="shared" si="6"/>
        <v>#N/A</v>
      </c>
      <c r="X8" s="90" t="e">
        <f>SUMIFS( INDEX( 'ETPT Format DDG'!$A:$EF,,MATCH("11.51. ACCUEIL DU JUSTICIABLE (DONT SAUJ)",'ETPT Format DDG'!2:2,0)),'ETPT Format DDG'!$C:$C,$D$5,'ETPT Format DDG'!$EA:$EA,"CONT A JP Autour du Juge")</f>
        <v>#N/A</v>
      </c>
      <c r="Y8" s="90" t="e">
        <f>SUMIFS( INDEX( 'ETPT Format DDG'!$A:$EF,,MATCH("11.51. ACCUEIL DU JUSTICIABLE (DONT SAUJ)",'ETPT Format DDG'!2:2,0)),'ETPT Format DDG'!$C:$C,$D$5,'ETPT Format DDG'!$EA:$EA,"JURISTE AS Parquet")</f>
        <v>#N/A</v>
      </c>
      <c r="Z8" s="90" t="e">
        <f>SUMIFS( INDEX( 'ETPT Format DDG'!$A:$EF,,MATCH("11.51. ACCUEIL DU JUSTICIABLE (DONT SAUJ)",'ETPT Format DDG'!2:2,0)),'ETPT Format DDG'!$C:$C,$D$5,'ETPT Format DDG'!$EA:$EA,"JURISTE AS Pôle social")</f>
        <v>#N/A</v>
      </c>
      <c r="AA8" s="90" t="e">
        <f>SUMIFS( INDEX( 'ETPT Format DDG'!$A:$EF,,MATCH("11.51. ACCUEIL DU JUSTICIABLE (DONT SAUJ)",'ETPT Format DDG'!2:2,0)),'ETPT Format DDG'!$C:$C,$D$5,'ETPT Format DDG'!$EA:$EA,"JURISTE AS siège Autres")</f>
        <v>#N/A</v>
      </c>
      <c r="AB8" s="71" t="e">
        <f t="shared" si="1"/>
        <v>#N/A</v>
      </c>
      <c r="AC8" s="88"/>
      <c r="AD8" s="88"/>
      <c r="AE8" s="88"/>
      <c r="AF8" s="88"/>
      <c r="AG8" s="88"/>
      <c r="AH8" s="88"/>
      <c r="AI8" s="88"/>
      <c r="AJ8" s="88"/>
      <c r="AK8" s="88"/>
      <c r="AL8" s="71">
        <f t="shared" si="2"/>
        <v>0</v>
      </c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71">
        <f t="shared" si="3"/>
        <v>0</v>
      </c>
      <c r="BA8" s="77"/>
      <c r="BB8" s="77"/>
      <c r="BC8" s="77"/>
      <c r="BD8" s="77"/>
      <c r="BE8" s="77"/>
      <c r="BF8" s="77"/>
      <c r="BG8" s="77"/>
      <c r="BH8" s="77"/>
      <c r="BI8" s="77"/>
      <c r="BJ8" s="71">
        <f t="shared" si="4"/>
        <v>0</v>
      </c>
    </row>
    <row r="9" spans="1:62" s="66" customFormat="1" ht="14.25" customHeight="1" x14ac:dyDescent="0.15">
      <c r="A9" s="76" t="s">
        <v>198</v>
      </c>
      <c r="B9" s="86"/>
      <c r="C9" s="86"/>
      <c r="D9" s="87" t="str">
        <f t="shared" si="5"/>
        <v/>
      </c>
      <c r="E9" s="86" t="s">
        <v>210</v>
      </c>
      <c r="F9" s="86" t="s">
        <v>209</v>
      </c>
      <c r="G9" s="91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84" t="e">
        <f t="shared" si="0"/>
        <v>#N/A</v>
      </c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3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71" t="e">
        <f t="shared" si="6"/>
        <v>#N/A</v>
      </c>
      <c r="X9" s="90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90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90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90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71" t="e">
        <f t="shared" si="1"/>
        <v>#N/A</v>
      </c>
      <c r="AC9" s="88"/>
      <c r="AD9" s="78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78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88"/>
      <c r="AG9" s="88"/>
      <c r="AH9" s="88"/>
      <c r="AI9" s="78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78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78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71" t="e">
        <f t="shared" si="2"/>
        <v>#N/A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78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71" t="e">
        <f t="shared" si="3"/>
        <v>#N/A</v>
      </c>
      <c r="BA9" s="77"/>
      <c r="BB9" s="77"/>
      <c r="BC9" s="77"/>
      <c r="BD9" s="77"/>
      <c r="BE9" s="77"/>
      <c r="BF9" s="77"/>
      <c r="BG9" s="77"/>
      <c r="BH9" s="77"/>
      <c r="BI9" s="77"/>
      <c r="BJ9" s="71">
        <f t="shared" si="4"/>
        <v>0</v>
      </c>
    </row>
    <row r="10" spans="1:62" s="66" customFormat="1" ht="14.25" customHeight="1" x14ac:dyDescent="0.15">
      <c r="A10" s="76" t="s">
        <v>198</v>
      </c>
      <c r="B10" s="86"/>
      <c r="C10" s="86"/>
      <c r="D10" s="87" t="str">
        <f t="shared" si="5"/>
        <v/>
      </c>
      <c r="E10" s="86" t="s">
        <v>208</v>
      </c>
      <c r="F10" s="86" t="s">
        <v>207</v>
      </c>
      <c r="G10" s="91" t="e">
        <f>SUMIFS( INDEX( 'ETPT Format DDG'!$A:$EF,,MATCH("11.3. FORMATIONS DISPENSÉES",'ETPT Format DDG'!2:2,0)),'ETPT Format DDG'!$C:$C,$D$5,'ETPT Format DDG'!$EA:$EA,"Fonctionnaire CTECH")</f>
        <v>#N/A</v>
      </c>
      <c r="H10" s="84" t="e">
        <f t="shared" si="0"/>
        <v>#N/A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3" t="e">
        <f>SUMIFS( INDEX( 'ETPT Format DDG'!$A:$EF,,MATCH("11.3. FORMATIONS DISPENSÉES",'ETPT Format DDG'!2:2,0)),'ETPT Format DDG'!$C:$C,$D$5,'ETPT Format DDG'!$EA:$EA,"Fonctionnaire A-B-CBUR")</f>
        <v>#N/A</v>
      </c>
      <c r="W10" s="71" t="e">
        <f t="shared" si="6"/>
        <v>#N/A</v>
      </c>
      <c r="X10" s="90" t="e">
        <f>SUMIFS( INDEX( 'ETPT Format DDG'!$A:$EF,,MATCH("11.3. FORMATIONS DISPENSÉES",'ETPT Format DDG'!2:2,0)),'ETPT Format DDG'!$C:$C,$D$5,'ETPT Format DDG'!$EA:$EA,"CONT A JP Autour du Juge")</f>
        <v>#N/A</v>
      </c>
      <c r="Y10" s="90" t="e">
        <f>SUMIFS( INDEX( 'ETPT Format DDG'!$A:$EF,,MATCH("11.3. FORMATIONS DISPENSÉES",'ETPT Format DDG'!2:2,0)),'ETPT Format DDG'!$C:$C,$D$5,'ETPT Format DDG'!$EA:$EA,"JURISTE AS Parquet")</f>
        <v>#N/A</v>
      </c>
      <c r="Z10" s="90" t="e">
        <f>SUMIFS( INDEX( 'ETPT Format DDG'!$A:$EF,,MATCH("11.3. FORMATIONS DISPENSÉES",'ETPT Format DDG'!2:2,0)),'ETPT Format DDG'!$C:$C,$D$5,'ETPT Format DDG'!$EA:$EA,"JURISTE AS Pôle social")</f>
        <v>#N/A</v>
      </c>
      <c r="AA10" s="90" t="e">
        <f>SUMIFS( INDEX( 'ETPT Format DDG'!$A:$EF,,MATCH("11.3. FORMATIONS DISPENSÉES",'ETPT Format DDG'!2:2,0)),'ETPT Format DDG'!$C:$C,$D$5,'ETPT Format DDG'!$EA:$EA,"JURISTE AS siège Autres")</f>
        <v>#N/A</v>
      </c>
      <c r="AB10" s="71" t="e">
        <f t="shared" si="1"/>
        <v>#N/A</v>
      </c>
      <c r="AC10" s="88"/>
      <c r="AD10" s="78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78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88"/>
      <c r="AG10" s="88"/>
      <c r="AH10" s="88"/>
      <c r="AI10" s="78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78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78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71" t="e">
        <f t="shared" si="2"/>
        <v>#N/A</v>
      </c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78" t="e">
        <f>SUMIFS( INDEX( 'ETPT Format DDG'!$A:$EF,,MATCH("11.3. FORMATIONS DISPENSÉES",'ETPT Format DDG'!2:2,0)),'ETPT Format DDG'!$C:$C,$D$5,'ETPT Format DDG'!$EA:$EA,"Magistrat SIEGE NS")</f>
        <v>#N/A</v>
      </c>
      <c r="AZ10" s="71" t="e">
        <f t="shared" si="3"/>
        <v>#N/A</v>
      </c>
      <c r="BA10" s="77"/>
      <c r="BB10" s="77"/>
      <c r="BC10" s="77"/>
      <c r="BD10" s="77"/>
      <c r="BE10" s="77"/>
      <c r="BF10" s="77"/>
      <c r="BG10" s="77"/>
      <c r="BH10" s="77"/>
      <c r="BI10" s="77"/>
      <c r="BJ10" s="71">
        <f t="shared" si="4"/>
        <v>0</v>
      </c>
    </row>
    <row r="11" spans="1:62" s="66" customFormat="1" ht="14.25" customHeight="1" x14ac:dyDescent="0.15">
      <c r="A11" s="76" t="s">
        <v>198</v>
      </c>
      <c r="B11" s="86"/>
      <c r="C11" s="86"/>
      <c r="D11" s="87" t="str">
        <f t="shared" si="5"/>
        <v/>
      </c>
      <c r="E11" s="86" t="s">
        <v>206</v>
      </c>
      <c r="F11" s="86" t="s">
        <v>205</v>
      </c>
      <c r="G11" s="91" t="e">
        <f>SUMIFS( INDEX( 'ETPT Format DDG'!$A:$EF,,MATCH("11.4. ACCÈS AU DROIT ET À LA JUSTICE",'ETPT Format DDG'!2:2,0)),'ETPT Format DDG'!$C:$C,$D$5,'ETPT Format DDG'!$EA:$EA,"Fonctionnaire CTECH")</f>
        <v>#N/A</v>
      </c>
      <c r="H11" s="84" t="e">
        <f t="shared" si="0"/>
        <v>#N/A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3" t="e">
        <f>SUMIFS( INDEX( 'ETPT Format DDG'!$A:$EF,,MATCH("11.4. ACCÈS AU DROIT ET À LA JUSTICE",'ETPT Format DDG'!2:2,0)),'ETPT Format DDG'!$C:$C,$D$5,'ETPT Format DDG'!$EA:$EA,"Fonctionnaire A-B-CBUR")</f>
        <v>#N/A</v>
      </c>
      <c r="W11" s="71" t="e">
        <f t="shared" si="6"/>
        <v>#N/A</v>
      </c>
      <c r="X11" s="90" t="e">
        <f>SUMIFS( INDEX( 'ETPT Format DDG'!$A:$EF,,MATCH("11.4. ACCÈS AU DROIT ET À LA JUSTICE",'ETPT Format DDG'!2:2,0)),'ETPT Format DDG'!$C:$C,$D$5,'ETPT Format DDG'!$EA:$EA,"CONT A JP Autour du Juge")</f>
        <v>#N/A</v>
      </c>
      <c r="Y11" s="90" t="e">
        <f>SUMIFS( INDEX( 'ETPT Format DDG'!$A:$EF,,MATCH("11.4. ACCÈS AU DROIT ET À LA JUSTICE",'ETPT Format DDG'!2:2,0)),'ETPT Format DDG'!$C:$C,$D$5,'ETPT Format DDG'!$EA:$EA,"JURISTE AS Parquet")</f>
        <v>#N/A</v>
      </c>
      <c r="Z11" s="90" t="e">
        <f>SUMIFS( INDEX( 'ETPT Format DDG'!$A:$EF,,MATCH("11.4. ACCÈS AU DROIT ET À LA JUSTICE",'ETPT Format DDG'!2:2,0)),'ETPT Format DDG'!$C:$C,$D$5,'ETPT Format DDG'!$EA:$EA,"JURISTE AS Pôle social")</f>
        <v>#N/A</v>
      </c>
      <c r="AA11" s="90" t="e">
        <f>SUMIFS( INDEX( 'ETPT Format DDG'!$A:$EF,,MATCH("11.4. ACCÈS AU DROIT ET À LA JUSTICE",'ETPT Format DDG'!2:2,0)),'ETPT Format DDG'!$C:$C,$D$5,'ETPT Format DDG'!$EA:$EA,"JURISTE AS siège Autres")</f>
        <v>#N/A</v>
      </c>
      <c r="AB11" s="71" t="e">
        <f t="shared" si="1"/>
        <v>#N/A</v>
      </c>
      <c r="AC11" s="88"/>
      <c r="AD11" s="78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78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92"/>
      <c r="AG11" s="92"/>
      <c r="AH11" s="92"/>
      <c r="AI11" s="78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78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78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84" t="e">
        <f t="shared" si="2"/>
        <v>#N/A</v>
      </c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78" t="e">
        <f>SUMIFS( INDEX( 'ETPT Format DDG'!$A:$EF,,MATCH("11.4. ACCÈS AU DROIT ET À LA JUSTICE",'ETPT Format DDG'!2:2,0)),'ETPT Format DDG'!$C:$C,$D$5,'ETPT Format DDG'!$EA:$EA,"Magistrat SIEGE NS")</f>
        <v>#N/A</v>
      </c>
      <c r="AZ11" s="71" t="e">
        <f t="shared" si="3"/>
        <v>#N/A</v>
      </c>
      <c r="BA11" s="77"/>
      <c r="BB11" s="77"/>
      <c r="BC11" s="77"/>
      <c r="BD11" s="77"/>
      <c r="BE11" s="77"/>
      <c r="BF11" s="77"/>
      <c r="BG11" s="77"/>
      <c r="BH11" s="77"/>
      <c r="BI11" s="77"/>
      <c r="BJ11" s="71">
        <f t="shared" si="4"/>
        <v>0</v>
      </c>
    </row>
    <row r="12" spans="1:62" s="66" customFormat="1" ht="14.25" customHeight="1" x14ac:dyDescent="0.15">
      <c r="A12" s="76" t="s">
        <v>198</v>
      </c>
      <c r="B12" s="86"/>
      <c r="C12" s="86"/>
      <c r="D12" s="87" t="str">
        <f t="shared" si="5"/>
        <v/>
      </c>
      <c r="E12" s="86" t="s">
        <v>204</v>
      </c>
      <c r="F12" s="86" t="s">
        <v>203</v>
      </c>
      <c r="G12" s="91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84" t="e">
        <f t="shared" si="0"/>
        <v>#N/A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3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71" t="e">
        <f t="shared" si="6"/>
        <v>#N/A</v>
      </c>
      <c r="X12" s="90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90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90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90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71" t="e">
        <f t="shared" si="1"/>
        <v>#N/A</v>
      </c>
      <c r="AC12" s="88"/>
      <c r="AD12" s="78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78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88"/>
      <c r="AG12" s="88"/>
      <c r="AH12" s="88"/>
      <c r="AI12" s="78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78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78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71" t="e">
        <f t="shared" si="2"/>
        <v>#N/A</v>
      </c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78" t="e">
        <f>SUMIFS( INDEX( 'ETPT Format DDG'!$A:$EF,,MATCH("12. TOTAL INDISPONIBILITÉ",'ETPT Format DDG'!2:2,0)),'ETPT Format DDG'!$C:$C,$D$5,'ETPT Format DDG'!$EA:$EA,"Magistrat SIEGE NS")</f>
        <v>#N/A</v>
      </c>
      <c r="AZ12" s="71" t="e">
        <f t="shared" si="3"/>
        <v>#N/A</v>
      </c>
      <c r="BA12" s="77"/>
      <c r="BB12" s="77"/>
      <c r="BC12" s="77"/>
      <c r="BD12" s="77"/>
      <c r="BE12" s="77"/>
      <c r="BF12" s="77"/>
      <c r="BG12" s="77"/>
      <c r="BH12" s="77"/>
      <c r="BI12" s="77"/>
      <c r="BJ12" s="71">
        <f t="shared" si="4"/>
        <v>0</v>
      </c>
    </row>
    <row r="13" spans="1:62" s="66" customFormat="1" ht="14.25" customHeight="1" x14ac:dyDescent="0.15">
      <c r="A13" s="76" t="s">
        <v>198</v>
      </c>
      <c r="B13" s="86"/>
      <c r="C13" s="86"/>
      <c r="D13" s="87" t="str">
        <f t="shared" si="5"/>
        <v/>
      </c>
      <c r="E13" s="86" t="s">
        <v>202</v>
      </c>
      <c r="F13" s="86" t="s">
        <v>201</v>
      </c>
      <c r="G13" s="85" t="e">
        <f>SUMIFS( INDEX( 'ETPT Format DDG'!$A:$EF,,MATCH("12.5. MISE À DISPOSITION",'ETPT Format DDG'!2:2,0)),'ETPT Format DDG'!$C:$C,$D$5,'ETPT Format DDG'!$EA:$EA,"Fonctionnaire CTECH")</f>
        <v>#N/A</v>
      </c>
      <c r="H13" s="84" t="e">
        <f t="shared" si="0"/>
        <v>#N/A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78" t="e">
        <f>SUMIFS( INDEX( 'ETPT Format DDG'!$A:$EF,,MATCH("12.5. MISE À DISPOSITION",'ETPT Format DDG'!2:2,0)),'ETPT Format DDG'!$C:$C,$D$5,'ETPT Format DDG'!$EA:$EA,"Fonctionnaire A-B-CBUR")</f>
        <v>#N/A</v>
      </c>
      <c r="W13" s="71" t="e">
        <f t="shared" si="6"/>
        <v>#N/A</v>
      </c>
      <c r="X13" s="89" t="e">
        <f>SUMIFS( INDEX( 'ETPT Format DDG'!$A:$EF,,MATCH("12.5. MISE À DISPOSITION",'ETPT Format DDG'!2:2,0)),'ETPT Format DDG'!$C:$C,$D$5,'ETPT Format DDG'!$EA:$EA,"CONT A JP Autour du Juge")</f>
        <v>#N/A</v>
      </c>
      <c r="Y13" s="89" t="e">
        <f>SUMIFS( INDEX( 'ETPT Format DDG'!$A:$EF,,MATCH("12.5. MISE À DISPOSITION",'ETPT Format DDG'!2:2,0)),'ETPT Format DDG'!$C:$C,$D$5,'ETPT Format DDG'!$EA:$EA,"JURISTE AS Parquet")</f>
        <v>#N/A</v>
      </c>
      <c r="Z13" s="89" t="e">
        <f>SUMIFS( INDEX( 'ETPT Format DDG'!$A:$EF,,MATCH("12.5. MISE À DISPOSITION",'ETPT Format DDG'!2:2,0)),'ETPT Format DDG'!$C:$C,$D$5,'ETPT Format DDG'!$EA:$EA,"JURISTE AS Pôle social")</f>
        <v>#N/A</v>
      </c>
      <c r="AA13" s="89" t="e">
        <f>SUMIFS( INDEX( 'ETPT Format DDG'!$A:$EF,,MATCH("12.5. MISE À DISPOSITION",'ETPT Format DDG'!2:2,0)),'ETPT Format DDG'!$C:$C,$D$5,'ETPT Format DDG'!$EA:$EA,"JURISTE AS siège Autres")</f>
        <v>#N/A</v>
      </c>
      <c r="AB13" s="71" t="e">
        <f t="shared" si="1"/>
        <v>#N/A</v>
      </c>
      <c r="AC13" s="88"/>
      <c r="AD13" s="88"/>
      <c r="AE13" s="88"/>
      <c r="AF13" s="88"/>
      <c r="AG13" s="88"/>
      <c r="AH13" s="88"/>
      <c r="AI13" s="88"/>
      <c r="AJ13" s="88"/>
      <c r="AK13" s="88"/>
      <c r="AL13" s="71">
        <f t="shared" si="2"/>
        <v>0</v>
      </c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71">
        <f t="shared" si="3"/>
        <v>0</v>
      </c>
      <c r="BA13" s="77"/>
      <c r="BB13" s="77"/>
      <c r="BC13" s="77"/>
      <c r="BD13" s="77"/>
      <c r="BE13" s="77"/>
      <c r="BF13" s="77"/>
      <c r="BG13" s="77"/>
      <c r="BH13" s="77"/>
      <c r="BI13" s="77"/>
      <c r="BJ13" s="71">
        <f t="shared" si="4"/>
        <v>0</v>
      </c>
    </row>
    <row r="14" spans="1:62" s="66" customFormat="1" ht="14.25" customHeight="1" x14ac:dyDescent="0.15">
      <c r="A14" s="76" t="s">
        <v>198</v>
      </c>
      <c r="B14" s="86"/>
      <c r="C14" s="86"/>
      <c r="D14" s="87" t="str">
        <f t="shared" si="5"/>
        <v/>
      </c>
      <c r="E14" s="86" t="s">
        <v>200</v>
      </c>
      <c r="F14" s="86" t="s">
        <v>199</v>
      </c>
      <c r="G14" s="85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84">
        <f t="shared" si="0"/>
        <v>0</v>
      </c>
      <c r="I14" s="83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83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83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83" t="e">
        <f>SUMIFS( INDEX( 'ETPT Format DDG'!$A:$EF,,MATCH("7.52. COUR CRIMINELLE",'ETPT Format DDG'!2:2,0)),'ETPT Format DDG'!$C:$C,$D$5,'ETPT Format DDG'!$EA:$EA,"Fonctionnaire A-B-CBUR placé ADD")</f>
        <v>#N/A</v>
      </c>
      <c r="M14" s="83" t="e">
        <f>SUMIFS( INDEX( 'ETPT Format DDG'!$A:$EF,,MATCH("8.2. JIRS ÉCO-FI",'ETPT Format DDG'!2:2,0)),'ETPT Format DDG'!$C:$C,$D$5,'ETPT Format DDG'!$EA:$EA,"Fonctionnaire A-B-CBUR placé ADD")</f>
        <v>#N/A</v>
      </c>
      <c r="N14" s="83" t="e">
        <f>SUMIFS( INDEX( 'ETPT Format DDG'!$A:$EF,,MATCH("8.3. JIRS CRIM-ORG",'ETPT Format DDG'!2:2,0)),'ETPT Format DDG'!$C:$C,$D$5,'ETPT Format DDG'!$EA:$EA,"Fonctionnaire A-B-CBUR placé ADD")</f>
        <v>#N/A</v>
      </c>
      <c r="O14" s="83" t="e">
        <f>SUMIFS( INDEX( 'ETPT Format DDG'!$A:$EF,,MATCH("8.4. AUTRES SECTIONS SPÉCIALISÉES",'ETPT Format DDG'!2:2,0)),'ETPT Format DDG'!$C:$C,$D$5,'ETPT Format DDG'!$EA:$EA,"Fonctionnaire A-B-CBUR placé ADD")</f>
        <v>#N/A</v>
      </c>
      <c r="P14" s="83" t="e">
        <f>SUMIFS( INDEX( 'ETPT Format DDG'!$A:$EF,,MATCH("3.2. PROTECTION DES MAJEURS",'ETPT Format DDG'!2:2,0)),'ETPT Format DDG'!$C:$C,$D$5,'ETPT Format DDG'!$EA:$EA,"Fonctionnaire A-B-CBUR placé ADD")</f>
        <v>#N/A</v>
      </c>
      <c r="Q14" s="83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83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83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83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83" t="e">
        <f>SUMIFS( INDEX( 'ETPT Format DDG'!$A:$EF,,MATCH("1. TOTAL CONTENTIEUX SOCIAL",'ETPT Format DDG'!2:2,0)),'ETPT Format DDG'!$C:$C,$D$5,'ETPT Format DDG'!$EA:$EA,"Fonctionnaire A-B-CBUR placé ADD")</f>
        <v>#N/A</v>
      </c>
      <c r="V14" s="217" t="e">
        <f>SUMIFS( INDEX( 'ETPT Format DDG'!$A:$EF,,MATCH("Temps ventilé sur la période (y.c. indisponibilité)",'ETPT Format DDG'!2:2,0)),'ETPT Format DDG'!$C:$C,$D$5,'ETPT Format DDG'!$EA:$EA,"Fonctionnaire A-B-CBUR placé ADD")-
SUM(I14:U14)-SUMIFS( INDEX( 'ETPT Format DDG'!$A:$EF,,MATCH("11.7. FONCTIONNAIRES AFFECTÉS AU CPH",'ETPT Format DDG'!2:2,0)),'ETPT Format DDG'!$C:$C,$D$5,'ETPT Format DDG'!$EA:$EA,"Fonctionnaire CTECH placé ADD")</f>
        <v>#N/A</v>
      </c>
      <c r="W14" s="71" t="e">
        <f t="shared" si="6"/>
        <v>#N/A</v>
      </c>
      <c r="X14" s="82"/>
      <c r="Y14" s="81"/>
      <c r="Z14" s="81"/>
      <c r="AA14" s="81"/>
      <c r="AB14" s="71">
        <f t="shared" si="1"/>
        <v>0</v>
      </c>
      <c r="AC14" s="80" t="e">
        <f>SUMIFS( INDEX( 'ETPT Format DDG'!$A:$EF,,MATCH("3.2. PROTECTION DES MAJEURS",'ETPT Format DDG'!2:2,0)),'ETPT Format DDG'!$C:$C,$D$5,'ETPT Format DDG'!$EA:$EA,"Magistrat placé ADD")</f>
        <v>#N/A</v>
      </c>
      <c r="AD14" s="78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216" t="e">
        <f>SUMIFS( INDEX( 'ETPT Format DDG'!$A:$EF,,MATCH("8.1. SERVICE GÉNÉRAL",'ETPT Format DDG'!2:2,0)),'ETPT Format DDG'!$C:$C,$D$5,'ETPT Format DDG'!$EA:$EA,"Magistrat placé ADD")</f>
        <v>#N/A</v>
      </c>
      <c r="AF14" s="216" t="e">
        <f>SUMIFS( INDEX( 'ETPT Format DDG'!$A:$EF,,MATCH("8.2. JIRS ÉCO-FI",'ETPT Format DDG'!2:2,0)),'ETPT Format DDG'!$C:$C,$D$5,'ETPT Format DDG'!$EA:$EA,"Magistrat placé ADD")</f>
        <v>#N/A</v>
      </c>
      <c r="AG14" s="216" t="e">
        <f>SUMIFS( INDEX( 'ETPT Format DDG'!$A:$EF,,MATCH("8.3. JIRS CRIM-ORG",'ETPT Format DDG'!2:2,0)),'ETPT Format DDG'!$C:$C,$D$5,'ETPT Format DDG'!$EA:$EA,"Magistrat placé ADD")</f>
        <v>#N/A</v>
      </c>
      <c r="AH14" s="216" t="e">
        <f>SUMIFS( INDEX( 'ETPT Format DDG'!$A:$EF,,MATCH("8.4. AUTRES SECTIONS SPÉCIALISÉES",'ETPT Format DDG'!2:2,0)),'ETPT Format DDG'!$C:$C,$D$5,'ETPT Format DDG'!$EA:$EA,"Magistrat placé ADD")</f>
        <v>#N/A</v>
      </c>
      <c r="AI14" s="216" t="e">
        <f>SUMIFS( INDEX( 'ETPT Format DDG'!$A:$EF,,MATCH("9. TOTAL JAP",'ETPT Format DDG'!2:2,0)),'ETPT Format DDG'!$C:$C,$D$5,'ETPT Format DDG'!$EA:$EA,"Magistrat placé ADD")</f>
        <v>#N/A</v>
      </c>
      <c r="AJ14" s="216" t="e">
        <f>SUMIFS( INDEX( 'ETPT Format DDG'!$A:$EF,,MATCH("6.1. ACTIVITÉ CIVILE",'ETPT Format DDG'!2:2,0)),'ETPT Format DDG'!$C:$C,$D$5,'ETPT Format DDG'!$EA:$EA,"Magistrat placé ADD")+
SUMIFS( INDEX( 'ETPT Format DDG'!$A:$EF,,MATCH("6.2. ACTIVITÉ PÉNALE",'ETPT Format DDG'!2:2,0)),'ETPT Format DDG'!$C:$C,$D$5,'ETPT Format DDG'!$EA:$EA,"Magistrat placé ADD")</f>
        <v>#N/A</v>
      </c>
      <c r="AK14" s="216" t="e">
        <f>SUMIFS( INDEX( 'ETPT Format DDG'!$A:$EF,,MATCH("5. TOTAL JLD CIVIL",'ETPT Format DDG'!2:2,0)),'ETPT Format DDG'!$C:$C,$D$5,'ETPT Format DDG'!$EA:$EA,"Magistrat placé ADD")+
SUMIFS( INDEX( 'ETPT Format DDG'!$A:$EF,,MATCH("10. TOTAL JLD PÉNAL",'ETPT Format DDG'!2:2,0)),'ETPT Format DDG'!$C:$C,$D$5,'ETPT Format DDG'!$EA:$EA,"Magistrat placé ADD")</f>
        <v>#N/A</v>
      </c>
      <c r="AL14" s="71" t="e">
        <f t="shared" si="2"/>
        <v>#N/A</v>
      </c>
      <c r="AM14" s="216" t="e">
        <f>SUMIFS( INDEX( 'ETPT Format DDG'!$A:$EF,,MATCH("7.5. COUR D'ASSISES HORS JIRS",'ETPT Format DDG'!2:2,0)),'ETPT Format DDG'!$C:$C,$D$5,'ETPT Format DDG'!$EA:$EA,"Magistrat placé ADD")+
SUMIFS( INDEX( 'ETPT Format DDG'!$A:$EF,,MATCH("7.51. COUR D'ASSISES JIRS",'ETPT Format DDG'!2:2,0)),'ETPT Format DDG'!$C:$C,$D$5,'ETPT Format DDG'!$EA:$EA,"Magistrat placé ADD")</f>
        <v>#N/A</v>
      </c>
      <c r="AN14" s="216" t="e">
        <f>SUMIFS( INDEX( 'ETPT Format DDG'!$A:$EF,,MATCH("7.52. COUR CRIMINELLE",'ETPT Format DDG'!2:2,0)),'ETPT Format DDG'!$C:$C,$D$5,'ETPT Format DDG'!$EA:$EA,"Magistrat placé ADD")</f>
        <v>#N/A</v>
      </c>
      <c r="AO14" s="216" t="e">
        <f>SUMIFS( INDEX( 'ETPT Format DDG'!$A:$EF,,MATCH("7.121. COLLÉGIALES JIRS ECO-FI",'ETPT Format DDG'!2:2,0)),'ETPT Format DDG'!$C:$C,$D$5,'ETPT Format DDG'!$EA:$EA,"Magistrat placé ADD")</f>
        <v>#N/A</v>
      </c>
      <c r="AP14" s="216" t="e">
        <f>SUMIFS( INDEX( 'ETPT Format DDG'!$A:$EF,,MATCH("7.12. COLLÉGIALES JIRS CRIM-ORG",'ETPT Format DDG'!2:2,0)),'ETPT Format DDG'!$C:$C,$D$5,'ETPT Format DDG'!$EA:$EA,"Magistrat placé ADD")</f>
        <v>#N/A</v>
      </c>
      <c r="AQ14" s="216" t="e">
        <f>SUMIFS( INDEX( 'ETPT Format DDG'!$A:$EF,,MATCH("7.122. COLLÉGIALES AUTRES SECTIONS SPÉCIALISÉES",'ETPT Format DDG'!2:2,0)),'ETPT Format DDG'!$C:$C,$D$5,'ETPT Format DDG'!$EA:$EA,"Magistrat placé ADD")</f>
        <v>#N/A</v>
      </c>
      <c r="AR14" s="216" t="e">
        <f>SUMIFS( INDEX( 'ETPT Format DDG'!$A:$EF,,MATCH("7.6. TRIBUNAL DE POLICE",'ETPT Format DDG'!2:2,0)),'ETPT Format DDG'!$C:$C,$D$5,'ETPT Format DDG'!$EA:$EA,"Magistrat placé ADD")+
SUMIFS( INDEX( 'ETPT Format DDG'!$A:$EF,,MATCH("7.7. OP CONTRAVENTIONNELLES",'ETPT Format DDG'!2:2,0)),'ETPT Format DDG'!$C:$C,$D$5,'ETPT Format DDG'!$EA:$EA,"Magistrat placé ADD")</f>
        <v>#N/A</v>
      </c>
      <c r="AS14" s="78" t="e">
        <f>SUMIFS( INDEX( 'ETPT Format DDG'!$A:$EF,,MATCH("1.1. DÉPARTAGE PRUD'HOMAL",'ETPT Format DDG'!2:2,0)),'ETPT Format DDG'!$C:$C,$D$5,'ETPT Format DDG'!$EA:$EA,"Magistrat placé ADD")</f>
        <v>#N/A</v>
      </c>
      <c r="AT14" s="78" t="e">
        <f>SUMIFS( INDEX( 'ETPT Format DDG'!$A:$EF,,MATCH("4.0. CONTENTIEUX GÉNÉRAL &lt;10.000€",'ETPT Format DDG'!2:2,0)),'ETPT Format DDG'!$C:$C,$D$5,'ETPT Format DDG'!$EA:$EA,"Magistrat placé ADD")</f>
        <v>#N/A</v>
      </c>
      <c r="AU14" s="78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78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216" t="e">
        <f>SUMIFS( INDEX( 'ETPT Format DDG'!$A:$EF,,MATCH("2. TOTAL CONTENTIEUX JAF",'ETPT Format DDG'!2:2,0)),'ETPT Format DDG'!$C:$C,$D$5,'ETPT Format DDG'!$EA:$EA,"Magistrat placé ADD")</f>
        <v>#N/A</v>
      </c>
      <c r="AX14" s="79"/>
      <c r="AY14" s="78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71" t="e">
        <f t="shared" si="3"/>
        <v>#N/A</v>
      </c>
      <c r="BA14" s="77"/>
      <c r="BB14" s="77"/>
      <c r="BC14" s="77"/>
      <c r="BD14" s="77"/>
      <c r="BE14" s="77"/>
      <c r="BF14" s="77"/>
      <c r="BG14" s="77"/>
      <c r="BH14" s="77"/>
      <c r="BI14" s="77"/>
      <c r="BJ14" s="71">
        <f t="shared" si="4"/>
        <v>0</v>
      </c>
    </row>
    <row r="15" spans="1:62" s="66" customFormat="1" ht="14.25" customHeight="1" x14ac:dyDescent="0.15">
      <c r="A15" s="76" t="s">
        <v>198</v>
      </c>
      <c r="B15" s="86"/>
      <c r="C15" s="86"/>
      <c r="D15" s="87" t="str">
        <f t="shared" si="5"/>
        <v/>
      </c>
      <c r="E15" s="86" t="s">
        <v>197</v>
      </c>
      <c r="F15" s="86" t="s">
        <v>196</v>
      </c>
      <c r="G15" s="85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84">
        <f t="shared" si="0"/>
        <v>0</v>
      </c>
      <c r="I15" s="83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83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83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83" t="e">
        <f>SUMIFS( INDEX( 'ETPT Format DDG'!$A:$EF,,MATCH("7.52. COUR CRIMINELLE",'ETPT Format DDG'!2:2,0)),'ETPT Format DDG'!$C:$C,$D$5,'ETPT Format DDG'!$EA:$EA,"Fonctionnaire A-B-CBUR placé SUB")</f>
        <v>#N/A</v>
      </c>
      <c r="M15" s="83" t="e">
        <f>SUMIFS( INDEX( 'ETPT Format DDG'!$A:$EF,,MATCH("8.2. JIRS ÉCO-FI",'ETPT Format DDG'!2:2,0)),'ETPT Format DDG'!$C:$C,$D$5,'ETPT Format DDG'!$EA:$EA,"Fonctionnaire A-B-CBUR placé SUB")</f>
        <v>#N/A</v>
      </c>
      <c r="N15" s="83" t="e">
        <f>SUMIFS( INDEX( 'ETPT Format DDG'!$A:$EF,,MATCH("8.3. JIRS CRIM-ORG",'ETPT Format DDG'!2:2,0)),'ETPT Format DDG'!$C:$C,$D$5,'ETPT Format DDG'!$EA:$EA,"Fonctionnaire A-B-CBUR placé SUB")</f>
        <v>#N/A</v>
      </c>
      <c r="O15" s="83" t="e">
        <f>SUMIFS( INDEX( 'ETPT Format DDG'!$A:$EF,,MATCH("8.4. AUTRES SECTIONS SPÉCIALISÉES",'ETPT Format DDG'!2:2,0)),'ETPT Format DDG'!$C:$C,$D$5,'ETPT Format DDG'!$EA:$EA,"Fonctionnaire A-B-CBUR placé SUB")</f>
        <v>#N/A</v>
      </c>
      <c r="P15" s="83" t="e">
        <f>SUMIFS( INDEX( 'ETPT Format DDG'!$A:$EF,,MATCH("3.2. PROTECTION DES MAJEURS",'ETPT Format DDG'!2:2,0)),'ETPT Format DDG'!$C:$C,$D$5,'ETPT Format DDG'!$EA:$EA,"Fonctionnaire A-B-CBUR placé SUB")</f>
        <v>#N/A</v>
      </c>
      <c r="Q15" s="83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83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83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83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83" t="e">
        <f>SUMIFS( INDEX( 'ETPT Format DDG'!$A:$EF,,MATCH("1. TOTAL CONTENTIEUX SOCIAL",'ETPT Format DDG'!2:2,0)),'ETPT Format DDG'!$C:$C,$D$5,'ETPT Format DDG'!$EA:$EA,"Fonctionnaire A-B-CBUR placé SUB")</f>
        <v>#N/A</v>
      </c>
      <c r="V15" s="217" t="e">
        <f>SUMIFS( INDEX( 'ETPT Format DDG'!$A:$EF,,MATCH("Temps ventilé sur la période (y.c. indisponibilité)",'ETPT Format DDG'!2:2,0)),'ETPT Format DDG'!$C:$C,$D$5,'ETPT Format DDG'!$EA:$EA,"Fonctionnaire A-B-CBUR placé SUB")-
SUM(I15:U15)-SUMIFS( INDEX( 'ETPT Format DDG'!$A:$EF,,MATCH("11.7. FONCTIONNAIRES AFFECTÉS AU CPH",'ETPT Format DDG'!2:2,0)),'ETPT Format DDG'!$C:$C,$D$5,'ETPT Format DDG'!$EA:$EA,"Fonctionnaire CTECH placé SUB")</f>
        <v>#N/A</v>
      </c>
      <c r="W15" s="71" t="e">
        <f t="shared" si="6"/>
        <v>#N/A</v>
      </c>
      <c r="X15" s="82"/>
      <c r="Y15" s="81"/>
      <c r="Z15" s="81"/>
      <c r="AA15" s="81"/>
      <c r="AB15" s="71">
        <f t="shared" si="1"/>
        <v>0</v>
      </c>
      <c r="AC15" s="80" t="e">
        <f>SUMIFS( INDEX( 'ETPT Format DDG'!$A:$EF,,MATCH("3.2. PROTECTION DES MAJEURS",'ETPT Format DDG'!2:2,0)),'ETPT Format DDG'!$C:$C,$D$5,'ETPT Format DDG'!$EA:$EA,"Magistrat placé SUB")</f>
        <v>#N/A</v>
      </c>
      <c r="AD15" s="78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216" t="e">
        <f>SUMIFS( INDEX( 'ETPT Format DDG'!$A:$EF,,MATCH("8.1. SERVICE GÉNÉRAL",'ETPT Format DDG'!2:2,0)),'ETPT Format DDG'!$C:$C,$D$5,'ETPT Format DDG'!$EA:$EA,"Magistrat placé SUB")</f>
        <v>#N/A</v>
      </c>
      <c r="AF15" s="216" t="e">
        <f>SUMIFS( INDEX( 'ETPT Format DDG'!$A:$EF,,MATCH("8.2. JIRS ÉCO-FI",'ETPT Format DDG'!2:2,0)),'ETPT Format DDG'!$C:$C,$D$5,'ETPT Format DDG'!$EA:$EA,"Magistrat placé SUB")</f>
        <v>#N/A</v>
      </c>
      <c r="AG15" s="216" t="e">
        <f>SUMIFS( INDEX( 'ETPT Format DDG'!$A:$EF,,MATCH("8.3. JIRS CRIM-ORG",'ETPT Format DDG'!2:2,0)),'ETPT Format DDG'!$C:$C,$D$5,'ETPT Format DDG'!$EA:$EA,"Magistrat placé SUB")</f>
        <v>#N/A</v>
      </c>
      <c r="AH15" s="216" t="e">
        <f>SUMIFS( INDEX( 'ETPT Format DDG'!$A:$EF,,MATCH("8.4. AUTRES SECTIONS SPÉCIALISÉES",'ETPT Format DDG'!2:2,0)),'ETPT Format DDG'!$C:$C,$D$5,'ETPT Format DDG'!$EA:$EA,"Magistrat placé SUB")</f>
        <v>#N/A</v>
      </c>
      <c r="AI15" s="216" t="e">
        <f>SUMIFS( INDEX( 'ETPT Format DDG'!$A:$EF,,MATCH("9. TOTAL JAP",'ETPT Format DDG'!2:2,0)),'ETPT Format DDG'!$C:$C,$D$5,'ETPT Format DDG'!$EA:$EA,"Magistrat placé SUB")</f>
        <v>#N/A</v>
      </c>
      <c r="AJ15" s="216" t="e">
        <f>SUMIFS( INDEX( 'ETPT Format DDG'!$A:$EF,,MATCH("6.1. ACTIVITÉ CIVILE",'ETPT Format DDG'!2:2,0)),'ETPT Format DDG'!$C:$C,$D$5,'ETPT Format DDG'!$EA:$EA,"Magistrat placé SUB")+
SUMIFS( INDEX( 'ETPT Format DDG'!$A:$EF,,MATCH("6.2. ACTIVITÉ PÉNALE",'ETPT Format DDG'!2:2,0)),'ETPT Format DDG'!$C:$C,$D$5,'ETPT Format DDG'!$EA:$EA,"Magistrat placé SUB")</f>
        <v>#N/A</v>
      </c>
      <c r="AK15" s="216" t="e">
        <f>SUMIFS( INDEX( 'ETPT Format DDG'!$A:$EF,,MATCH("5. TOTAL JLD CIVIL",'ETPT Format DDG'!2:2,0)),'ETPT Format DDG'!$C:$C,$D$5,'ETPT Format DDG'!$EA:$EA,"Magistrat placé SUB")+
SUMIFS( INDEX( 'ETPT Format DDG'!$A:$EF,,MATCH("10. TOTAL JLD PÉNAL",'ETPT Format DDG'!2:2,0)),'ETPT Format DDG'!$C:$C,$D$5,'ETPT Format DDG'!$EA:$EA,"Magistrat placé SUB")</f>
        <v>#N/A</v>
      </c>
      <c r="AL15" s="71" t="e">
        <f t="shared" si="2"/>
        <v>#N/A</v>
      </c>
      <c r="AM15" s="216" t="e">
        <f>SUMIFS( INDEX( 'ETPT Format DDG'!$A:$EF,,MATCH("7.5. COUR D'ASSISES HORS JIRS",'ETPT Format DDG'!2:2,0)),'ETPT Format DDG'!$C:$C,$D$5,'ETPT Format DDG'!$EA:$EA,"Magistrat placé SUB")+
SUMIFS( INDEX( 'ETPT Format DDG'!$A:$EF,,MATCH("7.51. COUR D'ASSISES JIRS",'ETPT Format DDG'!2:2,0)),'ETPT Format DDG'!$C:$C,$D$5,'ETPT Format DDG'!$EA:$EA,"Magistrat placé SUB")</f>
        <v>#N/A</v>
      </c>
      <c r="AN15" s="216" t="e">
        <f>SUMIFS( INDEX( 'ETPT Format DDG'!$A:$EF,,MATCH("7.52. COUR CRIMINELLE",'ETPT Format DDG'!2:2,0)),'ETPT Format DDG'!$C:$C,$D$5,'ETPT Format DDG'!$EA:$EA,"Magistrat placé SUB")</f>
        <v>#N/A</v>
      </c>
      <c r="AO15" s="216" t="e">
        <f>SUMIFS( INDEX( 'ETPT Format DDG'!$A:$EF,,MATCH("7.121. COLLÉGIALES JIRS ECO-FI",'ETPT Format DDG'!2:2,0)),'ETPT Format DDG'!$C:$C,$D$5,'ETPT Format DDG'!$EA:$EA,"Magistrat placé SUB")</f>
        <v>#N/A</v>
      </c>
      <c r="AP15" s="216" t="e">
        <f>SUMIFS( INDEX( 'ETPT Format DDG'!$A:$EF,,MATCH("7.12. COLLÉGIALES JIRS CRIM-ORG",'ETPT Format DDG'!2:2,0)),'ETPT Format DDG'!$C:$C,$D$5,'ETPT Format DDG'!$EA:$EA,"Magistrat placé SUB")</f>
        <v>#N/A</v>
      </c>
      <c r="AQ15" s="216" t="e">
        <f>SUMIFS( INDEX( 'ETPT Format DDG'!$A:$EF,,MATCH("7.122. COLLÉGIALES AUTRES SECTIONS SPÉCIALISÉES",'ETPT Format DDG'!2:2,0)),'ETPT Format DDG'!$C:$C,$D$5,'ETPT Format DDG'!$EA:$EA,"Magistrat placé SUB")</f>
        <v>#N/A</v>
      </c>
      <c r="AR15" s="216" t="e">
        <f>SUMIFS( INDEX( 'ETPT Format DDG'!$A:$EF,,MATCH("7.6. TRIBUNAL DE POLICE",'ETPT Format DDG'!2:2,0)),'ETPT Format DDG'!$C:$C,$D$5,'ETPT Format DDG'!$EA:$EA,"Magistrat placé SUB")+
SUMIFS( INDEX( 'ETPT Format DDG'!$A:$EF,,MATCH("7.7. OP CONTRAVENTIONNELLES",'ETPT Format DDG'!2:2,0)),'ETPT Format DDG'!$C:$C,$D$5,'ETPT Format DDG'!$EA:$EA,"Magistrat placé SUB")</f>
        <v>#N/A</v>
      </c>
      <c r="AS15" s="78" t="e">
        <f>SUMIFS( INDEX( 'ETPT Format DDG'!$A:$EF,,MATCH("1.1. DÉPARTAGE PRUD'HOMAL",'ETPT Format DDG'!2:2,0)),'ETPT Format DDG'!$C:$C,$D$5,'ETPT Format DDG'!$EA:$EA,"Magistrat placé SUB")</f>
        <v>#N/A</v>
      </c>
      <c r="AT15" s="78" t="e">
        <f>SUMIFS( INDEX( 'ETPT Format DDG'!$A:$EF,,MATCH("4.0. CONTENTIEUX GÉNÉRAL &lt;10.000€",'ETPT Format DDG'!2:2,0)),'ETPT Format DDG'!$C:$C,$D$5,'ETPT Format DDG'!$EA:$EA,"Magistrat placé SUB")</f>
        <v>#N/A</v>
      </c>
      <c r="AU15" s="78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78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216" t="e">
        <f>SUMIFS( INDEX( 'ETPT Format DDG'!$A:$EF,,MATCH("2. TOTAL CONTENTIEUX JAF",'ETPT Format DDG'!2:2,0)),'ETPT Format DDG'!$C:$C,$D$5,'ETPT Format DDG'!$EA:$EA,"Magistrat placé SUB")</f>
        <v>#N/A</v>
      </c>
      <c r="AX15" s="79"/>
      <c r="AY15" s="78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71" t="e">
        <f t="shared" si="3"/>
        <v>#N/A</v>
      </c>
      <c r="BA15" s="77"/>
      <c r="BB15" s="77"/>
      <c r="BC15" s="77"/>
      <c r="BD15" s="77"/>
      <c r="BE15" s="77"/>
      <c r="BF15" s="77"/>
      <c r="BG15" s="77"/>
      <c r="BH15" s="77"/>
      <c r="BI15" s="77"/>
      <c r="BJ15" s="71">
        <f t="shared" si="4"/>
        <v>0</v>
      </c>
    </row>
    <row r="16" spans="1:62" s="66" customFormat="1" ht="14.25" customHeight="1" x14ac:dyDescent="0.15">
      <c r="A16" s="76"/>
      <c r="B16" s="75"/>
      <c r="C16" s="75"/>
      <c r="D16" s="75"/>
      <c r="E16" s="75"/>
      <c r="F16" s="74" t="s">
        <v>195</v>
      </c>
      <c r="G16" s="72" t="e">
        <f t="shared" ref="G16:AL16" si="7">SUM(G5:G15)</f>
        <v>#N/A</v>
      </c>
      <c r="H16" s="71" t="e">
        <f t="shared" si="7"/>
        <v>#N/A</v>
      </c>
      <c r="I16" s="72" t="e">
        <f t="shared" si="7"/>
        <v>#N/A</v>
      </c>
      <c r="J16" s="72" t="e">
        <f t="shared" si="7"/>
        <v>#N/A</v>
      </c>
      <c r="K16" s="72" t="e">
        <f t="shared" si="7"/>
        <v>#N/A</v>
      </c>
      <c r="L16" s="73" t="e">
        <f t="shared" si="7"/>
        <v>#N/A</v>
      </c>
      <c r="M16" s="72" t="e">
        <f t="shared" si="7"/>
        <v>#N/A</v>
      </c>
      <c r="N16" s="72" t="e">
        <f t="shared" si="7"/>
        <v>#N/A</v>
      </c>
      <c r="O16" s="72" t="e">
        <f t="shared" si="7"/>
        <v>#N/A</v>
      </c>
      <c r="P16" s="72" t="e">
        <f t="shared" si="7"/>
        <v>#N/A</v>
      </c>
      <c r="Q16" s="72" t="e">
        <f t="shared" si="7"/>
        <v>#N/A</v>
      </c>
      <c r="R16" s="72" t="e">
        <f t="shared" si="7"/>
        <v>#N/A</v>
      </c>
      <c r="S16" s="72" t="e">
        <f t="shared" si="7"/>
        <v>#N/A</v>
      </c>
      <c r="T16" s="72" t="e">
        <f t="shared" si="7"/>
        <v>#N/A</v>
      </c>
      <c r="U16" s="72" t="e">
        <f t="shared" si="7"/>
        <v>#N/A</v>
      </c>
      <c r="V16" s="72" t="e">
        <f t="shared" si="7"/>
        <v>#N/A</v>
      </c>
      <c r="W16" s="71" t="e">
        <f t="shared" si="7"/>
        <v>#N/A</v>
      </c>
      <c r="X16" s="72" t="e">
        <f t="shared" si="7"/>
        <v>#N/A</v>
      </c>
      <c r="Y16" s="72" t="e">
        <f t="shared" si="7"/>
        <v>#N/A</v>
      </c>
      <c r="Z16" s="72" t="e">
        <f t="shared" si="7"/>
        <v>#N/A</v>
      </c>
      <c r="AA16" s="72" t="e">
        <f t="shared" si="7"/>
        <v>#N/A</v>
      </c>
      <c r="AB16" s="71" t="e">
        <f t="shared" si="7"/>
        <v>#N/A</v>
      </c>
      <c r="AC16" s="72" t="e">
        <f t="shared" si="7"/>
        <v>#N/A</v>
      </c>
      <c r="AD16" s="72" t="e">
        <f t="shared" si="7"/>
        <v>#N/A</v>
      </c>
      <c r="AE16" s="72" t="e">
        <f t="shared" si="7"/>
        <v>#N/A</v>
      </c>
      <c r="AF16" s="72" t="e">
        <f t="shared" si="7"/>
        <v>#N/A</v>
      </c>
      <c r="AG16" s="72" t="e">
        <f t="shared" si="7"/>
        <v>#N/A</v>
      </c>
      <c r="AH16" s="72" t="e">
        <f t="shared" si="7"/>
        <v>#N/A</v>
      </c>
      <c r="AI16" s="72" t="e">
        <f t="shared" si="7"/>
        <v>#N/A</v>
      </c>
      <c r="AJ16" s="72" t="e">
        <f t="shared" si="7"/>
        <v>#N/A</v>
      </c>
      <c r="AK16" s="72" t="e">
        <f t="shared" si="7"/>
        <v>#N/A</v>
      </c>
      <c r="AL16" s="71" t="e">
        <f t="shared" si="7"/>
        <v>#N/A</v>
      </c>
      <c r="AM16" s="72" t="e">
        <f t="shared" ref="AM16:BJ16" si="8">SUM(AM5:AM15)</f>
        <v>#N/A</v>
      </c>
      <c r="AN16" s="72" t="e">
        <f t="shared" si="8"/>
        <v>#N/A</v>
      </c>
      <c r="AO16" s="72" t="e">
        <f t="shared" si="8"/>
        <v>#N/A</v>
      </c>
      <c r="AP16" s="72" t="e">
        <f t="shared" si="8"/>
        <v>#N/A</v>
      </c>
      <c r="AQ16" s="72" t="e">
        <f t="shared" si="8"/>
        <v>#N/A</v>
      </c>
      <c r="AR16" s="72" t="e">
        <f t="shared" si="8"/>
        <v>#N/A</v>
      </c>
      <c r="AS16" s="72" t="e">
        <f t="shared" si="8"/>
        <v>#N/A</v>
      </c>
      <c r="AT16" s="72" t="e">
        <f t="shared" si="8"/>
        <v>#N/A</v>
      </c>
      <c r="AU16" s="72" t="e">
        <f t="shared" si="8"/>
        <v>#N/A</v>
      </c>
      <c r="AV16" s="72" t="e">
        <f t="shared" si="8"/>
        <v>#N/A</v>
      </c>
      <c r="AW16" s="72" t="e">
        <f t="shared" si="8"/>
        <v>#N/A</v>
      </c>
      <c r="AX16" s="72" t="e">
        <f t="shared" si="8"/>
        <v>#N/A</v>
      </c>
      <c r="AY16" s="72" t="e">
        <f t="shared" si="8"/>
        <v>#N/A</v>
      </c>
      <c r="AZ16" s="71" t="e">
        <f t="shared" si="8"/>
        <v>#N/A</v>
      </c>
      <c r="BA16" s="72">
        <f t="shared" si="8"/>
        <v>0</v>
      </c>
      <c r="BB16" s="72">
        <f t="shared" si="8"/>
        <v>0</v>
      </c>
      <c r="BC16" s="72">
        <f t="shared" si="8"/>
        <v>0</v>
      </c>
      <c r="BD16" s="72">
        <f t="shared" si="8"/>
        <v>0</v>
      </c>
      <c r="BE16" s="72">
        <f t="shared" si="8"/>
        <v>0</v>
      </c>
      <c r="BF16" s="72">
        <f t="shared" si="8"/>
        <v>0</v>
      </c>
      <c r="BG16" s="72">
        <f t="shared" si="8"/>
        <v>0</v>
      </c>
      <c r="BH16" s="72">
        <f t="shared" si="8"/>
        <v>0</v>
      </c>
      <c r="BI16" s="72">
        <f t="shared" si="8"/>
        <v>0</v>
      </c>
      <c r="BJ16" s="71">
        <f t="shared" si="8"/>
        <v>0</v>
      </c>
    </row>
    <row r="17" spans="1:62" s="66" customFormat="1" ht="9" customHeight="1" x14ac:dyDescent="0.15">
      <c r="A17" s="70"/>
      <c r="B17" s="69"/>
      <c r="C17" s="69"/>
      <c r="D17" s="69"/>
      <c r="E17" s="69"/>
      <c r="F17" s="68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</row>
    <row r="18" spans="1:62" x14ac:dyDescent="0.2">
      <c r="W18" s="65" t="e">
        <f>H16+W16-W14-H14-H15-W15+ETPT_CPH!G5</f>
        <v>#N/A</v>
      </c>
      <c r="AZ18" s="65" t="e">
        <f>AZ16+AL16-AZ14-AL14</f>
        <v>#N/A</v>
      </c>
    </row>
    <row r="19" spans="1:62" x14ac:dyDescent="0.2">
      <c r="D19" s="64" t="s">
        <v>330</v>
      </c>
      <c r="AZ19" s="63"/>
    </row>
    <row r="20" spans="1:62" x14ac:dyDescent="0.2">
      <c r="W20" s="63"/>
      <c r="AZ20" s="63"/>
    </row>
    <row r="21" spans="1:62" x14ac:dyDescent="0.2">
      <c r="W21" s="63"/>
      <c r="AY21" s="63"/>
    </row>
    <row r="22" spans="1:62" x14ac:dyDescent="0.2">
      <c r="AH22" s="63"/>
    </row>
    <row r="24" spans="1:62" x14ac:dyDescent="0.2">
      <c r="V24" s="63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baseColWidth="10" defaultColWidth="11" defaultRowHeight="16" x14ac:dyDescent="0.2"/>
  <cols>
    <col min="1" max="3" width="11" style="62" hidden="1" customWidth="1"/>
    <col min="4" max="5" width="11" style="62"/>
    <col min="6" max="6" width="46.33203125" style="62" bestFit="1" customWidth="1"/>
    <col min="7" max="16384" width="11" style="62"/>
  </cols>
  <sheetData>
    <row r="1" spans="1:35" x14ac:dyDescent="0.2">
      <c r="A1" s="214" t="s">
        <v>373</v>
      </c>
      <c r="B1" s="214"/>
      <c r="C1" s="214"/>
      <c r="D1" s="214"/>
      <c r="E1" s="214"/>
      <c r="F1" s="214"/>
      <c r="G1" s="214"/>
      <c r="H1" s="214"/>
      <c r="I1" s="66"/>
      <c r="J1" s="66"/>
      <c r="K1" s="66"/>
      <c r="L1" s="66"/>
      <c r="M1" s="66"/>
      <c r="N1" s="66"/>
      <c r="O1" s="144"/>
      <c r="P1" s="144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144"/>
      <c r="AC1" s="144"/>
      <c r="AD1" s="66"/>
      <c r="AE1" s="66"/>
      <c r="AF1" s="66"/>
      <c r="AG1" s="66"/>
      <c r="AH1" s="66"/>
      <c r="AI1" s="66"/>
    </row>
    <row r="2" spans="1:35" x14ac:dyDescent="0.2">
      <c r="A2" s="112"/>
      <c r="B2" s="112"/>
      <c r="C2" s="112"/>
      <c r="D2" s="112"/>
      <c r="E2" s="112"/>
      <c r="F2" s="112"/>
      <c r="G2" s="109" t="s">
        <v>328</v>
      </c>
      <c r="H2" s="212" t="s">
        <v>327</v>
      </c>
      <c r="I2" s="109" t="s">
        <v>326</v>
      </c>
      <c r="J2" s="109" t="s">
        <v>326</v>
      </c>
      <c r="K2" s="109" t="s">
        <v>326</v>
      </c>
      <c r="L2" s="109" t="s">
        <v>326</v>
      </c>
      <c r="M2" s="109" t="s">
        <v>326</v>
      </c>
      <c r="N2" s="109" t="s">
        <v>326</v>
      </c>
      <c r="O2" s="145" t="s">
        <v>326</v>
      </c>
      <c r="P2" s="145" t="s">
        <v>326</v>
      </c>
      <c r="Q2" s="109" t="s">
        <v>326</v>
      </c>
      <c r="R2" s="109" t="s">
        <v>326</v>
      </c>
      <c r="S2" s="212" t="s">
        <v>325</v>
      </c>
      <c r="T2" s="109" t="s">
        <v>144</v>
      </c>
      <c r="U2" s="212" t="s">
        <v>324</v>
      </c>
      <c r="V2" s="109" t="s">
        <v>323</v>
      </c>
      <c r="W2" s="109" t="s">
        <v>323</v>
      </c>
      <c r="X2" s="109" t="s">
        <v>323</v>
      </c>
      <c r="Y2" s="109" t="s">
        <v>323</v>
      </c>
      <c r="Z2" s="109" t="s">
        <v>323</v>
      </c>
      <c r="AA2" s="109" t="s">
        <v>323</v>
      </c>
      <c r="AB2" s="145" t="s">
        <v>323</v>
      </c>
      <c r="AC2" s="145" t="s">
        <v>323</v>
      </c>
      <c r="AD2" s="109" t="s">
        <v>323</v>
      </c>
      <c r="AE2" s="212" t="s">
        <v>372</v>
      </c>
      <c r="AF2" s="109" t="s">
        <v>371</v>
      </c>
      <c r="AG2" s="109" t="s">
        <v>371</v>
      </c>
      <c r="AH2" s="109" t="s">
        <v>371</v>
      </c>
      <c r="AI2" s="212" t="s">
        <v>370</v>
      </c>
    </row>
    <row r="3" spans="1:35" ht="36" x14ac:dyDescent="0.2">
      <c r="A3" s="112"/>
      <c r="B3" s="112"/>
      <c r="C3" s="112"/>
      <c r="D3" s="112"/>
      <c r="E3" s="112"/>
      <c r="F3" s="112"/>
      <c r="G3" s="109" t="s">
        <v>317</v>
      </c>
      <c r="H3" s="212"/>
      <c r="I3" s="109" t="s">
        <v>369</v>
      </c>
      <c r="J3" s="109" t="s">
        <v>368</v>
      </c>
      <c r="K3" s="109" t="s">
        <v>367</v>
      </c>
      <c r="L3" s="109" t="s">
        <v>366</v>
      </c>
      <c r="M3" s="109" t="s">
        <v>365</v>
      </c>
      <c r="N3" s="109" t="s">
        <v>364</v>
      </c>
      <c r="O3" s="145" t="s">
        <v>363</v>
      </c>
      <c r="P3" s="145" t="s">
        <v>362</v>
      </c>
      <c r="Q3" s="109" t="s">
        <v>361</v>
      </c>
      <c r="R3" s="109" t="s">
        <v>304</v>
      </c>
      <c r="S3" s="212"/>
      <c r="T3" s="109" t="s">
        <v>301</v>
      </c>
      <c r="U3" s="212"/>
      <c r="V3" s="109" t="s">
        <v>360</v>
      </c>
      <c r="W3" s="109" t="s">
        <v>359</v>
      </c>
      <c r="X3" s="109" t="s">
        <v>358</v>
      </c>
      <c r="Y3" s="109" t="s">
        <v>357</v>
      </c>
      <c r="Z3" s="109" t="s">
        <v>356</v>
      </c>
      <c r="AA3" s="109" t="s">
        <v>355</v>
      </c>
      <c r="AB3" s="145" t="s">
        <v>354</v>
      </c>
      <c r="AC3" s="145" t="s">
        <v>353</v>
      </c>
      <c r="AD3" s="109" t="s">
        <v>352</v>
      </c>
      <c r="AE3" s="212"/>
      <c r="AF3" s="109" t="s">
        <v>351</v>
      </c>
      <c r="AG3" s="109" t="s">
        <v>287</v>
      </c>
      <c r="AH3" s="109" t="s">
        <v>281</v>
      </c>
      <c r="AI3" s="212"/>
    </row>
    <row r="4" spans="1:35" ht="60" x14ac:dyDescent="0.2">
      <c r="A4" s="112"/>
      <c r="B4" s="110" t="s">
        <v>271</v>
      </c>
      <c r="C4" s="110" t="s">
        <v>270</v>
      </c>
      <c r="D4" s="110" t="s">
        <v>32</v>
      </c>
      <c r="E4" s="110" t="s">
        <v>269</v>
      </c>
      <c r="F4" s="110" t="s">
        <v>268</v>
      </c>
      <c r="G4" s="109" t="s">
        <v>267</v>
      </c>
      <c r="H4" s="212"/>
      <c r="I4" s="109" t="s">
        <v>350</v>
      </c>
      <c r="J4" s="109" t="s">
        <v>349</v>
      </c>
      <c r="K4" s="109" t="s">
        <v>348</v>
      </c>
      <c r="L4" s="109" t="s">
        <v>347</v>
      </c>
      <c r="M4" s="109" t="s">
        <v>346</v>
      </c>
      <c r="N4" s="109" t="s">
        <v>345</v>
      </c>
      <c r="O4" s="145" t="s">
        <v>344</v>
      </c>
      <c r="P4" s="145" t="s">
        <v>343</v>
      </c>
      <c r="Q4" s="109" t="s">
        <v>342</v>
      </c>
      <c r="R4" s="109" t="s">
        <v>253</v>
      </c>
      <c r="S4" s="212"/>
      <c r="T4" s="109" t="s">
        <v>249</v>
      </c>
      <c r="U4" s="212"/>
      <c r="V4" s="109" t="s">
        <v>341</v>
      </c>
      <c r="W4" s="109" t="s">
        <v>340</v>
      </c>
      <c r="X4" s="109" t="s">
        <v>339</v>
      </c>
      <c r="Y4" s="109" t="s">
        <v>338</v>
      </c>
      <c r="Z4" s="109" t="s">
        <v>337</v>
      </c>
      <c r="AA4" s="109" t="s">
        <v>336</v>
      </c>
      <c r="AB4" s="145" t="s">
        <v>335</v>
      </c>
      <c r="AC4" s="145" t="s">
        <v>334</v>
      </c>
      <c r="AD4" s="109" t="s">
        <v>333</v>
      </c>
      <c r="AE4" s="212"/>
      <c r="AF4" s="109" t="s">
        <v>332</v>
      </c>
      <c r="AG4" s="109" t="s">
        <v>234</v>
      </c>
      <c r="AH4" s="109" t="s">
        <v>228</v>
      </c>
      <c r="AI4" s="212"/>
    </row>
    <row r="5" spans="1:35" x14ac:dyDescent="0.2">
      <c r="A5" s="115" t="s">
        <v>331</v>
      </c>
      <c r="B5" s="87"/>
      <c r="C5" s="87"/>
      <c r="D5" s="103">
        <f>ETPT_TPRX_DDG!$D$5</f>
        <v>0</v>
      </c>
      <c r="E5" s="87" t="s">
        <v>218</v>
      </c>
      <c r="F5" s="87" t="s">
        <v>217</v>
      </c>
      <c r="G5" s="9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16">
        <f t="shared" ref="H5:H15" si="0">SUM(G5)</f>
        <v>0</v>
      </c>
      <c r="I5" s="117"/>
      <c r="J5" s="83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83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83" t="e">
        <f>SUMIFS( INDEX( 'ETPT Format DDG'!$A:$EF,,MATCH("3.2. PROTECTION DES MAJEURS",'ETPT Format DDG'!2:2,0)),'ETPT Format DDG'!$C:$C,$D$5,'ETPT Format DDG'!$EA:$EA,"Fonctionnaire A-B-CBUR")</f>
        <v>#N/A</v>
      </c>
      <c r="M5" s="215"/>
      <c r="N5" s="215"/>
      <c r="O5" s="79"/>
      <c r="P5" s="79"/>
      <c r="Q5" s="88"/>
      <c r="R5" s="78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71" t="e">
        <f t="shared" ref="S5:S15" si="1">SUM(I5:R5)</f>
        <v>#N/A</v>
      </c>
      <c r="T5" s="101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71">
        <f t="shared" ref="U5:U15" si="2">SUM(T5)</f>
        <v>0</v>
      </c>
      <c r="V5" s="82"/>
      <c r="W5" s="83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83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83" t="e">
        <f>SUMIFS( INDEX( 'ETPT Format DDG'!$A:$EF,,MATCH("3.2. PROTECTION DES MAJEURS",'ETPT Format DDG'!2:2,0)),'ETPT Format DDG'!$C:$C,$D$5,'ETPT Format DDG'!$EA:$EA,"Magistrat SIEGE S")</f>
        <v>#N/A</v>
      </c>
      <c r="Z5" s="215"/>
      <c r="AA5" s="215"/>
      <c r="AB5" s="79"/>
      <c r="AC5" s="79"/>
      <c r="AD5" s="79"/>
      <c r="AE5" s="116" t="e">
        <f t="shared" ref="AE5:AE15" si="3">SUM(V5:AD5)</f>
        <v>#N/A</v>
      </c>
      <c r="AF5" s="79"/>
      <c r="AG5" s="78" t="e">
        <f>SUMIFS( INDEX( 'ETPT Format DDG'!$A:$EF,,MATCH("1.1. DÉPARTAGE PRUD'HOMAL",'ETPT Format DDG'!2:2,0)),'ETPT Format DDG'!$C:$C,$D$5,'ETPT Format DDG'!$EA:$EA,"Magistrat SIEGE S")</f>
        <v>#N/A</v>
      </c>
      <c r="AH5" s="78" t="e">
        <f>SUMIFS( INDEX( 'ETPT Format DDG'!$A:$EF,,MATCH("Temps ventilés sur la période (contentieux civils et sociaux)",'ETPT Format DDG'!2:2,0)),'ETPT Format DDG'!$C:$C,$D$5,'ETPT Format DDG'!$EA:$EA,"Magistrat SIEGE S")-SUM(V5:AD5)-AF5-AG5-SUMIFS( INDEX( 'ETPT Format DDG'!$A:$EF,,MATCH("6.1. ACTIVITÉ CIVILE",'ETPT Format DDG'!2:2,0)),'ETPT Format DDG'!$C:$C,$D$5,'ETPT Format DDG'!$EA:$EA,"Magistrat SIEGE S")-SUMIFS( INDEX( 'ETPT Format DDG'!$A:$EF,,MATCH("5. TOTAL JLD CIVIL",'ETPT Format DDG'!2:2,0)),'ETPT Format DDG'!$C:$C,$D$5,'ETPT Format DDG'!$EA:$EA,"Magistrat SIEGE S")-SUMIFS( INDEX( 'ETPT Format DDG'!$A:$EF,,MATCH("2. TOTAL CONTENTIEUX JAF",'ETPT Format DDG'!2:2,0)),'ETPT Format DDG'!$C:$C,$D$5,'ETPT Format DDG'!$C:$C,$D$5,'ETPT Format DDG'!$EA:$EA,"Magistrat SIEGE S")</f>
        <v>#N/A</v>
      </c>
      <c r="AI5" s="116" t="e">
        <f t="shared" ref="AI5:AI15" si="4">SUM(AF5:AH5)</f>
        <v>#N/A</v>
      </c>
    </row>
    <row r="6" spans="1:35" x14ac:dyDescent="0.2">
      <c r="A6" s="136" t="s">
        <v>331</v>
      </c>
      <c r="B6" s="137"/>
      <c r="C6" s="137"/>
      <c r="D6" s="137">
        <f t="shared" ref="D6:D15" si="5">$D$5</f>
        <v>0</v>
      </c>
      <c r="E6" s="137" t="s">
        <v>216</v>
      </c>
      <c r="F6" s="137" t="s">
        <v>215</v>
      </c>
      <c r="G6" s="94"/>
      <c r="H6" s="138">
        <f t="shared" si="0"/>
        <v>0</v>
      </c>
      <c r="I6" s="139"/>
      <c r="J6" s="79"/>
      <c r="K6" s="79"/>
      <c r="L6" s="79"/>
      <c r="M6" s="79"/>
      <c r="N6" s="140"/>
      <c r="O6" s="79"/>
      <c r="P6" s="79"/>
      <c r="Q6" s="79"/>
      <c r="R6" s="140"/>
      <c r="S6" s="141">
        <f t="shared" si="1"/>
        <v>0</v>
      </c>
      <c r="T6" s="142"/>
      <c r="U6" s="141">
        <f t="shared" si="2"/>
        <v>0</v>
      </c>
      <c r="V6" s="143"/>
      <c r="W6" s="79"/>
      <c r="X6" s="79"/>
      <c r="Y6" s="79"/>
      <c r="Z6" s="79"/>
      <c r="AA6" s="79"/>
      <c r="AB6" s="79"/>
      <c r="AC6" s="79"/>
      <c r="AD6" s="79"/>
      <c r="AE6" s="138">
        <f t="shared" si="3"/>
        <v>0</v>
      </c>
      <c r="AF6" s="79"/>
      <c r="AG6" s="79"/>
      <c r="AH6" s="79"/>
      <c r="AI6" s="138">
        <f t="shared" si="4"/>
        <v>0</v>
      </c>
    </row>
    <row r="7" spans="1:35" x14ac:dyDescent="0.2">
      <c r="A7" s="115" t="s">
        <v>331</v>
      </c>
      <c r="B7" s="87"/>
      <c r="C7" s="87"/>
      <c r="D7" s="87">
        <f t="shared" si="5"/>
        <v>0</v>
      </c>
      <c r="E7" s="87" t="s">
        <v>214</v>
      </c>
      <c r="F7" s="87" t="s">
        <v>213</v>
      </c>
      <c r="G7" s="94"/>
      <c r="H7" s="116">
        <f t="shared" si="0"/>
        <v>0</v>
      </c>
      <c r="I7" s="117"/>
      <c r="J7" s="88"/>
      <c r="K7" s="88"/>
      <c r="L7" s="88"/>
      <c r="M7" s="88"/>
      <c r="N7" s="92"/>
      <c r="O7" s="79"/>
      <c r="P7" s="79"/>
      <c r="Q7" s="88"/>
      <c r="R7" s="88"/>
      <c r="S7" s="71">
        <f t="shared" si="1"/>
        <v>0</v>
      </c>
      <c r="T7" s="81"/>
      <c r="U7" s="71">
        <f t="shared" si="2"/>
        <v>0</v>
      </c>
      <c r="V7" s="82"/>
      <c r="W7" s="88"/>
      <c r="X7" s="88"/>
      <c r="Y7" s="88"/>
      <c r="Z7" s="88"/>
      <c r="AA7" s="88"/>
      <c r="AB7" s="79"/>
      <c r="AC7" s="79"/>
      <c r="AD7" s="79"/>
      <c r="AE7" s="116">
        <f t="shared" si="3"/>
        <v>0</v>
      </c>
      <c r="AF7" s="88"/>
      <c r="AG7" s="88"/>
      <c r="AH7" s="88"/>
      <c r="AI7" s="116">
        <f t="shared" si="4"/>
        <v>0</v>
      </c>
    </row>
    <row r="8" spans="1:35" x14ac:dyDescent="0.2">
      <c r="A8" s="115" t="s">
        <v>331</v>
      </c>
      <c r="B8" s="87"/>
      <c r="C8" s="87"/>
      <c r="D8" s="87">
        <f t="shared" si="5"/>
        <v>0</v>
      </c>
      <c r="E8" s="87" t="s">
        <v>212</v>
      </c>
      <c r="F8" s="87" t="s">
        <v>211</v>
      </c>
      <c r="G8" s="91" t="e">
        <f>SUMIFS( INDEX( 'ETPT Format DDG'!$A:$EF,,MATCH("11.51. ACCUEIL DU JUSTICIABLE (DONT SAUJ)",'ETPT Format DDG'!2:2,0)),'ETPT Format DDG'!$C:$C,$D$5,'ETPT Format DDG'!$EA:$EA,"Fonctionnaire CTECH")</f>
        <v>#N/A</v>
      </c>
      <c r="H8" s="116" t="e">
        <f t="shared" si="0"/>
        <v>#N/A</v>
      </c>
      <c r="I8" s="117"/>
      <c r="J8" s="88"/>
      <c r="K8" s="88"/>
      <c r="L8" s="88"/>
      <c r="M8" s="88"/>
      <c r="N8" s="92"/>
      <c r="O8" s="79"/>
      <c r="P8" s="79"/>
      <c r="Q8" s="88"/>
      <c r="R8" s="83" t="e">
        <f>SUMIFS( INDEX( 'ETPT Format DDG'!$A:$EF,,MATCH("11.51. ACCUEIL DU JUSTICIABLE (DONT SAUJ)",'ETPT Format DDG'!2:2,0)),'ETPT Format DDG'!$C:$C,$D$5,'ETPT Format DDG'!$EA:$EA,"Fonctionnaire A-B-CBUR")</f>
        <v>#N/A</v>
      </c>
      <c r="S8" s="71" t="e">
        <f t="shared" si="1"/>
        <v>#N/A</v>
      </c>
      <c r="T8" s="90" t="e">
        <f>SUMIFS( INDEX( 'ETPT Format DDG'!$A:$EF,,MATCH("11.51. ACCUEIL DU JUSTICIABLE (DONT SAUJ)",'ETPT Format DDG'!2:2,0)),'ETPT Format DDG'!$C:$C,$D$5,'ETPT Format DDG'!$EA:$EA,"JURISTE AS siège Autres")</f>
        <v>#N/A</v>
      </c>
      <c r="U8" s="71" t="e">
        <f t="shared" si="2"/>
        <v>#N/A</v>
      </c>
      <c r="V8" s="82"/>
      <c r="W8" s="88"/>
      <c r="X8" s="88"/>
      <c r="Y8" s="88"/>
      <c r="Z8" s="88"/>
      <c r="AA8" s="88"/>
      <c r="AB8" s="79"/>
      <c r="AC8" s="79"/>
      <c r="AD8" s="79"/>
      <c r="AE8" s="116">
        <f t="shared" si="3"/>
        <v>0</v>
      </c>
      <c r="AF8" s="88"/>
      <c r="AG8" s="88"/>
      <c r="AH8" s="83" t="e">
        <f>SUMIFS( INDEX( 'ETPT Format DDG'!$A:$EF,,MATCH("11.51. ACCUEIL DU JUSTICIABLE (DONT SAUJ)",'ETPT Format DDG'!2:2,0)),'ETPT Format DDG'!$C:$C,$D$5,'ETPT Format DDG'!$EA:$EA,"Magistrat SIEGE S")</f>
        <v>#N/A</v>
      </c>
      <c r="AI8" s="116" t="e">
        <f t="shared" si="4"/>
        <v>#N/A</v>
      </c>
    </row>
    <row r="9" spans="1:35" x14ac:dyDescent="0.2">
      <c r="A9" s="115" t="s">
        <v>331</v>
      </c>
      <c r="B9" s="87"/>
      <c r="C9" s="87"/>
      <c r="D9" s="87">
        <f t="shared" si="5"/>
        <v>0</v>
      </c>
      <c r="E9" s="87" t="s">
        <v>210</v>
      </c>
      <c r="F9" s="87" t="s">
        <v>209</v>
      </c>
      <c r="G9" s="91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16" t="e">
        <f t="shared" si="0"/>
        <v>#N/A</v>
      </c>
      <c r="I9" s="117"/>
      <c r="J9" s="88"/>
      <c r="K9" s="88"/>
      <c r="L9" s="88"/>
      <c r="M9" s="88"/>
      <c r="N9" s="92"/>
      <c r="O9" s="79"/>
      <c r="P9" s="79"/>
      <c r="Q9" s="88"/>
      <c r="R9" s="83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71" t="e">
        <f t="shared" si="1"/>
        <v>#N/A</v>
      </c>
      <c r="T9" s="90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71" t="e">
        <f t="shared" si="2"/>
        <v>#N/A</v>
      </c>
      <c r="V9" s="82"/>
      <c r="W9" s="88"/>
      <c r="X9" s="88"/>
      <c r="Y9" s="88"/>
      <c r="Z9" s="88"/>
      <c r="AA9" s="88"/>
      <c r="AB9" s="79"/>
      <c r="AC9" s="79"/>
      <c r="AD9" s="79"/>
      <c r="AE9" s="116">
        <f t="shared" si="3"/>
        <v>0</v>
      </c>
      <c r="AF9" s="88"/>
      <c r="AG9" s="88"/>
      <c r="AH9" s="83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16" t="e">
        <f t="shared" si="4"/>
        <v>#N/A</v>
      </c>
    </row>
    <row r="10" spans="1:35" x14ac:dyDescent="0.2">
      <c r="A10" s="115" t="s">
        <v>331</v>
      </c>
      <c r="B10" s="87"/>
      <c r="C10" s="87"/>
      <c r="D10" s="87">
        <f t="shared" si="5"/>
        <v>0</v>
      </c>
      <c r="E10" s="87" t="s">
        <v>208</v>
      </c>
      <c r="F10" s="87" t="s">
        <v>207</v>
      </c>
      <c r="G10" s="91" t="e">
        <f>SUMIFS( INDEX( 'ETPT Format DDG'!$A:$EF,,MATCH("11.3. FORMATIONS DISPENSÉES",'ETPT Format DDG'!2:2,0)),'ETPT Format DDG'!$C:$C,$D$5,'ETPT Format DDG'!$EA:$EA,"Fonctionnaire CTECH")</f>
        <v>#N/A</v>
      </c>
      <c r="H10" s="116" t="e">
        <f t="shared" si="0"/>
        <v>#N/A</v>
      </c>
      <c r="I10" s="117"/>
      <c r="J10" s="88"/>
      <c r="K10" s="88"/>
      <c r="L10" s="88"/>
      <c r="M10" s="88"/>
      <c r="N10" s="92"/>
      <c r="O10" s="79"/>
      <c r="P10" s="79"/>
      <c r="Q10" s="88"/>
      <c r="R10" s="83" t="e">
        <f>SUMIFS( INDEX( 'ETPT Format DDG'!$A:$EF,,MATCH("11.3. FORMATIONS DISPENSÉES",'ETPT Format DDG'!2:2,0)),'ETPT Format DDG'!$C:$C,$D$5,'ETPT Format DDG'!$EA:$EA,"Fonctionnaire A-B-CBUR")</f>
        <v>#N/A</v>
      </c>
      <c r="S10" s="71" t="e">
        <f t="shared" si="1"/>
        <v>#N/A</v>
      </c>
      <c r="T10" s="90" t="e">
        <f>SUMIFS( INDEX( 'ETPT Format DDG'!$A:$EF,,MATCH("11.3. FORMATIONS DISPENSÉES",'ETPT Format DDG'!2:2,0)),'ETPT Format DDG'!$C:$C,$D$5,'ETPT Format DDG'!$EA:$EA,"JURISTE AS siège Autres")</f>
        <v>#N/A</v>
      </c>
      <c r="U10" s="71" t="e">
        <f t="shared" si="2"/>
        <v>#N/A</v>
      </c>
      <c r="V10" s="82"/>
      <c r="W10" s="88"/>
      <c r="X10" s="88"/>
      <c r="Y10" s="88"/>
      <c r="Z10" s="88"/>
      <c r="AA10" s="88"/>
      <c r="AB10" s="79"/>
      <c r="AC10" s="79"/>
      <c r="AD10" s="79"/>
      <c r="AE10" s="116">
        <f t="shared" si="3"/>
        <v>0</v>
      </c>
      <c r="AF10" s="88"/>
      <c r="AG10" s="88"/>
      <c r="AH10" s="83" t="e">
        <f>SUMIFS( INDEX( 'ETPT Format DDG'!$A:$EF,,MATCH("11.3. FORMATIONS DISPENSÉES",'ETPT Format DDG'!2:2,0)),'ETPT Format DDG'!$C:$C,$D$5,'ETPT Format DDG'!$EA:$EA,"Magistrat SIEGE S")</f>
        <v>#N/A</v>
      </c>
      <c r="AI10" s="116" t="e">
        <f t="shared" si="4"/>
        <v>#N/A</v>
      </c>
    </row>
    <row r="11" spans="1:35" x14ac:dyDescent="0.2">
      <c r="A11" s="115" t="s">
        <v>331</v>
      </c>
      <c r="B11" s="87"/>
      <c r="C11" s="87"/>
      <c r="D11" s="87">
        <f t="shared" si="5"/>
        <v>0</v>
      </c>
      <c r="E11" s="87" t="s">
        <v>206</v>
      </c>
      <c r="F11" s="87" t="s">
        <v>205</v>
      </c>
      <c r="G11" s="91" t="e">
        <f>SUMIFS( INDEX( 'ETPT Format DDG'!$A:$EF,,MATCH("11.4. ACCÈS AU DROIT ET À LA JUSTICE",'ETPT Format DDG'!2:2,0)),'ETPT Format DDG'!$C:$C,$D$5,'ETPT Format DDG'!$EA:$EA,"Fonctionnaire CTECH")</f>
        <v>#N/A</v>
      </c>
      <c r="H11" s="116" t="e">
        <f t="shared" si="0"/>
        <v>#N/A</v>
      </c>
      <c r="I11" s="117"/>
      <c r="J11" s="88"/>
      <c r="K11" s="88"/>
      <c r="L11" s="88"/>
      <c r="M11" s="88"/>
      <c r="N11" s="92"/>
      <c r="O11" s="79"/>
      <c r="P11" s="79"/>
      <c r="Q11" s="88"/>
      <c r="R11" s="83" t="e">
        <f>SUMIFS( INDEX( 'ETPT Format DDG'!$A:$EF,,MATCH("11.4. ACCÈS AU DROIT ET À LA JUSTICE",'ETPT Format DDG'!2:2,0)),'ETPT Format DDG'!$C:$C,$D$5,'ETPT Format DDG'!$EA:$EA,"Fonctionnaire A-B-CBUR")</f>
        <v>#N/A</v>
      </c>
      <c r="S11" s="71" t="e">
        <f t="shared" si="1"/>
        <v>#N/A</v>
      </c>
      <c r="T11" s="90" t="e">
        <f>SUMIFS( INDEX( 'ETPT Format DDG'!$A:$EF,,MATCH("11.4. ACCÈS AU DROIT ET À LA JUSTICE",'ETPT Format DDG'!2:2,0)),'ETPT Format DDG'!$C:$C,$D$5,'ETPT Format DDG'!$EA:$EA,"JURISTE AS siège Autres")</f>
        <v>#N/A</v>
      </c>
      <c r="U11" s="71" t="e">
        <f t="shared" si="2"/>
        <v>#N/A</v>
      </c>
      <c r="V11" s="82"/>
      <c r="W11" s="88"/>
      <c r="X11" s="88"/>
      <c r="Y11" s="88"/>
      <c r="Z11" s="88"/>
      <c r="AA11" s="88"/>
      <c r="AB11" s="79"/>
      <c r="AC11" s="79"/>
      <c r="AD11" s="79"/>
      <c r="AE11" s="116">
        <f t="shared" si="3"/>
        <v>0</v>
      </c>
      <c r="AF11" s="88"/>
      <c r="AG11" s="88"/>
      <c r="AH11" s="83" t="e">
        <f>SUMIFS( INDEX( 'ETPT Format DDG'!$A:$EF,,MATCH("11.4. ACCÈS AU DROIT ET À LA JUSTICE",'ETPT Format DDG'!2:2,0)),'ETPT Format DDG'!$C:$C,$D$5,'ETPT Format DDG'!$EA:$EA,"Magistrat SIEGE S")</f>
        <v>#N/A</v>
      </c>
      <c r="AI11" s="116" t="e">
        <f t="shared" si="4"/>
        <v>#N/A</v>
      </c>
    </row>
    <row r="12" spans="1:35" x14ac:dyDescent="0.2">
      <c r="A12" s="115" t="s">
        <v>331</v>
      </c>
      <c r="B12" s="87"/>
      <c r="C12" s="87"/>
      <c r="D12" s="87">
        <f t="shared" si="5"/>
        <v>0</v>
      </c>
      <c r="E12" s="87" t="s">
        <v>204</v>
      </c>
      <c r="F12" s="87" t="s">
        <v>203</v>
      </c>
      <c r="G12" s="91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16" t="e">
        <f t="shared" si="0"/>
        <v>#N/A</v>
      </c>
      <c r="I12" s="117"/>
      <c r="J12" s="88"/>
      <c r="K12" s="88"/>
      <c r="L12" s="88"/>
      <c r="M12" s="88"/>
      <c r="N12" s="92"/>
      <c r="O12" s="79"/>
      <c r="P12" s="79"/>
      <c r="Q12" s="88"/>
      <c r="R12" s="83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71" t="e">
        <f t="shared" si="1"/>
        <v>#N/A</v>
      </c>
      <c r="T12" s="90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71" t="e">
        <f t="shared" si="2"/>
        <v>#N/A</v>
      </c>
      <c r="V12" s="82"/>
      <c r="W12" s="88"/>
      <c r="X12" s="88"/>
      <c r="Y12" s="88"/>
      <c r="Z12" s="88"/>
      <c r="AA12" s="88"/>
      <c r="AB12" s="79"/>
      <c r="AC12" s="79"/>
      <c r="AD12" s="79"/>
      <c r="AE12" s="116">
        <f t="shared" si="3"/>
        <v>0</v>
      </c>
      <c r="AF12" s="88"/>
      <c r="AG12" s="88"/>
      <c r="AH12" s="78" t="e">
        <f>SUMIFS( INDEX( 'ETPT Format DDG'!$A:$EF,,MATCH("12. TOTAL INDISPONIBILITÉ",'ETPT Format DDG'!2:2,0)),'ETPT Format DDG'!$C:$C,$D$5,'ETPT Format DDG'!$EA:$EA,"Magistrat SIEGE S")</f>
        <v>#N/A</v>
      </c>
      <c r="AI12" s="116" t="e">
        <f t="shared" si="4"/>
        <v>#N/A</v>
      </c>
    </row>
    <row r="13" spans="1:35" x14ac:dyDescent="0.2">
      <c r="A13" s="115" t="s">
        <v>331</v>
      </c>
      <c r="B13" s="87"/>
      <c r="C13" s="87"/>
      <c r="D13" s="87">
        <f t="shared" si="5"/>
        <v>0</v>
      </c>
      <c r="E13" s="87" t="s">
        <v>202</v>
      </c>
      <c r="F13" s="87" t="s">
        <v>201</v>
      </c>
      <c r="G13" s="85" t="e">
        <f>SUMIFS( INDEX( 'ETPT Format DDG'!$A:$EF,,MATCH("12.5. MISE À DISPOSITION",'ETPT Format DDG'!2:2,0)),'ETPT Format DDG'!$C:$C,$D$5,'ETPT Format DDG'!$EA:$EA,"Fonctionnaire CTECH")</f>
        <v>#N/A</v>
      </c>
      <c r="H13" s="116" t="e">
        <f t="shared" si="0"/>
        <v>#N/A</v>
      </c>
      <c r="I13" s="117"/>
      <c r="J13" s="88"/>
      <c r="K13" s="88"/>
      <c r="L13" s="88"/>
      <c r="M13" s="88"/>
      <c r="N13" s="92"/>
      <c r="O13" s="79"/>
      <c r="P13" s="79"/>
      <c r="Q13" s="88"/>
      <c r="R13" s="78" t="e">
        <f>SUMIFS( INDEX( 'ETPT Format DDG'!$A:$EF,,MATCH("12.5. MISE À DISPOSITION",'ETPT Format DDG'!2:2,0)),'ETPT Format DDG'!$C:$C,$D$5,'ETPT Format DDG'!$EA:$EA,"Fonctionnaire A-B-CBUR")</f>
        <v>#N/A</v>
      </c>
      <c r="S13" s="71" t="e">
        <f t="shared" si="1"/>
        <v>#N/A</v>
      </c>
      <c r="T13" s="89" t="e">
        <f>SUMIFS( INDEX( 'ETPT Format DDG'!$A:$EF,,MATCH("12.5. MISE À DISPOSITION",'ETPT Format DDG'!2:2,0)),'ETPT Format DDG'!$C:$C,$D$5,'ETPT Format DDG'!$EA:$EA,"JURISTE AS siège Autres")</f>
        <v>#N/A</v>
      </c>
      <c r="U13" s="71" t="e">
        <f t="shared" si="2"/>
        <v>#N/A</v>
      </c>
      <c r="V13" s="82"/>
      <c r="W13" s="88"/>
      <c r="X13" s="88"/>
      <c r="Y13" s="88"/>
      <c r="Z13" s="88"/>
      <c r="AA13" s="88"/>
      <c r="AB13" s="79"/>
      <c r="AC13" s="79"/>
      <c r="AD13" s="79"/>
      <c r="AE13" s="116">
        <f t="shared" si="3"/>
        <v>0</v>
      </c>
      <c r="AF13" s="88"/>
      <c r="AG13" s="88"/>
      <c r="AH13" s="88"/>
      <c r="AI13" s="116">
        <f t="shared" si="4"/>
        <v>0</v>
      </c>
    </row>
    <row r="14" spans="1:35" x14ac:dyDescent="0.2">
      <c r="A14" s="115" t="s">
        <v>331</v>
      </c>
      <c r="B14" s="87"/>
      <c r="C14" s="87"/>
      <c r="D14" s="87">
        <f t="shared" si="5"/>
        <v>0</v>
      </c>
      <c r="E14" s="87" t="s">
        <v>200</v>
      </c>
      <c r="F14" s="87" t="s">
        <v>199</v>
      </c>
      <c r="G14" s="85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16">
        <f t="shared" si="0"/>
        <v>0</v>
      </c>
      <c r="I14" s="117"/>
      <c r="J14" s="83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83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83" t="e">
        <f>SUMIFS( INDEX( 'ETPT Format DDG'!$A:$EF,,MATCH("3.2. PROTECTION DES MAJEURS",'ETPT Format DDG'!2:2,0)),'ETPT Format DDG'!$C:$C,$D$5,'ETPT Format DDG'!$EA:$EA,"Fonctionnaire A-B-CBUR placé ADD")</f>
        <v>#N/A</v>
      </c>
      <c r="M14" s="215"/>
      <c r="N14" s="215"/>
      <c r="O14" s="79"/>
      <c r="P14" s="79"/>
      <c r="Q14" s="88"/>
      <c r="R14" s="217" t="e">
        <f>SUMIFS( INDEX( 'ETPT Format DDG'!$A:$EF,,MATCH("Temps ventilé sur la période (y.c. indisponibilité)",'ETPT Format DDG'!2:2,0)),'ETPT Format DDG'!$C:$C,$D$5,'ETPT Format DDG'!$EA:$EA,"Fonctionnaire A-B-CBUR placé ADD")-SUM(I14:Q14)-SUMIFS( INDEX( 'ETPT Format DDG'!$A:$EF,,MATCH("11.7. FONCTIONNAIRES AFFECTÉS AU CPH",'ETPT Format DDG'!2:2,0)),'ETPT Format DDG'!$C:$C,$D$5,'ETPT Format DDG'!$EA:$EA,"Fonctionnaire CTECH placé ADD")</f>
        <v>#N/A</v>
      </c>
      <c r="S14" s="71" t="e">
        <f t="shared" si="1"/>
        <v>#N/A</v>
      </c>
      <c r="T14" s="81"/>
      <c r="U14" s="71">
        <f t="shared" si="2"/>
        <v>0</v>
      </c>
      <c r="V14" s="82"/>
      <c r="W14" s="83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83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83" t="e">
        <f>SUMIFS( INDEX( 'ETPT Format DDG'!$A:$EF,,MATCH("3.2. PROTECTION DES MAJEURS",'ETPT Format DDG'!2:2,0)),'ETPT Format DDG'!$C:$C,$D$5,'ETPT Format DDG'!$EA:$EA,"Magistrat placé ADD")</f>
        <v>#N/A</v>
      </c>
      <c r="Z14" s="215"/>
      <c r="AA14" s="215"/>
      <c r="AB14" s="79"/>
      <c r="AC14" s="79"/>
      <c r="AD14" s="79"/>
      <c r="AE14" s="116" t="e">
        <f t="shared" si="3"/>
        <v>#N/A</v>
      </c>
      <c r="AF14" s="79"/>
      <c r="AG14" s="78" t="e">
        <f>SUMIFS( INDEX( 'ETPT Format DDG'!$A:$EF,,MATCH("1.1. DÉPARTAGE PRUD'HOMAL",'ETPT Format DDG'!2:2,0)),'ETPT Format DDG'!$C:$C,$D$5,'ETPT Format DDG'!$EA:$EA,"Magistrat placé ADD")</f>
        <v>#N/A</v>
      </c>
      <c r="AH14" s="216" t="e">
        <f>SUMIFS( INDEX( 'ETPT Format DDG'!$A:$EF,,MATCH("Temps ventilé sur la période (y.c. indisponibilité)",'ETPT Format DDG'!2:2,0)),'ETPT Format DDG'!$C:$C,$D$5,'ETPT Format DDG'!$EA:$EA,"Magistrat placé ADD")-SUM(AE14:AG14)</f>
        <v>#N/A</v>
      </c>
      <c r="AI14" s="116" t="e">
        <f t="shared" si="4"/>
        <v>#N/A</v>
      </c>
    </row>
    <row r="15" spans="1:35" x14ac:dyDescent="0.2">
      <c r="A15" s="115" t="s">
        <v>331</v>
      </c>
      <c r="B15" s="87"/>
      <c r="C15" s="87"/>
      <c r="D15" s="87">
        <f t="shared" si="5"/>
        <v>0</v>
      </c>
      <c r="E15" s="87" t="s">
        <v>197</v>
      </c>
      <c r="F15" s="87" t="s">
        <v>196</v>
      </c>
      <c r="G15" s="85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16">
        <f t="shared" si="0"/>
        <v>0</v>
      </c>
      <c r="I15" s="117"/>
      <c r="J15" s="83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83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83" t="e">
        <f>SUMIFS( INDEX( 'ETPT Format DDG'!$A:$EF,,MATCH("3.2. PROTECTION DES MAJEURS",'ETPT Format DDG'!2:2,0)),'ETPT Format DDG'!$C:$C,$D$5,'ETPT Format DDG'!$EA:$EA,"Fonctionnaire A-B-CBUR placé SUB")</f>
        <v>#N/A</v>
      </c>
      <c r="M15" s="215"/>
      <c r="N15" s="215"/>
      <c r="O15" s="79"/>
      <c r="P15" s="79"/>
      <c r="Q15" s="88"/>
      <c r="R15" s="217" t="e">
        <f>SUMIFS( INDEX( 'ETPT Format DDG'!$A:$EF,,MATCH("Temps ventilé sur la période (y.c. indisponibilité)",'ETPT Format DDG'!2:2,0)),'ETPT Format DDG'!$C:$C,$D$5,'ETPT Format DDG'!$EA:$EA,"Fonctionnaire A-B-CBUR placé SUB")-SUM(I15:Q15)-SUMIFS( INDEX( 'ETPT Format DDG'!$A:$EF,,MATCH("11.7. FONCTIONNAIRES AFFECTÉS AU CPH",'ETPT Format DDG'!2:2,0)),'ETPT Format DDG'!$C:$C,$D$5,'ETPT Format DDG'!$EA:$EA,"Fonctionnaire CTECH placé SUB")</f>
        <v>#N/A</v>
      </c>
      <c r="S15" s="71" t="e">
        <f t="shared" si="1"/>
        <v>#N/A</v>
      </c>
      <c r="T15" s="81"/>
      <c r="U15" s="71">
        <f t="shared" si="2"/>
        <v>0</v>
      </c>
      <c r="V15" s="82"/>
      <c r="W15" s="83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83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83" t="e">
        <f>SUMIFS( INDEX( 'ETPT Format DDG'!$A:$EF,,MATCH("3.2. PROTECTION DES MAJEURS",'ETPT Format DDG'!2:2,0)),'ETPT Format DDG'!$C:$C,$D$5,'ETPT Format DDG'!$EA:$EA,"Magistrat placé SUB")</f>
        <v>#N/A</v>
      </c>
      <c r="Z15" s="215"/>
      <c r="AA15" s="215"/>
      <c r="AB15" s="79"/>
      <c r="AC15" s="79"/>
      <c r="AD15" s="79"/>
      <c r="AE15" s="116" t="e">
        <f t="shared" si="3"/>
        <v>#N/A</v>
      </c>
      <c r="AF15" s="88"/>
      <c r="AG15" s="78" t="e">
        <f>SUMIFS( INDEX( 'ETPT Format DDG'!$A:$EF,,MATCH("1.1. DÉPARTAGE PRUD'HOMAL",'ETPT Format DDG'!2:2,0)),'ETPT Format DDG'!$C:$C,$D$5,'ETPT Format DDG'!$EA:$EA,"Magistrat placé SUB")</f>
        <v>#N/A</v>
      </c>
      <c r="AH15" s="216" t="e">
        <f>SUMIFS( INDEX( 'ETPT Format DDG'!$A:$EF,,MATCH("Temps ventilé sur la période (y.c. indisponibilité)",'ETPT Format DDG'!2:2,0)),'ETPT Format DDG'!$C:$C,$D$5,'ETPT Format DDG'!$EA:$EA,"Magistrat placé SUB")-SUM(AE15:AG15)</f>
        <v>#N/A</v>
      </c>
      <c r="AI15" s="116" t="e">
        <f t="shared" si="4"/>
        <v>#N/A</v>
      </c>
    </row>
    <row r="16" spans="1:35" x14ac:dyDescent="0.2">
      <c r="A16" s="115"/>
      <c r="B16" s="114"/>
      <c r="C16" s="114"/>
      <c r="D16" s="114"/>
      <c r="E16" s="114"/>
      <c r="F16" s="113" t="s">
        <v>195</v>
      </c>
      <c r="G16" s="71" t="e">
        <f t="shared" ref="G16:AI16" si="6">SUM(G5:G15)</f>
        <v>#N/A</v>
      </c>
      <c r="H16" s="71" t="e">
        <f t="shared" si="6"/>
        <v>#N/A</v>
      </c>
      <c r="I16" s="71">
        <f t="shared" si="6"/>
        <v>0</v>
      </c>
      <c r="J16" s="71" t="e">
        <f t="shared" si="6"/>
        <v>#N/A</v>
      </c>
      <c r="K16" s="71" t="e">
        <f t="shared" si="6"/>
        <v>#N/A</v>
      </c>
      <c r="L16" s="71" t="e">
        <f t="shared" si="6"/>
        <v>#N/A</v>
      </c>
      <c r="M16" s="71">
        <f t="shared" si="6"/>
        <v>0</v>
      </c>
      <c r="N16" s="71">
        <f t="shared" si="6"/>
        <v>0</v>
      </c>
      <c r="O16" s="141">
        <f t="shared" si="6"/>
        <v>0</v>
      </c>
      <c r="P16" s="141">
        <f t="shared" si="6"/>
        <v>0</v>
      </c>
      <c r="Q16" s="71">
        <f t="shared" si="6"/>
        <v>0</v>
      </c>
      <c r="R16" s="71" t="e">
        <f>SUM(R5:R15)</f>
        <v>#N/A</v>
      </c>
      <c r="S16" s="71" t="e">
        <f t="shared" si="6"/>
        <v>#N/A</v>
      </c>
      <c r="T16" s="71" t="e">
        <f t="shared" si="6"/>
        <v>#N/A</v>
      </c>
      <c r="U16" s="71" t="e">
        <f t="shared" si="6"/>
        <v>#N/A</v>
      </c>
      <c r="V16" s="71">
        <f t="shared" si="6"/>
        <v>0</v>
      </c>
      <c r="W16" s="71" t="e">
        <f t="shared" si="6"/>
        <v>#N/A</v>
      </c>
      <c r="X16" s="71" t="e">
        <f t="shared" si="6"/>
        <v>#N/A</v>
      </c>
      <c r="Y16" s="71" t="e">
        <f t="shared" si="6"/>
        <v>#N/A</v>
      </c>
      <c r="Z16" s="71">
        <f t="shared" si="6"/>
        <v>0</v>
      </c>
      <c r="AA16" s="71">
        <f t="shared" si="6"/>
        <v>0</v>
      </c>
      <c r="AB16" s="141">
        <f t="shared" si="6"/>
        <v>0</v>
      </c>
      <c r="AC16" s="141">
        <f t="shared" si="6"/>
        <v>0</v>
      </c>
      <c r="AD16" s="71">
        <f t="shared" si="6"/>
        <v>0</v>
      </c>
      <c r="AE16" s="71" t="e">
        <f t="shared" si="6"/>
        <v>#N/A</v>
      </c>
      <c r="AF16" s="71">
        <f t="shared" si="6"/>
        <v>0</v>
      </c>
      <c r="AG16" s="71" t="e">
        <f t="shared" si="6"/>
        <v>#N/A</v>
      </c>
      <c r="AH16" s="71" t="e">
        <f t="shared" si="6"/>
        <v>#N/A</v>
      </c>
      <c r="AI16" s="71" t="e">
        <f t="shared" si="6"/>
        <v>#N/A</v>
      </c>
    </row>
    <row r="17" spans="4:19" x14ac:dyDescent="0.2">
      <c r="S17" s="65" t="e">
        <f>S16+H16-S14-H14-H15-S15+ETPT_CPH!G5</f>
        <v>#N/A</v>
      </c>
    </row>
    <row r="18" spans="4:19" x14ac:dyDescent="0.2">
      <c r="S18" s="63"/>
    </row>
    <row r="19" spans="4:19" x14ac:dyDescent="0.2">
      <c r="D19" s="64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2024-07-08T12:57:33Z</dcterms:modified>
  <cp:category/>
</cp:coreProperties>
</file>