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paulm\Documents\Pro\PPME\beta.gouv.fr\A-JUST\Construction\Produit\Calculatrice\"/>
    </mc:Choice>
  </mc:AlternateContent>
  <xr:revisionPtr revIDLastSave="0" documentId="13_ncr:1_{1064FD06-7239-40BA-B921-E1A4B3A10E64}" xr6:coauthVersionLast="47" xr6:coauthVersionMax="47" xr10:uidLastSave="{00000000-0000-0000-0000-000000000000}"/>
  <bookViews>
    <workbookView xWindow="-98" yWindow="-98" windowWidth="21795" windowHeight="13875" xr2:uid="{F5E75FD0-8D4A-4F41-B6C7-77BCC38AF8C3}"/>
  </bookViews>
  <sheets>
    <sheet name="Magistrats" sheetId="3" r:id="rId1"/>
    <sheet name="Fonctionnaires" sheetId="4" r:id="rId2"/>
    <sheet name="Reconvertir un % d'ETP en temps" sheetId="5" r:id="rId3"/>
    <sheet name="Convertir des ETPT en audiences" sheetId="7" r:id="rId4"/>
    <sheet name="List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<sst xmlns="http://schemas.openxmlformats.org/spreadsheetml/2006/main" count="121" uniqueCount="80">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</sst>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0_-;\-* #,##0.0_-;_-* &quot;-&quot;??_-;_-@_-"/>
    <numFmt numFmtId="166" formatCode="_-* #,##0_-;\-* #,##0_-;_-* &quot;-&quot;??_-;_-@_-"/>
    <numFmt numFmtId="167" formatCode="_-* #,##0.00\ _€_-;\-* #,##0.00\ _€_-;_-* &quot;-&quot;??\ _€_-;_-@_-"/>
    <numFmt numFmtId="168"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9FF78"/>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39">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4"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4"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43"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43"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43" fontId="0" fillId="0" borderId="0" xfId="2" applyFont="1" applyFill="1" applyAlignment="1" applyProtection="1">
      <alignment horizontal="right" vertical="center"/>
    </xf>
    <xf numFmtId="0" fontId="1" fillId="0" borderId="0" xfId="0" applyFont="1" applyAlignment="1">
      <alignment vertical="center"/>
    </xf>
    <xf numFmtId="166" fontId="1" fillId="0" borderId="0" xfId="2" applyNumberFormat="1" applyFont="1" applyAlignment="1" applyProtection="1">
      <alignment horizontal="center" vertical="center"/>
    </xf>
    <xf numFmtId="43"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43" fontId="0" fillId="0" borderId="0" xfId="2" applyFont="1" applyBorder="1" applyAlignment="1" applyProtection="1">
      <alignment horizontal="right" vertical="center"/>
    </xf>
    <xf numFmtId="43" fontId="0" fillId="0" borderId="0" xfId="2" applyFont="1" applyBorder="1" applyAlignment="1" applyProtection="1">
      <alignment horizontal="left" vertical="center"/>
    </xf>
    <xf numFmtId="43" fontId="1" fillId="2" borderId="0" xfId="2" applyFont="1" applyFill="1" applyBorder="1" applyAlignment="1" applyProtection="1">
      <alignment horizontal="left" vertical="center"/>
      <protection locked="0"/>
    </xf>
    <xf numFmtId="167" fontId="0" fillId="0" borderId="0" xfId="0" applyNumberFormat="1"/>
    <xf numFmtId="43" fontId="0" fillId="0" borderId="0" xfId="0" applyNumberFormat="1"/>
    <xf numFmtId="43" fontId="2" fillId="0" borderId="0" xfId="2" applyFont="1" applyFill="1" applyBorder="1" applyAlignment="1" applyProtection="1">
      <alignment horizontal="center" vertical="center"/>
    </xf>
    <xf numFmtId="43" fontId="0" fillId="0" borderId="0" xfId="2" applyFont="1" applyBorder="1" applyAlignment="1" applyProtection="1">
      <alignment horizontal="center" vertical="center"/>
    </xf>
    <xf numFmtId="43" fontId="2" fillId="0" borderId="0" xfId="2" applyFont="1" applyBorder="1" applyAlignment="1" applyProtection="1">
      <alignment horizontal="center" vertical="center"/>
    </xf>
    <xf numFmtId="43"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43"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43"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4"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4" fontId="3" fillId="0" borderId="7" xfId="1" applyNumberFormat="1" applyFont="1" applyBorder="1" applyAlignment="1">
      <alignment horizontal="center" vertical="center"/>
    </xf>
    <xf numFmtId="164"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4"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5"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43" fontId="2" fillId="0" borderId="7" xfId="2" applyFont="1" applyBorder="1" applyAlignment="1" applyProtection="1">
      <alignment vertical="center"/>
    </xf>
    <xf numFmtId="43"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43"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43" fontId="1" fillId="0" borderId="0" xfId="2" applyFont="1" applyBorder="1" applyAlignment="1" applyProtection="1">
      <alignment horizontal="left" vertical="center"/>
    </xf>
    <xf numFmtId="43" fontId="0" fillId="0" borderId="0" xfId="0" applyNumberFormat="1" applyAlignment="1">
      <alignment horizontal="left" vertical="center"/>
    </xf>
    <xf numFmtId="43"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5" fontId="2" fillId="3" borderId="0" xfId="2" applyNumberFormat="1" applyFont="1" applyFill="1" applyBorder="1" applyAlignment="1" applyProtection="1">
      <alignment vertical="center"/>
    </xf>
    <xf numFmtId="165" fontId="2" fillId="2" borderId="0" xfId="2" applyNumberFormat="1" applyFont="1" applyFill="1" applyBorder="1" applyAlignment="1" applyProtection="1">
      <alignment horizontal="center" vertical="center"/>
      <protection locked="0"/>
    </xf>
    <xf numFmtId="165" fontId="2" fillId="0" borderId="0" xfId="2" applyNumberFormat="1" applyFont="1" applyFill="1" applyBorder="1" applyAlignment="1" applyProtection="1">
      <alignment horizontal="center" vertical="center"/>
      <protection locked="0"/>
    </xf>
    <xf numFmtId="165" fontId="4" fillId="0" borderId="0" xfId="1" applyNumberFormat="1" applyFont="1" applyFill="1" applyBorder="1" applyAlignment="1" applyProtection="1">
      <alignment horizontal="center" vertical="top"/>
    </xf>
    <xf numFmtId="165" fontId="2" fillId="3" borderId="0" xfId="2" applyNumberFormat="1" applyFont="1" applyFill="1" applyBorder="1" applyAlignment="1" applyProtection="1">
      <alignment horizontal="center" vertical="center"/>
    </xf>
    <xf numFmtId="165" fontId="0" fillId="0" borderId="0" xfId="2" applyNumberFormat="1" applyFont="1" applyBorder="1" applyAlignment="1" applyProtection="1">
      <alignment horizontal="center" vertical="center"/>
    </xf>
    <xf numFmtId="165" fontId="2" fillId="0" borderId="0" xfId="2" applyNumberFormat="1" applyFont="1" applyBorder="1" applyAlignment="1" applyProtection="1">
      <alignment horizontal="center" vertical="center"/>
    </xf>
    <xf numFmtId="164" fontId="2" fillId="2" borderId="0" xfId="1" applyNumberFormat="1" applyFont="1" applyFill="1" applyBorder="1" applyAlignment="1" applyProtection="1">
      <alignment horizontal="center" vertical="center"/>
      <protection locked="0"/>
    </xf>
    <xf numFmtId="164" fontId="3" fillId="2" borderId="0" xfId="1" applyNumberFormat="1" applyFont="1" applyFill="1" applyBorder="1" applyAlignment="1" applyProtection="1">
      <alignment horizontal="center" vertical="center"/>
      <protection locked="0"/>
    </xf>
    <xf numFmtId="168" fontId="0" fillId="2" borderId="0" xfId="0" applyNumberFormat="1" applyFill="1" applyAlignment="1" applyProtection="1">
      <alignment horizontal="center" vertical="center"/>
      <protection locked="0"/>
    </xf>
    <xf numFmtId="168" fontId="0" fillId="0" borderId="7" xfId="0" applyNumberFormat="1" applyBorder="1"/>
    <xf numFmtId="168" fontId="0" fillId="0" borderId="0" xfId="0" applyNumberFormat="1"/>
    <xf numFmtId="168" fontId="0" fillId="0" borderId="2" xfId="0" applyNumberFormat="1" applyBorder="1" applyAlignment="1">
      <alignment horizontal="center" vertical="top" wrapText="1"/>
    </xf>
    <xf numFmtId="168" fontId="0" fillId="0" borderId="0" xfId="0" applyNumberFormat="1" applyAlignment="1">
      <alignment horizontal="center" vertical="center" wrapText="1"/>
    </xf>
    <xf numFmtId="168" fontId="0" fillId="0" borderId="0" xfId="0" applyNumberFormat="1" applyAlignment="1">
      <alignment horizontal="center"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0"/>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tabSelected="1" zoomScale="95" zoomScaleNormal="95" workbookViewId="0">
      <selection activeCell="C3" sqref="C3"/>
    </sheetView>
  </sheetViews>
  <sheetFormatPr baseColWidth="10" defaultRowHeight="14.25" x14ac:dyDescent="0.45"/>
  <cols>
    <col min="1" max="1" width="33.265625" customWidth="1"/>
    <col min="2" max="2" width="53.3984375" customWidth="1"/>
    <col min="3" max="3" width="13" customWidth="1"/>
    <col min="4" max="4" width="1.3984375" customWidth="1"/>
    <col min="5" max="5" width="12.73046875" customWidth="1"/>
    <col min="6" max="6" width="13.1328125" customWidth="1"/>
    <col min="7" max="7" width="13.73046875" customWidth="1"/>
    <col min="8" max="8" width="1.265625" customWidth="1"/>
    <col min="9" max="9" width="13.59765625" style="2" customWidth="1"/>
    <col min="10" max="10" width="1" customWidth="1"/>
    <col min="11" max="11" width="12.265625" customWidth="1"/>
    <col min="12" max="12" width="19.3984375" style="2" customWidth="1"/>
  </cols>
  <sheetData>
    <row r="1" spans="2:12" ht="67.900000000000006" customHeight="1" thickBot="1" x14ac:dyDescent="0.5"/>
    <row r="2" spans="2:12" ht="6" customHeight="1" x14ac:dyDescent="0.45">
      <c r="B2" s="19"/>
      <c r="C2" s="4"/>
      <c r="D2" s="11"/>
      <c r="F2" s="19"/>
      <c r="G2" s="4"/>
      <c r="H2" s="4"/>
      <c r="I2" s="78"/>
      <c r="J2" s="4"/>
      <c r="K2" s="5"/>
      <c r="L2"/>
    </row>
    <row r="3" spans="2:12" ht="40.5" customHeight="1" x14ac:dyDescent="0.45">
      <c r="B3" s="28" t="s">
        <v>17</v>
      </c>
      <c r="C3" s="114"/>
      <c r="D3" s="26"/>
      <c r="F3" s="18" t="s">
        <v>19</v>
      </c>
      <c r="G3" s="20"/>
      <c r="H3" s="20"/>
      <c r="K3" s="21"/>
      <c r="L3"/>
    </row>
    <row r="4" spans="2:12" s="3" customFormat="1" ht="19.5" customHeight="1" thickBot="1" x14ac:dyDescent="0.5">
      <c r="B4" s="29"/>
      <c r="C4" s="30" t="s">
        <v>18</v>
      </c>
      <c r="D4" s="27"/>
      <c r="F4" s="126" t="s">
        <v>0</v>
      </c>
      <c r="G4" s="127"/>
      <c r="H4" s="71"/>
      <c r="I4" s="2">
        <v>208</v>
      </c>
      <c r="J4" s="1"/>
      <c r="K4" s="21" t="s">
        <v>39</v>
      </c>
    </row>
    <row r="5" spans="2:12" s="3" customFormat="1" ht="24.95" customHeight="1" thickBot="1" x14ac:dyDescent="0.5">
      <c r="F5" s="128" t="s">
        <v>15</v>
      </c>
      <c r="G5" s="129"/>
      <c r="H5" s="72"/>
      <c r="I5" s="6">
        <v>8</v>
      </c>
      <c r="J5" s="37"/>
      <c r="K5" s="12" t="s">
        <v>40</v>
      </c>
    </row>
    <row r="6" spans="2:12" ht="20.85" customHeight="1" thickBot="1" x14ac:dyDescent="0.5">
      <c r="F6" s="35"/>
      <c r="G6" s="35"/>
      <c r="H6" s="35"/>
    </row>
    <row r="7" spans="2:12" ht="69.95" customHeight="1" x14ac:dyDescent="0.45">
      <c r="B7" s="124" t="s">
        <v>11</v>
      </c>
      <c r="C7" s="17" t="s">
        <v>10</v>
      </c>
      <c r="D7" s="17"/>
      <c r="E7" s="123" t="s">
        <v>8</v>
      </c>
      <c r="F7" s="123"/>
      <c r="G7" s="4"/>
      <c r="H7" s="4"/>
      <c r="I7" s="121" t="s">
        <v>20</v>
      </c>
      <c r="J7" s="69"/>
      <c r="L7"/>
    </row>
    <row r="8" spans="2:12" ht="25.9" customHeight="1" x14ac:dyDescent="0.45">
      <c r="B8" s="125"/>
      <c r="I8" s="122"/>
      <c r="J8" s="70"/>
      <c r="L8"/>
    </row>
    <row r="9" spans="2:12" ht="38.25" customHeight="1" x14ac:dyDescent="0.45">
      <c r="B9" s="14" t="s">
        <v>16</v>
      </c>
      <c r="C9" s="115"/>
      <c r="D9" s="10"/>
      <c r="E9" s="75" t="s">
        <v>7</v>
      </c>
      <c r="F9" s="75" t="s">
        <v>6</v>
      </c>
      <c r="G9" s="3"/>
      <c r="H9" s="3"/>
      <c r="I9" s="80" t="str">
        <f>IF($C$3="","",(C9*(VLOOKUP(E9,Listes!$A$2:$B$5,2,FALSE))*VLOOKUP(F9,Listes!$C$2:$D$6,2,FALSE))/($I$4*$C$3))</f>
        <v/>
      </c>
      <c r="J9" s="76"/>
      <c r="L9"/>
    </row>
    <row r="10" spans="2:12" ht="9.75" customHeight="1" thickBot="1" x14ac:dyDescent="0.5">
      <c r="B10" s="23"/>
      <c r="C10" s="24"/>
      <c r="D10" s="24"/>
      <c r="E10" s="24"/>
      <c r="F10" s="24"/>
      <c r="G10" s="24"/>
      <c r="H10" s="24"/>
      <c r="I10" s="74"/>
      <c r="J10" s="25"/>
      <c r="L10"/>
    </row>
    <row r="11" spans="2:12" ht="7.15" customHeight="1" thickBot="1" x14ac:dyDescent="0.5">
      <c r="J11" s="2"/>
      <c r="L11"/>
    </row>
    <row r="12" spans="2:12" ht="69" customHeight="1" x14ac:dyDescent="0.45">
      <c r="B12" s="124" t="s">
        <v>12</v>
      </c>
      <c r="C12" s="32" t="s">
        <v>22</v>
      </c>
      <c r="D12" s="17"/>
      <c r="E12" s="32" t="s">
        <v>23</v>
      </c>
      <c r="F12" s="4"/>
      <c r="G12" s="78"/>
      <c r="H12" s="5"/>
      <c r="L12"/>
    </row>
    <row r="13" spans="2:12" ht="34.5" customHeight="1" x14ac:dyDescent="0.45">
      <c r="B13" s="125"/>
      <c r="C13" s="77"/>
      <c r="D13" s="77"/>
      <c r="E13" s="73"/>
      <c r="G13" s="122" t="s">
        <v>21</v>
      </c>
      <c r="H13" s="70"/>
      <c r="L13"/>
    </row>
    <row r="14" spans="2:12" s="3" customFormat="1" ht="40.15" customHeight="1" x14ac:dyDescent="0.45">
      <c r="B14" s="15" t="s">
        <v>13</v>
      </c>
      <c r="C14" s="115"/>
      <c r="D14" s="10"/>
      <c r="E14" s="75" t="s">
        <v>7</v>
      </c>
      <c r="G14" s="122"/>
      <c r="H14" s="70"/>
      <c r="I14" s="10"/>
    </row>
    <row r="15" spans="2:12" s="3" customFormat="1" ht="6.75" customHeight="1" x14ac:dyDescent="0.45">
      <c r="B15" s="15"/>
      <c r="C15" s="120"/>
      <c r="D15" s="10"/>
      <c r="E15" s="10"/>
      <c r="G15" s="77"/>
      <c r="H15" s="9"/>
      <c r="I15" s="10"/>
    </row>
    <row r="16" spans="2:12" s="3" customFormat="1" ht="34.15" customHeight="1" x14ac:dyDescent="0.45">
      <c r="B16" s="15" t="s">
        <v>9</v>
      </c>
      <c r="C16" s="115"/>
      <c r="D16" s="10"/>
      <c r="E16" s="75" t="s">
        <v>6</v>
      </c>
      <c r="G16" s="80" t="str">
        <f>IF($C$3="","",(C14*VLOOKUP(E14,Listes!A2:B5,2,FALSE))*C16*VLOOKUP(E16,Listes!C2:D6,2,FALSE)/($I$4*$C$3))</f>
        <v/>
      </c>
      <c r="H16" s="22"/>
      <c r="I16" s="10"/>
    </row>
    <row r="17" spans="2:9" s="3" customFormat="1" ht="8.65" customHeight="1" thickBot="1" x14ac:dyDescent="0.5">
      <c r="B17" s="16"/>
      <c r="C17" s="6"/>
      <c r="D17" s="6"/>
      <c r="E17" s="6"/>
      <c r="F17" s="7"/>
      <c r="G17" s="79"/>
      <c r="H17" s="8"/>
      <c r="I17" s="10"/>
    </row>
    <row r="18" spans="2:9" ht="18" customHeight="1" x14ac:dyDescent="0.45">
      <c r="B18" s="31" t="s">
        <v>14</v>
      </c>
      <c r="C18" s="13"/>
      <c r="D18" s="13"/>
    </row>
    <row r="19" spans="2:9" ht="9.4" customHeight="1" x14ac:dyDescent="0.45">
      <c r="B19" s="1"/>
      <c r="C19" s="1"/>
      <c r="D19" s="1"/>
    </row>
  </sheetData>
  <sheetProtection algorithmName="SHA-512" hashValue="JzKkPoWrFIuwfJWpFP3NYujaKU7BurhH/QVqkU0P6YL1yI25qRo18JzA1+CfzfRZncExbTYNxJYcWXMq1AujTw==" saltValue="ohH2lfEZAiPd/1xmSNkFMQ=="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4.25" x14ac:dyDescent="0.45"/>
  <cols>
    <col min="1" max="1" width="33.265625" customWidth="1"/>
    <col min="2" max="2" width="53.3984375" customWidth="1"/>
    <col min="3" max="3" width="13" customWidth="1"/>
    <col min="4" max="4" width="1.3984375" customWidth="1"/>
    <col min="5" max="5" width="12.73046875" customWidth="1"/>
    <col min="6" max="6" width="13.1328125" customWidth="1"/>
    <col min="7" max="7" width="17.46484375" customWidth="1"/>
    <col min="8" max="8" width="1.33203125" customWidth="1"/>
    <col min="9" max="9" width="13.59765625" style="2" customWidth="1"/>
    <col min="10" max="10" width="1.33203125" customWidth="1"/>
    <col min="11" max="11" width="21.33203125" customWidth="1"/>
    <col min="12" max="12" width="19.3984375" style="2" customWidth="1"/>
  </cols>
  <sheetData>
    <row r="1" spans="2:12" ht="69.400000000000006" customHeight="1" thickBot="1" x14ac:dyDescent="0.5"/>
    <row r="2" spans="2:12" ht="6" customHeight="1" x14ac:dyDescent="0.45">
      <c r="B2" s="19"/>
      <c r="C2" s="4"/>
      <c r="D2" s="11"/>
      <c r="F2" s="19"/>
      <c r="G2" s="4"/>
      <c r="H2" s="4"/>
      <c r="I2" s="78"/>
      <c r="J2" s="4"/>
      <c r="K2" s="5"/>
      <c r="L2"/>
    </row>
    <row r="3" spans="2:12" ht="40.5" customHeight="1" x14ac:dyDescent="0.45">
      <c r="B3" s="28" t="s">
        <v>24</v>
      </c>
      <c r="C3" s="114"/>
      <c r="D3" s="26"/>
      <c r="F3" s="130" t="s">
        <v>37</v>
      </c>
      <c r="G3" s="131"/>
      <c r="H3" s="131"/>
      <c r="I3" s="131"/>
      <c r="J3" s="131"/>
      <c r="K3" s="132"/>
      <c r="L3"/>
    </row>
    <row r="4" spans="2:12" s="3" customFormat="1" ht="19.5" customHeight="1" thickBot="1" x14ac:dyDescent="0.5">
      <c r="B4" s="29"/>
      <c r="C4" s="30" t="s">
        <v>18</v>
      </c>
      <c r="D4" s="27"/>
      <c r="F4" s="126" t="s">
        <v>25</v>
      </c>
      <c r="G4" s="127"/>
      <c r="H4" s="71"/>
      <c r="I4" s="10">
        <v>1607</v>
      </c>
      <c r="J4" s="1"/>
      <c r="K4" s="90" t="s">
        <v>36</v>
      </c>
    </row>
    <row r="5" spans="2:12" s="3" customFormat="1" ht="24.75" customHeight="1" thickBot="1" x14ac:dyDescent="0.5">
      <c r="F5" s="128" t="s">
        <v>26</v>
      </c>
      <c r="G5" s="129"/>
      <c r="H5" s="72"/>
      <c r="I5" s="104">
        <v>35</v>
      </c>
      <c r="J5" s="34"/>
      <c r="K5" s="105" t="s">
        <v>35</v>
      </c>
    </row>
    <row r="6" spans="2:12" ht="30.4" customHeight="1" thickBot="1" x14ac:dyDescent="0.5">
      <c r="F6" s="35"/>
      <c r="K6" s="36" t="s">
        <v>38</v>
      </c>
    </row>
    <row r="7" spans="2:12" ht="69.95" customHeight="1" x14ac:dyDescent="0.45">
      <c r="B7" s="124" t="s">
        <v>11</v>
      </c>
      <c r="C7" s="17" t="s">
        <v>10</v>
      </c>
      <c r="D7" s="17"/>
      <c r="E7" s="123" t="s">
        <v>8</v>
      </c>
      <c r="F7" s="123"/>
      <c r="G7" s="4"/>
      <c r="H7" s="4"/>
      <c r="I7" s="121" t="s">
        <v>20</v>
      </c>
      <c r="J7" s="69"/>
      <c r="L7"/>
    </row>
    <row r="8" spans="2:12" ht="25.9" customHeight="1" x14ac:dyDescent="0.45">
      <c r="B8" s="125"/>
      <c r="I8" s="122"/>
      <c r="J8" s="70"/>
      <c r="L8"/>
    </row>
    <row r="9" spans="2:12" ht="38.25" customHeight="1" x14ac:dyDescent="0.45">
      <c r="B9" s="14" t="s">
        <v>16</v>
      </c>
      <c r="C9" s="115"/>
      <c r="D9" s="10"/>
      <c r="E9" s="75" t="s">
        <v>7</v>
      </c>
      <c r="F9" s="75" t="s">
        <v>6</v>
      </c>
      <c r="G9" s="3"/>
      <c r="H9" s="3"/>
      <c r="I9" s="80" t="str">
        <f>IF($C$3="","",(C9*(VLOOKUP(E9,Listes!$A$9:$B$12,2,FALSE))*VLOOKUP(F9,Listes!$C$9:$D$13,2,FALSE))/(($I$4)*$C$3))</f>
        <v/>
      </c>
      <c r="J9" s="22"/>
      <c r="L9"/>
    </row>
    <row r="10" spans="2:12" ht="9.75" customHeight="1" thickBot="1" x14ac:dyDescent="0.5">
      <c r="B10" s="23"/>
      <c r="C10" s="116"/>
      <c r="D10" s="24"/>
      <c r="E10" s="24"/>
      <c r="F10" s="24"/>
      <c r="G10" s="24"/>
      <c r="H10" s="24"/>
      <c r="I10" s="74"/>
      <c r="J10" s="25"/>
      <c r="L10"/>
    </row>
    <row r="11" spans="2:12" ht="7.15" customHeight="1" thickBot="1" x14ac:dyDescent="0.5">
      <c r="C11" s="117"/>
      <c r="J11" s="2"/>
      <c r="L11"/>
    </row>
    <row r="12" spans="2:12" ht="69" customHeight="1" x14ac:dyDescent="0.45">
      <c r="B12" s="124" t="s">
        <v>31</v>
      </c>
      <c r="C12" s="118" t="s">
        <v>22</v>
      </c>
      <c r="D12" s="17"/>
      <c r="E12" s="32" t="s">
        <v>23</v>
      </c>
      <c r="F12" s="4"/>
      <c r="G12" s="78"/>
      <c r="H12" s="5"/>
      <c r="L12"/>
    </row>
    <row r="13" spans="2:12" ht="34.5" customHeight="1" x14ac:dyDescent="0.45">
      <c r="B13" s="125"/>
      <c r="C13" s="119"/>
      <c r="D13" s="77"/>
      <c r="E13" s="73"/>
      <c r="G13" s="122" t="s">
        <v>21</v>
      </c>
      <c r="H13" s="70"/>
      <c r="L13"/>
    </row>
    <row r="14" spans="2:12" s="3" customFormat="1" ht="33" customHeight="1" x14ac:dyDescent="0.45">
      <c r="B14" s="15" t="s">
        <v>33</v>
      </c>
      <c r="C14" s="115"/>
      <c r="D14" s="10"/>
      <c r="E14" s="75" t="s">
        <v>7</v>
      </c>
      <c r="G14" s="122"/>
      <c r="H14" s="70"/>
      <c r="I14" s="10"/>
    </row>
    <row r="15" spans="2:12" s="3" customFormat="1" ht="12" customHeight="1" x14ac:dyDescent="0.45">
      <c r="B15" s="15"/>
      <c r="C15" s="120"/>
      <c r="D15" s="10"/>
      <c r="E15" s="10"/>
      <c r="G15" s="81"/>
      <c r="H15" s="9"/>
      <c r="I15" s="10"/>
    </row>
    <row r="16" spans="2:12" s="3" customFormat="1" ht="34.15" customHeight="1" x14ac:dyDescent="0.45">
      <c r="B16" s="15" t="s">
        <v>34</v>
      </c>
      <c r="C16" s="115"/>
      <c r="D16" s="10"/>
      <c r="E16" s="75" t="s">
        <v>6</v>
      </c>
      <c r="G16" s="82" t="str">
        <f>IF($C$3="","",(C14*VLOOKUP(E14,Listes!A9:B12,2,FALSE))*C16*VLOOKUP(E16,Listes!C9:D13,2,FALSE)/($I$4*$C$3))</f>
        <v/>
      </c>
      <c r="H16" s="22"/>
      <c r="I16" s="10"/>
    </row>
    <row r="17" spans="2:9" s="3" customFormat="1" ht="8.65" customHeight="1" thickBot="1" x14ac:dyDescent="0.5">
      <c r="B17" s="16"/>
      <c r="C17" s="6"/>
      <c r="D17" s="6"/>
      <c r="E17" s="6"/>
      <c r="F17" s="7"/>
      <c r="G17" s="79"/>
      <c r="H17" s="8"/>
      <c r="I17" s="10"/>
    </row>
    <row r="18" spans="2:9" ht="18" customHeight="1" x14ac:dyDescent="0.45">
      <c r="B18" s="31" t="s">
        <v>32</v>
      </c>
      <c r="C18" s="13"/>
      <c r="D18" s="13"/>
    </row>
    <row r="19" spans="2:9" ht="9.4" customHeight="1" x14ac:dyDescent="0.45">
      <c r="B19" s="1"/>
      <c r="C19" s="1"/>
      <c r="D19" s="1"/>
    </row>
  </sheetData>
  <sheetProtection algorithmName="SHA-512" hashValue="0icUYHHl/T15GPprlkCtnYWY1V+Mc0CeWRGJrozqGD8tnW8x+eSo4bTXUhIBf/PamWJiGkwLZFVCbyucWBpisg==" saltValue="qCDvL6wBS6ZawJYeQ89+2Q=="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984375" defaultRowHeight="24" customHeight="1" x14ac:dyDescent="0.45"/>
  <cols>
    <col min="1" max="1" width="12" style="3" customWidth="1"/>
    <col min="2" max="2" width="18.59765625" style="3" customWidth="1"/>
    <col min="3" max="3" width="43.53125" style="50" customWidth="1"/>
    <col min="4" max="4" width="9" style="3" customWidth="1"/>
    <col min="5" max="5" width="19.265625" style="10" customWidth="1"/>
    <col min="6" max="6" width="6.3984375" style="43" customWidth="1"/>
    <col min="7" max="7" width="9.3984375" style="3" customWidth="1"/>
    <col min="8" max="8" width="11.3984375" style="3"/>
    <col min="9" max="9" width="22.265625" style="3" customWidth="1"/>
    <col min="10" max="16384" width="11.3984375" style="3"/>
  </cols>
  <sheetData>
    <row r="1" spans="3:9" ht="18" customHeight="1" x14ac:dyDescent="0.45">
      <c r="C1" s="3"/>
      <c r="E1" s="3"/>
      <c r="F1" s="3"/>
    </row>
    <row r="2" spans="3:9" ht="54.75" customHeight="1" x14ac:dyDescent="0.45">
      <c r="C2" s="134" t="s">
        <v>56</v>
      </c>
      <c r="D2" s="134"/>
      <c r="E2" s="134"/>
      <c r="F2" s="134"/>
      <c r="G2" s="134"/>
      <c r="H2" s="134"/>
      <c r="I2" s="134"/>
    </row>
    <row r="3" spans="3:9" ht="27.75" customHeight="1" x14ac:dyDescent="0.4">
      <c r="C3" s="39" t="s">
        <v>41</v>
      </c>
      <c r="D3" s="133" t="s">
        <v>50</v>
      </c>
      <c r="E3" s="133"/>
      <c r="F3" s="135" t="s">
        <v>57</v>
      </c>
      <c r="G3" s="135"/>
      <c r="H3" s="135"/>
      <c r="I3" s="135"/>
    </row>
    <row r="4" spans="3:9" ht="23.25" customHeight="1" x14ac:dyDescent="0.45">
      <c r="C4" s="40" t="s">
        <v>58</v>
      </c>
      <c r="D4" s="41" t="str">
        <f>IF(D3="FONCTIONNAIRE","1607 h/an et 35h/semaine","208 jours/an et 8 h/jour")</f>
        <v>208 jours/an et 8 h/jour</v>
      </c>
      <c r="E4" s="3"/>
      <c r="F4" s="42"/>
      <c r="G4" s="43"/>
    </row>
    <row r="5" spans="3:9" ht="7.5" customHeight="1" x14ac:dyDescent="0.45">
      <c r="C5" s="39"/>
      <c r="D5" s="41"/>
      <c r="E5" s="3"/>
      <c r="F5" s="10"/>
      <c r="G5" s="43"/>
    </row>
    <row r="6" spans="3:9" ht="23.25" customHeight="1" x14ac:dyDescent="0.45">
      <c r="C6" s="39" t="s">
        <v>48</v>
      </c>
      <c r="D6" s="113"/>
      <c r="E6" s="44" t="s">
        <v>42</v>
      </c>
      <c r="F6" s="10"/>
      <c r="G6" s="43"/>
      <c r="H6" s="45"/>
      <c r="I6" s="45"/>
    </row>
    <row r="7" spans="3:9" ht="25.15" customHeight="1" x14ac:dyDescent="0.45">
      <c r="C7" s="39"/>
      <c r="D7" s="83" t="s">
        <v>54</v>
      </c>
      <c r="E7" s="44"/>
      <c r="F7" s="10"/>
      <c r="G7" s="46"/>
      <c r="H7" s="45"/>
      <c r="I7" s="45"/>
    </row>
    <row r="8" spans="3:9" ht="24" customHeight="1" x14ac:dyDescent="0.45">
      <c r="C8" s="39" t="s">
        <v>43</v>
      </c>
      <c r="D8" s="113"/>
      <c r="E8" s="44" t="s">
        <v>44</v>
      </c>
      <c r="F8" s="10"/>
      <c r="G8" s="43"/>
      <c r="H8" s="45"/>
      <c r="I8" s="45"/>
    </row>
    <row r="9" spans="3:9" ht="18" customHeight="1" x14ac:dyDescent="0.45">
      <c r="C9" s="39"/>
      <c r="D9" s="84" t="s">
        <v>55</v>
      </c>
      <c r="E9" s="44"/>
      <c r="F9" s="10"/>
      <c r="G9" s="43"/>
      <c r="H9" s="45"/>
      <c r="I9" s="45"/>
    </row>
    <row r="10" spans="3:9" ht="36" customHeight="1" thickBot="1" x14ac:dyDescent="0.5">
      <c r="C10" s="39"/>
      <c r="D10" s="47"/>
      <c r="E10" s="3"/>
      <c r="F10" s="3"/>
    </row>
    <row r="11" spans="3:9" ht="7.25" customHeight="1" x14ac:dyDescent="0.45">
      <c r="C11" s="86"/>
      <c r="D11" s="87"/>
      <c r="E11" s="88"/>
      <c r="F11" s="88"/>
      <c r="G11" s="88"/>
      <c r="H11" s="88"/>
      <c r="I11" s="89"/>
    </row>
    <row r="12" spans="3:9" ht="24" customHeight="1" x14ac:dyDescent="0.45">
      <c r="C12" s="15" t="s">
        <v>45</v>
      </c>
      <c r="D12" s="106">
        <f>IF(D3="MAGISTRAT",D6*D8*Listes!D3,D6*D8*Fonctionnaires!I4/7)</f>
        <v>0</v>
      </c>
      <c r="E12" s="44" t="s">
        <v>47</v>
      </c>
      <c r="F12" s="10" t="s">
        <v>49</v>
      </c>
      <c r="G12" s="106">
        <f>IF(D3="FONCTIONNAIRE",D12*7,D12*8)</f>
        <v>0</v>
      </c>
      <c r="H12" s="44" t="s">
        <v>46</v>
      </c>
      <c r="I12" s="90"/>
    </row>
    <row r="13" spans="3:9" ht="8.35" customHeight="1" x14ac:dyDescent="0.45">
      <c r="C13" s="15"/>
      <c r="D13" s="85"/>
      <c r="E13" s="44"/>
      <c r="F13" s="10"/>
      <c r="G13" s="85"/>
      <c r="H13" s="44"/>
      <c r="I13" s="90"/>
    </row>
    <row r="14" spans="3:9" ht="24" customHeight="1" x14ac:dyDescent="0.45">
      <c r="C14" s="15" t="s">
        <v>52</v>
      </c>
      <c r="D14" s="106">
        <f>D12/12</f>
        <v>0</v>
      </c>
      <c r="E14" s="44" t="s">
        <v>59</v>
      </c>
      <c r="F14" s="10" t="s">
        <v>49</v>
      </c>
      <c r="G14" s="106">
        <f>IF(D4="FONCTIONNAIRE",D14*7,D14*8)</f>
        <v>0</v>
      </c>
      <c r="H14" s="44" t="s">
        <v>60</v>
      </c>
      <c r="I14" s="90"/>
    </row>
    <row r="15" spans="3:9" ht="6.85" customHeight="1" x14ac:dyDescent="0.45">
      <c r="C15" s="15"/>
      <c r="D15" s="85"/>
      <c r="E15" s="44"/>
      <c r="F15" s="10"/>
      <c r="G15" s="85"/>
      <c r="H15" s="44"/>
      <c r="I15" s="90"/>
    </row>
    <row r="16" spans="3:9" ht="24" customHeight="1" x14ac:dyDescent="0.45">
      <c r="C16" s="15" t="s">
        <v>53</v>
      </c>
      <c r="D16" s="106">
        <f>(D8*D6)*5</f>
        <v>0</v>
      </c>
      <c r="E16" s="44" t="s">
        <v>61</v>
      </c>
      <c r="F16" s="10" t="s">
        <v>49</v>
      </c>
      <c r="G16" s="106">
        <f>IF(D3="FONCTIONNAIRE",D16*7,D16*8)</f>
        <v>0</v>
      </c>
      <c r="H16" s="44" t="s">
        <v>62</v>
      </c>
      <c r="I16" s="90"/>
    </row>
    <row r="17" spans="3:9" ht="9" customHeight="1" thickBot="1" x14ac:dyDescent="0.5">
      <c r="C17" s="91"/>
      <c r="D17" s="92"/>
      <c r="E17" s="7"/>
      <c r="F17" s="6"/>
      <c r="G17" s="93"/>
      <c r="H17" s="7"/>
      <c r="I17" s="12"/>
    </row>
    <row r="18" spans="3:9" ht="16.149999999999999" customHeight="1" x14ac:dyDescent="0.45">
      <c r="C18" s="51" t="s">
        <v>64</v>
      </c>
    </row>
    <row r="19" spans="3:9" ht="16.149999999999999" customHeight="1" x14ac:dyDescent="0.45">
      <c r="C19" s="51" t="s">
        <v>63</v>
      </c>
    </row>
    <row r="20" spans="3:9" ht="24" customHeight="1" x14ac:dyDescent="0.45">
      <c r="C20" s="48"/>
    </row>
    <row r="21" spans="3:9" ht="24" customHeight="1" x14ac:dyDescent="0.45">
      <c r="C21" s="49"/>
    </row>
    <row r="22" spans="3:9" ht="24" customHeight="1" x14ac:dyDescent="0.45">
      <c r="C22" s="48"/>
    </row>
  </sheetData>
  <sheetProtection algorithmName="SHA-512" hashValue="081fSalbcGlzA/X++VRaiLQvrbKYn537rtRsAT/5KPqtvAPf849g4czyfBO1oFqX/TeHrdkdChi9v7Up3CxAng==" saltValue="lowU4dOfVq9S06BSRuVtRA=="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984375" defaultRowHeight="24" customHeight="1" x14ac:dyDescent="0.45"/>
  <cols>
    <col min="1" max="1" width="11.3984375" style="3"/>
    <col min="2" max="2" width="0.796875" style="3" customWidth="1"/>
    <col min="3" max="3" width="9.3984375" style="3" customWidth="1"/>
    <col min="4" max="4" width="2.06640625" style="3" customWidth="1"/>
    <col min="5" max="5" width="54.73046875" style="50" customWidth="1"/>
    <col min="6" max="6" width="9.796875" style="3" customWidth="1"/>
    <col min="7" max="7" width="0.59765625" style="3" customWidth="1"/>
    <col min="8" max="8" width="11.19921875" style="10" customWidth="1"/>
    <col min="9" max="9" width="13.86328125" style="43" customWidth="1"/>
    <col min="10" max="10" width="15.19921875" style="3" customWidth="1"/>
    <col min="11" max="11" width="38.265625" style="3" customWidth="1"/>
    <col min="12" max="12" width="2" style="3" customWidth="1"/>
    <col min="13" max="16384" width="11.3984375" style="3"/>
  </cols>
  <sheetData>
    <row r="1" spans="3:12" ht="18" customHeight="1" x14ac:dyDescent="0.45">
      <c r="E1" s="3"/>
      <c r="H1" s="3"/>
      <c r="I1" s="3"/>
    </row>
    <row r="2" spans="3:12" ht="46.5" customHeight="1" x14ac:dyDescent="0.45">
      <c r="E2" s="136" t="s">
        <v>75</v>
      </c>
      <c r="F2" s="136"/>
      <c r="G2" s="136"/>
      <c r="H2" s="136"/>
      <c r="I2" s="136"/>
      <c r="J2" s="136"/>
      <c r="K2" s="136"/>
    </row>
    <row r="3" spans="3:12" ht="53.35" customHeight="1" x14ac:dyDescent="0.45">
      <c r="E3" s="137" t="s">
        <v>74</v>
      </c>
      <c r="F3" s="137"/>
      <c r="G3" s="137"/>
      <c r="H3" s="137"/>
      <c r="I3" s="137"/>
      <c r="J3" s="137"/>
      <c r="K3" s="137"/>
    </row>
    <row r="4" spans="3:12" ht="20.75" customHeight="1" x14ac:dyDescent="0.45">
      <c r="E4" s="61"/>
      <c r="F4" s="10" t="s">
        <v>77</v>
      </c>
      <c r="G4" s="61"/>
      <c r="H4" s="68"/>
      <c r="I4" s="61"/>
      <c r="J4" s="61"/>
      <c r="K4" s="61"/>
    </row>
    <row r="5" spans="3:12" ht="21.4" customHeight="1" x14ac:dyDescent="0.45">
      <c r="E5" s="61"/>
      <c r="F5" s="42"/>
      <c r="G5" s="61"/>
      <c r="H5" s="68"/>
      <c r="I5" s="61"/>
      <c r="J5" s="61"/>
      <c r="K5" s="61"/>
    </row>
    <row r="6" spans="3:12" ht="23.25" customHeight="1" x14ac:dyDescent="0.45">
      <c r="E6" s="39" t="s">
        <v>69</v>
      </c>
      <c r="F6" s="107"/>
      <c r="G6" s="57"/>
      <c r="H6" s="10" t="s">
        <v>65</v>
      </c>
      <c r="I6" s="53"/>
      <c r="J6" s="52"/>
      <c r="K6" s="45"/>
    </row>
    <row r="7" spans="3:12" ht="5.65" customHeight="1" x14ac:dyDescent="0.45">
      <c r="E7" s="39"/>
      <c r="F7" s="108"/>
      <c r="G7" s="57"/>
      <c r="H7" s="42"/>
      <c r="I7" s="67"/>
      <c r="J7" s="63"/>
      <c r="K7" s="45"/>
    </row>
    <row r="8" spans="3:12" ht="25.9" customHeight="1" x14ac:dyDescent="0.4">
      <c r="C8" s="64"/>
      <c r="D8" s="64"/>
      <c r="E8" s="65" t="s">
        <v>66</v>
      </c>
      <c r="F8" s="107"/>
      <c r="G8" s="57"/>
      <c r="H8" s="10" t="str">
        <f>IF(F8&lt;2,"audience","audiences")</f>
        <v>audience</v>
      </c>
      <c r="I8" s="54" t="s">
        <v>6</v>
      </c>
      <c r="J8" s="135" t="s">
        <v>67</v>
      </c>
      <c r="K8" s="135"/>
    </row>
    <row r="9" spans="3:12" ht="13.9" customHeight="1" x14ac:dyDescent="0.45">
      <c r="D9" s="39"/>
      <c r="E9" s="39"/>
      <c r="F9" s="109"/>
      <c r="G9" s="62"/>
      <c r="I9" s="10"/>
      <c r="J9" s="63"/>
      <c r="K9" s="45"/>
    </row>
    <row r="10" spans="3:12" ht="23.25" customHeight="1" x14ac:dyDescent="0.45">
      <c r="E10" s="39" t="s">
        <v>76</v>
      </c>
      <c r="F10" s="107"/>
      <c r="G10" s="57"/>
      <c r="H10" s="10" t="s">
        <v>68</v>
      </c>
      <c r="I10" s="138" t="s">
        <v>79</v>
      </c>
      <c r="J10" s="138"/>
      <c r="K10" s="138"/>
    </row>
    <row r="11" spans="3:12" customFormat="1" ht="14.75" customHeight="1" x14ac:dyDescent="0.45">
      <c r="E11" s="50"/>
      <c r="F11" s="2" t="s">
        <v>71</v>
      </c>
      <c r="H11" s="2"/>
      <c r="I11" s="103"/>
    </row>
    <row r="12" spans="3:12" ht="39.85" customHeight="1" thickBot="1" x14ac:dyDescent="0.5">
      <c r="E12" s="3"/>
    </row>
    <row r="13" spans="3:12" ht="5.75" customHeight="1" x14ac:dyDescent="0.45">
      <c r="D13" s="94"/>
      <c r="E13" s="88"/>
      <c r="F13" s="88"/>
      <c r="G13" s="88"/>
      <c r="H13" s="95"/>
      <c r="I13" s="96"/>
      <c r="J13" s="88"/>
      <c r="K13" s="89"/>
      <c r="L13" s="100"/>
    </row>
    <row r="14" spans="3:12" ht="24" customHeight="1" x14ac:dyDescent="0.45">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x14ac:dyDescent="0.45">
      <c r="C15" s="64"/>
      <c r="D15" s="97"/>
      <c r="E15" s="65"/>
      <c r="F15" s="111"/>
      <c r="G15" s="58"/>
      <c r="I15" s="101"/>
      <c r="J15" s="102"/>
      <c r="K15" s="90"/>
      <c r="L15" s="100"/>
    </row>
    <row r="16" spans="3:12" ht="24" customHeight="1" x14ac:dyDescent="0.45">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35" customHeight="1" x14ac:dyDescent="0.45">
      <c r="C17" s="64"/>
      <c r="D17" s="97"/>
      <c r="E17" s="39"/>
      <c r="F17" s="112"/>
      <c r="G17" s="59"/>
      <c r="I17" s="101"/>
      <c r="J17" s="102"/>
      <c r="K17" s="90"/>
      <c r="L17" s="100"/>
    </row>
    <row r="18" spans="3:12" ht="24" customHeight="1" x14ac:dyDescent="0.45">
      <c r="C18" s="64"/>
      <c r="D18" s="97"/>
      <c r="E18" s="39" t="s">
        <v>73</v>
      </c>
      <c r="F18" s="110" t="str">
        <f>IF(OR(F10=0,F6=0),"",F8/F6*F10)</f>
        <v/>
      </c>
      <c r="G18" s="60"/>
      <c r="H18" s="10" t="str">
        <f>IF(F18&lt;2,"audience","audiences")</f>
        <v>audiences</v>
      </c>
      <c r="I18" s="101" t="str">
        <f>J16</f>
        <v/>
      </c>
      <c r="J18" s="102"/>
      <c r="K18" s="90"/>
      <c r="L18" s="100"/>
    </row>
    <row r="19" spans="3:12" ht="6.4" customHeight="1" thickBot="1" x14ac:dyDescent="0.5">
      <c r="C19" s="66"/>
      <c r="D19" s="98"/>
      <c r="E19" s="7"/>
      <c r="F19" s="7"/>
      <c r="G19" s="7"/>
      <c r="H19" s="7"/>
      <c r="I19" s="7"/>
      <c r="J19" s="99"/>
      <c r="K19" s="12"/>
      <c r="L19" s="100"/>
    </row>
  </sheetData>
  <sheetProtection algorithmName="SHA-512" hashValue="MriNyt6uGjBwn6KwokVs/sb7/c6nlPAyy9JlF9DCT8QGEWVOLVlkqeizkTOPc9h1qGLK0bDzYv5EVXXbsaYbRg==" saltValue="J78SKFVuT2YqIiRKOu0bp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F16"/>
  <sheetViews>
    <sheetView workbookViewId="0">
      <selection activeCell="E18" sqref="E18"/>
    </sheetView>
  </sheetViews>
  <sheetFormatPr baseColWidth="10" defaultRowHeight="14.25" x14ac:dyDescent="0.45"/>
  <sheetData>
    <row r="1" spans="1:6" x14ac:dyDescent="0.45">
      <c r="A1" t="s">
        <v>29</v>
      </c>
    </row>
    <row r="2" spans="1:6" x14ac:dyDescent="0.45">
      <c r="A2" t="s">
        <v>7</v>
      </c>
      <c r="C2" t="s">
        <v>6</v>
      </c>
      <c r="E2" t="s">
        <v>7</v>
      </c>
    </row>
    <row r="3" spans="1:6" x14ac:dyDescent="0.45">
      <c r="A3" t="s">
        <v>1</v>
      </c>
      <c r="B3">
        <v>1</v>
      </c>
      <c r="C3" t="s">
        <v>27</v>
      </c>
      <c r="D3">
        <f>Magistrats!I4</f>
        <v>208</v>
      </c>
      <c r="E3" t="s">
        <v>1</v>
      </c>
      <c r="F3" s="56">
        <f>D3</f>
        <v>208</v>
      </c>
    </row>
    <row r="4" spans="1:6" x14ac:dyDescent="0.45">
      <c r="A4" t="s">
        <v>3</v>
      </c>
      <c r="B4">
        <v>0.5</v>
      </c>
      <c r="C4" t="s">
        <v>28</v>
      </c>
      <c r="D4">
        <f>D3/5</f>
        <v>41.6</v>
      </c>
      <c r="E4" t="s">
        <v>3</v>
      </c>
      <c r="F4" s="55">
        <f>F3*2</f>
        <v>416</v>
      </c>
    </row>
    <row r="5" spans="1:6" x14ac:dyDescent="0.45">
      <c r="A5" t="s">
        <v>2</v>
      </c>
      <c r="B5">
        <f>1/Magistrats!I5</f>
        <v>0.125</v>
      </c>
      <c r="C5" t="s">
        <v>4</v>
      </c>
      <c r="D5">
        <v>12</v>
      </c>
      <c r="E5" t="s">
        <v>2</v>
      </c>
      <c r="F5" s="55">
        <f>D3*8</f>
        <v>1664</v>
      </c>
    </row>
    <row r="6" spans="1:6" x14ac:dyDescent="0.45">
      <c r="C6" t="s">
        <v>5</v>
      </c>
      <c r="D6">
        <v>1</v>
      </c>
    </row>
    <row r="8" spans="1:6" x14ac:dyDescent="0.45">
      <c r="A8" t="s">
        <v>30</v>
      </c>
    </row>
    <row r="9" spans="1:6" x14ac:dyDescent="0.45">
      <c r="A9" t="s">
        <v>7</v>
      </c>
      <c r="B9" s="33"/>
      <c r="C9" t="s">
        <v>6</v>
      </c>
      <c r="D9" s="33"/>
      <c r="E9" t="s">
        <v>7</v>
      </c>
    </row>
    <row r="10" spans="1:6" x14ac:dyDescent="0.45">
      <c r="A10" t="s">
        <v>1</v>
      </c>
      <c r="B10" s="33">
        <f>Fonctionnaires!I5/5</f>
        <v>7</v>
      </c>
      <c r="C10" t="s">
        <v>27</v>
      </c>
      <c r="D10" s="33">
        <f>Fonctionnaires!I4/Listes!B10</f>
        <v>229.57142857142858</v>
      </c>
      <c r="E10" t="s">
        <v>1</v>
      </c>
      <c r="F10" s="56">
        <f>D10</f>
        <v>229.57142857142858</v>
      </c>
    </row>
    <row r="11" spans="1:6" x14ac:dyDescent="0.45">
      <c r="A11" t="s">
        <v>3</v>
      </c>
      <c r="B11" s="33">
        <f>B10/2</f>
        <v>3.5</v>
      </c>
      <c r="C11" t="s">
        <v>28</v>
      </c>
      <c r="D11" s="33">
        <f>Fonctionnaires!I4/Fonctionnaires!I5</f>
        <v>45.914285714285711</v>
      </c>
      <c r="E11" t="s">
        <v>3</v>
      </c>
      <c r="F11" s="55">
        <f>F10*2</f>
        <v>459.14285714285717</v>
      </c>
    </row>
    <row r="12" spans="1:6" x14ac:dyDescent="0.45">
      <c r="A12" t="s">
        <v>2</v>
      </c>
      <c r="B12" s="33">
        <v>1</v>
      </c>
      <c r="C12" t="s">
        <v>4</v>
      </c>
      <c r="D12" s="33">
        <f>12</f>
        <v>12</v>
      </c>
      <c r="E12" t="s">
        <v>2</v>
      </c>
      <c r="F12" s="55">
        <f>D10*7</f>
        <v>1607</v>
      </c>
    </row>
    <row r="13" spans="1:6" x14ac:dyDescent="0.45">
      <c r="B13" s="33"/>
      <c r="C13" t="s">
        <v>5</v>
      </c>
      <c r="D13" s="33">
        <v>1</v>
      </c>
    </row>
    <row r="15" spans="1:6" ht="15.75" x14ac:dyDescent="0.5">
      <c r="A15" s="38" t="s">
        <v>50</v>
      </c>
      <c r="C15" s="38" t="s">
        <v>29</v>
      </c>
    </row>
    <row r="16" spans="1:6" ht="15.75" x14ac:dyDescent="0.5">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Magistrats</vt:lpstr>
      <vt:lpstr>Fonctionnaires</vt:lpstr>
      <vt:lpstr>Reconvertir un % d'ETP en temps</vt:lpstr>
      <vt:lpstr>Convertir des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Paul Marcadé</cp:lastModifiedBy>
  <dcterms:created xsi:type="dcterms:W3CDTF">2022-06-21T12:15:44Z</dcterms:created>
  <dcterms:modified xsi:type="dcterms:W3CDTF">2024-10-16T08:17:46Z</dcterms:modified>
</cp:coreProperties>
</file>