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wnloads/"/>
    </mc:Choice>
  </mc:AlternateContent>
  <xr:revisionPtr revIDLastSave="0" documentId="13_ncr:1_{BAA783DA-6BF5-3247-A7E4-F183CA111A50}" xr6:coauthVersionLast="47" xr6:coauthVersionMax="47" xr10:uidLastSave="{00000000-0000-0000-0000-000000000000}"/>
  <bookViews>
    <workbookView xWindow="0" yWindow="600" windowWidth="22940" windowHeight="13420" xr2:uid="{F5E75FD0-8D4A-4F41-B6C7-77BCC38AF8C3}"/>
  </bookViews>
  <sheets>
    <sheet name="Formulaire à remplir" sheetId="6" r:id="rId1"/>
    <sheet name="Fonction" sheetId="7" state="hidden" r:id="rId2"/>
    <sheet name="Listes" sheetId="2" state="hidden" r:id="rId3"/>
    <sheet name="Calculatrice - Magistrats" sheetId="3" r:id="rId4"/>
    <sheet name="Calculatrice - Fonctionnaires" sheetId="4" state="hidden" r:id="rId5"/>
    <sheet name="Reconvertir un pourcentage" sheetId="5" r:id="rId6"/>
  </sheets>
  <definedNames>
    <definedName name="_xlnm._FilterDatabase" localSheetId="1" hidden="1">Fonction!$A$1:$C$27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6" l="1"/>
  <c r="E23" i="6"/>
  <c r="E32" i="6"/>
  <c r="E52" i="6"/>
  <c r="E56" i="6"/>
  <c r="E59" i="6"/>
  <c r="E76" i="6"/>
  <c r="E82" i="6"/>
  <c r="E87" i="6"/>
  <c r="E90" i="6"/>
  <c r="E98" i="6"/>
  <c r="E100" i="6" l="1"/>
  <c r="C9" i="5"/>
  <c r="C10" i="5" s="1"/>
  <c r="C3" i="5"/>
  <c r="C11" i="5"/>
  <c r="F11" i="5" s="1"/>
  <c r="B5" i="2"/>
  <c r="D3" i="2"/>
  <c r="D4" i="2" s="1"/>
  <c r="D11" i="2"/>
  <c r="H9" i="4" s="1"/>
  <c r="B10" i="2"/>
  <c r="B11" i="2" s="1"/>
  <c r="G16" i="4"/>
  <c r="D12" i="2"/>
  <c r="F10" i="5" l="1"/>
  <c r="F9" i="5"/>
  <c r="D10" i="2"/>
  <c r="H9" i="3"/>
  <c r="G16" i="3"/>
</calcChain>
</file>

<file path=xl/sharedStrings.xml><?xml version="1.0" encoding="utf-8"?>
<sst xmlns="http://schemas.openxmlformats.org/spreadsheetml/2006/main" count="346" uniqueCount="312">
  <si>
    <t>Temps de travail d'un magistrat</t>
  </si>
  <si>
    <t>jours</t>
  </si>
  <si>
    <t>heures</t>
  </si>
  <si>
    <t>demi-journées</t>
  </si>
  <si>
    <t>par mois</t>
  </si>
  <si>
    <t>par an</t>
  </si>
  <si>
    <t>fréquence</t>
  </si>
  <si>
    <t>unités</t>
  </si>
  <si>
    <t>Sélectionner l'unité et la fréquence dans les menus déroulants</t>
  </si>
  <si>
    <t>Nombre d'audiences</t>
  </si>
  <si>
    <t>Saisir le temps passé dans la case jaune</t>
  </si>
  <si>
    <t xml:space="preserve">      OPTION 1. RAISONNEMENT AU TEMPS PASSE</t>
  </si>
  <si>
    <t xml:space="preserve">      OPTION 2. RAISONNEMENT EN AUDIENCES</t>
  </si>
  <si>
    <t>Temps de travail global consacré à une audience*</t>
  </si>
  <si>
    <t>* inclut le temps de préparation, le temps de l'audience et le temps éventuel de rédaction</t>
  </si>
  <si>
    <t xml:space="preserve"> (congés déduits)</t>
  </si>
  <si>
    <t>Temps consacré à une activité
juridictionnelle ou de soutien</t>
  </si>
  <si>
    <t>Etape 1. Veuillez saisir ici le temps de travail du magistrat</t>
  </si>
  <si>
    <t>en % d'un temps plein (temps plein=100%, mi-temps=50%, 4/5e=80%, etc.)</t>
  </si>
  <si>
    <r>
      <t xml:space="preserve">      PARAMETRES DE CALCUL</t>
    </r>
    <r>
      <rPr>
        <sz val="11"/>
        <color theme="1"/>
        <rFont val="Calibri"/>
        <family val="2"/>
        <scheme val="minor"/>
      </rPr>
      <t xml:space="preserve"> (pour information, ne pas modifier)</t>
    </r>
  </si>
  <si>
    <t>% de ventilation 
à reporter dans
A-JUST</t>
  </si>
  <si>
    <t>% de ventilation
à reporter dans
A-JUST</t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</si>
  <si>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Saisir dans les cases jaunes</t>
    </r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</si>
  <si>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Sélectionner dans les menus déroulants </t>
    </r>
  </si>
  <si>
    <t>Etape 1. Veuillez saisir ici le temps de travail de l'agent</t>
  </si>
  <si>
    <t>Temps de travail</t>
  </si>
  <si>
    <t>d'un fonctionnaire</t>
  </si>
  <si>
    <t>par jour</t>
  </si>
  <si>
    <t>par semaine</t>
  </si>
  <si>
    <t>MAGISTRATS</t>
  </si>
  <si>
    <t>FONCTIONNAIRES</t>
  </si>
  <si>
    <t xml:space="preserve">      OPTION 2. RAISONNEMENT EN TACHES PERIODIQUES*</t>
  </si>
  <si>
    <t>* audiences, réunions, ou autres tâches qui se répètent à fréquence connue</t>
  </si>
  <si>
    <t>Temps de travail global consacré à la tâche</t>
  </si>
  <si>
    <t>Nombre d'occurrences de la tâche</t>
  </si>
  <si>
    <t>h/semaine*</t>
  </si>
  <si>
    <t>h/an</t>
  </si>
  <si>
    <r>
      <t xml:space="preserve"> PARAMETRES DE CALCUL</t>
    </r>
    <r>
      <rPr>
        <sz val="11"/>
        <color theme="1"/>
        <rFont val="Calibri"/>
        <family val="2"/>
        <scheme val="minor"/>
      </rPr>
      <t xml:space="preserve"> (seul le temps de travail hebdomadaire est modifiable)</t>
    </r>
  </si>
  <si>
    <t>* ce paramètre peut être modifié, au choix de l'utilisateur</t>
  </si>
  <si>
    <t>jours/an</t>
  </si>
  <si>
    <t>h/jour</t>
  </si>
  <si>
    <t>L'agent est</t>
  </si>
  <si>
    <t>d'un temps plein</t>
  </si>
  <si>
    <t xml:space="preserve">Une activité représentant </t>
  </si>
  <si>
    <t>de son temps</t>
  </si>
  <si>
    <t>Correspond à</t>
  </si>
  <si>
    <t>heures / an</t>
  </si>
  <si>
    <t>jours / mois</t>
  </si>
  <si>
    <t>heures / mois</t>
  </si>
  <si>
    <t>jours / semaine</t>
  </si>
  <si>
    <t>heures / semaine</t>
  </si>
  <si>
    <t>jours / an</t>
  </si>
  <si>
    <t>S'il travaille à</t>
  </si>
  <si>
    <t>soit</t>
  </si>
  <si>
    <t>MAGISTRAT</t>
  </si>
  <si>
    <t>ce qui revient à</t>
  </si>
  <si>
    <t>ou encore à</t>
  </si>
  <si>
    <t>Sur la base de</t>
  </si>
  <si>
    <t>Nom/prénom</t>
  </si>
  <si>
    <t>Fonction</t>
  </si>
  <si>
    <t>En % sur base 100</t>
  </si>
  <si>
    <t>1.1.</t>
  </si>
  <si>
    <t>1.2.</t>
  </si>
  <si>
    <t>CONTENTIEUX DE LA PROTECTION SOCIALE</t>
  </si>
  <si>
    <t>1.3.</t>
  </si>
  <si>
    <t>RÉFÉRÉS</t>
  </si>
  <si>
    <t>1.4.</t>
  </si>
  <si>
    <t>AUTRES CONTENTIEUX SOCIAUX</t>
  </si>
  <si>
    <t>1.</t>
  </si>
  <si>
    <t>2.1.</t>
  </si>
  <si>
    <t>MARIAGES ET RÉGIMES MATRIMONIAUX</t>
  </si>
  <si>
    <t>2.2.</t>
  </si>
  <si>
    <t>DIVORCE - CONTENTIEUX</t>
  </si>
  <si>
    <t>2.3.</t>
  </si>
  <si>
    <t>2.4.</t>
  </si>
  <si>
    <t>LIQUIDATIONS PARTAGES</t>
  </si>
  <si>
    <t>2.5.</t>
  </si>
  <si>
    <t>AUTORITÉ PARENTALE</t>
  </si>
  <si>
    <t>2.6.</t>
  </si>
  <si>
    <t>OBLIGATIONS À CARACTÈRE ALIMENTAIRE</t>
  </si>
  <si>
    <t>2.7.</t>
  </si>
  <si>
    <t>TUTELLES MINEURS</t>
  </si>
  <si>
    <t>2.8.</t>
  </si>
  <si>
    <t>RÉFÉRÉS ET MESURES URGENTES</t>
  </si>
  <si>
    <t>2.9.</t>
  </si>
  <si>
    <t>AUTRES JAF</t>
  </si>
  <si>
    <t>2.</t>
  </si>
  <si>
    <t>3.2.</t>
  </si>
  <si>
    <t>PROTECTION DES MAJEURS</t>
  </si>
  <si>
    <t>3.3.</t>
  </si>
  <si>
    <t>SURENDETTEMENT DES PARTICULIERS</t>
  </si>
  <si>
    <t>3.41.</t>
  </si>
  <si>
    <t>BAUX</t>
  </si>
  <si>
    <t>3.42.</t>
  </si>
  <si>
    <t>CRÉDIT À LA CONSOMMATION</t>
  </si>
  <si>
    <t>3.43.</t>
  </si>
  <si>
    <t>INJONCTIONS DE PAYER</t>
  </si>
  <si>
    <t>3.44.</t>
  </si>
  <si>
    <t>SAISIE DES RÉMUNÉRATIONS</t>
  </si>
  <si>
    <t>3.5.</t>
  </si>
  <si>
    <t>3.6.</t>
  </si>
  <si>
    <t>AUTRES CONTENTIEUX DE LA PROTECTION</t>
  </si>
  <si>
    <t>3.</t>
  </si>
  <si>
    <t>4.0.</t>
  </si>
  <si>
    <t>CONTENTIEUX GÉNÉRAL &lt;10.000€</t>
  </si>
  <si>
    <t>4.1.</t>
  </si>
  <si>
    <t>DROIT DES PERSONNES</t>
  </si>
  <si>
    <t>4.2.</t>
  </si>
  <si>
    <t>DROIT DE LA FAMILLE</t>
  </si>
  <si>
    <t>4.3.</t>
  </si>
  <si>
    <t>CONTRATS</t>
  </si>
  <si>
    <t>4.4.</t>
  </si>
  <si>
    <t>RESPONSABILITÉ ET QUASI-CONTRATS</t>
  </si>
  <si>
    <t>4.5.</t>
  </si>
  <si>
    <t>DROIT DES BIENS</t>
  </si>
  <si>
    <t>4.6.</t>
  </si>
  <si>
    <t>CONSTRUCTION</t>
  </si>
  <si>
    <t>4.7.</t>
  </si>
  <si>
    <t>EXÉCUTION</t>
  </si>
  <si>
    <t>4.8.</t>
  </si>
  <si>
    <t>DROIT DES AFFAIRES</t>
  </si>
  <si>
    <t>4.9.</t>
  </si>
  <si>
    <t>PROCÉDURES COLLECTIVES CIVILES</t>
  </si>
  <si>
    <t>4.10.</t>
  </si>
  <si>
    <t>PROPRIÉTÉ INDUSTRIELLE</t>
  </si>
  <si>
    <t>4.11.</t>
  </si>
  <si>
    <t>PROPRIÉTÉ LITTÉRAIRE ET ARTISTIQUE</t>
  </si>
  <si>
    <t>4.12.</t>
  </si>
  <si>
    <t>SUIVI DES EXPERTISES</t>
  </si>
  <si>
    <t>4.13.</t>
  </si>
  <si>
    <t>AFFAIRES GRACIEUSES</t>
  </si>
  <si>
    <t>4.14.</t>
  </si>
  <si>
    <t>JURIDICTION DU PRÉSIDENT</t>
  </si>
  <si>
    <t>4.141.</t>
  </si>
  <si>
    <t>INTÉRÊTS CIVILS</t>
  </si>
  <si>
    <t>4.15.</t>
  </si>
  <si>
    <t>CIVI</t>
  </si>
  <si>
    <t>4.16.</t>
  </si>
  <si>
    <t>RÉFÉRÉS CIVILS</t>
  </si>
  <si>
    <t>4.17.</t>
  </si>
  <si>
    <t>AUTRES CIVIL NS</t>
  </si>
  <si>
    <t>4.</t>
  </si>
  <si>
    <t>5.1.</t>
  </si>
  <si>
    <t>JLD CIVIL</t>
  </si>
  <si>
    <t>RÉTENTION DES ÉTRANGERS</t>
  </si>
  <si>
    <t>5.2.</t>
  </si>
  <si>
    <t>HOSPITALISATIONS SOUS CONTRAINTE</t>
  </si>
  <si>
    <t>5.3.</t>
  </si>
  <si>
    <t>AUTRES JLD CIVIL</t>
  </si>
  <si>
    <t>5.</t>
  </si>
  <si>
    <t>TOTAL JLD CIVIL</t>
  </si>
  <si>
    <t>6.1.</t>
  </si>
  <si>
    <t>ACTIVITÉ CIVILE</t>
  </si>
  <si>
    <t>6.2.</t>
  </si>
  <si>
    <t>ACTIVITÉ PÉNALE</t>
  </si>
  <si>
    <t>6.</t>
  </si>
  <si>
    <t>7.1.</t>
  </si>
  <si>
    <t>COLLÉGIALES HORS JIRS</t>
  </si>
  <si>
    <t>7.14.</t>
  </si>
  <si>
    <t>CI</t>
  </si>
  <si>
    <t>7.13.</t>
  </si>
  <si>
    <t>JUGE UNIQUE</t>
  </si>
  <si>
    <t>7.2.</t>
  </si>
  <si>
    <t>CRPC</t>
  </si>
  <si>
    <t>7.15.</t>
  </si>
  <si>
    <t>CPPV</t>
  </si>
  <si>
    <t>7.4.</t>
  </si>
  <si>
    <t>COMPOSITIONS PÉNALES</t>
  </si>
  <si>
    <t>7.3.</t>
  </si>
  <si>
    <t>OP CORRECTIONNELLES</t>
  </si>
  <si>
    <t>7.5.</t>
  </si>
  <si>
    <t>COUR D'ASSISES HORS JIRS</t>
  </si>
  <si>
    <t>7.52.</t>
  </si>
  <si>
    <t>COUR CRIMINELLE</t>
  </si>
  <si>
    <t>7.6.</t>
  </si>
  <si>
    <t>TRIBUNAL DE POLICE</t>
  </si>
  <si>
    <t>7.7.</t>
  </si>
  <si>
    <t>OP CONTRAVENTIONNELLES</t>
  </si>
  <si>
    <t>7.51.</t>
  </si>
  <si>
    <t>COUR D'ASSISES JIRS</t>
  </si>
  <si>
    <t>7.12.</t>
  </si>
  <si>
    <t>COLLÉGIALES JIRS CRIM-ORG</t>
  </si>
  <si>
    <t>7.121.</t>
  </si>
  <si>
    <t>COLLÉGIALES JIRS ECO-FI</t>
  </si>
  <si>
    <t>7.122.</t>
  </si>
  <si>
    <t>COLLÉGIALES AUTRES SECTIONS SPÉCIALISÉES</t>
  </si>
  <si>
    <t>7.8.</t>
  </si>
  <si>
    <t>AUTRES SIÈGE PÉNAL</t>
  </si>
  <si>
    <t>7.</t>
  </si>
  <si>
    <t>8.1.</t>
  </si>
  <si>
    <t>SERVICE GÉNÉRAL</t>
  </si>
  <si>
    <t>8.11.</t>
  </si>
  <si>
    <t>ECO-FI HORS JIRS</t>
  </si>
  <si>
    <t>8.2.</t>
  </si>
  <si>
    <t>JIRS ÉCO-FI</t>
  </si>
  <si>
    <t>8.3.</t>
  </si>
  <si>
    <t>JIRS CRIM-ORG</t>
  </si>
  <si>
    <t>8.4.</t>
  </si>
  <si>
    <t>AUTRES SECTIONS SPÉCIALISÉES</t>
  </si>
  <si>
    <t>8.</t>
  </si>
  <si>
    <t>9.1.</t>
  </si>
  <si>
    <t>JAP</t>
  </si>
  <si>
    <t>MILIEU OUVERT</t>
  </si>
  <si>
    <t>9.2.</t>
  </si>
  <si>
    <t>MILIEU FERMÉ</t>
  </si>
  <si>
    <t>9.3.</t>
  </si>
  <si>
    <t>ORDONNANCES HORS CAP</t>
  </si>
  <si>
    <t>9.4.</t>
  </si>
  <si>
    <t>AUTRES JAP</t>
  </si>
  <si>
    <t>9.</t>
  </si>
  <si>
    <t>TOTAL JAP</t>
  </si>
  <si>
    <t>10.1.</t>
  </si>
  <si>
    <t>JLD PÉNAL</t>
  </si>
  <si>
    <t>HORS JIRS</t>
  </si>
  <si>
    <t>10.2.</t>
  </si>
  <si>
    <t>JIRS</t>
  </si>
  <si>
    <t>10.</t>
  </si>
  <si>
    <t>TOTAL JLD PÉNAL</t>
  </si>
  <si>
    <t>11.1.</t>
  </si>
  <si>
    <t>AUTRES ACTIVITÉS</t>
  </si>
  <si>
    <t>SOUTIEN (HORS FORMATIONS SUIVIES)</t>
  </si>
  <si>
    <t>11.2.</t>
  </si>
  <si>
    <t>FORMATIONS SUIVIES</t>
  </si>
  <si>
    <t>11.3.</t>
  </si>
  <si>
    <t>FORMATIONS DISPENSÉES</t>
  </si>
  <si>
    <t>11.4.</t>
  </si>
  <si>
    <t>ACCÈS AU DROIT ET À LA JUSTICE</t>
  </si>
  <si>
    <t>11.5.</t>
  </si>
  <si>
    <t>CSM</t>
  </si>
  <si>
    <t>11.51.</t>
  </si>
  <si>
    <t>ACCUEIL DU JUSTICIABLE (DONT SAUJ)</t>
  </si>
  <si>
    <t>11.6.</t>
  </si>
  <si>
    <t>AUTRES ACTIVITÉS NON JURIDICTIONNELLES</t>
  </si>
  <si>
    <t>11.</t>
  </si>
  <si>
    <t>TOTAL AUTRES ACTIVITÉS</t>
  </si>
  <si>
    <t>NE REMPLIR QUE LES CELLULES BLEU CLAIR</t>
  </si>
  <si>
    <t>TOTAL</t>
  </si>
  <si>
    <t>label</t>
  </si>
  <si>
    <t>code</t>
  </si>
  <si>
    <t>PREMIER VICE-PRÉSIDENT</t>
  </si>
  <si>
    <t>1VP</t>
  </si>
  <si>
    <t>PREMIER VICE-PRÉSIDENT ADJOINT</t>
  </si>
  <si>
    <t>1VPA</t>
  </si>
  <si>
    <t>PREMIER VICE-PRÉSIDENT CHARGÉ DES FONCTIONS DE JUGE DES CONTENTIEUX DE LA PROTECTION</t>
  </si>
  <si>
    <t>1VPCP</t>
  </si>
  <si>
    <t>PREMIER VICE-PRÉSIDENT CHARGÉ DES FONCTIONS DE JUGE DES ENFANTS</t>
  </si>
  <si>
    <t>1VPE</t>
  </si>
  <si>
    <t>PREMIER VICE-PRÉSIDENT CHARGÉ DES FONCTIONS DE JUGE D'INSTRUCTION</t>
  </si>
  <si>
    <t>1VPI</t>
  </si>
  <si>
    <t>VICE-PRÉSIDENT CHARGÉ D'UN SECRÉTARIAT GÉNÉRAL</t>
  </si>
  <si>
    <t>VPSG</t>
  </si>
  <si>
    <t>PREMIER VICE-PRÉSIDENT CHARGÉ DES FONCTIONS DE JUGE DE L'APPLICATION DES PEINES</t>
  </si>
  <si>
    <t>1VPAP</t>
  </si>
  <si>
    <t>PREMIER VICE-PRÉSIDENT CHARGÉ DES FONCTIONS DE JUGE DES LIBERTÉS ET DE LA DÉTENTION</t>
  </si>
  <si>
    <t>1VPLD</t>
  </si>
  <si>
    <t>VICE-PRÉSIDENT</t>
  </si>
  <si>
    <t>VP</t>
  </si>
  <si>
    <t>VICE-PRÉSIDENT CHARGÉ DES FONCTIONS DE JUGE DES CONTENTIEUX DE LA PROTECTION</t>
  </si>
  <si>
    <t>VPCP</t>
  </si>
  <si>
    <t>VICE-PRÉSIDENT CHARGÉ DES FONCTIONS DE JUGE DES ENFANTS</t>
  </si>
  <si>
    <t>VPE</t>
  </si>
  <si>
    <t>VICE-PRÉSIDENT CHARGÉ DES FONCTIONS DE JUGE D'INSTRUCTION</t>
  </si>
  <si>
    <t>VPI</t>
  </si>
  <si>
    <t>VICE-PRÉSIDENT CHARGÉ DES FONCTIONS DE JUGE DE L'APPLICATION DES PEINES</t>
  </si>
  <si>
    <t>VPAP</t>
  </si>
  <si>
    <t>VICE-PRÉSIDENT CHARGÉ DES FONCTIONS DE JUGE DES LIBERTÉS ET DE LA DÉTENTION</t>
  </si>
  <si>
    <t>VPLD</t>
  </si>
  <si>
    <t>JUGE</t>
  </si>
  <si>
    <t>J</t>
  </si>
  <si>
    <t>JUGE DES CONTENTIEUX DE LA PROTECTION</t>
  </si>
  <si>
    <t>JCP</t>
  </si>
  <si>
    <t>JUGE DES ENFANTS</t>
  </si>
  <si>
    <t>JE</t>
  </si>
  <si>
    <t>JUGE D'INSTRUCTION</t>
  </si>
  <si>
    <t>JI</t>
  </si>
  <si>
    <t>JUGE D'APPLICATION DES PEINES</t>
  </si>
  <si>
    <t>PRÉSIDENT</t>
  </si>
  <si>
    <t>P</t>
  </si>
  <si>
    <t>MAGISTRAT A TITRE TEMPORAIRE</t>
  </si>
  <si>
    <t>MTT</t>
  </si>
  <si>
    <t>MAGISTRAT HONORAIRE JURIDICTIONNEL</t>
  </si>
  <si>
    <t>MHFJ</t>
  </si>
  <si>
    <t>VICE-PRÉSIDENT PLACÉ</t>
  </si>
  <si>
    <t>VP PLACÉ</t>
  </si>
  <si>
    <t>JUGE PLACÉ</t>
  </si>
  <si>
    <t>J. PLACÉ</t>
  </si>
  <si>
    <t>MAGISTRAT HONORAIRE NON JURIDICTIONNEL</t>
  </si>
  <si>
    <t>MHFNJ</t>
  </si>
  <si>
    <t>MAGISTRAT RESERVISTE</t>
  </si>
  <si>
    <t>MRES</t>
  </si>
  <si>
    <t>ACTIVITES EXERCEES DEPUIS LE :</t>
  </si>
  <si>
    <t>Temps administratif de travail</t>
  </si>
  <si>
    <t>(saisir ici depuis quelle date)</t>
  </si>
  <si>
    <t>Même si vous êtes à temps partiel, l'ensemble de vos activités doit constituer 100% de votre temps de travail. Il est également essentiel que, même si vous êtes totalement indisponible (en cas de congé maladie ou maternité/paternité/adoption par exemple), vous indiquiez les activités que vous auriez eu à traiter si vous étiez présent.</t>
  </si>
  <si>
    <t>Valeur en %</t>
  </si>
  <si>
    <t>Temps plein</t>
  </si>
  <si>
    <t>Temps partiel</t>
  </si>
  <si>
    <t>category</t>
  </si>
  <si>
    <t>PÉNAL</t>
  </si>
  <si>
    <t>TOTAL PÉNAL</t>
  </si>
  <si>
    <t>TOTAL JI</t>
  </si>
  <si>
    <t>SOCIAL</t>
  </si>
  <si>
    <t>TOTAL SOCIAL</t>
  </si>
  <si>
    <t>JAF</t>
  </si>
  <si>
    <t>TOTAL JAF</t>
  </si>
  <si>
    <t>TOTAL JCP</t>
  </si>
  <si>
    <t>CIVIL NS</t>
  </si>
  <si>
    <t>TOTAL CIVIL NS</t>
  </si>
  <si>
    <t xml:space="preserve"> TOTAL JE</t>
  </si>
  <si>
    <t>Pour évaluer le pourcentage que représente chaque catégorie, n'hésitez pas à utiliser la calculatrice accessible dans l'onglet "Calculatrice".</t>
  </si>
  <si>
    <t>DEPARTAGE PRUD'HOMAL</t>
  </si>
  <si>
    <t>APRÈS DIVORCE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</si>
</sst>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_-* #,##0.0_-;\-* #,##0.0_-;_-* &quot;-&quot;??_-;_-@_-"/>
    <numFmt numFmtId="167" formatCode="_-* #,##0_-;\-* #,##0_-;_-* &quot;-&quot;??_-;_-@_-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0" tint="-0.499984740745262"/>
      <name val="Arial"/>
      <family val="2"/>
    </font>
    <font>
      <b/>
      <sz val="11"/>
      <color theme="0"/>
      <name val="Arial1"/>
    </font>
    <font>
      <b/>
      <sz val="11"/>
      <color rgb="FF000000"/>
      <name val="Arial1"/>
    </font>
    <font>
      <b/>
      <sz val="11"/>
      <color theme="8" tint="0.79998168889431442"/>
      <name val="Arial1"/>
    </font>
    <font>
      <b/>
      <sz val="11"/>
      <color theme="0"/>
      <name val="Arial"/>
      <family val="2"/>
    </font>
    <font>
      <sz val="11"/>
      <color theme="0"/>
      <name val="Arial1"/>
    </font>
    <font>
      <b/>
      <sz val="11"/>
      <color theme="8" tint="0.79998168889431442"/>
      <name val="Arial"/>
      <family val="2"/>
    </font>
    <font>
      <b/>
      <sz val="11"/>
      <color rgb="FF002060"/>
      <name val="Arial1"/>
    </font>
    <font>
      <b/>
      <sz val="18"/>
      <color theme="2"/>
      <name val="Arial"/>
      <family val="2"/>
    </font>
    <font>
      <b/>
      <sz val="11"/>
      <color theme="2"/>
      <name val="Arial"/>
      <family val="2"/>
    </font>
    <font>
      <b/>
      <sz val="11"/>
      <color theme="2"/>
      <name val="Calibri"/>
      <family val="2"/>
      <scheme val="minor"/>
    </font>
    <font>
      <b/>
      <sz val="10"/>
      <color rgb="FF000000"/>
      <name val="Helvetica Neue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rgb="FF00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rgb="FFC0C0C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double">
        <color theme="1"/>
      </bottom>
      <diagonal/>
    </border>
    <border>
      <left/>
      <right/>
      <top style="double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165" fontId="3" fillId="0" borderId="8" xfId="1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8" xfId="0" applyBorder="1" applyAlignment="1">
      <alignment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 vertical="center" wrapText="1" indent="1"/>
    </xf>
    <xf numFmtId="0" fontId="0" fillId="0" borderId="4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0" borderId="2" xfId="0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0" fillId="0" borderId="1" xfId="0" applyBorder="1"/>
    <xf numFmtId="0" fontId="2" fillId="0" borderId="0" xfId="0" applyFont="1" applyAlignment="1">
      <alignment horizontal="left" vertical="center"/>
    </xf>
    <xf numFmtId="0" fontId="0" fillId="0" borderId="5" xfId="0" applyBorder="1"/>
    <xf numFmtId="165" fontId="3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9" fontId="0" fillId="0" borderId="5" xfId="1" applyFont="1" applyFill="1" applyBorder="1"/>
    <xf numFmtId="0" fontId="0" fillId="0" borderId="8" xfId="0" applyBorder="1" applyAlignment="1">
      <alignment horizontal="right" vertical="center"/>
    </xf>
    <xf numFmtId="0" fontId="2" fillId="0" borderId="4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9" fontId="3" fillId="2" borderId="9" xfId="1" applyFont="1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top" wrapText="1"/>
    </xf>
    <xf numFmtId="164" fontId="0" fillId="0" borderId="0" xfId="2" applyFont="1"/>
    <xf numFmtId="0" fontId="0" fillId="0" borderId="7" xfId="0" applyBorder="1" applyAlignment="1" applyProtection="1">
      <alignment horizontal="right" vertical="center"/>
      <protection locked="0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0" fillId="0" borderId="7" xfId="0" applyBorder="1" applyAlignment="1">
      <alignment horizontal="right" vertical="center"/>
    </xf>
    <xf numFmtId="164" fontId="0" fillId="0" borderId="0" xfId="2" applyFont="1" applyAlignment="1">
      <alignment horizontal="right" vertical="center"/>
    </xf>
    <xf numFmtId="164" fontId="0" fillId="0" borderId="0" xfId="2" applyFont="1" applyFill="1" applyAlignment="1">
      <alignment horizontal="right" vertical="center"/>
    </xf>
    <xf numFmtId="0" fontId="1" fillId="0" borderId="0" xfId="0" applyFont="1" applyAlignment="1">
      <alignment horizontal="left" vertical="center"/>
    </xf>
    <xf numFmtId="9" fontId="2" fillId="2" borderId="9" xfId="1" applyFont="1" applyFill="1" applyBorder="1" applyAlignment="1" applyProtection="1">
      <alignment horizontal="center" vertical="center"/>
      <protection locked="0"/>
    </xf>
    <xf numFmtId="9" fontId="2" fillId="0" borderId="10" xfId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164" fontId="1" fillId="0" borderId="0" xfId="2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167" fontId="1" fillId="0" borderId="0" xfId="2" applyNumberFormat="1" applyFont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7" fillId="0" borderId="0" xfId="0" applyFont="1"/>
    <xf numFmtId="0" fontId="0" fillId="0" borderId="1" xfId="0" applyBorder="1" applyAlignment="1">
      <alignment horizontal="right" vertical="center" indent="1"/>
    </xf>
    <xf numFmtId="166" fontId="2" fillId="0" borderId="2" xfId="2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67" fontId="2" fillId="0" borderId="2" xfId="2" applyNumberFormat="1" applyFont="1" applyBorder="1" applyAlignment="1">
      <alignment horizontal="right" vertical="center"/>
    </xf>
    <xf numFmtId="0" fontId="0" fillId="0" borderId="3" xfId="0" applyBorder="1" applyAlignment="1">
      <alignment vertical="center"/>
    </xf>
    <xf numFmtId="164" fontId="2" fillId="0" borderId="0" xfId="2" applyFont="1" applyBorder="1" applyAlignment="1">
      <alignment vertical="center"/>
    </xf>
    <xf numFmtId="166" fontId="2" fillId="0" borderId="0" xfId="2" applyNumberFormat="1" applyFont="1" applyBorder="1" applyAlignment="1">
      <alignment horizontal="right" vertical="center"/>
    </xf>
    <xf numFmtId="0" fontId="0" fillId="0" borderId="5" xfId="0" applyBorder="1" applyAlignment="1">
      <alignment vertical="center"/>
    </xf>
    <xf numFmtId="164" fontId="2" fillId="0" borderId="7" xfId="2" applyFont="1" applyBorder="1" applyAlignment="1">
      <alignment vertical="center"/>
    </xf>
    <xf numFmtId="164" fontId="2" fillId="0" borderId="7" xfId="2" applyFont="1" applyBorder="1" applyAlignment="1">
      <alignment horizontal="right" vertical="center"/>
    </xf>
    <xf numFmtId="0" fontId="4" fillId="0" borderId="0" xfId="0" applyFont="1" applyAlignment="1">
      <alignment horizontal="left" vertical="center" indent="1"/>
    </xf>
    <xf numFmtId="10" fontId="2" fillId="2" borderId="9" xfId="1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3" borderId="0" xfId="0" applyFont="1" applyFill="1" applyAlignment="1">
      <alignment horizontal="center" vertical="center" wrapText="1"/>
    </xf>
    <xf numFmtId="4" fontId="8" fillId="4" borderId="0" xfId="0" applyNumberFormat="1" applyFont="1" applyFill="1" applyAlignment="1">
      <alignment horizontal="left" vertical="center" wrapText="1"/>
    </xf>
    <xf numFmtId="0" fontId="9" fillId="3" borderId="0" xfId="0" applyFont="1" applyFill="1" applyAlignment="1">
      <alignment horizontal="right" vertical="center" wrapText="1"/>
    </xf>
    <xf numFmtId="0" fontId="12" fillId="7" borderId="11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left" vertical="center"/>
    </xf>
    <xf numFmtId="4" fontId="15" fillId="7" borderId="11" xfId="0" applyNumberFormat="1" applyFont="1" applyFill="1" applyBorder="1" applyAlignment="1">
      <alignment horizontal="center" vertical="center"/>
    </xf>
    <xf numFmtId="4" fontId="13" fillId="7" borderId="11" xfId="0" applyNumberFormat="1" applyFont="1" applyFill="1" applyBorder="1" applyAlignment="1">
      <alignment horizontal="center" vertical="center"/>
    </xf>
    <xf numFmtId="4" fontId="18" fillId="7" borderId="0" xfId="0" applyNumberFormat="1" applyFont="1" applyFill="1" applyAlignment="1">
      <alignment horizontal="right" vertical="center" wrapText="1"/>
    </xf>
    <xf numFmtId="9" fontId="19" fillId="7" borderId="0" xfId="0" applyNumberFormat="1" applyFont="1" applyFill="1" applyAlignment="1">
      <alignment horizontal="center" vertical="center"/>
    </xf>
    <xf numFmtId="0" fontId="20" fillId="0" borderId="0" xfId="0" applyFont="1"/>
    <xf numFmtId="0" fontId="9" fillId="3" borderId="13" xfId="0" applyFont="1" applyFill="1" applyBorder="1" applyAlignment="1">
      <alignment horizontal="right" vertical="center" wrapText="1"/>
    </xf>
    <xf numFmtId="0" fontId="2" fillId="0" borderId="0" xfId="0" applyFont="1"/>
    <xf numFmtId="0" fontId="9" fillId="3" borderId="14" xfId="0" applyFont="1" applyFill="1" applyBorder="1" applyAlignment="1">
      <alignment horizontal="right" vertical="center" wrapText="1"/>
    </xf>
    <xf numFmtId="3" fontId="0" fillId="0" borderId="0" xfId="0" applyNumberFormat="1"/>
    <xf numFmtId="4" fontId="18" fillId="7" borderId="0" xfId="0" applyNumberFormat="1" applyFont="1" applyFill="1" applyAlignment="1">
      <alignment horizontal="center" vertical="center" wrapText="1"/>
    </xf>
    <xf numFmtId="4" fontId="13" fillId="7" borderId="0" xfId="0" applyNumberFormat="1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 wrapText="1"/>
    </xf>
    <xf numFmtId="0" fontId="18" fillId="6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13" fillId="7" borderId="1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6" xfId="0" applyBorder="1" applyAlignment="1">
      <alignment horizontal="right" vertical="top" wrapText="1"/>
    </xf>
    <xf numFmtId="0" fontId="0" fillId="0" borderId="7" xfId="0" applyBorder="1" applyAlignment="1">
      <alignment horizontal="right" vertical="top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0" borderId="0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 wrapText="1"/>
    </xf>
    <xf numFmtId="0" fontId="8" fillId="5" borderId="0" xfId="0" applyFont="1" applyFill="1" applyAlignment="1" applyProtection="1">
      <alignment vertical="center" wrapText="1"/>
      <protection locked="0"/>
    </xf>
    <xf numFmtId="0" fontId="8" fillId="5" borderId="13" xfId="0" applyFont="1" applyFill="1" applyBorder="1" applyAlignment="1" applyProtection="1">
      <alignment vertical="center" wrapText="1"/>
      <protection locked="0"/>
    </xf>
    <xf numFmtId="0" fontId="8" fillId="5" borderId="14" xfId="0" applyFont="1" applyFill="1" applyBorder="1" applyAlignment="1" applyProtection="1">
      <alignment vertical="center" wrapText="1"/>
      <protection locked="0"/>
    </xf>
    <xf numFmtId="10" fontId="8" fillId="5" borderId="14" xfId="0" applyNumberFormat="1" applyFont="1" applyFill="1" applyBorder="1" applyAlignment="1" applyProtection="1">
      <alignment vertical="center" wrapText="1"/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10" fillId="7" borderId="1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/>
      <protection locked="0"/>
    </xf>
    <xf numFmtId="14" fontId="21" fillId="8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</cellXfs>
  <cellStyles count="3">
    <cellStyle name="Milliers" xfId="2" builtinId="3"/>
    <cellStyle name="Normal" xfId="0" builtinId="0"/>
    <cellStyle name="Pourcentage" xfId="1" builtinId="5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Magistrats!C3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678102</xdr:colOff>
      <xdr:row>8</xdr:row>
      <xdr:rowOff>7587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3C0AAB8D-6CA7-2F2E-18C2-88559A662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202655" y="2377453"/>
          <a:ext cx="421942" cy="40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710559</xdr:colOff>
      <xdr:row>6</xdr:row>
      <xdr:rowOff>798191</xdr:rowOff>
    </xdr:from>
    <xdr:to>
      <xdr:col>5</xdr:col>
      <xdr:colOff>220930</xdr:colOff>
      <xdr:row>8</xdr:row>
      <xdr:rowOff>9493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C978D91A-AA51-4445-B52D-A55819199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700952" y="2372678"/>
          <a:ext cx="419086" cy="409551"/>
        </a:xfrm>
        <a:prstGeom prst="rect">
          <a:avLst/>
        </a:prstGeom>
      </xdr:spPr>
    </xdr:pic>
    <xdr:clientData/>
  </xdr:twoCellAnchor>
  <xdr:twoCellAnchor editAs="oneCell">
    <xdr:from>
      <xdr:col>6</xdr:col>
      <xdr:colOff>358137</xdr:colOff>
      <xdr:row>7</xdr:row>
      <xdr:rowOff>32383</xdr:rowOff>
    </xdr:from>
    <xdr:to>
      <xdr:col>6</xdr:col>
      <xdr:colOff>792420</xdr:colOff>
      <xdr:row>9</xdr:row>
      <xdr:rowOff>39025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B2DECB8B-4FE8-418F-A567-47FDC3F2F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204957" y="2486023"/>
          <a:ext cx="426683" cy="82198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12</xdr:row>
      <xdr:rowOff>0</xdr:rowOff>
    </xdr:from>
    <xdr:to>
      <xdr:col>2</xdr:col>
      <xdr:colOff>615272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0EA71482-B28B-49CE-8241-3E579BA85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3152775" y="3876675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238124</xdr:colOff>
      <xdr:row>12</xdr:row>
      <xdr:rowOff>0</xdr:rowOff>
    </xdr:from>
    <xdr:to>
      <xdr:col>4</xdr:col>
      <xdr:colOff>657144</xdr:colOff>
      <xdr:row>12</xdr:row>
      <xdr:rowOff>419100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3BDBF0A5-45A1-4C79-9F21-32A3EE7D5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483755" y="4359629"/>
          <a:ext cx="419100" cy="417122"/>
        </a:xfrm>
        <a:prstGeom prst="rect">
          <a:avLst/>
        </a:prstGeom>
      </xdr:spPr>
    </xdr:pic>
    <xdr:clientData/>
  </xdr:twoCellAnchor>
  <xdr:twoCellAnchor editAs="oneCell">
    <xdr:from>
      <xdr:col>5</xdr:col>
      <xdr:colOff>220027</xdr:colOff>
      <xdr:row>13</xdr:row>
      <xdr:rowOff>90488</xdr:rowOff>
    </xdr:from>
    <xdr:to>
      <xdr:col>5</xdr:col>
      <xdr:colOff>639084</xdr:colOff>
      <xdr:row>15</xdr:row>
      <xdr:rowOff>342847</xdr:rowOff>
    </xdr:to>
    <xdr:pic>
      <xdr:nvPicPr>
        <xdr:cNvPr id="9" name="Graphique 8" descr="Jouer avec un remplissage uni">
          <a:extLst>
            <a:ext uri="{FF2B5EF4-FFF2-40B4-BE49-F238E27FC236}">
              <a16:creationId xmlns:a16="http://schemas.microsoft.com/office/drawing/2014/main" id="{9819F798-86F8-4932-A8ED-71696AA5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121967" y="4982528"/>
          <a:ext cx="421930" cy="846720"/>
        </a:xfrm>
        <a:prstGeom prst="rect">
          <a:avLst/>
        </a:prstGeom>
      </xdr:spPr>
    </xdr:pic>
    <xdr:clientData/>
  </xdr:twoCellAnchor>
  <xdr:twoCellAnchor>
    <xdr:from>
      <xdr:col>0</xdr:col>
      <xdr:colOff>2377439</xdr:colOff>
      <xdr:row>0</xdr:row>
      <xdr:rowOff>190501</xdr:rowOff>
    </xdr:from>
    <xdr:to>
      <xdr:col>6</xdr:col>
      <xdr:colOff>17144</xdr:colOff>
      <xdr:row>0</xdr:row>
      <xdr:rowOff>671511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AAF64DE6-461B-4D4A-AFA6-4454D8FFB3E6}"/>
            </a:ext>
          </a:extLst>
        </xdr:cNvPr>
        <xdr:cNvSpPr/>
      </xdr:nvSpPr>
      <xdr:spPr>
        <a:xfrm>
          <a:off x="2377439" y="190501"/>
          <a:ext cx="6737985" cy="481010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magistrat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671415</xdr:colOff>
      <xdr:row>8</xdr:row>
      <xdr:rowOff>5674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5861BEBF-9446-4B30-8713-F6B2D7CDD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449825" y="2372219"/>
          <a:ext cx="422887" cy="408558"/>
        </a:xfrm>
        <a:prstGeom prst="rect">
          <a:avLst/>
        </a:prstGeom>
      </xdr:spPr>
    </xdr:pic>
    <xdr:clientData/>
  </xdr:twoCellAnchor>
  <xdr:twoCellAnchor editAs="oneCell">
    <xdr:from>
      <xdr:col>4</xdr:col>
      <xdr:colOff>710559</xdr:colOff>
      <xdr:row>6</xdr:row>
      <xdr:rowOff>798191</xdr:rowOff>
    </xdr:from>
    <xdr:to>
      <xdr:col>5</xdr:col>
      <xdr:colOff>214243</xdr:colOff>
      <xdr:row>8</xdr:row>
      <xdr:rowOff>7580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8E18D116-210E-4250-A2C0-513A5CD6D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935740" y="2374111"/>
          <a:ext cx="424793" cy="406679"/>
        </a:xfrm>
        <a:prstGeom prst="rect">
          <a:avLst/>
        </a:prstGeom>
      </xdr:spPr>
    </xdr:pic>
    <xdr:clientData/>
  </xdr:twoCellAnchor>
  <xdr:twoCellAnchor editAs="oneCell">
    <xdr:from>
      <xdr:col>6</xdr:col>
      <xdr:colOff>358137</xdr:colOff>
      <xdr:row>7</xdr:row>
      <xdr:rowOff>32383</xdr:rowOff>
    </xdr:from>
    <xdr:to>
      <xdr:col>6</xdr:col>
      <xdr:colOff>785733</xdr:colOff>
      <xdr:row>9</xdr:row>
      <xdr:rowOff>39024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C51E9A83-917B-4F66-B48E-2EAA685E0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40225" y="2485071"/>
          <a:ext cx="425716" cy="821030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12</xdr:row>
      <xdr:rowOff>0</xdr:rowOff>
    </xdr:from>
    <xdr:to>
      <xdr:col>2</xdr:col>
      <xdr:colOff>618122</xdr:colOff>
      <xdr:row>12</xdr:row>
      <xdr:rowOff>419100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0B6DA928-9A22-47BD-95E3-A76000C45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396019" y="4357707"/>
          <a:ext cx="419100" cy="419062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238124</xdr:colOff>
      <xdr:row>12</xdr:row>
      <xdr:rowOff>0</xdr:rowOff>
    </xdr:from>
    <xdr:to>
      <xdr:col>4</xdr:col>
      <xdr:colOff>655232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FA9A8D2C-7799-4983-A0B8-C21AA7A7E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471849" y="4358201"/>
          <a:ext cx="419100" cy="418073"/>
        </a:xfrm>
        <a:prstGeom prst="rect">
          <a:avLst/>
        </a:prstGeom>
      </xdr:spPr>
    </xdr:pic>
    <xdr:clientData/>
  </xdr:twoCellAnchor>
  <xdr:twoCellAnchor editAs="oneCell">
    <xdr:from>
      <xdr:col>5</xdr:col>
      <xdr:colOff>220027</xdr:colOff>
      <xdr:row>13</xdr:row>
      <xdr:rowOff>90488</xdr:rowOff>
    </xdr:from>
    <xdr:to>
      <xdr:col>5</xdr:col>
      <xdr:colOff>640982</xdr:colOff>
      <xdr:row>15</xdr:row>
      <xdr:rowOff>342846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0325D3EA-73E8-4F6F-A13B-D5292EE0A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359140" y="4886326"/>
          <a:ext cx="420015" cy="84767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9</xdr:col>
      <xdr:colOff>0</xdr:colOff>
      <xdr:row>22</xdr:row>
      <xdr:rowOff>20955</xdr:rowOff>
    </xdr:to>
    <xdr:sp macro="" textlink="">
      <xdr:nvSpPr>
        <xdr:cNvPr id="9" name="ZoneText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981D9D-7D12-4BF6-9C81-5240CE39FC34}"/>
            </a:ext>
          </a:extLst>
        </xdr:cNvPr>
        <xdr:cNvSpPr txBox="1"/>
      </xdr:nvSpPr>
      <xdr:spPr>
        <a:xfrm>
          <a:off x="2381250" y="6281738"/>
          <a:ext cx="10053638" cy="56388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6</xdr:col>
      <xdr:colOff>779124</xdr:colOff>
      <xdr:row>0</xdr:row>
      <xdr:rowOff>219053</xdr:rowOff>
    </xdr:from>
    <xdr:to>
      <xdr:col>8</xdr:col>
      <xdr:colOff>1363958</xdr:colOff>
      <xdr:row>0</xdr:row>
      <xdr:rowOff>694352</xdr:rowOff>
    </xdr:to>
    <xdr:sp macro="" textlink="">
      <xdr:nvSpPr>
        <xdr:cNvPr id="11" name="Rectangle : coins arrondi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219733-2996-437C-A61A-B91F666AC805}"/>
            </a:ext>
          </a:extLst>
        </xdr:cNvPr>
        <xdr:cNvSpPr/>
      </xdr:nvSpPr>
      <xdr:spPr>
        <a:xfrm>
          <a:off x="9877404" y="219053"/>
          <a:ext cx="2878454" cy="475299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magistrats</a:t>
          </a:r>
          <a:endParaRPr lang="fr-FR" sz="1100"/>
        </a:p>
      </xdr:txBody>
    </xdr:sp>
    <xdr:clientData/>
  </xdr:twoCellAnchor>
  <xdr:twoCellAnchor>
    <xdr:from>
      <xdr:col>0</xdr:col>
      <xdr:colOff>2370786</xdr:colOff>
      <xdr:row>0</xdr:row>
      <xdr:rowOff>211461</xdr:rowOff>
    </xdr:from>
    <xdr:to>
      <xdr:col>6</xdr:col>
      <xdr:colOff>615315</xdr:colOff>
      <xdr:row>0</xdr:row>
      <xdr:rowOff>694378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E23D9B75-222E-4366-9BCD-867896D37FF9}"/>
            </a:ext>
          </a:extLst>
        </xdr:cNvPr>
        <xdr:cNvSpPr/>
      </xdr:nvSpPr>
      <xdr:spPr>
        <a:xfrm>
          <a:off x="2370786" y="211461"/>
          <a:ext cx="7342809" cy="482917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fonctionnaire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1847850</xdr:colOff>
      <xdr:row>4</xdr:row>
      <xdr:rowOff>133350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2DEA0CA9-023E-4FFA-8027-FA82FCE97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1847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100012</xdr:colOff>
      <xdr:row>7</xdr:row>
      <xdr:rowOff>23813</xdr:rowOff>
    </xdr:from>
    <xdr:to>
      <xdr:col>2</xdr:col>
      <xdr:colOff>510450</xdr:colOff>
      <xdr:row>7</xdr:row>
      <xdr:rowOff>440971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09A5BB5A-748B-4232-907C-3906C7E62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3211327" y="2122673"/>
          <a:ext cx="417158" cy="4104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A879-401D-9B46-AA86-0E935E9E18C7}">
  <dimension ref="A1:G100"/>
  <sheetViews>
    <sheetView showGridLines="0" showRowColHeaders="0" tabSelected="1" topLeftCell="B1" zoomScaleNormal="115" workbookViewId="0">
      <selection activeCell="C2" sqref="C2"/>
    </sheetView>
  </sheetViews>
  <sheetFormatPr baseColWidth="10" defaultRowHeight="15"/>
  <cols>
    <col min="1" max="1" width="7.1640625" hidden="1" customWidth="1"/>
    <col min="2" max="2" width="40.5" customWidth="1"/>
    <col min="3" max="3" width="61.5" customWidth="1"/>
    <col min="4" max="4" width="20" customWidth="1"/>
    <col min="5" max="5" width="17.1640625" customWidth="1"/>
    <col min="6" max="6" width="65.1640625" style="15" customWidth="1"/>
  </cols>
  <sheetData>
    <row r="1" spans="1:7">
      <c r="A1" s="69"/>
      <c r="B1" s="69"/>
      <c r="C1" s="70"/>
      <c r="D1" s="70"/>
      <c r="E1" s="70"/>
      <c r="F1" s="69"/>
      <c r="G1" s="15"/>
    </row>
    <row r="2" spans="1:7">
      <c r="A2" s="69"/>
      <c r="B2" s="74" t="s">
        <v>58</v>
      </c>
      <c r="C2" s="107"/>
      <c r="D2" s="15"/>
      <c r="E2" s="15"/>
      <c r="F2" s="71"/>
      <c r="G2" s="15"/>
    </row>
    <row r="3" spans="1:7" ht="19" customHeight="1" thickBot="1">
      <c r="A3" s="69"/>
      <c r="B3" s="82" t="s">
        <v>59</v>
      </c>
      <c r="C3" s="108"/>
      <c r="D3" s="15"/>
      <c r="E3" s="15"/>
      <c r="F3" s="71"/>
      <c r="G3" s="15"/>
    </row>
    <row r="4" spans="1:7" ht="31" customHeight="1" thickTop="1">
      <c r="A4" s="69"/>
      <c r="B4" s="84" t="s">
        <v>291</v>
      </c>
      <c r="C4" s="109"/>
      <c r="D4" s="84" t="s">
        <v>294</v>
      </c>
      <c r="E4" s="110"/>
      <c r="F4" s="71"/>
      <c r="G4" s="15"/>
    </row>
    <row r="5" spans="1:7">
      <c r="A5" s="69"/>
      <c r="B5" s="69"/>
      <c r="C5" s="70"/>
      <c r="D5" s="70"/>
      <c r="E5" s="69"/>
      <c r="F5" s="71"/>
    </row>
    <row r="6" spans="1:7" ht="23">
      <c r="A6" s="69"/>
      <c r="B6" s="89" t="s">
        <v>235</v>
      </c>
      <c r="C6" s="89"/>
      <c r="D6" s="89"/>
      <c r="E6" s="90"/>
      <c r="F6" s="71"/>
    </row>
    <row r="7" spans="1:7">
      <c r="A7" s="12"/>
      <c r="B7" s="92" t="s">
        <v>309</v>
      </c>
      <c r="C7" s="92"/>
      <c r="D7" s="92"/>
      <c r="E7" s="92"/>
      <c r="F7" s="71"/>
    </row>
    <row r="8" spans="1:7" ht="42" customHeight="1">
      <c r="A8" s="12"/>
      <c r="B8" s="74" t="s">
        <v>290</v>
      </c>
      <c r="C8" s="114" t="s">
        <v>292</v>
      </c>
      <c r="D8" s="115"/>
      <c r="E8" s="72" t="s">
        <v>60</v>
      </c>
      <c r="F8" s="71"/>
    </row>
    <row r="9" spans="1:7">
      <c r="A9" s="12" t="s">
        <v>61</v>
      </c>
      <c r="B9" s="91" t="s">
        <v>301</v>
      </c>
      <c r="C9" s="73" t="s">
        <v>310</v>
      </c>
      <c r="D9" s="73"/>
      <c r="E9" s="111"/>
      <c r="F9" s="71"/>
    </row>
    <row r="10" spans="1:7">
      <c r="A10" s="12" t="s">
        <v>62</v>
      </c>
      <c r="B10" s="91"/>
      <c r="C10" s="73" t="s">
        <v>63</v>
      </c>
      <c r="D10" s="73"/>
      <c r="E10" s="111"/>
      <c r="F10" s="71"/>
    </row>
    <row r="11" spans="1:7">
      <c r="A11" s="12" t="s">
        <v>64</v>
      </c>
      <c r="B11" s="91"/>
      <c r="C11" s="73" t="s">
        <v>65</v>
      </c>
      <c r="D11" s="73"/>
      <c r="E11" s="111"/>
      <c r="F11" s="71"/>
    </row>
    <row r="12" spans="1:7">
      <c r="A12" s="12" t="s">
        <v>66</v>
      </c>
      <c r="B12" s="91"/>
      <c r="C12" s="73" t="s">
        <v>67</v>
      </c>
      <c r="D12" s="73"/>
      <c r="E12" s="111"/>
      <c r="F12" s="71"/>
    </row>
    <row r="13" spans="1:7" ht="28" customHeight="1" thickBot="1">
      <c r="A13" s="12" t="s">
        <v>68</v>
      </c>
      <c r="B13" s="75" t="s">
        <v>302</v>
      </c>
      <c r="C13" s="76"/>
      <c r="D13" s="76"/>
      <c r="E13" s="112">
        <f>SUM(E9:E12)</f>
        <v>0</v>
      </c>
      <c r="F13" s="71"/>
    </row>
    <row r="14" spans="1:7" ht="16" thickTop="1">
      <c r="A14" s="12" t="s">
        <v>69</v>
      </c>
      <c r="B14" s="87" t="s">
        <v>303</v>
      </c>
      <c r="C14" s="73" t="s">
        <v>70</v>
      </c>
      <c r="D14" s="73"/>
      <c r="E14" s="111"/>
      <c r="F14" s="71"/>
    </row>
    <row r="15" spans="1:7">
      <c r="A15" s="12" t="s">
        <v>71</v>
      </c>
      <c r="B15" s="88"/>
      <c r="C15" s="73" t="s">
        <v>72</v>
      </c>
      <c r="D15" s="73"/>
      <c r="E15" s="111"/>
      <c r="F15" s="71"/>
    </row>
    <row r="16" spans="1:7">
      <c r="A16" s="12" t="s">
        <v>73</v>
      </c>
      <c r="B16" s="88"/>
      <c r="C16" s="73" t="s">
        <v>311</v>
      </c>
      <c r="D16" s="73"/>
      <c r="E16" s="111"/>
      <c r="F16" s="71"/>
    </row>
    <row r="17" spans="1:6">
      <c r="A17" s="12" t="s">
        <v>74</v>
      </c>
      <c r="B17" s="88"/>
      <c r="C17" s="73" t="s">
        <v>75</v>
      </c>
      <c r="D17" s="73"/>
      <c r="E17" s="111"/>
      <c r="F17" s="71"/>
    </row>
    <row r="18" spans="1:6">
      <c r="A18" s="12" t="s">
        <v>76</v>
      </c>
      <c r="B18" s="88"/>
      <c r="C18" s="73" t="s">
        <v>77</v>
      </c>
      <c r="D18" s="73"/>
      <c r="E18" s="111"/>
      <c r="F18" s="71"/>
    </row>
    <row r="19" spans="1:6">
      <c r="A19" s="12" t="s">
        <v>78</v>
      </c>
      <c r="B19" s="88"/>
      <c r="C19" s="73" t="s">
        <v>79</v>
      </c>
      <c r="D19" s="73"/>
      <c r="E19" s="111"/>
      <c r="F19" s="71"/>
    </row>
    <row r="20" spans="1:6">
      <c r="A20" s="12" t="s">
        <v>80</v>
      </c>
      <c r="B20" s="88"/>
      <c r="C20" s="73" t="s">
        <v>81</v>
      </c>
      <c r="D20" s="73"/>
      <c r="E20" s="111"/>
      <c r="F20" s="71"/>
    </row>
    <row r="21" spans="1:6">
      <c r="A21" s="12" t="s">
        <v>82</v>
      </c>
      <c r="B21" s="88"/>
      <c r="C21" s="73" t="s">
        <v>83</v>
      </c>
      <c r="D21" s="73"/>
      <c r="E21" s="111"/>
      <c r="F21" s="71"/>
    </row>
    <row r="22" spans="1:6">
      <c r="A22" s="12" t="s">
        <v>84</v>
      </c>
      <c r="B22" s="88"/>
      <c r="C22" s="73" t="s">
        <v>85</v>
      </c>
      <c r="D22" s="73"/>
      <c r="E22" s="111"/>
      <c r="F22" s="71"/>
    </row>
    <row r="23" spans="1:6" ht="38" customHeight="1" thickBot="1">
      <c r="A23" s="12" t="s">
        <v>86</v>
      </c>
      <c r="B23" s="77" t="s">
        <v>304</v>
      </c>
      <c r="C23" s="76"/>
      <c r="D23" s="76"/>
      <c r="E23" s="112">
        <f>SUM(E14:E22)</f>
        <v>0</v>
      </c>
      <c r="F23" s="71"/>
    </row>
    <row r="24" spans="1:6" ht="16" thickTop="1">
      <c r="A24" s="12" t="s">
        <v>87</v>
      </c>
      <c r="B24" s="87" t="s">
        <v>270</v>
      </c>
      <c r="C24" s="73" t="s">
        <v>88</v>
      </c>
      <c r="D24" s="73"/>
      <c r="E24" s="111"/>
      <c r="F24" s="71"/>
    </row>
    <row r="25" spans="1:6">
      <c r="A25" s="12" t="s">
        <v>89</v>
      </c>
      <c r="B25" s="88"/>
      <c r="C25" s="73" t="s">
        <v>90</v>
      </c>
      <c r="D25" s="73"/>
      <c r="E25" s="111"/>
      <c r="F25" s="71"/>
    </row>
    <row r="26" spans="1:6">
      <c r="A26" s="12" t="s">
        <v>91</v>
      </c>
      <c r="B26" s="88"/>
      <c r="C26" s="73" t="s">
        <v>92</v>
      </c>
      <c r="D26" s="73"/>
      <c r="E26" s="111"/>
      <c r="F26" s="71"/>
    </row>
    <row r="27" spans="1:6">
      <c r="A27" s="12" t="s">
        <v>93</v>
      </c>
      <c r="B27" s="88"/>
      <c r="C27" s="73" t="s">
        <v>94</v>
      </c>
      <c r="D27" s="73"/>
      <c r="E27" s="111"/>
      <c r="F27" s="71"/>
    </row>
    <row r="28" spans="1:6">
      <c r="A28" s="12" t="s">
        <v>95</v>
      </c>
      <c r="B28" s="88"/>
      <c r="C28" s="73" t="s">
        <v>96</v>
      </c>
      <c r="D28" s="73"/>
      <c r="E28" s="111"/>
      <c r="F28" s="71"/>
    </row>
    <row r="29" spans="1:6">
      <c r="A29" s="12" t="s">
        <v>97</v>
      </c>
      <c r="B29" s="88"/>
      <c r="C29" s="73" t="s">
        <v>98</v>
      </c>
      <c r="D29" s="73"/>
      <c r="E29" s="111"/>
      <c r="F29" s="71"/>
    </row>
    <row r="30" spans="1:6">
      <c r="A30" s="12" t="s">
        <v>99</v>
      </c>
      <c r="B30" s="88"/>
      <c r="C30" s="73" t="s">
        <v>65</v>
      </c>
      <c r="D30" s="73"/>
      <c r="E30" s="111"/>
      <c r="F30" s="71"/>
    </row>
    <row r="31" spans="1:6">
      <c r="A31" s="12" t="s">
        <v>100</v>
      </c>
      <c r="B31" s="88"/>
      <c r="C31" s="73" t="s">
        <v>101</v>
      </c>
      <c r="D31" s="73"/>
      <c r="E31" s="111"/>
      <c r="F31" s="71"/>
    </row>
    <row r="32" spans="1:6" ht="26" customHeight="1" thickBot="1">
      <c r="A32" s="12" t="s">
        <v>102</v>
      </c>
      <c r="B32" s="77" t="s">
        <v>305</v>
      </c>
      <c r="C32" s="76"/>
      <c r="D32" s="76"/>
      <c r="E32" s="112">
        <f>SUM(E24:E31)</f>
        <v>0</v>
      </c>
      <c r="F32" s="71"/>
    </row>
    <row r="33" spans="1:6" ht="16" thickTop="1">
      <c r="A33" s="12" t="s">
        <v>103</v>
      </c>
      <c r="B33" s="87" t="s">
        <v>306</v>
      </c>
      <c r="C33" s="73" t="s">
        <v>104</v>
      </c>
      <c r="D33" s="73"/>
      <c r="E33" s="111"/>
      <c r="F33" s="71"/>
    </row>
    <row r="34" spans="1:6">
      <c r="A34" s="12" t="s">
        <v>105</v>
      </c>
      <c r="B34" s="88"/>
      <c r="C34" s="73" t="s">
        <v>106</v>
      </c>
      <c r="D34" s="73"/>
      <c r="E34" s="111"/>
      <c r="F34" s="71"/>
    </row>
    <row r="35" spans="1:6">
      <c r="A35" s="12" t="s">
        <v>107</v>
      </c>
      <c r="B35" s="88"/>
      <c r="C35" s="73" t="s">
        <v>108</v>
      </c>
      <c r="D35" s="73"/>
      <c r="E35" s="111"/>
      <c r="F35" s="71"/>
    </row>
    <row r="36" spans="1:6">
      <c r="A36" s="12" t="s">
        <v>109</v>
      </c>
      <c r="B36" s="88"/>
      <c r="C36" s="73" t="s">
        <v>110</v>
      </c>
      <c r="D36" s="73"/>
      <c r="E36" s="111"/>
      <c r="F36" s="71"/>
    </row>
    <row r="37" spans="1:6">
      <c r="A37" s="12" t="s">
        <v>111</v>
      </c>
      <c r="B37" s="88"/>
      <c r="C37" s="73" t="s">
        <v>112</v>
      </c>
      <c r="D37" s="73"/>
      <c r="E37" s="111"/>
      <c r="F37" s="71"/>
    </row>
    <row r="38" spans="1:6">
      <c r="A38" s="12" t="s">
        <v>113</v>
      </c>
      <c r="B38" s="88"/>
      <c r="C38" s="73" t="s">
        <v>114</v>
      </c>
      <c r="D38" s="73"/>
      <c r="E38" s="111"/>
      <c r="F38" s="71"/>
    </row>
    <row r="39" spans="1:6">
      <c r="A39" s="12" t="s">
        <v>115</v>
      </c>
      <c r="B39" s="88"/>
      <c r="C39" s="73" t="s">
        <v>116</v>
      </c>
      <c r="D39" s="73"/>
      <c r="E39" s="111"/>
      <c r="F39" s="71"/>
    </row>
    <row r="40" spans="1:6">
      <c r="A40" s="12" t="s">
        <v>117</v>
      </c>
      <c r="B40" s="88"/>
      <c r="C40" s="73" t="s">
        <v>118</v>
      </c>
      <c r="D40" s="73"/>
      <c r="E40" s="111"/>
      <c r="F40" s="71"/>
    </row>
    <row r="41" spans="1:6">
      <c r="A41" s="12" t="s">
        <v>119</v>
      </c>
      <c r="B41" s="88"/>
      <c r="C41" s="73" t="s">
        <v>120</v>
      </c>
      <c r="D41" s="73"/>
      <c r="E41" s="111"/>
      <c r="F41" s="71"/>
    </row>
    <row r="42" spans="1:6">
      <c r="A42" s="12" t="s">
        <v>121</v>
      </c>
      <c r="B42" s="88"/>
      <c r="C42" s="73" t="s">
        <v>122</v>
      </c>
      <c r="D42" s="73"/>
      <c r="E42" s="111"/>
      <c r="F42" s="71"/>
    </row>
    <row r="43" spans="1:6">
      <c r="A43" s="12" t="s">
        <v>123</v>
      </c>
      <c r="B43" s="88"/>
      <c r="C43" s="73" t="s">
        <v>124</v>
      </c>
      <c r="D43" s="73"/>
      <c r="E43" s="111"/>
      <c r="F43" s="71"/>
    </row>
    <row r="44" spans="1:6">
      <c r="A44" s="12" t="s">
        <v>125</v>
      </c>
      <c r="B44" s="88"/>
      <c r="C44" s="73" t="s">
        <v>126</v>
      </c>
      <c r="D44" s="73"/>
      <c r="E44" s="111"/>
      <c r="F44" s="71"/>
    </row>
    <row r="45" spans="1:6">
      <c r="A45" s="12" t="s">
        <v>127</v>
      </c>
      <c r="B45" s="88"/>
      <c r="C45" s="73" t="s">
        <v>128</v>
      </c>
      <c r="D45" s="73"/>
      <c r="E45" s="111"/>
      <c r="F45" s="71"/>
    </row>
    <row r="46" spans="1:6">
      <c r="A46" s="12" t="s">
        <v>129</v>
      </c>
      <c r="B46" s="88"/>
      <c r="C46" s="73" t="s">
        <v>130</v>
      </c>
      <c r="D46" s="73"/>
      <c r="E46" s="111"/>
      <c r="F46" s="71"/>
    </row>
    <row r="47" spans="1:6">
      <c r="A47" s="12" t="s">
        <v>131</v>
      </c>
      <c r="B47" s="88"/>
      <c r="C47" s="73" t="s">
        <v>132</v>
      </c>
      <c r="D47" s="73"/>
      <c r="E47" s="111"/>
      <c r="F47" s="71"/>
    </row>
    <row r="48" spans="1:6">
      <c r="A48" s="12" t="s">
        <v>133</v>
      </c>
      <c r="B48" s="88"/>
      <c r="C48" s="73" t="s">
        <v>134</v>
      </c>
      <c r="D48" s="73"/>
      <c r="E48" s="111"/>
      <c r="F48" s="71"/>
    </row>
    <row r="49" spans="1:6">
      <c r="A49" s="12" t="s">
        <v>135</v>
      </c>
      <c r="B49" s="88"/>
      <c r="C49" s="73" t="s">
        <v>136</v>
      </c>
      <c r="D49" s="73"/>
      <c r="E49" s="111"/>
      <c r="F49" s="71"/>
    </row>
    <row r="50" spans="1:6">
      <c r="A50" s="12" t="s">
        <v>137</v>
      </c>
      <c r="B50" s="88"/>
      <c r="C50" s="73" t="s">
        <v>138</v>
      </c>
      <c r="D50" s="73"/>
      <c r="E50" s="111"/>
      <c r="F50" s="71"/>
    </row>
    <row r="51" spans="1:6">
      <c r="A51" s="12" t="s">
        <v>139</v>
      </c>
      <c r="B51" s="88"/>
      <c r="C51" s="73" t="s">
        <v>140</v>
      </c>
      <c r="D51" s="73"/>
      <c r="E51" s="111"/>
      <c r="F51" s="71"/>
    </row>
    <row r="52" spans="1:6" ht="33" customHeight="1" thickBot="1">
      <c r="A52" s="12" t="s">
        <v>141</v>
      </c>
      <c r="B52" s="77" t="s">
        <v>307</v>
      </c>
      <c r="C52" s="76"/>
      <c r="D52" s="76"/>
      <c r="E52" s="112">
        <f>SUM(E33:E51)</f>
        <v>0</v>
      </c>
      <c r="F52" s="71"/>
    </row>
    <row r="53" spans="1:6" ht="16" thickTop="1">
      <c r="A53" s="12" t="s">
        <v>142</v>
      </c>
      <c r="B53" s="93" t="s">
        <v>143</v>
      </c>
      <c r="C53" s="73" t="s">
        <v>144</v>
      </c>
      <c r="D53" s="73"/>
      <c r="E53" s="111"/>
      <c r="F53" s="71"/>
    </row>
    <row r="54" spans="1:6">
      <c r="A54" s="12" t="s">
        <v>145</v>
      </c>
      <c r="B54" s="88"/>
      <c r="C54" s="73" t="s">
        <v>146</v>
      </c>
      <c r="D54" s="73"/>
      <c r="E54" s="111"/>
      <c r="F54" s="71"/>
    </row>
    <row r="55" spans="1:6">
      <c r="A55" s="12" t="s">
        <v>147</v>
      </c>
      <c r="B55" s="88"/>
      <c r="C55" s="73" t="s">
        <v>148</v>
      </c>
      <c r="D55" s="73"/>
      <c r="E55" s="111"/>
      <c r="F55" s="71"/>
    </row>
    <row r="56" spans="1:6" ht="32" customHeight="1" thickBot="1">
      <c r="A56" s="12" t="s">
        <v>149</v>
      </c>
      <c r="B56" s="78" t="s">
        <v>150</v>
      </c>
      <c r="C56" s="76"/>
      <c r="D56" s="76"/>
      <c r="E56" s="112">
        <f>SUM(E53:E55)</f>
        <v>0</v>
      </c>
      <c r="F56" s="71"/>
    </row>
    <row r="57" spans="1:6" ht="16" thickTop="1">
      <c r="A57" s="12" t="s">
        <v>151</v>
      </c>
      <c r="B57" s="87" t="s">
        <v>272</v>
      </c>
      <c r="C57" s="73" t="s">
        <v>152</v>
      </c>
      <c r="D57" s="73"/>
      <c r="E57" s="111"/>
      <c r="F57" s="71"/>
    </row>
    <row r="58" spans="1:6">
      <c r="A58" s="12" t="s">
        <v>153</v>
      </c>
      <c r="B58" s="88"/>
      <c r="C58" s="73" t="s">
        <v>154</v>
      </c>
      <c r="D58" s="73"/>
      <c r="E58" s="111"/>
      <c r="F58" s="71"/>
    </row>
    <row r="59" spans="1:6" ht="27" customHeight="1" thickBot="1">
      <c r="A59" s="12" t="s">
        <v>155</v>
      </c>
      <c r="B59" s="77" t="s">
        <v>308</v>
      </c>
      <c r="C59" s="76"/>
      <c r="D59" s="76"/>
      <c r="E59" s="112">
        <f>SUM(E57:E58)</f>
        <v>0</v>
      </c>
      <c r="F59" s="71"/>
    </row>
    <row r="60" spans="1:6" ht="16" thickTop="1">
      <c r="A60" s="12" t="s">
        <v>156</v>
      </c>
      <c r="B60" s="87" t="s">
        <v>298</v>
      </c>
      <c r="C60" s="73" t="s">
        <v>157</v>
      </c>
      <c r="D60" s="73"/>
      <c r="E60" s="111"/>
      <c r="F60" s="71"/>
    </row>
    <row r="61" spans="1:6">
      <c r="A61" s="12" t="s">
        <v>158</v>
      </c>
      <c r="B61" s="88"/>
      <c r="C61" s="73" t="s">
        <v>159</v>
      </c>
      <c r="D61" s="73"/>
      <c r="E61" s="111"/>
      <c r="F61" s="71"/>
    </row>
    <row r="62" spans="1:6">
      <c r="A62" s="12" t="s">
        <v>160</v>
      </c>
      <c r="B62" s="88"/>
      <c r="C62" s="73" t="s">
        <v>161</v>
      </c>
      <c r="D62" s="73"/>
      <c r="E62" s="111"/>
      <c r="F62" s="71"/>
    </row>
    <row r="63" spans="1:6">
      <c r="A63" s="12" t="s">
        <v>162</v>
      </c>
      <c r="B63" s="88"/>
      <c r="C63" s="73" t="s">
        <v>163</v>
      </c>
      <c r="D63" s="73"/>
      <c r="E63" s="111"/>
      <c r="F63" s="71"/>
    </row>
    <row r="64" spans="1:6">
      <c r="A64" s="12" t="s">
        <v>164</v>
      </c>
      <c r="B64" s="88"/>
      <c r="C64" s="73" t="s">
        <v>165</v>
      </c>
      <c r="D64" s="73"/>
      <c r="E64" s="111"/>
      <c r="F64" s="71"/>
    </row>
    <row r="65" spans="1:6">
      <c r="A65" s="12" t="s">
        <v>166</v>
      </c>
      <c r="B65" s="88"/>
      <c r="C65" s="73" t="s">
        <v>167</v>
      </c>
      <c r="D65" s="73"/>
      <c r="E65" s="111"/>
      <c r="F65" s="71"/>
    </row>
    <row r="66" spans="1:6">
      <c r="A66" s="12" t="s">
        <v>168</v>
      </c>
      <c r="B66" s="88"/>
      <c r="C66" s="73" t="s">
        <v>169</v>
      </c>
      <c r="D66" s="73"/>
      <c r="E66" s="111"/>
      <c r="F66" s="71"/>
    </row>
    <row r="67" spans="1:6">
      <c r="A67" s="12" t="s">
        <v>170</v>
      </c>
      <c r="B67" s="88"/>
      <c r="C67" s="73" t="s">
        <v>171</v>
      </c>
      <c r="D67" s="73"/>
      <c r="E67" s="111"/>
      <c r="F67" s="71"/>
    </row>
    <row r="68" spans="1:6">
      <c r="A68" s="12" t="s">
        <v>172</v>
      </c>
      <c r="B68" s="88"/>
      <c r="C68" s="73" t="s">
        <v>173</v>
      </c>
      <c r="D68" s="73"/>
      <c r="E68" s="111"/>
      <c r="F68" s="71"/>
    </row>
    <row r="69" spans="1:6">
      <c r="A69" s="12" t="s">
        <v>174</v>
      </c>
      <c r="B69" s="88"/>
      <c r="C69" s="73" t="s">
        <v>175</v>
      </c>
      <c r="D69" s="73"/>
      <c r="E69" s="111"/>
      <c r="F69" s="71"/>
    </row>
    <row r="70" spans="1:6">
      <c r="A70" s="12" t="s">
        <v>176</v>
      </c>
      <c r="B70" s="88"/>
      <c r="C70" s="73" t="s">
        <v>177</v>
      </c>
      <c r="D70" s="73"/>
      <c r="E70" s="111"/>
      <c r="F70" s="71"/>
    </row>
    <row r="71" spans="1:6">
      <c r="A71" s="12" t="s">
        <v>178</v>
      </c>
      <c r="B71" s="88"/>
      <c r="C71" s="73" t="s">
        <v>179</v>
      </c>
      <c r="D71" s="73"/>
      <c r="E71" s="111"/>
      <c r="F71" s="71"/>
    </row>
    <row r="72" spans="1:6">
      <c r="A72" s="12" t="s">
        <v>180</v>
      </c>
      <c r="B72" s="88"/>
      <c r="C72" s="73" t="s">
        <v>181</v>
      </c>
      <c r="D72" s="73"/>
      <c r="E72" s="111"/>
      <c r="F72" s="71"/>
    </row>
    <row r="73" spans="1:6">
      <c r="A73" s="12" t="s">
        <v>182</v>
      </c>
      <c r="B73" s="88"/>
      <c r="C73" s="73" t="s">
        <v>183</v>
      </c>
      <c r="D73" s="73"/>
      <c r="E73" s="111"/>
      <c r="F73" s="71"/>
    </row>
    <row r="74" spans="1:6">
      <c r="A74" s="12" t="s">
        <v>184</v>
      </c>
      <c r="B74" s="88"/>
      <c r="C74" s="73" t="s">
        <v>185</v>
      </c>
      <c r="D74" s="73"/>
      <c r="E74" s="111"/>
      <c r="F74" s="71"/>
    </row>
    <row r="75" spans="1:6">
      <c r="A75" s="12" t="s">
        <v>186</v>
      </c>
      <c r="B75" s="88"/>
      <c r="C75" s="73" t="s">
        <v>187</v>
      </c>
      <c r="D75" s="73"/>
      <c r="E75" s="111"/>
      <c r="F75" s="71"/>
    </row>
    <row r="76" spans="1:6" ht="35" customHeight="1" thickBot="1">
      <c r="A76" s="12" t="s">
        <v>188</v>
      </c>
      <c r="B76" s="77" t="s">
        <v>299</v>
      </c>
      <c r="C76" s="76"/>
      <c r="D76" s="76"/>
      <c r="E76" s="112">
        <f>SUM(E60:E75)</f>
        <v>0</v>
      </c>
      <c r="F76" s="71"/>
    </row>
    <row r="77" spans="1:6" ht="16" thickTop="1">
      <c r="A77" s="12" t="s">
        <v>189</v>
      </c>
      <c r="B77" s="93" t="s">
        <v>274</v>
      </c>
      <c r="C77" s="73" t="s">
        <v>190</v>
      </c>
      <c r="D77" s="73"/>
      <c r="E77" s="111"/>
      <c r="F77" s="71"/>
    </row>
    <row r="78" spans="1:6">
      <c r="A78" s="12" t="s">
        <v>191</v>
      </c>
      <c r="B78" s="88"/>
      <c r="C78" s="73" t="s">
        <v>192</v>
      </c>
      <c r="D78" s="73"/>
      <c r="E78" s="111"/>
      <c r="F78" s="71"/>
    </row>
    <row r="79" spans="1:6">
      <c r="A79" s="12" t="s">
        <v>193</v>
      </c>
      <c r="B79" s="88"/>
      <c r="C79" s="73" t="s">
        <v>194</v>
      </c>
      <c r="D79" s="73"/>
      <c r="E79" s="111"/>
      <c r="F79" s="71"/>
    </row>
    <row r="80" spans="1:6">
      <c r="A80" s="12" t="s">
        <v>195</v>
      </c>
      <c r="B80" s="88"/>
      <c r="C80" s="73" t="s">
        <v>196</v>
      </c>
      <c r="D80" s="73"/>
      <c r="E80" s="111"/>
      <c r="F80" s="71"/>
    </row>
    <row r="81" spans="1:6">
      <c r="A81" s="12" t="s">
        <v>197</v>
      </c>
      <c r="B81" s="88"/>
      <c r="C81" s="73" t="s">
        <v>198</v>
      </c>
      <c r="D81" s="73"/>
      <c r="E81" s="111"/>
      <c r="F81" s="71"/>
    </row>
    <row r="82" spans="1:6" ht="38" customHeight="1" thickBot="1">
      <c r="A82" s="12" t="s">
        <v>199</v>
      </c>
      <c r="B82" s="77" t="s">
        <v>300</v>
      </c>
      <c r="C82" s="76"/>
      <c r="D82" s="76"/>
      <c r="E82" s="112">
        <f>SUM(E77:E81)</f>
        <v>0</v>
      </c>
      <c r="F82" s="71"/>
    </row>
    <row r="83" spans="1:6" ht="16" thickTop="1">
      <c r="A83" s="12" t="s">
        <v>200</v>
      </c>
      <c r="B83" s="93" t="s">
        <v>201</v>
      </c>
      <c r="C83" s="73" t="s">
        <v>202</v>
      </c>
      <c r="D83" s="73"/>
      <c r="E83" s="113"/>
      <c r="F83" s="71"/>
    </row>
    <row r="84" spans="1:6">
      <c r="A84" s="12" t="s">
        <v>203</v>
      </c>
      <c r="B84" s="88"/>
      <c r="C84" s="73" t="s">
        <v>204</v>
      </c>
      <c r="D84" s="73"/>
      <c r="E84" s="113"/>
      <c r="F84" s="71"/>
    </row>
    <row r="85" spans="1:6">
      <c r="A85" s="12" t="s">
        <v>205</v>
      </c>
      <c r="B85" s="88"/>
      <c r="C85" s="73" t="s">
        <v>206</v>
      </c>
      <c r="D85" s="73"/>
      <c r="E85" s="113"/>
      <c r="F85" s="71"/>
    </row>
    <row r="86" spans="1:6">
      <c r="A86" s="12" t="s">
        <v>207</v>
      </c>
      <c r="B86" s="88"/>
      <c r="C86" s="73" t="s">
        <v>208</v>
      </c>
      <c r="D86" s="73"/>
      <c r="E86" s="113"/>
      <c r="F86" s="71"/>
    </row>
    <row r="87" spans="1:6" ht="26" customHeight="1" thickBot="1">
      <c r="A87" s="12" t="s">
        <v>209</v>
      </c>
      <c r="B87" s="77" t="s">
        <v>210</v>
      </c>
      <c r="C87" s="76"/>
      <c r="D87" s="76"/>
      <c r="E87" s="112">
        <f>SUM(E83:E86)</f>
        <v>0</v>
      </c>
      <c r="F87" s="71"/>
    </row>
    <row r="88" spans="1:6" ht="16" thickTop="1">
      <c r="A88" s="12" t="s">
        <v>211</v>
      </c>
      <c r="B88" s="93" t="s">
        <v>212</v>
      </c>
      <c r="C88" s="73" t="s">
        <v>213</v>
      </c>
      <c r="D88" s="73"/>
      <c r="E88" s="111"/>
      <c r="F88" s="71"/>
    </row>
    <row r="89" spans="1:6">
      <c r="A89" s="12" t="s">
        <v>214</v>
      </c>
      <c r="B89" s="88"/>
      <c r="C89" s="73" t="s">
        <v>215</v>
      </c>
      <c r="D89" s="73"/>
      <c r="E89" s="111"/>
      <c r="F89" s="71"/>
    </row>
    <row r="90" spans="1:6" ht="28" customHeight="1" thickBot="1">
      <c r="A90" s="12" t="s">
        <v>216</v>
      </c>
      <c r="B90" s="77" t="s">
        <v>217</v>
      </c>
      <c r="C90" s="76"/>
      <c r="D90" s="76"/>
      <c r="E90" s="112">
        <f>SUM(E88:E89)</f>
        <v>0</v>
      </c>
      <c r="F90" s="71"/>
    </row>
    <row r="91" spans="1:6" ht="16" thickTop="1">
      <c r="A91" s="12" t="s">
        <v>218</v>
      </c>
      <c r="B91" s="93" t="s">
        <v>219</v>
      </c>
      <c r="C91" s="73" t="s">
        <v>220</v>
      </c>
      <c r="D91" s="73"/>
      <c r="E91" s="111"/>
      <c r="F91" s="71"/>
    </row>
    <row r="92" spans="1:6">
      <c r="A92" s="12" t="s">
        <v>221</v>
      </c>
      <c r="B92" s="88"/>
      <c r="C92" s="73" t="s">
        <v>222</v>
      </c>
      <c r="D92" s="73"/>
      <c r="E92" s="111"/>
      <c r="F92" s="71"/>
    </row>
    <row r="93" spans="1:6">
      <c r="A93" s="12" t="s">
        <v>223</v>
      </c>
      <c r="B93" s="88"/>
      <c r="C93" s="73" t="s">
        <v>224</v>
      </c>
      <c r="D93" s="73"/>
      <c r="E93" s="111"/>
      <c r="F93" s="71"/>
    </row>
    <row r="94" spans="1:6">
      <c r="A94" s="12" t="s">
        <v>225</v>
      </c>
      <c r="B94" s="88"/>
      <c r="C94" s="73" t="s">
        <v>226</v>
      </c>
      <c r="D94" s="73"/>
      <c r="E94" s="111"/>
      <c r="F94" s="71"/>
    </row>
    <row r="95" spans="1:6">
      <c r="A95" s="12" t="s">
        <v>227</v>
      </c>
      <c r="B95" s="88"/>
      <c r="C95" s="73" t="s">
        <v>228</v>
      </c>
      <c r="D95" s="73"/>
      <c r="E95" s="111"/>
      <c r="F95" s="71"/>
    </row>
    <row r="96" spans="1:6">
      <c r="A96" s="12" t="s">
        <v>229</v>
      </c>
      <c r="B96" s="88"/>
      <c r="C96" s="73" t="s">
        <v>230</v>
      </c>
      <c r="D96" s="73"/>
      <c r="E96" s="111"/>
      <c r="F96" s="71"/>
    </row>
    <row r="97" spans="1:6">
      <c r="A97" s="12" t="s">
        <v>231</v>
      </c>
      <c r="B97" s="88"/>
      <c r="C97" s="73" t="s">
        <v>232</v>
      </c>
      <c r="D97" s="73"/>
      <c r="E97" s="111"/>
      <c r="F97" s="71"/>
    </row>
    <row r="98" spans="1:6" ht="23" customHeight="1" thickBot="1">
      <c r="A98" s="12" t="s">
        <v>233</v>
      </c>
      <c r="B98" s="77" t="s">
        <v>234</v>
      </c>
      <c r="C98" s="76"/>
      <c r="D98" s="76"/>
      <c r="E98" s="112">
        <f>SUM(E91:E97)</f>
        <v>0</v>
      </c>
      <c r="F98" s="71"/>
    </row>
    <row r="99" spans="1:6" ht="16" thickTop="1">
      <c r="A99" s="12"/>
      <c r="B99" s="12"/>
      <c r="C99" s="71"/>
      <c r="D99" s="71"/>
      <c r="E99" s="12"/>
      <c r="F99" s="71"/>
    </row>
    <row r="100" spans="1:6" ht="98" customHeight="1">
      <c r="C100" s="86" t="s">
        <v>293</v>
      </c>
      <c r="D100" s="79" t="s">
        <v>236</v>
      </c>
      <c r="E100" s="80">
        <f>SUM(E98,E90,E87,E82,E76,E59,E56,E52,E32,E23,E13)/100</f>
        <v>0</v>
      </c>
    </row>
  </sheetData>
  <sheetProtection algorithmName="SHA-512" hashValue="gE6lEQdzerEyzsTLYvcSlM6qDllOoNenVafYPbmGISkbKIQcClLOQjLfJjY7SJJDPkGUCIlSCFT3Sk8rMMFEQQ==" saltValue="e6HLqU3gSJkW1guN9aRK8g==" spinCount="100000" sheet="1" objects="1" scenarios="1" selectLockedCells="1"/>
  <mergeCells count="14">
    <mergeCell ref="B91:B97"/>
    <mergeCell ref="B53:B55"/>
    <mergeCell ref="B57:B58"/>
    <mergeCell ref="B60:B75"/>
    <mergeCell ref="B77:B81"/>
    <mergeCell ref="B83:B86"/>
    <mergeCell ref="B88:B89"/>
    <mergeCell ref="B33:B51"/>
    <mergeCell ref="B6:E6"/>
    <mergeCell ref="B9:B12"/>
    <mergeCell ref="B14:B22"/>
    <mergeCell ref="B24:B31"/>
    <mergeCell ref="B7:E7"/>
    <mergeCell ref="C8:D8"/>
  </mergeCells>
  <conditionalFormatting sqref="B23">
    <cfRule type="expression" dxfId="10" priority="12">
      <formula>AND(ISBLANK(#REF!)=FALSE,ISBLANK(#REF!)=TRUE)</formula>
    </cfRule>
  </conditionalFormatting>
  <conditionalFormatting sqref="B32">
    <cfRule type="expression" dxfId="9" priority="10">
      <formula>AND(ISBLANK(#REF!)=FALSE,ISBLANK(#REF!)=TRUE)</formula>
    </cfRule>
  </conditionalFormatting>
  <conditionalFormatting sqref="B52">
    <cfRule type="expression" dxfId="8" priority="7">
      <formula>AND(ISBLANK(#REF!)=FALSE,ISBLANK(#REF!)=TRUE)</formula>
    </cfRule>
  </conditionalFormatting>
  <conditionalFormatting sqref="B56">
    <cfRule type="expression" dxfId="7" priority="9">
      <formula>AND(ISBLANK(#REF!)=FALSE,ISBLANK(#REF!)=TRUE)</formula>
    </cfRule>
  </conditionalFormatting>
  <conditionalFormatting sqref="B59">
    <cfRule type="expression" dxfId="6" priority="8">
      <formula>AND(ISBLANK(#REF!)=FALSE,ISBLANK(#REF!)=TRUE)</formula>
    </cfRule>
  </conditionalFormatting>
  <conditionalFormatting sqref="B76">
    <cfRule type="expression" dxfId="5" priority="6">
      <formula>AND(ISBLANK(#REF!)=FALSE,ISBLANK(#REF!)=TRUE)</formula>
    </cfRule>
  </conditionalFormatting>
  <conditionalFormatting sqref="B82">
    <cfRule type="expression" dxfId="4" priority="5">
      <formula>AND(ISBLANK(#REF!)=FALSE,ISBLANK(#REF!)=TRUE)</formula>
    </cfRule>
  </conditionalFormatting>
  <conditionalFormatting sqref="B87">
    <cfRule type="expression" dxfId="3" priority="4">
      <formula>AND(ISBLANK(#REF!)=FALSE,ISBLANK(#REF!)=TRUE)</formula>
    </cfRule>
  </conditionalFormatting>
  <conditionalFormatting sqref="B90">
    <cfRule type="expression" dxfId="2" priority="3">
      <formula>AND(ISBLANK(#REF!)=FALSE,ISBLANK(#REF!)=TRUE)</formula>
    </cfRule>
  </conditionalFormatting>
  <conditionalFormatting sqref="B98">
    <cfRule type="expression" dxfId="1" priority="2">
      <formula>AND(ISBLANK(#REF!)=FALSE,ISBLANK(#REF!)=TRUE)</formula>
    </cfRule>
  </conditionalFormatting>
  <conditionalFormatting sqref="C100:E100">
    <cfRule type="expression" dxfId="0" priority="1">
      <formula>$E$100&lt;&gt;100%</formula>
    </cfRule>
  </conditionalFormatting>
  <dataValidations count="1">
    <dataValidation type="date" operator="greaterThan" allowBlank="1" showInputMessage="1" showErrorMessage="1" errorTitle="Date non valide" error="Saisir une date au format JJ/MM/AAAA" sqref="C8" xr:uid="{0242DAA7-5D85-3843-B2B8-980A606D18C7}">
      <formula1>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3D31049-CD47-0D46-A72E-1EF10FB85C74}">
          <x14:formula1>
            <xm:f>Listes!$F$2:$F$3</xm:f>
          </x14:formula1>
          <xm:sqref>C4</xm:sqref>
        </x14:dataValidation>
        <x14:dataValidation type="list" allowBlank="1" showInputMessage="1" showErrorMessage="1" xr:uid="{B21BEA61-372A-8741-93BA-846065DB80EC}">
          <x14:formula1>
            <xm:f>Fonction!$A$2:$A$27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2890-BC1D-8F48-9B74-363D7EFE7634}">
  <dimension ref="A1:C27"/>
  <sheetViews>
    <sheetView workbookViewId="0">
      <selection activeCell="A27" sqref="A2:A27"/>
    </sheetView>
  </sheetViews>
  <sheetFormatPr baseColWidth="10" defaultRowHeight="15"/>
  <cols>
    <col min="1" max="1" width="78" customWidth="1"/>
  </cols>
  <sheetData>
    <row r="1" spans="1:3">
      <c r="A1" s="81" t="s">
        <v>237</v>
      </c>
      <c r="B1" s="81" t="s">
        <v>238</v>
      </c>
      <c r="C1" s="83" t="s">
        <v>297</v>
      </c>
    </row>
    <row r="2" spans="1:3">
      <c r="A2" t="s">
        <v>276</v>
      </c>
      <c r="B2" t="s">
        <v>277</v>
      </c>
      <c r="C2" s="85">
        <v>1</v>
      </c>
    </row>
    <row r="3" spans="1:3">
      <c r="A3" t="s">
        <v>239</v>
      </c>
      <c r="B3" t="s">
        <v>240</v>
      </c>
      <c r="C3" s="85">
        <v>1</v>
      </c>
    </row>
    <row r="4" spans="1:3">
      <c r="A4" t="s">
        <v>241</v>
      </c>
      <c r="B4" t="s">
        <v>242</v>
      </c>
      <c r="C4" s="85">
        <v>1</v>
      </c>
    </row>
    <row r="5" spans="1:3">
      <c r="A5" t="s">
        <v>243</v>
      </c>
      <c r="B5" t="s">
        <v>244</v>
      </c>
      <c r="C5" s="85">
        <v>1</v>
      </c>
    </row>
    <row r="6" spans="1:3">
      <c r="A6" t="s">
        <v>245</v>
      </c>
      <c r="B6" t="s">
        <v>246</v>
      </c>
      <c r="C6" s="85">
        <v>1</v>
      </c>
    </row>
    <row r="7" spans="1:3">
      <c r="A7" t="s">
        <v>247</v>
      </c>
      <c r="B7" t="s">
        <v>248</v>
      </c>
      <c r="C7" s="85">
        <v>1</v>
      </c>
    </row>
    <row r="8" spans="1:3">
      <c r="A8" t="s">
        <v>249</v>
      </c>
      <c r="B8" t="s">
        <v>250</v>
      </c>
      <c r="C8" s="85">
        <v>1</v>
      </c>
    </row>
    <row r="9" spans="1:3">
      <c r="A9" t="s">
        <v>251</v>
      </c>
      <c r="B9" t="s">
        <v>252</v>
      </c>
      <c r="C9" s="85">
        <v>1</v>
      </c>
    </row>
    <row r="10" spans="1:3">
      <c r="A10" t="s">
        <v>253</v>
      </c>
      <c r="B10" t="s">
        <v>254</v>
      </c>
      <c r="C10" s="85">
        <v>1</v>
      </c>
    </row>
    <row r="11" spans="1:3">
      <c r="A11" t="s">
        <v>255</v>
      </c>
      <c r="B11" t="s">
        <v>256</v>
      </c>
      <c r="C11" s="85">
        <v>1</v>
      </c>
    </row>
    <row r="12" spans="1:3">
      <c r="A12" t="s">
        <v>257</v>
      </c>
      <c r="B12" t="s">
        <v>258</v>
      </c>
      <c r="C12" s="85">
        <v>1</v>
      </c>
    </row>
    <row r="13" spans="1:3">
      <c r="A13" t="s">
        <v>259</v>
      </c>
      <c r="B13" t="s">
        <v>260</v>
      </c>
      <c r="C13" s="85">
        <v>1</v>
      </c>
    </row>
    <row r="14" spans="1:3">
      <c r="A14" t="s">
        <v>261</v>
      </c>
      <c r="B14" t="s">
        <v>262</v>
      </c>
      <c r="C14" s="85">
        <v>1</v>
      </c>
    </row>
    <row r="15" spans="1:3">
      <c r="A15" t="s">
        <v>263</v>
      </c>
      <c r="B15" t="s">
        <v>264</v>
      </c>
      <c r="C15" s="85">
        <v>1</v>
      </c>
    </row>
    <row r="16" spans="1:3">
      <c r="A16" t="s">
        <v>265</v>
      </c>
      <c r="B16" t="s">
        <v>266</v>
      </c>
      <c r="C16" s="85">
        <v>1</v>
      </c>
    </row>
    <row r="17" spans="1:3">
      <c r="A17" t="s">
        <v>267</v>
      </c>
      <c r="B17" t="s">
        <v>268</v>
      </c>
      <c r="C17" s="85">
        <v>1</v>
      </c>
    </row>
    <row r="18" spans="1:3">
      <c r="A18" t="s">
        <v>269</v>
      </c>
      <c r="B18" t="s">
        <v>270</v>
      </c>
      <c r="C18" s="85">
        <v>1</v>
      </c>
    </row>
    <row r="19" spans="1:3">
      <c r="A19" t="s">
        <v>271</v>
      </c>
      <c r="B19" t="s">
        <v>272</v>
      </c>
      <c r="C19" s="85">
        <v>1</v>
      </c>
    </row>
    <row r="20" spans="1:3">
      <c r="A20" t="s">
        <v>273</v>
      </c>
      <c r="B20" t="s">
        <v>274</v>
      </c>
      <c r="C20" s="85">
        <v>1</v>
      </c>
    </row>
    <row r="21" spans="1:3">
      <c r="A21" t="s">
        <v>275</v>
      </c>
      <c r="B21" t="s">
        <v>201</v>
      </c>
      <c r="C21" s="85">
        <v>1</v>
      </c>
    </row>
    <row r="22" spans="1:3">
      <c r="A22" t="s">
        <v>282</v>
      </c>
      <c r="B22" t="s">
        <v>283</v>
      </c>
      <c r="C22" s="85">
        <v>1</v>
      </c>
    </row>
    <row r="23" spans="1:3">
      <c r="A23" t="s">
        <v>284</v>
      </c>
      <c r="B23" t="s">
        <v>285</v>
      </c>
      <c r="C23" s="85">
        <v>1</v>
      </c>
    </row>
    <row r="24" spans="1:3">
      <c r="A24" t="s">
        <v>280</v>
      </c>
      <c r="B24" t="s">
        <v>281</v>
      </c>
      <c r="C24" s="85">
        <v>1</v>
      </c>
    </row>
    <row r="25" spans="1:3">
      <c r="A25" t="s">
        <v>286</v>
      </c>
      <c r="B25" t="s">
        <v>287</v>
      </c>
      <c r="C25" s="85">
        <v>1</v>
      </c>
    </row>
    <row r="26" spans="1:3">
      <c r="A26" t="s">
        <v>278</v>
      </c>
      <c r="B26" t="s">
        <v>279</v>
      </c>
      <c r="C26" s="85">
        <v>1</v>
      </c>
    </row>
    <row r="27" spans="1:3">
      <c r="A27" t="s">
        <v>288</v>
      </c>
      <c r="B27" t="s">
        <v>289</v>
      </c>
      <c r="C27" s="85">
        <v>1</v>
      </c>
    </row>
  </sheetData>
  <sheetProtection algorithmName="SHA-512" hashValue="9Qb/tMzg6FfsH5Ad6i0AFMrrsSpkl6cfNPicpr95L9jGyH3sEJzDAQNBF4/lai3sQtiQDmyBnA2Se9v/yj2w0g==" saltValue="nHnJTdUGX7IVZ8SM2QUFxA==" spinCount="100000" sheet="1" objects="1" scenarios="1"/>
  <autoFilter ref="A1:C27" xr:uid="{A1012890-BC1D-8F48-9B74-363D7EFE763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943E-2788-419C-9C92-95BD0D524763}">
  <sheetPr codeName="Feuil3"/>
  <dimension ref="A1:F16"/>
  <sheetViews>
    <sheetView workbookViewId="0">
      <selection activeCell="A16" sqref="A16"/>
    </sheetView>
  </sheetViews>
  <sheetFormatPr baseColWidth="10" defaultRowHeight="15"/>
  <sheetData>
    <row r="1" spans="1:6">
      <c r="A1" t="s">
        <v>29</v>
      </c>
    </row>
    <row r="2" spans="1:6">
      <c r="A2" t="s">
        <v>7</v>
      </c>
      <c r="C2" t="s">
        <v>6</v>
      </c>
      <c r="F2" t="s">
        <v>295</v>
      </c>
    </row>
    <row r="3" spans="1:6">
      <c r="A3" t="s">
        <v>1</v>
      </c>
      <c r="B3">
        <v>1</v>
      </c>
      <c r="C3" t="s">
        <v>27</v>
      </c>
      <c r="D3">
        <f>'Calculatrice - Magistrats'!H4</f>
        <v>208</v>
      </c>
      <c r="F3" t="s">
        <v>296</v>
      </c>
    </row>
    <row r="4" spans="1:6">
      <c r="A4" t="s">
        <v>3</v>
      </c>
      <c r="B4">
        <v>0.5</v>
      </c>
      <c r="C4" t="s">
        <v>28</v>
      </c>
      <c r="D4">
        <f>D3/5</f>
        <v>41.6</v>
      </c>
    </row>
    <row r="5" spans="1:6">
      <c r="A5" t="s">
        <v>2</v>
      </c>
      <c r="B5">
        <f>1/'Calculatrice - Magistrats'!H5</f>
        <v>0.125</v>
      </c>
      <c r="C5" t="s">
        <v>4</v>
      </c>
      <c r="D5">
        <v>12</v>
      </c>
    </row>
    <row r="6" spans="1:6">
      <c r="C6" t="s">
        <v>5</v>
      </c>
      <c r="D6">
        <v>1</v>
      </c>
    </row>
    <row r="8" spans="1:6">
      <c r="A8" t="s">
        <v>30</v>
      </c>
    </row>
    <row r="9" spans="1:6">
      <c r="A9" t="s">
        <v>7</v>
      </c>
      <c r="B9" s="38"/>
      <c r="C9" t="s">
        <v>6</v>
      </c>
      <c r="D9" s="38"/>
    </row>
    <row r="10" spans="1:6">
      <c r="A10" t="s">
        <v>1</v>
      </c>
      <c r="B10" s="38">
        <f>'Calculatrice - Fonctionnaires'!H5/5</f>
        <v>7</v>
      </c>
      <c r="C10" t="s">
        <v>27</v>
      </c>
      <c r="D10" s="38">
        <f>'Calculatrice - Fonctionnaires'!H4/Listes!B10</f>
        <v>229.57142857142858</v>
      </c>
    </row>
    <row r="11" spans="1:6">
      <c r="A11" t="s">
        <v>3</v>
      </c>
      <c r="B11" s="38">
        <f>B10/2</f>
        <v>3.5</v>
      </c>
      <c r="C11" t="s">
        <v>28</v>
      </c>
      <c r="D11" s="38">
        <f>'Calculatrice - Fonctionnaires'!H4/'Calculatrice - Fonctionnaires'!H5</f>
        <v>45.914285714285711</v>
      </c>
    </row>
    <row r="12" spans="1:6">
      <c r="A12" t="s">
        <v>2</v>
      </c>
      <c r="B12" s="38">
        <v>1</v>
      </c>
      <c r="C12" t="s">
        <v>4</v>
      </c>
      <c r="D12" s="38">
        <f>12</f>
        <v>12</v>
      </c>
    </row>
    <row r="13" spans="1:6">
      <c r="B13" s="38"/>
      <c r="C13" t="s">
        <v>5</v>
      </c>
      <c r="D13" s="38">
        <v>1</v>
      </c>
    </row>
    <row r="16" spans="1:6" ht="16">
      <c r="A16" s="55" t="s">
        <v>54</v>
      </c>
    </row>
  </sheetData>
  <sheetProtection algorithmName="SHA-512" hashValue="2ZJ6W0TqwYajuWwebY1xMtIwowroJ2gALNDt5x3EuL/Tclw87L2hCliEnEl3ytMYdg91sYllDLXzWL3KYGGJsA==" saltValue="sOtcyGy+Y+9wqY40p2cgJ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B1C1-42FB-48AE-9FA7-0EC11F273BC4}">
  <sheetPr codeName="Feuil1"/>
  <dimension ref="B1:J19"/>
  <sheetViews>
    <sheetView showGridLines="0" zoomScaleNormal="100" workbookViewId="0">
      <selection activeCell="C3" sqref="C3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1.33203125" customWidth="1"/>
    <col min="5" max="5" width="12.6640625" customWidth="1"/>
    <col min="6" max="6" width="13.1640625" customWidth="1"/>
    <col min="7" max="8" width="13.6640625" customWidth="1"/>
    <col min="9" max="9" width="19.6640625" customWidth="1"/>
    <col min="10" max="10" width="19.33203125" style="2" customWidth="1"/>
  </cols>
  <sheetData>
    <row r="1" spans="2:10" ht="68" customHeight="1" thickBot="1"/>
    <row r="2" spans="2:10" ht="6" customHeight="1">
      <c r="B2" s="21"/>
      <c r="C2" s="4"/>
      <c r="D2" s="13"/>
      <c r="F2" s="21"/>
      <c r="G2" s="4"/>
      <c r="H2" s="4"/>
      <c r="I2" s="5"/>
      <c r="J2"/>
    </row>
    <row r="3" spans="2:10" ht="40.5" customHeight="1">
      <c r="B3" s="30" t="s">
        <v>17</v>
      </c>
      <c r="C3" s="34"/>
      <c r="D3" s="28"/>
      <c r="F3" s="20" t="s">
        <v>19</v>
      </c>
      <c r="G3" s="22"/>
      <c r="I3" s="23"/>
      <c r="J3"/>
    </row>
    <row r="4" spans="2:10" s="3" customFormat="1" ht="19.5" customHeight="1" thickBot="1">
      <c r="B4" s="31"/>
      <c r="C4" s="32" t="s">
        <v>18</v>
      </c>
      <c r="D4" s="29"/>
      <c r="F4" s="99" t="s">
        <v>0</v>
      </c>
      <c r="G4" s="100"/>
      <c r="H4" s="1">
        <v>208</v>
      </c>
      <c r="I4" s="23" t="s">
        <v>39</v>
      </c>
    </row>
    <row r="5" spans="2:10" s="3" customFormat="1" ht="25" customHeight="1" thickBot="1">
      <c r="F5" s="101" t="s">
        <v>15</v>
      </c>
      <c r="G5" s="102"/>
      <c r="H5" s="42">
        <v>8</v>
      </c>
      <c r="I5" s="14" t="s">
        <v>40</v>
      </c>
    </row>
    <row r="6" spans="2:10" ht="20.75" customHeight="1" thickBot="1">
      <c r="F6" s="40"/>
      <c r="G6" s="40"/>
    </row>
    <row r="7" spans="2:10" ht="70" customHeight="1">
      <c r="B7" s="97" t="s">
        <v>11</v>
      </c>
      <c r="C7" s="19" t="s">
        <v>10</v>
      </c>
      <c r="D7" s="19"/>
      <c r="E7" s="96" t="s">
        <v>8</v>
      </c>
      <c r="F7" s="96"/>
      <c r="G7" s="4"/>
      <c r="H7" s="94" t="s">
        <v>20</v>
      </c>
      <c r="J7"/>
    </row>
    <row r="8" spans="2:10" ht="26" customHeight="1">
      <c r="B8" s="98"/>
      <c r="H8" s="95"/>
      <c r="J8"/>
    </row>
    <row r="9" spans="2:10" ht="38.25" customHeight="1">
      <c r="B9" s="16" t="s">
        <v>16</v>
      </c>
      <c r="C9" s="35"/>
      <c r="D9" s="12"/>
      <c r="E9" s="36" t="s">
        <v>7</v>
      </c>
      <c r="F9" s="36" t="s">
        <v>6</v>
      </c>
      <c r="G9" s="3"/>
      <c r="H9" s="24" t="e">
        <f>(C9*(VLOOKUP(E9,Listes!$A$2:$B$5,2,FALSE))*VLOOKUP(F9,Listes!$C$2:$D$6,2,FALSE))/($H$4*$C$3)</f>
        <v>#DIV/0!</v>
      </c>
      <c r="J9"/>
    </row>
    <row r="10" spans="2:10" ht="9.75" customHeight="1" thickBot="1">
      <c r="B10" s="25"/>
      <c r="C10" s="26"/>
      <c r="D10" s="26"/>
      <c r="E10" s="26"/>
      <c r="F10" s="26"/>
      <c r="G10" s="26"/>
      <c r="H10" s="27"/>
      <c r="J10"/>
    </row>
    <row r="11" spans="2:10" ht="7.25" customHeight="1" thickBot="1">
      <c r="H11" s="2"/>
      <c r="J11"/>
    </row>
    <row r="12" spans="2:10" ht="69" customHeight="1">
      <c r="B12" s="97" t="s">
        <v>12</v>
      </c>
      <c r="C12" s="37" t="s">
        <v>22</v>
      </c>
      <c r="D12" s="19"/>
      <c r="E12" s="37" t="s">
        <v>23</v>
      </c>
      <c r="F12" s="4"/>
      <c r="G12" s="5"/>
      <c r="J12"/>
    </row>
    <row r="13" spans="2:10" ht="34.5" customHeight="1">
      <c r="B13" s="98"/>
      <c r="C13" s="10"/>
      <c r="D13" s="10"/>
      <c r="E13" s="9"/>
      <c r="G13" s="95" t="s">
        <v>21</v>
      </c>
      <c r="J13"/>
    </row>
    <row r="14" spans="2:10" s="3" customFormat="1" ht="40.25" customHeight="1">
      <c r="B14" s="17" t="s">
        <v>13</v>
      </c>
      <c r="C14" s="35"/>
      <c r="D14" s="12"/>
      <c r="E14" s="36" t="s">
        <v>7</v>
      </c>
      <c r="G14" s="95"/>
    </row>
    <row r="15" spans="2:10" s="3" customFormat="1" ht="6.75" customHeight="1">
      <c r="B15" s="17"/>
      <c r="C15" s="12"/>
      <c r="D15" s="12"/>
      <c r="E15" s="12"/>
      <c r="G15" s="11"/>
    </row>
    <row r="16" spans="2:10" s="3" customFormat="1" ht="34.25" customHeight="1">
      <c r="B16" s="17" t="s">
        <v>9</v>
      </c>
      <c r="C16" s="35"/>
      <c r="D16" s="12"/>
      <c r="E16" s="36" t="s">
        <v>6</v>
      </c>
      <c r="G16" s="24" t="e">
        <f>(C14*VLOOKUP(E14,Listes!A2:B5,2,FALSE))*C16*VLOOKUP(E16,Listes!C2:D6,2,FALSE)/($H$4*$C$3)</f>
        <v>#DIV/0!</v>
      </c>
    </row>
    <row r="17" spans="2:7" s="3" customFormat="1" ht="8.75" customHeight="1" thickBot="1">
      <c r="B17" s="18"/>
      <c r="C17" s="6"/>
      <c r="D17" s="6"/>
      <c r="E17" s="6"/>
      <c r="F17" s="7"/>
      <c r="G17" s="8"/>
    </row>
    <row r="18" spans="2:7" ht="18" customHeight="1">
      <c r="B18" s="33" t="s">
        <v>14</v>
      </c>
      <c r="C18" s="15"/>
      <c r="D18" s="15"/>
    </row>
    <row r="19" spans="2:7" ht="9.5" customHeight="1">
      <c r="B19" s="1"/>
      <c r="C19" s="1"/>
      <c r="D19" s="1"/>
    </row>
  </sheetData>
  <sheetProtection algorithmName="SHA-512" hashValue="pgdm07zIA2ER5JRyjUpxXt9fRd4xRa2QFSxf6L3ad5HpOqnmP8khNSVka2cUb8e0NI4+7W15u4HkUg72VR7nzg==" saltValue="XfocOQMGW0jDGIRENryijw==" spinCount="100000" sheet="1" objects="1" scenarios="1"/>
  <mergeCells count="7">
    <mergeCell ref="H7:H8"/>
    <mergeCell ref="E7:F7"/>
    <mergeCell ref="B7:B8"/>
    <mergeCell ref="B12:B13"/>
    <mergeCell ref="F4:G4"/>
    <mergeCell ref="F5:G5"/>
    <mergeCell ref="G13:G1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A529215-4820-4639-B8B7-FD3BDFB8C80C}">
          <x14:formula1>
            <xm:f>Listes!$A$2:$A$5</xm:f>
          </x14:formula1>
          <xm:sqref>E14:E15 E9</xm:sqref>
        </x14:dataValidation>
        <x14:dataValidation type="list" allowBlank="1" showInputMessage="1" showErrorMessage="1" xr:uid="{15544EA6-92DC-4247-B936-C858DBA7B129}">
          <x14:formula1>
            <xm:f>Listes!$C$2:$C$6</xm:f>
          </x14:formula1>
          <xm:sqref>F9 E16:E17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8D38-7FA4-425B-A79C-21748CE3E727}">
  <sheetPr codeName="Feuil2"/>
  <dimension ref="B1:J19"/>
  <sheetViews>
    <sheetView showGridLines="0" topLeftCell="A2" zoomScaleNormal="100" workbookViewId="0">
      <selection activeCell="C3" sqref="C3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1.33203125" customWidth="1"/>
    <col min="5" max="5" width="12.6640625" customWidth="1"/>
    <col min="6" max="6" width="13.1640625" customWidth="1"/>
    <col min="7" max="7" width="18.33203125" customWidth="1"/>
    <col min="8" max="8" width="13.6640625" customWidth="1"/>
    <col min="9" max="9" width="21.33203125" customWidth="1"/>
    <col min="10" max="10" width="19.33203125" style="2" customWidth="1"/>
  </cols>
  <sheetData>
    <row r="1" spans="2:10" ht="69.5" customHeight="1" thickBot="1"/>
    <row r="2" spans="2:10" ht="6" customHeight="1">
      <c r="B2" s="21"/>
      <c r="C2" s="4"/>
      <c r="D2" s="13"/>
      <c r="F2" s="21"/>
      <c r="G2" s="4"/>
      <c r="H2" s="4"/>
      <c r="I2" s="5"/>
      <c r="J2"/>
    </row>
    <row r="3" spans="2:10" ht="40.5" customHeight="1">
      <c r="B3" s="30" t="s">
        <v>24</v>
      </c>
      <c r="C3" s="34">
        <v>1</v>
      </c>
      <c r="D3" s="28"/>
      <c r="F3" s="103" t="s">
        <v>37</v>
      </c>
      <c r="G3" s="92"/>
      <c r="H3" s="92"/>
      <c r="I3" s="104"/>
      <c r="J3"/>
    </row>
    <row r="4" spans="2:10" s="3" customFormat="1" ht="19.5" customHeight="1" thickBot="1">
      <c r="B4" s="31"/>
      <c r="C4" s="32" t="s">
        <v>18</v>
      </c>
      <c r="D4" s="29"/>
      <c r="F4" s="99" t="s">
        <v>25</v>
      </c>
      <c r="G4" s="100"/>
      <c r="H4" s="1">
        <v>1607</v>
      </c>
      <c r="I4" s="23" t="s">
        <v>36</v>
      </c>
    </row>
    <row r="5" spans="2:10" s="3" customFormat="1" ht="24.75" customHeight="1" thickBot="1">
      <c r="F5" s="101" t="s">
        <v>26</v>
      </c>
      <c r="G5" s="102"/>
      <c r="H5" s="39">
        <v>35</v>
      </c>
      <c r="I5" s="14" t="s">
        <v>35</v>
      </c>
    </row>
    <row r="6" spans="2:10" ht="30.5" customHeight="1" thickBot="1">
      <c r="F6" s="40"/>
      <c r="I6" s="41" t="s">
        <v>38</v>
      </c>
    </row>
    <row r="7" spans="2:10" ht="70" customHeight="1">
      <c r="B7" s="97" t="s">
        <v>11</v>
      </c>
      <c r="C7" s="19" t="s">
        <v>10</v>
      </c>
      <c r="D7" s="19"/>
      <c r="E7" s="96" t="s">
        <v>8</v>
      </c>
      <c r="F7" s="96"/>
      <c r="G7" s="4"/>
      <c r="H7" s="94" t="s">
        <v>20</v>
      </c>
      <c r="J7"/>
    </row>
    <row r="8" spans="2:10" ht="26" customHeight="1">
      <c r="B8" s="98"/>
      <c r="H8" s="95"/>
      <c r="J8"/>
    </row>
    <row r="9" spans="2:10" ht="38.25" customHeight="1">
      <c r="B9" s="16" t="s">
        <v>16</v>
      </c>
      <c r="C9" s="35"/>
      <c r="D9" s="12"/>
      <c r="E9" s="36" t="s">
        <v>7</v>
      </c>
      <c r="F9" s="36" t="s">
        <v>6</v>
      </c>
      <c r="G9" s="3"/>
      <c r="H9" s="24">
        <f>(C9*(VLOOKUP(E9,Listes!$A$9:$B$12,2,FALSE))*VLOOKUP(F9,Listes!$C$9:$D$13,2,FALSE))/(($H$4)*$C$3)</f>
        <v>0</v>
      </c>
      <c r="J9"/>
    </row>
    <row r="10" spans="2:10" ht="9.75" customHeight="1" thickBot="1">
      <c r="B10" s="25"/>
      <c r="C10" s="26"/>
      <c r="D10" s="26"/>
      <c r="E10" s="26"/>
      <c r="F10" s="26"/>
      <c r="G10" s="26"/>
      <c r="H10" s="27"/>
      <c r="J10"/>
    </row>
    <row r="11" spans="2:10" ht="7.25" customHeight="1" thickBot="1">
      <c r="H11" s="2"/>
      <c r="J11"/>
    </row>
    <row r="12" spans="2:10" ht="69" customHeight="1">
      <c r="B12" s="97" t="s">
        <v>31</v>
      </c>
      <c r="C12" s="37" t="s">
        <v>22</v>
      </c>
      <c r="D12" s="19"/>
      <c r="E12" s="37" t="s">
        <v>23</v>
      </c>
      <c r="F12" s="4"/>
      <c r="G12" s="5"/>
      <c r="J12"/>
    </row>
    <row r="13" spans="2:10" ht="34.5" customHeight="1">
      <c r="B13" s="98"/>
      <c r="C13" s="10"/>
      <c r="D13" s="10"/>
      <c r="E13" s="9"/>
      <c r="G13" s="95" t="s">
        <v>21</v>
      </c>
      <c r="J13"/>
    </row>
    <row r="14" spans="2:10" s="3" customFormat="1" ht="40.25" customHeight="1">
      <c r="B14" s="17" t="s">
        <v>33</v>
      </c>
      <c r="C14" s="35"/>
      <c r="D14" s="12"/>
      <c r="E14" s="36" t="s">
        <v>7</v>
      </c>
      <c r="G14" s="95"/>
    </row>
    <row r="15" spans="2:10" s="3" customFormat="1" ht="6.75" customHeight="1">
      <c r="B15" s="17"/>
      <c r="C15" s="12"/>
      <c r="D15" s="12"/>
      <c r="E15" s="12"/>
      <c r="G15" s="11"/>
    </row>
    <row r="16" spans="2:10" s="3" customFormat="1" ht="34.25" customHeight="1">
      <c r="B16" s="17" t="s">
        <v>34</v>
      </c>
      <c r="C16" s="35"/>
      <c r="D16" s="12"/>
      <c r="E16" s="36" t="s">
        <v>6</v>
      </c>
      <c r="G16" s="24">
        <f>(C14*VLOOKUP(E14,Listes!A9:B12,2,FALSE))*C16*VLOOKUP(E16,Listes!C9:D13,2,FALSE)/($H$4*$C$3)</f>
        <v>0</v>
      </c>
    </row>
    <row r="17" spans="2:7" s="3" customFormat="1" ht="8.75" customHeight="1" thickBot="1">
      <c r="B17" s="18"/>
      <c r="C17" s="6"/>
      <c r="D17" s="6"/>
      <c r="E17" s="6"/>
      <c r="F17" s="7"/>
      <c r="G17" s="8"/>
    </row>
    <row r="18" spans="2:7" ht="18" customHeight="1">
      <c r="B18" s="33" t="s">
        <v>32</v>
      </c>
      <c r="C18" s="15"/>
      <c r="D18" s="15"/>
    </row>
    <row r="19" spans="2:7" ht="9.5" customHeight="1">
      <c r="B19" s="1"/>
      <c r="C19" s="1"/>
      <c r="D19" s="1"/>
    </row>
  </sheetData>
  <sheetProtection algorithmName="SHA-512" hashValue="xRHkrPVKkhuRjV5u2xVaW4HZXUe0clHppbAfBQ5iIJFNEE4Gbw4lYoNTH/CilznojGL+pTtz514JcRKZOgFmhg==" saltValue="2QeW7OiIyb8W0A7ku4nALg==" spinCount="100000" sheet="1" objects="1" selectLockedCells="1"/>
  <mergeCells count="8">
    <mergeCell ref="F3:I3"/>
    <mergeCell ref="H7:H8"/>
    <mergeCell ref="B12:B13"/>
    <mergeCell ref="G13:G14"/>
    <mergeCell ref="F4:G4"/>
    <mergeCell ref="F5:G5"/>
    <mergeCell ref="B7:B8"/>
    <mergeCell ref="E7:F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E5DAE9-75CB-4105-B53B-A1171A60D13A}">
          <x14:formula1>
            <xm:f>Listes!$A$2:$A$5</xm:f>
          </x14:formula1>
          <xm:sqref>E14:E15 E9</xm:sqref>
        </x14:dataValidation>
        <x14:dataValidation type="list" allowBlank="1" showInputMessage="1" showErrorMessage="1" xr:uid="{C56303ED-7DD0-42D1-B841-363D196135D2}">
          <x14:formula1>
            <xm:f>Listes!$C$2:$C$6</xm:f>
          </x14:formula1>
          <xm:sqref>E16:E17 F9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2146-06E3-4AF5-B8DE-4E238C679E51}">
  <dimension ref="B1:H16"/>
  <sheetViews>
    <sheetView showGridLines="0" workbookViewId="0">
      <selection activeCell="C5" sqref="C5"/>
    </sheetView>
  </sheetViews>
  <sheetFormatPr baseColWidth="10" defaultColWidth="11.33203125" defaultRowHeight="24" customHeight="1"/>
  <cols>
    <col min="1" max="1" width="12" style="3" customWidth="1"/>
    <col min="2" max="2" width="34.6640625" style="50" customWidth="1"/>
    <col min="3" max="3" width="9" style="3" customWidth="1"/>
    <col min="4" max="4" width="14.33203125" style="12" customWidth="1"/>
    <col min="5" max="5" width="5" style="43" customWidth="1"/>
    <col min="6" max="6" width="6.6640625" style="3" customWidth="1"/>
    <col min="7" max="16384" width="11.33203125" style="3"/>
  </cols>
  <sheetData>
    <row r="1" spans="2:8" ht="54.75" customHeight="1">
      <c r="B1" s="3"/>
      <c r="D1" s="3"/>
      <c r="E1" s="3"/>
    </row>
    <row r="2" spans="2:8" ht="23.25" customHeight="1">
      <c r="B2" s="53" t="s">
        <v>41</v>
      </c>
      <c r="C2" s="105" t="s">
        <v>54</v>
      </c>
      <c r="D2" s="105"/>
      <c r="E2" s="67"/>
      <c r="F2" s="43"/>
    </row>
    <row r="3" spans="2:8" ht="23.25" customHeight="1">
      <c r="B3" s="53" t="s">
        <v>57</v>
      </c>
      <c r="C3" s="45" t="str">
        <f>IF(C2="FONCTIONNAIRE","1607 h/an et 35h/semaine","208 jours/an et 8 h/jour")</f>
        <v>208 jours/an et 8 h/jour</v>
      </c>
      <c r="D3" s="3"/>
      <c r="E3" s="12"/>
      <c r="F3" s="43"/>
    </row>
    <row r="4" spans="2:8" ht="7.5" customHeight="1">
      <c r="B4" s="53"/>
      <c r="C4" s="45"/>
      <c r="D4" s="3"/>
      <c r="E4" s="12"/>
      <c r="F4" s="43"/>
    </row>
    <row r="5" spans="2:8" ht="23.25" customHeight="1">
      <c r="B5" s="53" t="s">
        <v>52</v>
      </c>
      <c r="C5" s="46"/>
      <c r="D5" s="54" t="s">
        <v>42</v>
      </c>
      <c r="E5" s="12"/>
      <c r="F5" s="43"/>
      <c r="G5" s="106"/>
      <c r="H5" s="106"/>
    </row>
    <row r="6" spans="2:8" ht="9" customHeight="1">
      <c r="B6" s="53"/>
      <c r="C6" s="47"/>
      <c r="D6" s="54"/>
      <c r="E6" s="12"/>
      <c r="F6" s="44"/>
      <c r="G6" s="106"/>
      <c r="H6" s="106"/>
    </row>
    <row r="7" spans="2:8" ht="24" customHeight="1">
      <c r="B7" s="53" t="s">
        <v>43</v>
      </c>
      <c r="C7" s="68"/>
      <c r="D7" s="54" t="s">
        <v>44</v>
      </c>
      <c r="E7" s="12"/>
      <c r="F7" s="43"/>
      <c r="G7" s="106"/>
      <c r="H7" s="106"/>
    </row>
    <row r="8" spans="2:8" ht="36" customHeight="1" thickBot="1">
      <c r="B8" s="53"/>
      <c r="C8" s="48"/>
      <c r="D8" s="3"/>
      <c r="E8" s="3"/>
    </row>
    <row r="9" spans="2:8" ht="24" customHeight="1">
      <c r="B9" s="56" t="s">
        <v>45</v>
      </c>
      <c r="C9" s="57">
        <f>IF(C2="MAGISTRAT",C5*C7*Listes!D3,C5*C7*'Calculatrice - Fonctionnaires'!H4/7)</f>
        <v>0</v>
      </c>
      <c r="D9" s="58" t="s">
        <v>51</v>
      </c>
      <c r="E9" s="59" t="s">
        <v>53</v>
      </c>
      <c r="F9" s="60">
        <f>IF(C2="FONCTIONNAIRE",C9*7,C9*8)</f>
        <v>0</v>
      </c>
      <c r="G9" s="58" t="s">
        <v>46</v>
      </c>
      <c r="H9" s="61"/>
    </row>
    <row r="10" spans="2:8" ht="24" customHeight="1">
      <c r="B10" s="17" t="s">
        <v>55</v>
      </c>
      <c r="C10" s="62">
        <f>C9/12</f>
        <v>0</v>
      </c>
      <c r="D10" s="3" t="s">
        <v>47</v>
      </c>
      <c r="E10" s="12" t="s">
        <v>53</v>
      </c>
      <c r="F10" s="63">
        <f>IF(C3="FONCTIONNAIRE",C10*7,C10*8)</f>
        <v>0</v>
      </c>
      <c r="G10" s="3" t="s">
        <v>48</v>
      </c>
      <c r="H10" s="64"/>
    </row>
    <row r="11" spans="2:8" ht="24" customHeight="1" thickBot="1">
      <c r="B11" s="18" t="s">
        <v>56</v>
      </c>
      <c r="C11" s="65">
        <f>(C7*C5)*5</f>
        <v>0</v>
      </c>
      <c r="D11" s="7" t="s">
        <v>49</v>
      </c>
      <c r="E11" s="6" t="s">
        <v>53</v>
      </c>
      <c r="F11" s="66">
        <f>IF(C2="FONCTIONNAIRE",C11*7,C11*8)</f>
        <v>0</v>
      </c>
      <c r="G11" s="7" t="s">
        <v>50</v>
      </c>
      <c r="H11" s="14"/>
    </row>
    <row r="12" spans="2:8" ht="24" customHeight="1">
      <c r="B12" s="51"/>
    </row>
    <row r="13" spans="2:8" ht="24" customHeight="1">
      <c r="B13" s="51"/>
    </row>
    <row r="14" spans="2:8" ht="24" customHeight="1">
      <c r="B14" s="52"/>
    </row>
    <row r="15" spans="2:8" ht="24" customHeight="1">
      <c r="B15" s="49"/>
    </row>
    <row r="16" spans="2:8" ht="24" customHeight="1">
      <c r="B16" s="52"/>
    </row>
  </sheetData>
  <sheetProtection algorithmName="SHA-512" hashValue="8s2xMThDoRVBTZamjqDGWQiCZORACOQUKTkXJjUXDsjr2Q/tSlBPrsOmbLiPyE3XNsfKmvna0RZid0INtpGuYg==" saltValue="7yIqQznqa0ynPcLPc6jqBA==" spinCount="100000" sheet="1" objects="1" scenarios="1"/>
  <mergeCells count="2">
    <mergeCell ref="C2:D2"/>
    <mergeCell ref="G5:H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Formulaire à remplir</vt:lpstr>
      <vt:lpstr>Fonction</vt:lpstr>
      <vt:lpstr>Listes</vt:lpstr>
      <vt:lpstr>Calculatrice - Magistrats</vt:lpstr>
      <vt:lpstr>Calculatrice - Fonctionnaires</vt:lpstr>
      <vt:lpstr>Reconvertir un pourcentage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MARCADE</dc:creator>
  <cp:lastModifiedBy>Jimmy CHEVALLIER</cp:lastModifiedBy>
  <dcterms:created xsi:type="dcterms:W3CDTF">2022-06-21T12:15:44Z</dcterms:created>
  <dcterms:modified xsi:type="dcterms:W3CDTF">2024-03-19T10:30:45Z</dcterms:modified>
</cp:coreProperties>
</file>