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5666CDA-98BA-8C4E-9634-66219B71164B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0" l="1"/>
  <c r="Q8" i="30"/>
  <c r="P6" i="30"/>
  <c r="R5" i="30"/>
  <c r="U6" i="10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8" i="30"/>
  <c r="R6" i="30"/>
  <c r="R17" i="30"/>
  <c r="Q16" i="30"/>
  <c r="Q15" i="30"/>
  <c r="Q14" i="30"/>
  <c r="Q13" i="30"/>
  <c r="Q12" i="30"/>
  <c r="Q11" i="30"/>
  <c r="Q10" i="30"/>
  <c r="Q9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S6" i="30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<sst xmlns="http://schemas.openxmlformats.org/spreadsheetml/2006/main" count="838" uniqueCount="381">
  <si>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</si>
  <si>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</si>
  <si>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</si>
  <si>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</si>
  <si>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</si>
  <si>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</si>
  <si>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</si>
  <si>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</si>
  <si>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</si>
  <si>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</si>
  <si>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</si>
  <si>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</si>
  <si>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</si>
  <si>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</si>
  <si>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</si>
  <si>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</si>
  <si>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</si>
  <si>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</si>
  <si>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</si>
  <si>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</si>
  <si>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</si>
  <si>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</si>
  <si>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</si>
  <si>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</si>
  <si>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</si>
  <si>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</si>
  <si>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</si>
  <si>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</si>
  <si>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</si>
  <si>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</si>
  <si>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</si>
  <si>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</si>
  <si>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</si>
  <si>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</si>
  <si>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</si>
  <si>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</si>
  <si>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</si>
  <si>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</si>
  <si>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</si>
  <si>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</si>
  <si>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</si>
  <si>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</si>
  <si>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</si>
  <si>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</si>
  <si>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</si>
  <si>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</si>
  <si>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</si>
  <si>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</si>
  <si>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</si>
  <si>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</si>
  <si>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</si>
  <si>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</si>
  <si>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</si>
  <si>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</si>
  <si>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</si>
  <si>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</si>
  <si>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</si>
  <si>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</si>
  <si>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</si>
  <si>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</si>
  <si>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</si>
  <si>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</si>
  <si>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</si>
  <si>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</si>
  <si>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</si>
  <si>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</si>
  <si>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</si>
  <si>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</si>
  <si>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</si>
  <si>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</si>
  <si>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</si>
  <si>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</si>
  <si>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</si>
  <si>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</si>
  <si>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</si>
  <si>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</si>
  <si>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</si>
  <si>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</si>
  <si>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</si>
  <si>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</si>
  <si>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</si>
  <si>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</si>
  <si>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</si>
  <si>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</si>
  <si>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</si>
  <si>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</si>
  <si>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</si>
  <si>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</si>
  <si>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</si>
  <si>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</si>
  <si>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</si>
  <si>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</si>
  <si>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</si>
  <si>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</si>
  <si>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</si>
  <si>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</si>
  <si>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</si>
  <si>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</si>
  <si>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</si>
  <si>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</si>
  <si>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</si>
  <si>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</si>
  <si>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</si>
  <si>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</si>
  <si>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</si>
  <si>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</si>
  <si>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</si>
  <si>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</si>
  <si>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</si>
  <si>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</si>
  <si>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</si>
  <si>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</si>
  <si>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</si>
  <si>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</si>
  <si>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</si>
  <si>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</si>
  <si>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</si>
  <si>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</si>
  <si>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</si>
  <si>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</si>
  <si>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</si>
  <si>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</si>
  <si>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</si>
  <si>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</si>
  <si>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</si>
  <si>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</si>
  <si>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</si>
  <si>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</si>
  <si>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</si>
  <si>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</si>
  <si>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</si>
  <si>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</si>
  <si>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</si>
  <si>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</si>
  <si>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</si>
  <si>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</si>
  <si>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</si>
  <si>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</si>
  <si>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</si>
  <si>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</si>
  <si>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</si>
  <si>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</si>
  <si>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</si>
  <si>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</si>
  <si>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</si>
  <si>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</si>
  <si>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</si>
  <si>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</si>
  <si>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</si>
  <si>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</si>
  <si>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</si>
  <si>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</si>
  <si>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</si>
  <si>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</si>
  <si>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</si>
  <si>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</si>
  <si>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</si>
  <si>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</si>
  <si>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</si>
  <si>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</si>
  <si>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</si>
  <si>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</si>
  <si>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</si>
  <si>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</si>
  <si>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</si>
  <si>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</si>
  <si>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</si>
  <si>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</si>
  <si>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</si>
  <si>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</si>
  <si>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</si>
  <si>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</si>
  <si>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</si>
  <si>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</si>
  <si>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</si>
  <si>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</si>
  <si>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</si>
  <si>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</si>
  <si>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</si>
  <si>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</si>
  <si>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</si>
  <si>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</si>
  <si>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</si>
  <si>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</si>
  <si>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</si>
  <si>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</si>
  <si>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</si>
  <si>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</si>
  <si>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</si>
  <si>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</si>
  <si>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</si>
  <si>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</si>
  <si>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</si>
  <si>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</si>
  <si>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</si>
  <si>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</si>
  <si>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</si>
  <si>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</si>
  <si>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</si>
  <si>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</si>
  <si>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</si>
  <si>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</si>
  <si>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</si>
  <si>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</si>
  <si>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</si>
  <si>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</si>
  <si>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</si>
  <si>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</si>
  <si>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</si>
  <si>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</si>
  <si>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</si>
  <si>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</si>
  <si>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</si>
  <si>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</si>
  <si>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</si>
  <si>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</si>
  <si>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</si>
  <si>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</si>
  <si>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</si>
  <si>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</si>
  <si>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</si>
  <si>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</si>
  <si>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</si>
  <si>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</si>
  <si>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</si>
  <si>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</si>
  <si>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</si>
  <si>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</si>
  <si>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</si>
  <si>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</si>
  <si>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</si>
  <si>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</si>
  <si>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</si>
  <si>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</si>
  <si>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</si>
  <si>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</si>
  <si>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</si>
  <si>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</si>
  <si>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</si>
  <si>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</si>
  <si>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</si>
  <si>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</si>
  <si>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</si>
  <si>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</si>
  <si>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</si>
  <si>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</si>
  <si>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</si>
  <si>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</si>
  <si>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</si>
  <si>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</si>
  <si>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</si>
  <si>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</si>
  <si>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</si>
  <si>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</si>
  <si>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</si>
  <si>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</si>
  <si>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</si>
  <si>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</si>
  <si>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</si>
  <si>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</si>
  <si>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</si>
  <si>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</si>
  <si>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</si>
  <si>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</si>
  <si>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</si>
  <si>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</si>
  <si>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</si>
  <si>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</si>
  <si>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</si>
  <si>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</si>
  <si>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</si>
  <si>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</si>
  <si>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</si>
  <si>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</si>
  <si>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</si>
  <si>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</si>
  <si>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</si>
  <si>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</si>
  <si>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</si>
  <si>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</si>
  <si>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</si>
  <si>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</si>
  <si>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</si>
  <si>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</si>
  <si>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</si>
  <si>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</si>
  <si>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</si>
  <si>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</si>
  <si>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</si>
  <si>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</si>
  <si>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</si>
  <si>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</si>
  <si>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</si>
  <si>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</si>
  <si>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</si>
  <si>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</si>
  <si>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</si>
  <si>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</si>
  <si>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</si>
  <si>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</si>
  <si>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</si>
  <si>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</si>
  <si>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</si>
  <si>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</si>
  <si>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</si>
  <si>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</si>
  <si>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</si>
  <si>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</si>
  <si>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</si>
  <si>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</si>
  <si>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</si>
  <si>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</si>
  <si>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</si>
  <si>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</si>
  <si>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</si>
  <si>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</si>
  <si>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</si>
  <si>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</si>
  <si>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</si>
  <si>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</si>
  <si>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</si>
  <si>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</si>
  <si>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</si>
  <si>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</si>
  <si>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</si>
  <si>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</si>
  <si>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</si>
  <si>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</si>
  <si>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</si>
  <si>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</si>
  <si>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</si>
  <si>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</si>
  <si>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</si>
  <si>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</si>
  <si>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</si>
  <si>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</si>
  <si>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</si>
  <si>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</si>
  <si>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</si>
  <si>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</si>
  <si>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</si>
  <si>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</si>
  <si>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</si>
  <si>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</si>
  <si>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</si>
  <si>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</si>
  <si>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</si>
  <si>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</si>
  <si>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</si>
  <si>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</si>
  <si>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</si>
  <si>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</si>
  <si>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</si>
  <si>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</si>
  <si>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</si>
  <si>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</si>
  <si>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</si>
  <si>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</si>
  <si>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</si>
  <si>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</si>
  <si>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</si>
  <si>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</si>
  <si>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</si>
  <si>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</si>
  <si>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</si>
  <si>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</si>
  <si>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</si>
  <si>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</si>
  <si>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JA Siège autres</t>
  </si>
  <si>
    <t>A GREFFIER</t>
  </si>
  <si>
    <t>Att. J</t>
  </si>
  <si>
    <t>ATTACHÉ DE JUSTICE</t>
  </si>
  <si>
    <t>Att J</t>
  </si>
  <si>
    <t>Pas encore appelé dans la matrice DDG, à voir lors de la publication de la prochaine circulaire 2025/2026</t>
  </si>
  <si>
    <t>JURISTE AS chambres sociales</t>
  </si>
  <si>
    <t>JURISTE AS parquet général</t>
  </si>
  <si>
    <t>JA Chambres Sociales</t>
  </si>
  <si>
    <t>JA Siège Autres</t>
  </si>
  <si>
    <t>JA Parquet Général</t>
  </si>
  <si>
    <t>manque : Magistrat placé SUB en attente de retour d'Aurélie</t>
  </si>
  <si>
    <t>manque : VPP add / sub et JP add / sub en attente de retour d'Aurélie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</si>
</sst>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7" fillId="25" borderId="0" xfId="4" applyFont="1" applyFill="1" applyAlignment="1">
      <alignment horizontal="center" vertical="center" wrapText="1"/>
    </xf>
    <xf numFmtId="0" fontId="0" fillId="25" borderId="5" xfId="0" applyFill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8" t="s">
        <v>165</v>
      </c>
      <c r="D1" s="158"/>
      <c r="E1" s="158"/>
      <c r="F1" s="65"/>
      <c r="H1" s="26" t="s">
        <v>0</v>
      </c>
    </row>
    <row r="2" spans="1:8" s="69" customFormat="1" ht="20" customHeight="1" x14ac:dyDescent="0.2">
      <c r="A2" s="66"/>
      <c r="B2" s="67"/>
      <c r="C2" s="159" t="s">
        <v>191</v>
      </c>
      <c r="D2" s="159"/>
      <c r="E2" s="159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5" t="s">
        <v>169</v>
      </c>
      <c r="F4" s="166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7" t="s">
        <v>185</v>
      </c>
      <c r="F5" s="168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9" t="s">
        <v>186</v>
      </c>
      <c r="F6" s="170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9" t="s">
        <v>185</v>
      </c>
      <c r="F7" s="170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60" t="s">
        <v>180</v>
      </c>
      <c r="D8" s="160" t="s">
        <v>181</v>
      </c>
      <c r="E8" s="171" t="s">
        <v>187</v>
      </c>
      <c r="F8" s="172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60"/>
      <c r="D9" s="160"/>
      <c r="E9" s="173"/>
      <c r="F9" s="174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61"/>
      <c r="D10" s="161"/>
      <c r="E10" s="175"/>
      <c r="F10" s="176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64" t="s">
        <v>184</v>
      </c>
      <c r="D12" s="164"/>
      <c r="E12" s="164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62" t="s">
        <v>25</v>
      </c>
      <c r="B14" s="162"/>
      <c r="C14" s="162"/>
      <c r="D14" s="162"/>
      <c r="E14" s="162"/>
      <c r="F14" s="163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84" t="s">
        <v>192</v>
      </c>
      <c r="B1" s="184"/>
      <c r="C1" s="184"/>
      <c r="D1" s="184"/>
      <c r="E1" s="184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5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5" t="s">
        <v>155</v>
      </c>
      <c r="P2" s="95" t="s">
        <v>78</v>
      </c>
      <c r="Q2" s="95" t="s">
        <v>78</v>
      </c>
      <c r="R2" s="95" t="s">
        <v>78</v>
      </c>
      <c r="S2" s="185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5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5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5"/>
      <c r="P3" s="95" t="s">
        <v>195</v>
      </c>
      <c r="Q3" s="95" t="s">
        <v>143</v>
      </c>
      <c r="R3" s="95" t="s">
        <v>144</v>
      </c>
      <c r="S3" s="185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5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5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5"/>
      <c r="P4" s="95" t="s">
        <v>200</v>
      </c>
      <c r="Q4" s="95" t="s">
        <v>125</v>
      </c>
      <c r="R4" s="95" t="s">
        <v>126</v>
      </c>
      <c r="S4" s="185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5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FA1" s="177" t="s">
        <v>162</v>
      </c>
      <c r="FB1" s="177"/>
      <c r="FC1" s="177"/>
      <c r="FD1" s="177"/>
      <c r="FE1" s="177"/>
      <c r="FF1" s="177"/>
      <c r="FG1" s="8" t="s">
        <v>0</v>
      </c>
    </row>
    <row r="2" spans="1:163" ht="66" customHeight="1" x14ac:dyDescent="0.2">
      <c r="A2" s="22" t="s">
        <v>8</v>
      </c>
      <c r="B2" t="s">
        <v>9</v>
      </c>
      <c r="FA2" s="61" t="s">
        <v>34</v>
      </c>
      <c r="FB2" s="61" t="s">
        <v>343</v>
      </c>
      <c r="FC2" s="61" t="s">
        <v>344</v>
      </c>
      <c r="FD2" s="61" t="s">
        <v>345</v>
      </c>
      <c r="FE2" s="61" t="s">
        <v>346</v>
      </c>
      <c r="FF2" s="61" t="s">
        <v>347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sqref="A1:A1048576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8" t="s">
        <v>26</v>
      </c>
      <c r="H4" s="179"/>
      <c r="I4" s="179"/>
      <c r="J4" s="179"/>
      <c r="K4" s="179"/>
      <c r="L4" s="180"/>
      <c r="M4" s="181"/>
      <c r="N4" s="182" t="s">
        <v>27</v>
      </c>
      <c r="O4" s="180"/>
      <c r="P4" s="180"/>
      <c r="Q4" s="180"/>
      <c r="R4" s="180"/>
      <c r="S4" s="180"/>
      <c r="T4" s="183"/>
      <c r="U4" s="178" t="s">
        <v>28</v>
      </c>
      <c r="V4" s="181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topLeftCell="A41" zoomScale="118" zoomScaleNormal="80" workbookViewId="0">
      <selection activeCell="G10" sqref="G10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379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380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6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6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6" ht="16" x14ac:dyDescent="0.2">
      <c r="A19" s="153" t="s">
        <v>79</v>
      </c>
      <c r="B19" s="154" t="s">
        <v>369</v>
      </c>
      <c r="C19" s="155" t="s">
        <v>369</v>
      </c>
      <c r="D19" s="155" t="s">
        <v>88</v>
      </c>
      <c r="E19" s="156" t="s">
        <v>45</v>
      </c>
      <c r="F19" s="157" t="s">
        <v>46</v>
      </c>
    </row>
    <row r="20" spans="1:6" ht="16" x14ac:dyDescent="0.2">
      <c r="A20" s="137" t="s">
        <v>79</v>
      </c>
      <c r="B20" s="132" t="s">
        <v>44</v>
      </c>
      <c r="C20" s="2" t="s">
        <v>44</v>
      </c>
      <c r="D20" s="2" t="s">
        <v>88</v>
      </c>
      <c r="E20" s="136" t="s">
        <v>45</v>
      </c>
      <c r="F20" s="134" t="s">
        <v>46</v>
      </c>
    </row>
    <row r="21" spans="1:6" ht="16" x14ac:dyDescent="0.2">
      <c r="A21" s="137" t="s">
        <v>79</v>
      </c>
      <c r="B21" s="132" t="s">
        <v>89</v>
      </c>
      <c r="C21" s="2" t="s">
        <v>48</v>
      </c>
      <c r="D21" s="2" t="s">
        <v>88</v>
      </c>
      <c r="E21" s="136" t="s">
        <v>45</v>
      </c>
      <c r="F21" s="134" t="s">
        <v>46</v>
      </c>
    </row>
    <row r="22" spans="1:6" ht="16" x14ac:dyDescent="0.2">
      <c r="A22" s="137" t="s">
        <v>79</v>
      </c>
      <c r="B22" s="132" t="s">
        <v>49</v>
      </c>
      <c r="C22" s="2" t="s">
        <v>49</v>
      </c>
      <c r="D22" s="2" t="s">
        <v>88</v>
      </c>
      <c r="E22" s="136" t="s">
        <v>45</v>
      </c>
      <c r="F22" s="134" t="s">
        <v>46</v>
      </c>
    </row>
    <row r="23" spans="1:6" ht="16" x14ac:dyDescent="0.2">
      <c r="A23" s="137" t="s">
        <v>79</v>
      </c>
      <c r="B23" s="132" t="s">
        <v>50</v>
      </c>
      <c r="C23" s="2" t="s">
        <v>50</v>
      </c>
      <c r="D23" s="2" t="s">
        <v>88</v>
      </c>
      <c r="E23" s="136" t="s">
        <v>45</v>
      </c>
      <c r="F23" s="134" t="s">
        <v>46</v>
      </c>
    </row>
    <row r="24" spans="1:6" ht="16" x14ac:dyDescent="0.2">
      <c r="A24" s="137" t="s">
        <v>79</v>
      </c>
      <c r="B24" s="132" t="s">
        <v>51</v>
      </c>
      <c r="C24" s="2" t="s">
        <v>51</v>
      </c>
      <c r="D24" s="2" t="s">
        <v>88</v>
      </c>
      <c r="E24" s="136" t="s">
        <v>45</v>
      </c>
      <c r="F24" s="134" t="s">
        <v>52</v>
      </c>
    </row>
    <row r="25" spans="1:6" ht="16" x14ac:dyDescent="0.2">
      <c r="A25" s="137" t="s">
        <v>79</v>
      </c>
      <c r="B25" s="132" t="s">
        <v>327</v>
      </c>
      <c r="C25" s="2" t="s">
        <v>327</v>
      </c>
      <c r="D25" s="2" t="s">
        <v>87</v>
      </c>
      <c r="E25" s="138" t="s">
        <v>53</v>
      </c>
      <c r="F25" s="134" t="s">
        <v>54</v>
      </c>
    </row>
    <row r="26" spans="1:6" ht="16" x14ac:dyDescent="0.2">
      <c r="A26" s="137" t="s">
        <v>79</v>
      </c>
      <c r="B26" s="132" t="s">
        <v>327</v>
      </c>
      <c r="C26" s="2" t="s">
        <v>355</v>
      </c>
      <c r="D26" s="2" t="s">
        <v>87</v>
      </c>
      <c r="E26" s="138" t="s">
        <v>53</v>
      </c>
      <c r="F26" s="134" t="s">
        <v>54</v>
      </c>
    </row>
    <row r="27" spans="1:6" ht="16" x14ac:dyDescent="0.2">
      <c r="A27" s="137" t="s">
        <v>79</v>
      </c>
      <c r="B27" s="132" t="s">
        <v>327</v>
      </c>
      <c r="C27" s="2" t="s">
        <v>356</v>
      </c>
      <c r="D27" s="2" t="s">
        <v>87</v>
      </c>
      <c r="E27" s="138" t="s">
        <v>357</v>
      </c>
      <c r="F27" s="134" t="s">
        <v>358</v>
      </c>
    </row>
    <row r="28" spans="1:6" ht="16" x14ac:dyDescent="0.2">
      <c r="A28" s="137" t="s">
        <v>79</v>
      </c>
      <c r="B28" s="132" t="s">
        <v>328</v>
      </c>
      <c r="C28" s="2" t="s">
        <v>329</v>
      </c>
      <c r="D28" s="2" t="s">
        <v>87</v>
      </c>
      <c r="E28" s="138" t="s">
        <v>53</v>
      </c>
      <c r="F28" s="134" t="s">
        <v>54</v>
      </c>
    </row>
    <row r="29" spans="1:6" ht="16" x14ac:dyDescent="0.2">
      <c r="A29" s="137" t="s">
        <v>79</v>
      </c>
      <c r="B29" s="132" t="s">
        <v>328</v>
      </c>
      <c r="C29" s="2" t="s">
        <v>359</v>
      </c>
      <c r="D29" s="2" t="s">
        <v>87</v>
      </c>
      <c r="E29" s="138" t="s">
        <v>53</v>
      </c>
      <c r="F29" s="134" t="s">
        <v>54</v>
      </c>
    </row>
    <row r="30" spans="1:6" ht="16" x14ac:dyDescent="0.2">
      <c r="A30" s="137" t="s">
        <v>79</v>
      </c>
      <c r="B30" s="132" t="s">
        <v>328</v>
      </c>
      <c r="C30" s="2" t="s">
        <v>360</v>
      </c>
      <c r="D30" s="2" t="s">
        <v>87</v>
      </c>
      <c r="E30" s="138" t="s">
        <v>357</v>
      </c>
      <c r="F30" s="134" t="s">
        <v>358</v>
      </c>
    </row>
    <row r="31" spans="1:6" ht="16" x14ac:dyDescent="0.2">
      <c r="A31" s="137" t="s">
        <v>79</v>
      </c>
      <c r="B31" s="132" t="s">
        <v>330</v>
      </c>
      <c r="C31" s="2" t="s">
        <v>330</v>
      </c>
      <c r="D31" s="2" t="s">
        <v>87</v>
      </c>
      <c r="E31" s="138" t="s">
        <v>53</v>
      </c>
      <c r="F31" s="134" t="s">
        <v>54</v>
      </c>
    </row>
    <row r="32" spans="1:6" ht="16" x14ac:dyDescent="0.2">
      <c r="A32" s="137" t="s">
        <v>79</v>
      </c>
      <c r="B32" s="132" t="s">
        <v>330</v>
      </c>
      <c r="C32" s="2" t="s">
        <v>361</v>
      </c>
      <c r="D32" s="2" t="s">
        <v>87</v>
      </c>
      <c r="E32" s="138" t="s">
        <v>53</v>
      </c>
      <c r="F32" s="134" t="s">
        <v>54</v>
      </c>
    </row>
    <row r="33" spans="1:6" ht="16" x14ac:dyDescent="0.2">
      <c r="A33" s="137" t="s">
        <v>79</v>
      </c>
      <c r="B33" s="132" t="s">
        <v>330</v>
      </c>
      <c r="C33" s="2" t="s">
        <v>362</v>
      </c>
      <c r="D33" s="2" t="s">
        <v>87</v>
      </c>
      <c r="E33" s="138" t="s">
        <v>357</v>
      </c>
      <c r="F33" s="134" t="s">
        <v>358</v>
      </c>
    </row>
    <row r="34" spans="1:6" ht="16" x14ac:dyDescent="0.2">
      <c r="A34" s="137" t="s">
        <v>79</v>
      </c>
      <c r="B34" s="132" t="s">
        <v>331</v>
      </c>
      <c r="C34" s="2" t="s">
        <v>331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363</v>
      </c>
      <c r="D35" s="2" t="s">
        <v>87</v>
      </c>
      <c r="E35" s="138" t="s">
        <v>53</v>
      </c>
      <c r="F35" s="134" t="s">
        <v>54</v>
      </c>
    </row>
    <row r="36" spans="1:6" ht="16" x14ac:dyDescent="0.2">
      <c r="A36" s="137" t="s">
        <v>79</v>
      </c>
      <c r="B36" s="132" t="s">
        <v>331</v>
      </c>
      <c r="C36" s="2" t="s">
        <v>364</v>
      </c>
      <c r="D36" s="2" t="s">
        <v>87</v>
      </c>
      <c r="E36" s="138" t="s">
        <v>357</v>
      </c>
      <c r="F36" s="134" t="s">
        <v>358</v>
      </c>
    </row>
    <row r="37" spans="1:6" ht="16" x14ac:dyDescent="0.2">
      <c r="A37" s="137" t="s">
        <v>79</v>
      </c>
      <c r="B37" s="132" t="s">
        <v>332</v>
      </c>
      <c r="C37" s="2" t="s">
        <v>332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365</v>
      </c>
      <c r="D38" s="2" t="s">
        <v>87</v>
      </c>
      <c r="E38" s="138" t="s">
        <v>53</v>
      </c>
      <c r="F38" s="134" t="s">
        <v>55</v>
      </c>
    </row>
    <row r="39" spans="1:6" ht="16" x14ac:dyDescent="0.2">
      <c r="A39" s="137" t="s">
        <v>79</v>
      </c>
      <c r="B39" s="132" t="s">
        <v>332</v>
      </c>
      <c r="C39" s="2" t="s">
        <v>366</v>
      </c>
      <c r="D39" s="2" t="s">
        <v>87</v>
      </c>
      <c r="E39" s="138" t="s">
        <v>357</v>
      </c>
      <c r="F39" s="134" t="s">
        <v>367</v>
      </c>
    </row>
    <row r="40" spans="1:6" ht="16" x14ac:dyDescent="0.2">
      <c r="A40" s="137" t="s">
        <v>79</v>
      </c>
      <c r="B40" s="132" t="s">
        <v>86</v>
      </c>
      <c r="C40" s="2" t="s">
        <v>56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85</v>
      </c>
      <c r="C41" s="2" t="s">
        <v>58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77</v>
      </c>
      <c r="C42" s="2" t="s">
        <v>64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84</v>
      </c>
      <c r="C43" s="2" t="s">
        <v>59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76</v>
      </c>
      <c r="C44" s="2" t="s">
        <v>65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83</v>
      </c>
      <c r="C45" s="2" t="s">
        <v>60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74</v>
      </c>
      <c r="C46" s="2" t="s">
        <v>66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82</v>
      </c>
      <c r="C47" s="2" t="s">
        <v>61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81</v>
      </c>
      <c r="C48" s="2" t="s">
        <v>62</v>
      </c>
      <c r="D48" s="2" t="s">
        <v>73</v>
      </c>
      <c r="E48" s="136" t="s">
        <v>57</v>
      </c>
      <c r="F48" s="134"/>
    </row>
    <row r="49" spans="1:7" ht="16" x14ac:dyDescent="0.2">
      <c r="A49" s="137" t="s">
        <v>79</v>
      </c>
      <c r="B49" s="132" t="s">
        <v>80</v>
      </c>
      <c r="C49" s="2" t="s">
        <v>63</v>
      </c>
      <c r="D49" s="2" t="s">
        <v>73</v>
      </c>
      <c r="E49" s="136" t="s">
        <v>57</v>
      </c>
      <c r="F49" s="134"/>
    </row>
    <row r="50" spans="1:7" ht="18" customHeight="1" x14ac:dyDescent="0.2">
      <c r="A50" s="153" t="s">
        <v>75</v>
      </c>
      <c r="B50" s="154" t="s">
        <v>371</v>
      </c>
      <c r="C50" s="155" t="s">
        <v>370</v>
      </c>
      <c r="D50" s="155" t="s">
        <v>73</v>
      </c>
      <c r="E50" s="156" t="s">
        <v>57</v>
      </c>
      <c r="F50" s="157" t="s">
        <v>372</v>
      </c>
      <c r="G50" s="35" t="s">
        <v>373</v>
      </c>
    </row>
    <row r="51" spans="1:7" ht="16" x14ac:dyDescent="0.2">
      <c r="A51" s="137" t="s">
        <v>75</v>
      </c>
      <c r="B51" s="132" t="s">
        <v>333</v>
      </c>
      <c r="C51" s="2" t="s">
        <v>67</v>
      </c>
      <c r="D51" s="139" t="s">
        <v>334</v>
      </c>
      <c r="E51" s="136" t="s">
        <v>57</v>
      </c>
      <c r="F51" s="134"/>
    </row>
    <row r="52" spans="1:7" ht="16" x14ac:dyDescent="0.2">
      <c r="A52" s="137" t="s">
        <v>75</v>
      </c>
      <c r="B52" s="132" t="s">
        <v>335</v>
      </c>
      <c r="C52" s="2" t="s">
        <v>376</v>
      </c>
      <c r="D52" s="2" t="s">
        <v>88</v>
      </c>
      <c r="E52" s="136" t="s">
        <v>57</v>
      </c>
      <c r="F52" s="134" t="s">
        <v>374</v>
      </c>
    </row>
    <row r="53" spans="1:7" ht="16" x14ac:dyDescent="0.2">
      <c r="A53" s="137" t="s">
        <v>75</v>
      </c>
      <c r="B53" s="132" t="s">
        <v>335</v>
      </c>
      <c r="C53" s="2" t="s">
        <v>377</v>
      </c>
      <c r="D53" s="2" t="s">
        <v>88</v>
      </c>
      <c r="E53" s="136" t="s">
        <v>57</v>
      </c>
      <c r="F53" s="134" t="s">
        <v>69</v>
      </c>
    </row>
    <row r="54" spans="1:7" ht="16" x14ac:dyDescent="0.2">
      <c r="A54" s="137" t="s">
        <v>75</v>
      </c>
      <c r="B54" s="132" t="s">
        <v>335</v>
      </c>
      <c r="C54" s="2" t="s">
        <v>378</v>
      </c>
      <c r="D54" s="2" t="s">
        <v>88</v>
      </c>
      <c r="E54" s="136" t="s">
        <v>57</v>
      </c>
      <c r="F54" s="134" t="s">
        <v>375</v>
      </c>
    </row>
    <row r="55" spans="1:7" ht="16" x14ac:dyDescent="0.2">
      <c r="A55" s="137" t="s">
        <v>75</v>
      </c>
      <c r="B55" s="132" t="s">
        <v>335</v>
      </c>
      <c r="C55" s="2" t="s">
        <v>336</v>
      </c>
      <c r="D55" s="2" t="s">
        <v>88</v>
      </c>
      <c r="E55" s="136" t="s">
        <v>57</v>
      </c>
      <c r="F55" s="134" t="s">
        <v>69</v>
      </c>
    </row>
    <row r="56" spans="1:7" ht="16" x14ac:dyDescent="0.2">
      <c r="A56" s="137" t="s">
        <v>75</v>
      </c>
      <c r="B56" s="132" t="s">
        <v>335</v>
      </c>
      <c r="C56" s="2" t="s">
        <v>368</v>
      </c>
      <c r="D56" s="2" t="s">
        <v>88</v>
      </c>
      <c r="E56" s="136" t="s">
        <v>57</v>
      </c>
      <c r="F56" s="134" t="s">
        <v>69</v>
      </c>
    </row>
    <row r="57" spans="1:7" ht="15.75" customHeight="1" x14ac:dyDescent="0.2">
      <c r="A57" s="137" t="s">
        <v>75</v>
      </c>
      <c r="B57" s="132" t="s">
        <v>337</v>
      </c>
      <c r="C57" s="2" t="s">
        <v>68</v>
      </c>
      <c r="D57" s="139" t="s">
        <v>73</v>
      </c>
      <c r="E57" s="136" t="s">
        <v>57</v>
      </c>
      <c r="F57" s="134"/>
    </row>
    <row r="58" spans="1:7" ht="15.75" customHeight="1" x14ac:dyDescent="0.2">
      <c r="A58" s="137" t="s">
        <v>75</v>
      </c>
      <c r="B58" s="132" t="s">
        <v>338</v>
      </c>
      <c r="C58" s="2" t="s">
        <v>64</v>
      </c>
      <c r="D58" s="139" t="s">
        <v>73</v>
      </c>
      <c r="E58" s="136" t="s">
        <v>57</v>
      </c>
      <c r="F58" s="134"/>
    </row>
    <row r="59" spans="1:7" ht="15.75" customHeight="1" x14ac:dyDescent="0.2">
      <c r="A59" s="137" t="s">
        <v>75</v>
      </c>
      <c r="B59" s="132" t="s">
        <v>339</v>
      </c>
      <c r="C59" s="2" t="s">
        <v>65</v>
      </c>
      <c r="D59" s="139" t="s">
        <v>73</v>
      </c>
      <c r="E59" s="136" t="s">
        <v>57</v>
      </c>
      <c r="F59" s="134"/>
    </row>
    <row r="60" spans="1:7" ht="15.75" customHeight="1" x14ac:dyDescent="0.2">
      <c r="A60" s="137" t="s">
        <v>75</v>
      </c>
      <c r="B60" s="132" t="s">
        <v>340</v>
      </c>
      <c r="C60" s="2" t="s">
        <v>66</v>
      </c>
      <c r="D60" s="139" t="s">
        <v>73</v>
      </c>
      <c r="E60" s="136" t="s">
        <v>57</v>
      </c>
      <c r="F60" s="134"/>
    </row>
    <row r="61" spans="1:7" ht="15.75" customHeight="1" x14ac:dyDescent="0.2">
      <c r="A61" s="140" t="s">
        <v>75</v>
      </c>
      <c r="B61" s="141" t="s">
        <v>341</v>
      </c>
      <c r="C61" s="142" t="s">
        <v>70</v>
      </c>
      <c r="D61" s="139" t="s">
        <v>73</v>
      </c>
      <c r="E61" s="143" t="s">
        <v>57</v>
      </c>
      <c r="F61" s="144"/>
    </row>
    <row r="62" spans="1:7" x14ac:dyDescent="0.2">
      <c r="A62" s="43"/>
      <c r="B62" s="42"/>
      <c r="C62" s="42"/>
      <c r="D62" s="42"/>
      <c r="E62" s="42"/>
    </row>
    <row r="63" spans="1:7" x14ac:dyDescent="0.2">
      <c r="A63" s="43"/>
      <c r="B63" s="42"/>
      <c r="C63" s="42"/>
      <c r="D63" s="42"/>
      <c r="E63" s="42"/>
      <c r="F63" s="40"/>
    </row>
    <row r="64" spans="1:7" x14ac:dyDescent="0.2">
      <c r="A64" s="43"/>
      <c r="B64" s="42"/>
      <c r="C64" s="42"/>
      <c r="D64" s="42"/>
      <c r="E64" s="42"/>
      <c r="F64" s="40"/>
    </row>
    <row r="65" spans="1:7" x14ac:dyDescent="0.2">
      <c r="A65" s="43"/>
      <c r="B65" s="42"/>
      <c r="C65" s="42"/>
      <c r="D65" s="42"/>
      <c r="E65" s="42"/>
      <c r="F65" s="40"/>
    </row>
    <row r="66" spans="1:7" x14ac:dyDescent="0.2">
      <c r="A66" s="43"/>
      <c r="B66" s="42"/>
      <c r="C66" s="42"/>
      <c r="D66" s="42"/>
      <c r="E66" s="42"/>
      <c r="F66" s="40"/>
    </row>
    <row r="67" spans="1:7" x14ac:dyDescent="0.2">
      <c r="A67" s="43"/>
      <c r="B67" s="42"/>
      <c r="C67" s="42"/>
      <c r="D67" s="42"/>
      <c r="E67" s="42"/>
      <c r="F67" s="40"/>
    </row>
    <row r="68" spans="1:7" x14ac:dyDescent="0.2">
      <c r="A68" s="44"/>
      <c r="D68" s="42"/>
      <c r="E68" s="42"/>
    </row>
    <row r="69" spans="1:7" x14ac:dyDescent="0.2">
      <c r="A69" s="44"/>
      <c r="D69" s="42"/>
      <c r="E69" s="42"/>
      <c r="F69" s="36"/>
    </row>
    <row r="70" spans="1:7" x14ac:dyDescent="0.2">
      <c r="A70" s="44"/>
      <c r="D70" s="42"/>
      <c r="E70" s="42"/>
      <c r="F70" s="40"/>
    </row>
    <row r="71" spans="1:7" x14ac:dyDescent="0.2">
      <c r="A71" s="49"/>
      <c r="B71" s="48"/>
      <c r="C71" s="48"/>
      <c r="D71" s="48"/>
      <c r="E71" s="47"/>
      <c r="F71" s="37"/>
    </row>
    <row r="72" spans="1:7" ht="15.75" customHeight="1" x14ac:dyDescent="0.2">
      <c r="A72" s="46"/>
      <c r="B72" s="45"/>
      <c r="C72" s="45"/>
      <c r="D72" s="45"/>
      <c r="G72" s="36"/>
    </row>
    <row r="73" spans="1:7" ht="15.75" customHeight="1" x14ac:dyDescent="0.2">
      <c r="A73" s="44"/>
    </row>
    <row r="74" spans="1:7" s="36" customFormat="1" ht="15.75" customHeight="1" x14ac:dyDescent="0.2">
      <c r="A74" s="41"/>
    </row>
    <row r="75" spans="1:7" ht="15.75" customHeight="1" x14ac:dyDescent="0.2">
      <c r="A75" s="43"/>
      <c r="B75" s="42"/>
      <c r="C75" s="42"/>
      <c r="D75" s="42"/>
      <c r="E75" s="42"/>
      <c r="F75" s="42"/>
      <c r="G75" s="36"/>
    </row>
    <row r="76" spans="1:7" ht="15.75" customHeight="1" x14ac:dyDescent="0.2">
      <c r="A76" s="43"/>
      <c r="B76" s="42"/>
      <c r="C76" s="42"/>
      <c r="D76" s="42"/>
      <c r="E76" s="42"/>
      <c r="F76" s="42"/>
      <c r="G76" s="36"/>
    </row>
    <row r="77" spans="1:7" ht="15.75" customHeight="1" x14ac:dyDescent="0.2">
      <c r="A77" s="43"/>
      <c r="B77" s="42"/>
      <c r="C77" s="42"/>
      <c r="D77" s="42"/>
      <c r="E77" s="42"/>
      <c r="F77" s="42"/>
      <c r="G77" s="36"/>
    </row>
    <row r="78" spans="1:7" ht="15.75" customHeight="1" x14ac:dyDescent="0.2">
      <c r="A78" s="91"/>
      <c r="B78" s="92"/>
      <c r="C78" s="92"/>
      <c r="D78" s="92"/>
      <c r="E78" s="92"/>
      <c r="F78" s="42"/>
      <c r="G78" s="36"/>
    </row>
    <row r="79" spans="1:7" ht="15.75" customHeight="1" x14ac:dyDescent="0.2">
      <c r="A79" s="43"/>
      <c r="B79" s="42"/>
      <c r="C79" s="42"/>
      <c r="D79" s="42"/>
      <c r="E79" s="42"/>
      <c r="G79" s="36"/>
    </row>
    <row r="80" spans="1:7" ht="15.75" customHeight="1" x14ac:dyDescent="0.2">
      <c r="A80" s="43"/>
      <c r="B80" s="42"/>
      <c r="C80" s="42"/>
      <c r="D80" s="42"/>
      <c r="E80" s="42"/>
      <c r="F80" s="42"/>
    </row>
    <row r="81" spans="1:7" ht="15.75" customHeight="1" x14ac:dyDescent="0.2">
      <c r="A81" s="43"/>
      <c r="B81" s="42"/>
      <c r="C81" s="42"/>
      <c r="D81" s="42"/>
      <c r="E81" s="42"/>
      <c r="F81" s="42"/>
    </row>
    <row r="82" spans="1:7" ht="15.75" customHeight="1" x14ac:dyDescent="0.2">
      <c r="A82" s="41"/>
      <c r="B82" s="36"/>
      <c r="C82" s="36"/>
      <c r="D82" s="36"/>
      <c r="E82" s="36"/>
      <c r="F82" s="40"/>
      <c r="G82" s="36"/>
    </row>
    <row r="83" spans="1:7" ht="15.75" customHeight="1" x14ac:dyDescent="0.2">
      <c r="A83" s="39"/>
      <c r="B83" s="38"/>
      <c r="C83" s="38"/>
      <c r="D83" s="38"/>
      <c r="E83" s="38"/>
      <c r="F83" s="37"/>
      <c r="G83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N1" activePane="topRight" state="frozen"/>
      <selection activeCell="D1" sqref="D1"/>
      <selection pane="topRight" activeCell="R9" sqref="R9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354</v>
      </c>
      <c r="E5" s="146" t="s">
        <v>117</v>
      </c>
      <c r="F5" s="146" t="s">
        <v>116</v>
      </c>
      <c r="G5" s="118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94" t="e">
        <f>SUM(G5)</f>
        <v>#N/A</v>
      </c>
      <c r="I5" s="118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18"/>
      <c r="K5" s="118"/>
      <c r="L5" s="118"/>
      <c r="M5" s="118" t="e">
        <f>SUMIFS( INDEX( 'ETPT Format DDG'!$A:$FF,,MATCH("1. TOTAL CONTENTIEUX SOCIAL",'ETPT Format DDG'!2:2,0)),'ETPT Format DDG'!$C:$C,$D$5,'ETPT Format DDG'!$FA:$FA,"Fonctionnaire A-B-CBUR")</f>
        <v>#N/A</v>
      </c>
      <c r="N5" s="118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94" t="e">
        <f>SUM(I5:N5)</f>
        <v>#N/A</v>
      </c>
      <c r="P5" s="118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18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18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DDG'!$A:$FF,,MATCH("1. TOTAL CONTENTIEUX SOCIAL",'ETPT Format DDG'!2:2,0)),'ETPT Format DDG'!$C:$C,$D$5,'ETPT Format DDG'!$FA:$FA,"Magistrat SIEGE")</f>
        <v>#N/A</v>
      </c>
      <c r="X5" s="118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94" t="e">
        <f>SUM(G6)</f>
        <v>#N/A</v>
      </c>
      <c r="I6" s="118"/>
      <c r="J6" s="118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18" t="e">
        <f>SUMIFS( INDEX( 'ETPT Format DDG'!$A:$FF,,MATCH("11.3. COUR CRIMINELLE DÉPARTEMENTALE",'ETPT Format DDG'!2:2,0)),'ETPT Format DDG'!$C:$C,$D$5,'ETPT Format DDG'!$FA:$FA,"Fonctionnaire A-B-CBUR")</f>
        <v>#N/A</v>
      </c>
      <c r="L6" s="118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18"/>
      <c r="N6" s="118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94" t="e">
        <f t="shared" ref="O6:O15" si="1">SUM(I6:N6)</f>
        <v>#N/A</v>
      </c>
      <c r="P6" s="118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18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18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94" t="e">
        <f t="shared" ref="S6:S16" si="2">SUM(P6:R6)</f>
        <v>#N/A</v>
      </c>
      <c r="T6" s="118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18" t="e">
        <f>SUMIFS( INDEX( 'ETPT Format DDG'!$A:$FF,,MATCH("11.3. COUR CRIMINELLE DÉPARTEMENTALE",'ETPT Format DDG'!2:2,0)),'ETPT Format DDG'!$C:$C,$D$5,'ETPT Format DDG'!$FA:$FA,"Magistrat SIEGE")</f>
        <v>#N/A</v>
      </c>
      <c r="V6" s="118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18"/>
      <c r="X6" s="118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DDG'!$A:$FF,,MATCH("13.4 CSM",'ETPT Format DDG'!2:2,0)),'ETPT Format DDG'!$C:$C,$D$5,'ETPT Format DDG'!$FA:$FA,"Magistrat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DDG'!$A:$FF,,MATCH("13.8. ACCUEIL DU JUSTICIABLE",'ETPT Format DDG'!2:2,0)),'ETPT Format DDG'!$C:$C,$D$5,'ETPT Format DDG'!$FA:$FA,"Fonctionnaire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DDG'!$A:$FF,,MATCH("13.8. ACCUEIL DU JUSTICIABLE",'ETPT Format DDG'!2:2,0)),'ETPT Format DDG'!$C:$C,$D$5,'ETPT Format DDG'!$FA:$FA,"Fonctionnaire A-B-CBUR")</f>
        <v>#N/A</v>
      </c>
      <c r="O8" s="94" t="e">
        <f t="shared" si="1"/>
        <v>#N/A</v>
      </c>
      <c r="P8" s="118" t="e">
        <f>SUMIFS( INDEX( 'ETPT Format DDG'!$A:$FF,,MATCH("13.8. ACCUEIL DU JUSTICIABLE",'ETPT Format DDG'!2:2,0)),'ETPT Format DDG'!$C:$C,$D$5,'ETPT Format DDG'!$FA:$FA,"JURISTE AS chambres sociales")</f>
        <v>#N/A</v>
      </c>
      <c r="Q8" s="118" t="e">
        <f>SUMIFS( INDEX( 'ETPT Format DDG'!$A:$FF,,MATCH("13.8. ACCUEIL DU JUSTICIABLE",'ETPT Format DDG'!2:2,0)),'ETPT Format DDG'!$C:$C,$D$5,'ETPT Format DDG'!$FA:$FA,"JURISTE AS siège Autres")</f>
        <v>#N/A</v>
      </c>
      <c r="R8" s="118" t="e">
        <f>SUMIFS( INDEX( 'ETPT Format DDG'!$A:$FF,,MATCH("13.8. ACCUEIL DU JUSTICIABLE",'ETPT Format DDG'!2:2,0)),'ETPT Format DDG'!$C:$C,$D$5,'ETPT Format DDG'!$FA:$FA,"JURISTE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DDG'!$A:$FF,,MATCH("13.8. ACCUEIL DU JUSTICIABLE",'ETPT Format DDG'!2:2,0)),'ETPT Format DDG'!$C:$C,$D$5,'ETPT Format DDG'!$FA:$FA,"Magistrat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DDG'!$A:$FF,,MATCH("Soutien (Hors accueil du justiciable)",'ETPT Format DDG'!2:2,0)),'ETPT Format DDG'!$C:$C,$D$5,'ETPT Format DDG'!$FA:$FA,"Fonctionnaire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DDG'!$A:$FF,,MATCH("Soutien (Hors accueil du justiciable)",'ETPT Format DDG'!2:2,0)),'ETPT Format DDG'!$C:$C,$D$5,'ETPT Format DDG'!$FA:$FA,"Fonctionnaire A-B-CBUR")</f>
        <v>0</v>
      </c>
      <c r="O9" s="94">
        <f t="shared" si="1"/>
        <v>0</v>
      </c>
      <c r="P9" s="118">
        <f>SUMIFS( INDEX( 'ETPT Format DDG'!$A:$FF,,MATCH("Soutien (Hors accueil du justiciable)",'ETPT Format DDG'!2:2,0)),'ETPT Format DDG'!$C:$C,$D$5,'ETPT Format DDG'!$FA:$FA,"JURISTE AS chambres sociales")</f>
        <v>0</v>
      </c>
      <c r="Q9" s="118">
        <f>SUMIFS( INDEX( 'ETPT Format DDG'!$A:$FF,,MATCH("Soutien (Hors accueil du justiciable)",'ETPT Format DDG'!2:2,0)),'ETPT Format DDG'!$C:$C,$D$5,'ETPT Format DDG'!$FA:$FA,"JURISTE AS siège Autres")</f>
        <v>0</v>
      </c>
      <c r="R9" s="118">
        <f>SUMIFS( INDEX( 'ETPT Format DDG'!$A:$FF,,MATCH("Soutien (Hors accueil du justiciable)",'ETPT Format DDG'!2:2,0)),'ETPT Format DDG'!$C:$C,$D$5,'ETPT Format DDG'!$FA:$FA,"JURISTE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DDG'!$A:$FF,,MATCH("Soutien (Hors accueil du justiciable)",'ETPT Format DDG'!2:2,0)),'ETPT Format DDG'!$C:$C,$D$5,'ETPT Format DDG'!$FA:$FA,"Magistrat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DDG'!$A:$FF,,MATCH("13.3. FORMATIONS DISPENSÉES",'ETPT Format DDG'!2:2,0)),'ETPT Format DDG'!$C:$C,$D$5,'ETPT Format DDG'!$FA:$FA,"Fonctionnaire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DDG'!$A:$FF,,MATCH("13.3. FORMATIONS DISPENSÉES",'ETPT Format DDG'!2:2,0)),'ETPT Format DDG'!$C:$C,$D$5,'ETPT Format DDG'!$FA:$FA,"Fonctionnaire A-B-CBUR")</f>
        <v>#N/A</v>
      </c>
      <c r="O10" s="94" t="e">
        <f t="shared" si="1"/>
        <v>#N/A</v>
      </c>
      <c r="P10" s="118" t="e">
        <f>SUMIFS( INDEX( 'ETPT Format DDG'!$A:$FF,,MATCH("13.3. FORMATIONS DISPENSÉES",'ETPT Format DDG'!2:2,0)),'ETPT Format DDG'!$C:$C,$D$5,'ETPT Format DDG'!$FA:$FA,"JURISTE AS chambres sociales")</f>
        <v>#N/A</v>
      </c>
      <c r="Q10" s="118" t="e">
        <f>SUMIFS( INDEX( 'ETPT Format DDG'!$A:$FF,,MATCH("13.3. FORMATIONS DISPENSÉES",'ETPT Format DDG'!2:2,0)),'ETPT Format DDG'!$C:$C,$D$5,'ETPT Format DDG'!$FA:$FA,"JURISTE AS siège Autres")</f>
        <v>#N/A</v>
      </c>
      <c r="R10" s="118" t="e">
        <f>SUMIFS( INDEX( 'ETPT Format DDG'!$A:$FF,,MATCH("13.3. FORMATIONS DISPENSÉES",'ETPT Format DDG'!2:2,0)),'ETPT Format DDG'!$C:$C,$D$5,'ETPT Format DDG'!$FA:$FA,"JURISTE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DDG'!$A:$FF,,MATCH("13.3. FORMATIONS DISPENSÉES",'ETPT Format DDG'!2:2,0)),'ETPT Format DDG'!$C:$C,$D$5,'ETPT Format DDG'!$FA:$FA,"Magistrat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DDG'!$A:$FF,,MATCH("13.7. ACCÈS AU DROIT ET À LA JUSTICE",'ETPT Format DDG'!2:2,0)),'ETPT Format DDG'!$C:$C,$D$5,'ETPT Format DDG'!$FA:$FA,"Fonctionnaire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DDG'!$A:$FF,,MATCH("13.7. ACCÈS AU DROIT ET À LA JUSTICE",'ETPT Format DDG'!2:2,0)),'ETPT Format DDG'!$C:$C,$D$5,'ETPT Format DDG'!$FA:$FA,"Fonctionnaire A-B-CBUR")</f>
        <v>#N/A</v>
      </c>
      <c r="O11" s="94" t="e">
        <f t="shared" si="1"/>
        <v>#N/A</v>
      </c>
      <c r="P11" s="118" t="e">
        <f>SUMIFS( INDEX( 'ETPT Format DDG'!$A:$FF,,MATCH("13.7. ACCÈS AU DROIT ET À LA JUSTICE",'ETPT Format DDG'!2:2,0)),'ETPT Format DDG'!$C:$C,$D$5,'ETPT Format DDG'!$FA:$FA,"JURISTE AS chambres sociales")</f>
        <v>#N/A</v>
      </c>
      <c r="Q11" s="118" t="e">
        <f>SUMIFS( INDEX( 'ETPT Format DDG'!$A:$FF,,MATCH("13.7. ACCÈS AU DROIT ET À LA JUSTICE",'ETPT Format DDG'!2:2,0)),'ETPT Format DDG'!$C:$C,$D$5,'ETPT Format DDG'!$FA:$FA,"JURISTE AS siège Autres")</f>
        <v>#N/A</v>
      </c>
      <c r="R11" s="118" t="e">
        <f>SUMIFS( INDEX( 'ETPT Format DDG'!$A:$FF,,MATCH("13.7. ACCÈS AU DROIT ET À LA JUSTICE",'ETPT Format DDG'!2:2,0)),'ETPT Format DDG'!$C:$C,$D$5,'ETPT Format DDG'!$FA:$FA,"JURISTE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DDG'!$A:$FF,,MATCH("13.7. ACCÈS AU DROIT ET À LA JUSTICE",'ETPT Format DDG'!2:2,0)),'ETPT Format DDG'!$C:$C,$D$5,'ETPT Format DDG'!$FA:$FA,"Magistrat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94" t="e">
        <f t="shared" si="1"/>
        <v>#N/A</v>
      </c>
      <c r="P12" s="118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18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18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DDG'!$A:$FF,,MATCH("14.9. MISE À DISPOSITION",'ETPT Format DDG'!2:2,0)),'ETPT Format DDG'!$C:$C,$D$5,'ETPT Format DDG'!$FA:$FA,"Fonctionnaire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DDG'!$A:$FF,,MATCH("14.9. MISE À DISPOSITION",'ETPT Format DDG'!2:2,0)),'ETPT Format DDG'!$C:$C,$D$5,'ETPT Format DDG'!$FA:$FA,"Fonctionnaire A-B-CBUR")</f>
        <v>#N/A</v>
      </c>
      <c r="O13" s="94" t="e">
        <f t="shared" si="1"/>
        <v>#N/A</v>
      </c>
      <c r="P13" s="118" t="e">
        <f>SUMIFS( INDEX( 'ETPT Format DDG'!$A:$FF,,MATCH("14.9. MISE À DISPOSITION",'ETPT Format DDG'!2:2,0)),'ETPT Format DDG'!$C:$C,$D$5,'ETPT Format DDG'!$FA:$FA,"JURISTE AS chambres sociales")</f>
        <v>#N/A</v>
      </c>
      <c r="Q13" s="118" t="e">
        <f>SUMIFS( INDEX( 'ETPT Format DDG'!$A:$FF,,MATCH("14.9. MISE À DISPOSITION",'ETPT Format DDG'!2:2,0)),'ETPT Format DDG'!$C:$C,$D$5,'ETPT Format DDG'!$FA:$FA,"JURISTE AS siège Autres")</f>
        <v>#N/A</v>
      </c>
      <c r="R13" s="118" t="e">
        <f>SUMIFS( INDEX( 'ETPT Format DDG'!$A:$FF,,MATCH("14.9. MISE À DISPOSITION",'ETPT Format DDG'!2:2,0)),'ETPT Format DDG'!$C:$C,$D$5,'ETPT Format DDG'!$FA:$FA,"JURISTE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DDG'!$A:$FF,,MATCH("14.9. MISE À DISPOSITION",'ETPT Format DDG'!2:2,0)),'ETPT Format DDG'!$C:$C,$D$5,'ETPT Format DDG'!$FA:$FA,"Magistrat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94">
        <f t="shared" si="5"/>
        <v>0</v>
      </c>
      <c r="I14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18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18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18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18" t="e">
        <f>SUMIFS( INDEX( 'ETPT Format DDG'!$A:$FF,,MATCH("1. TOTAL CONTENTIEUX SOCIAL",'ETPT Format DDG'!2:2,0)),'ETPT Format DDG'!$C:$C,$D$5,'ETPT Format DDG'!$FA:$FA,"Fonctionnaire A-B-CBUR placé ADD")</f>
        <v>#N/A</v>
      </c>
      <c r="N14" s="118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94" t="e">
        <f t="shared" si="1"/>
        <v>#N/A</v>
      </c>
      <c r="P14" s="118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18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18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94">
        <f t="shared" si="2"/>
        <v>0</v>
      </c>
      <c r="T14" s="118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18" t="e">
        <f>SUMIFS( INDEX( 'ETPT Format DDG'!$A:$FF,,MATCH("11.3. COUR CRIMINELLE DÉPARTEMENTALE",'ETPT Format DDG'!2:2,0)),'ETPT Format DDG'!$C:$C,$D$5,'ETPT Format DDG'!$FA:$FA,"Magistrat SIEGE placé ADD")</f>
        <v>#N/A</v>
      </c>
      <c r="V14" s="118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18" t="e">
        <f>SUMIFS( INDEX( 'ETPT Format DDG'!$A:$FF,,MATCH("1. TOTAL CONTENTIEUX SOCIAL",'ETPT Format DDG'!2:2,0)),'ETPT Format DDG'!$C:$C,$D$5,'ETPT Format DDG'!$FA:$FA,"Magistrat SIEGE placé ADD")</f>
        <v>#N/A</v>
      </c>
      <c r="X14" s="118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18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18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94">
        <f>SUM(G16)</f>
        <v>0</v>
      </c>
      <c r="I16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18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18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18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18" t="e">
        <f>SUMIFS( INDEX( 'ETPT Format DDG'!$A:$FF,,MATCH("1. TOTAL CONTENTIEUX SOCIAL",'ETPT Format DDG'!2:2,0)),'ETPT Format DDG'!$C:$C,$D$5,'ETPT Format DDG'!$FA:$FA,"Fonctionnaire A-B-CBUR placé SUB")</f>
        <v>#N/A</v>
      </c>
      <c r="N16" s="118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94" t="e">
        <f>SUM(I16:N16)</f>
        <v>#N/A</v>
      </c>
      <c r="P16" s="118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18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18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94">
        <f t="shared" si="2"/>
        <v>0</v>
      </c>
      <c r="T16" s="118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18" t="e">
        <f>SUMIFS( INDEX( 'ETPT Format DDG'!$A:$FF,,MATCH("11.3. COUR CRIMINELLE DÉPARTEMENTALE",'ETPT Format DDG'!2:2,0)),'ETPT Format DDG'!$C:$C,$D$5,'ETPT Format DDG'!$FA:$FA,"Magistrat SIEGE placé SUB")</f>
        <v>#N/A</v>
      </c>
      <c r="V16" s="118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18" t="e">
        <f>SUMIFS( INDEX( 'ETPT Format DDG'!$A:$FF,,MATCH("1. TOTAL CONTENTIEUX SOCIAL",'ETPT Format DDG'!2:2,0)),'ETPT Format DDG'!$C:$C,$D$5,'ETPT Format DDG'!$FA:$FA,"Magistrat SIEGE placé SUB")</f>
        <v>#N/A</v>
      </c>
      <c r="X16" s="118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353</v>
      </c>
      <c r="B1" s="5"/>
      <c r="C1" s="5"/>
      <c r="D1" s="3" t="s">
        <v>353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2025-01-10T10:10:34Z</dcterms:modified>
  <cp:category/>
</cp:coreProperties>
</file>