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0E59FE00-0DE0-B74A-85D2-839147B6F581}" xr6:coauthVersionLast="47" xr6:coauthVersionMax="47" xr10:uidLastSave="{00000000-0000-0000-0000-000000000000}"/>
  <bookViews>
    <workbookView xWindow="0" yWindow="760" windowWidth="30240" windowHeight="17780" activeTab="3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L6" i="10"/>
  <c r="X15" i="30"/>
  <c r="N19" i="30"/>
  <c r="G19" i="30"/>
  <c r="R15" i="30"/>
  <c r="Q15" i="30"/>
  <c r="P15" i="30"/>
  <c r="X12" i="30"/>
  <c r="R12" i="30"/>
  <c r="Q12" i="30"/>
  <c r="P12" i="30"/>
  <c r="N12" i="30"/>
  <c r="G12" i="30"/>
  <c r="D6" i="25"/>
  <c r="D6" i="30"/>
  <c r="G6" i="10"/>
  <c r="I6" i="10"/>
  <c r="J6" i="10"/>
  <c r="K6" i="10"/>
  <c r="N6" i="10"/>
  <c r="P6" i="10"/>
  <c r="R6" i="10"/>
  <c r="Q6" i="10"/>
  <c r="R9" i="30"/>
  <c r="Q8" i="30"/>
  <c r="P6" i="30"/>
  <c r="R5" i="30"/>
  <c r="D14" i="25"/>
  <c r="D14" i="30"/>
  <c r="D13" i="30"/>
  <c r="AA6" i="25" l="1"/>
  <c r="AB6" i="25"/>
  <c r="AC6" i="25"/>
  <c r="AD6" i="25"/>
  <c r="AE6" i="25" s="1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A17" i="25" s="1"/>
  <c r="AB5" i="25"/>
  <c r="AC5" i="25"/>
  <c r="AD5" i="25"/>
  <c r="Z6" i="25"/>
  <c r="Z7" i="25"/>
  <c r="Z8" i="25"/>
  <c r="Z9" i="25"/>
  <c r="Z10" i="25"/>
  <c r="Z11" i="25"/>
  <c r="Z12" i="25"/>
  <c r="AE12" i="25" s="1"/>
  <c r="Z13" i="25"/>
  <c r="Z14" i="25"/>
  <c r="Z15" i="25"/>
  <c r="AE15" i="25" s="1"/>
  <c r="Z16" i="25"/>
  <c r="Z5" i="25"/>
  <c r="W6" i="25"/>
  <c r="T7" i="25"/>
  <c r="U7" i="25"/>
  <c r="V7" i="25"/>
  <c r="W7" i="25"/>
  <c r="T8" i="25"/>
  <c r="U8" i="25"/>
  <c r="V8" i="25"/>
  <c r="W8" i="25"/>
  <c r="T9" i="25"/>
  <c r="U9" i="25"/>
  <c r="V9" i="25"/>
  <c r="W9" i="25"/>
  <c r="T10" i="25"/>
  <c r="U10" i="25"/>
  <c r="V10" i="25"/>
  <c r="W10" i="25"/>
  <c r="T11" i="25"/>
  <c r="U11" i="25"/>
  <c r="V11" i="25"/>
  <c r="W11" i="25"/>
  <c r="T12" i="25"/>
  <c r="U12" i="25"/>
  <c r="V12" i="25"/>
  <c r="W12" i="25"/>
  <c r="T13" i="25"/>
  <c r="U13" i="25"/>
  <c r="V13" i="25"/>
  <c r="W13" i="25"/>
  <c r="T15" i="25"/>
  <c r="U15" i="25"/>
  <c r="V15" i="25"/>
  <c r="W15" i="25"/>
  <c r="U5" i="25"/>
  <c r="V5" i="25"/>
  <c r="T5" i="25"/>
  <c r="R5" i="25"/>
  <c r="Q7" i="25"/>
  <c r="S7" i="25" s="1"/>
  <c r="R7" i="25"/>
  <c r="Q8" i="25"/>
  <c r="R9" i="25"/>
  <c r="P6" i="25"/>
  <c r="P7" i="25"/>
  <c r="M6" i="25"/>
  <c r="J7" i="25"/>
  <c r="O7" i="25" s="1"/>
  <c r="K7" i="25"/>
  <c r="L7" i="25"/>
  <c r="M7" i="25"/>
  <c r="N7" i="25"/>
  <c r="J8" i="25"/>
  <c r="K8" i="25"/>
  <c r="L8" i="25"/>
  <c r="M8" i="25"/>
  <c r="J9" i="25"/>
  <c r="K9" i="25"/>
  <c r="L9" i="25"/>
  <c r="M9" i="25"/>
  <c r="J10" i="25"/>
  <c r="K10" i="25"/>
  <c r="L10" i="25"/>
  <c r="M10" i="25"/>
  <c r="J11" i="25"/>
  <c r="K11" i="25"/>
  <c r="L11" i="25"/>
  <c r="M11" i="25"/>
  <c r="J12" i="25"/>
  <c r="K12" i="25"/>
  <c r="L12" i="25"/>
  <c r="M12" i="25"/>
  <c r="J13" i="25"/>
  <c r="K13" i="25"/>
  <c r="L13" i="25"/>
  <c r="M13" i="25"/>
  <c r="J15" i="25"/>
  <c r="K15" i="25"/>
  <c r="L15" i="25"/>
  <c r="M15" i="25"/>
  <c r="N15" i="25"/>
  <c r="K5" i="25"/>
  <c r="L5" i="25"/>
  <c r="J5" i="25"/>
  <c r="I6" i="25"/>
  <c r="I7" i="25"/>
  <c r="I8" i="25"/>
  <c r="I9" i="25"/>
  <c r="I10" i="25"/>
  <c r="I11" i="25"/>
  <c r="I12" i="25"/>
  <c r="I13" i="25"/>
  <c r="I15" i="25"/>
  <c r="O15" i="25" s="1"/>
  <c r="G7" i="25"/>
  <c r="G15" i="25"/>
  <c r="H15" i="25" s="1"/>
  <c r="N19" i="25"/>
  <c r="G19" i="25"/>
  <c r="D15" i="25"/>
  <c r="D13" i="25"/>
  <c r="D12" i="25"/>
  <c r="D11" i="25"/>
  <c r="D10" i="25"/>
  <c r="AE9" i="25"/>
  <c r="D9" i="25"/>
  <c r="D8" i="25"/>
  <c r="H7" i="25"/>
  <c r="D7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6" i="25" s="1"/>
  <c r="Y15" i="30"/>
  <c r="X14" i="30"/>
  <c r="X14" i="25" s="1"/>
  <c r="X13" i="30"/>
  <c r="Y13" i="30" s="1"/>
  <c r="Y12" i="30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X6" i="25" s="1"/>
  <c r="W5" i="30"/>
  <c r="W17" i="30" s="1"/>
  <c r="N5" i="30"/>
  <c r="N17" i="30" s="1"/>
  <c r="W16" i="30"/>
  <c r="W16" i="25" s="1"/>
  <c r="W14" i="30"/>
  <c r="W14" i="25" s="1"/>
  <c r="V6" i="30"/>
  <c r="V17" i="30" s="1"/>
  <c r="M5" i="30"/>
  <c r="M17" i="30" s="1"/>
  <c r="V16" i="30"/>
  <c r="V16" i="25" s="1"/>
  <c r="V14" i="30"/>
  <c r="V14" i="25" s="1"/>
  <c r="U6" i="30"/>
  <c r="U17" i="30" s="1"/>
  <c r="L6" i="30"/>
  <c r="L17" i="30" s="1"/>
  <c r="U16" i="30"/>
  <c r="U16" i="25" s="1"/>
  <c r="U14" i="30"/>
  <c r="U14" i="25" s="1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6" i="25" s="1"/>
  <c r="R15" i="25"/>
  <c r="R14" i="30"/>
  <c r="R14" i="25" s="1"/>
  <c r="R13" i="30"/>
  <c r="R13" i="25" s="1"/>
  <c r="R12" i="25"/>
  <c r="R11" i="30"/>
  <c r="R11" i="25" s="1"/>
  <c r="R10" i="30"/>
  <c r="R10" i="25" s="1"/>
  <c r="R8" i="30"/>
  <c r="R8" i="25" s="1"/>
  <c r="R6" i="30"/>
  <c r="R6" i="25" s="1"/>
  <c r="R17" i="30"/>
  <c r="Q16" i="30"/>
  <c r="Q16" i="25" s="1"/>
  <c r="Q15" i="25"/>
  <c r="Q14" i="30"/>
  <c r="Q14" i="25" s="1"/>
  <c r="Q13" i="30"/>
  <c r="Q13" i="25" s="1"/>
  <c r="Q12" i="25"/>
  <c r="Q11" i="30"/>
  <c r="Q11" i="25" s="1"/>
  <c r="Q10" i="30"/>
  <c r="Q10" i="25" s="1"/>
  <c r="Q9" i="30"/>
  <c r="Q9" i="25" s="1"/>
  <c r="Q6" i="30"/>
  <c r="Q6" i="25" s="1"/>
  <c r="Q5" i="30"/>
  <c r="Q17" i="30" s="1"/>
  <c r="P16" i="30"/>
  <c r="P16" i="25" s="1"/>
  <c r="S15" i="30"/>
  <c r="P14" i="30"/>
  <c r="P14" i="25" s="1"/>
  <c r="P13" i="30"/>
  <c r="S13" i="30" s="1"/>
  <c r="S12" i="30"/>
  <c r="P11" i="30"/>
  <c r="S11" i="30" s="1"/>
  <c r="P10" i="30"/>
  <c r="S10" i="30" s="1"/>
  <c r="P9" i="30"/>
  <c r="P9" i="25" s="1"/>
  <c r="P8" i="30"/>
  <c r="S8" i="30" s="1"/>
  <c r="S6" i="30"/>
  <c r="P5" i="30"/>
  <c r="P17" i="30" s="1"/>
  <c r="N14" i="30"/>
  <c r="N14" i="25" s="1"/>
  <c r="O12" i="30"/>
  <c r="N11" i="30"/>
  <c r="O11" i="30" s="1"/>
  <c r="N10" i="30"/>
  <c r="O10" i="30" s="1"/>
  <c r="N9" i="30"/>
  <c r="O9" i="30" s="1"/>
  <c r="N8" i="30"/>
  <c r="O8" i="30" s="1"/>
  <c r="G6" i="30"/>
  <c r="H6" i="30" s="1"/>
  <c r="N6" i="30"/>
  <c r="N6" i="25" s="1"/>
  <c r="I5" i="30"/>
  <c r="O5" i="30" s="1"/>
  <c r="O17" i="30" s="1"/>
  <c r="N16" i="30"/>
  <c r="N16" i="25" s="1"/>
  <c r="N13" i="30"/>
  <c r="O13" i="30" s="1"/>
  <c r="G13" i="30"/>
  <c r="H13" i="30" s="1"/>
  <c r="H12" i="30"/>
  <c r="G9" i="30"/>
  <c r="H9" i="30" s="1"/>
  <c r="M16" i="30"/>
  <c r="M16" i="25" s="1"/>
  <c r="M14" i="30"/>
  <c r="M14" i="25" s="1"/>
  <c r="L16" i="30"/>
  <c r="L16" i="25" s="1"/>
  <c r="L14" i="30"/>
  <c r="L14" i="25" s="1"/>
  <c r="G5" i="30"/>
  <c r="G17" i="30" s="1"/>
  <c r="K16" i="30"/>
  <c r="K16" i="25" s="1"/>
  <c r="K14" i="30"/>
  <c r="K14" i="25" s="1"/>
  <c r="J16" i="30"/>
  <c r="J16" i="25" s="1"/>
  <c r="J14" i="30"/>
  <c r="J14" i="25" s="1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M5" i="25" l="1"/>
  <c r="M17" i="25" s="1"/>
  <c r="X10" i="25"/>
  <c r="X7" i="25"/>
  <c r="G6" i="25"/>
  <c r="H6" i="25" s="1"/>
  <c r="I5" i="25"/>
  <c r="N10" i="25"/>
  <c r="O10" i="25" s="1"/>
  <c r="J6" i="25"/>
  <c r="J17" i="25" s="1"/>
  <c r="X15" i="25"/>
  <c r="Y15" i="25" s="1"/>
  <c r="U6" i="25"/>
  <c r="U17" i="25" s="1"/>
  <c r="G5" i="25"/>
  <c r="H5" i="25" s="1"/>
  <c r="N5" i="25"/>
  <c r="T6" i="25"/>
  <c r="G16" i="25"/>
  <c r="H16" i="25" s="1"/>
  <c r="I16" i="25"/>
  <c r="N12" i="25"/>
  <c r="P5" i="25"/>
  <c r="Q5" i="25"/>
  <c r="X5" i="25"/>
  <c r="X12" i="25"/>
  <c r="Y12" i="25" s="1"/>
  <c r="G14" i="25"/>
  <c r="H14" i="25" s="1"/>
  <c r="I14" i="25"/>
  <c r="P15" i="25"/>
  <c r="S15" i="25" s="1"/>
  <c r="W5" i="25"/>
  <c r="G13" i="25"/>
  <c r="H13" i="25" s="1"/>
  <c r="N9" i="25"/>
  <c r="O9" i="25" s="1"/>
  <c r="G12" i="25"/>
  <c r="H12" i="25" s="1"/>
  <c r="P13" i="25"/>
  <c r="X9" i="25"/>
  <c r="Y9" i="25" s="1"/>
  <c r="G11" i="25"/>
  <c r="H11" i="25" s="1"/>
  <c r="N11" i="25"/>
  <c r="P12" i="25"/>
  <c r="S12" i="25" s="1"/>
  <c r="G10" i="25"/>
  <c r="H10" i="25" s="1"/>
  <c r="P11" i="25"/>
  <c r="S11" i="25" s="1"/>
  <c r="X11" i="25"/>
  <c r="Y11" i="25" s="1"/>
  <c r="G9" i="25"/>
  <c r="H9" i="25" s="1"/>
  <c r="N13" i="25"/>
  <c r="O13" i="25" s="1"/>
  <c r="P10" i="25"/>
  <c r="T14" i="25"/>
  <c r="G8" i="25"/>
  <c r="H8" i="25" s="1"/>
  <c r="N8" i="25"/>
  <c r="L6" i="25"/>
  <c r="L17" i="25" s="1"/>
  <c r="X13" i="25"/>
  <c r="Y13" i="25" s="1"/>
  <c r="K6" i="25"/>
  <c r="K17" i="25" s="1"/>
  <c r="P8" i="25"/>
  <c r="S8" i="25" s="1"/>
  <c r="T16" i="25"/>
  <c r="Y16" i="25" s="1"/>
  <c r="X8" i="25"/>
  <c r="Y8" i="25" s="1"/>
  <c r="V6" i="25"/>
  <c r="AE5" i="25"/>
  <c r="Y7" i="25"/>
  <c r="AB17" i="25"/>
  <c r="AE8" i="25"/>
  <c r="AC17" i="25"/>
  <c r="AE7" i="25"/>
  <c r="AE17" i="25" s="1"/>
  <c r="Z17" i="25"/>
  <c r="Y10" i="25"/>
  <c r="S13" i="25"/>
  <c r="S6" i="25"/>
  <c r="O8" i="25"/>
  <c r="S14" i="30"/>
  <c r="S9" i="30"/>
  <c r="Y5" i="30"/>
  <c r="Y17" i="30" s="1"/>
  <c r="S14" i="25"/>
  <c r="Y14" i="25"/>
  <c r="S16" i="30"/>
  <c r="AE16" i="25"/>
  <c r="AE14" i="25"/>
  <c r="AE13" i="25"/>
  <c r="AE11" i="25"/>
  <c r="AE10" i="25"/>
  <c r="AD17" i="25"/>
  <c r="R17" i="25"/>
  <c r="O16" i="25"/>
  <c r="S9" i="25"/>
  <c r="S16" i="25"/>
  <c r="O12" i="25"/>
  <c r="O11" i="25"/>
  <c r="S5" i="30"/>
  <c r="S17" i="30" s="1"/>
  <c r="H5" i="30"/>
  <c r="H17" i="30" s="1"/>
  <c r="J17" i="30"/>
  <c r="I17" i="30"/>
  <c r="T17" i="30"/>
  <c r="AE17" i="30"/>
  <c r="Y5" i="25" l="1"/>
  <c r="S5" i="25"/>
  <c r="I17" i="25"/>
  <c r="Q17" i="25"/>
  <c r="T17" i="25"/>
  <c r="W17" i="25"/>
  <c r="O6" i="25"/>
  <c r="Y6" i="25"/>
  <c r="Y17" i="25" s="1"/>
  <c r="N17" i="25"/>
  <c r="O14" i="25"/>
  <c r="P17" i="25"/>
  <c r="G17" i="25"/>
  <c r="X17" i="25"/>
  <c r="O5" i="25"/>
  <c r="V17" i="25"/>
  <c r="S10" i="25"/>
  <c r="S17" i="25" s="1"/>
  <c r="H17" i="25"/>
  <c r="O17" i="25" l="1"/>
  <c r="X17" i="38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7" i="30" l="1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<sst xmlns="http://schemas.openxmlformats.org/spreadsheetml/2006/main" count="539" uniqueCount="264">
  <si>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</si>
  <si>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</si>
  <si>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</si>
  <si>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</si>
  <si>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</si>
  <si>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</si>
  <si>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</si>
  <si>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</si>
  <si>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</si>
  <si>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</si>
  <si>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</si>
  <si>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</si>
  <si>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</si>
  <si>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</si>
  <si>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</si>
  <si>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</si>
  <si>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</si>
  <si>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</si>
  <si>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</si>
  <si>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</si>
  <si>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</si>
  <si>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</si>
  <si>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</si>
  <si>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</si>
  <si>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</si>
  <si>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</si>
  <si>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</si>
  <si>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</si>
  <si>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</si>
  <si>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</si>
  <si>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</si>
  <si>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</si>
  <si>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</si>
  <si>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</si>
  <si>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</si>
  <si>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</si>
  <si>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</si>
  <si>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</si>
  <si>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</si>
  <si>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</si>
  <si>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</si>
  <si>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</si>
  <si>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</si>
  <si>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</si>
  <si>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</si>
  <si>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</si>
  <si>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</si>
  <si>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</si>
  <si>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</si>
  <si>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</si>
  <si>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</si>
  <si>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</si>
  <si>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</si>
  <si>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</si>
  <si>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</si>
  <si>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</si>
  <si>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</si>
  <si>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</si>
  <si>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</si>
  <si>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</si>
  <si>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</si>
  <si>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</si>
  <si>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</si>
  <si>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</si>
  <si>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</si>
  <si>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</si>
  <si>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</si>
  <si>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</si>
  <si>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</si>
  <si>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</si>
  <si>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</si>
  <si>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</si>
  <si>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</si>
  <si>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</si>
  <si>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</si>
  <si>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</si>
  <si>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</si>
  <si>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</si>
  <si>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</si>
  <si>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</si>
  <si>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</si>
  <si>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</si>
  <si>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</si>
  <si>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</si>
  <si>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</si>
  <si>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</si>
  <si>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</si>
  <si>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</si>
  <si>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</si>
  <si>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</si>
  <si>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</si>
  <si>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</si>
  <si>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</si>
  <si>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</si>
  <si>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</si>
  <si>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</si>
  <si>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</si>
  <si>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</si>
  <si>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</si>
  <si>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</si>
  <si>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</si>
  <si>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</si>
  <si>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</si>
  <si>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</si>
  <si>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</si>
  <si>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</si>
  <si>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</si>
  <si>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</si>
  <si>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</si>
  <si>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</si>
  <si>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</si>
  <si>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</si>
  <si>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</si>
  <si>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</si>
  <si>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</si>
  <si>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</si>
  <si>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</si>
  <si>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</si>
  <si>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</si>
  <si>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</si>
  <si>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</si>
  <si>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</si>
  <si>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</si>
  <si>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</si>
  <si>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</si>
  <si>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</si>
  <si>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</si>
  <si>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</si>
  <si>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</si>
  <si>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</si>
  <si>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</si>
  <si>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</si>
  <si>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</si>
  <si>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</si>
  <si>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</si>
  <si>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</si>
  <si>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</si>
  <si>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</si>
  <si>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</si>
  <si>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</si>
  <si>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</si>
  <si>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</si>
  <si>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</si>
  <si>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</si>
  <si>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</si>
  <si>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</si>
  <si>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</si>
  <si>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</si>
  <si>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</si>
  <si>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</si>
  <si>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</si>
  <si>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</si>
  <si>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</si>
  <si>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</si>
  <si>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</si>
  <si>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</si>
  <si>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</si>
  <si>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</si>
  <si>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</si>
  <si>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</si>
  <si>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</si>
  <si>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</si>
  <si>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</si>
  <si>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</si>
  <si>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</si>
  <si>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</si>
  <si>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</si>
  <si>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</si>
  <si>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</si>
  <si>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</si>
  <si>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</si>
  <si>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</si>
  <si>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</si>
  <si>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</si>
  <si>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</si>
  <si>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</si>
  <si>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</si>
  <si>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</si>
  <si>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</si>
  <si>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</si>
  <si>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</si>
  <si>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</si>
  <si>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</si>
  <si>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</si>
  <si>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</si>
  <si>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</si>
  <si>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</si>
  <si>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</si>
  <si>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</si>
  <si>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</si>
  <si>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</si>
  <si>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</si>
  <si>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</si>
  <si>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</si>
  <si>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</si>
  <si>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</si>
  <si>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</si>
  <si>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</si>
  <si>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</si>
  <si>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</si>
  <si>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</si>
  <si>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</si>
  <si>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</si>
  <si>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</si>
  <si>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</si>
  <si>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</si>
  <si>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</si>
  <si>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</si>
  <si>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</si>
  <si>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</si>
  <si>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</si>
  <si>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</si>
  <si>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</si>
  <si>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</si>
  <si>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</si>
  <si>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</si>
  <si>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</si>
  <si>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</si>
  <si>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</si>
  <si>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</si>
  <si>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</si>
  <si>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</si>
  <si>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</si>
  <si>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</si>
  <si>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</si>
  <si>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</si>
  <si>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</si>
  <si>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</si>
  <si>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</si>
  <si>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</si>
  <si>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</si>
  <si>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</si>
  <si>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</si>
  <si>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</si>
  <si>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</si>
  <si>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</si>
  <si>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</si>
  <si>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</si>
  <si>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</si>
  <si>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</si>
  <si>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</si>
  <si>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</si>
  <si>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</si>
  <si>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</si>
  <si>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</si>
  <si>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</si>
  <si>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</si>
  <si>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</si>
  <si>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</si>
  <si>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</si>
  <si>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</si>
  <si>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</si>
  <si>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</si>
  <si>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</si>
  <si>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</si>
  <si>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</si>
  <si>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</si>
  <si>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</si>
  <si>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</si>
  <si>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</si>
  <si>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</si>
  <si>
    <t>=ETPT_CA_JUR!D5</t>
  </si>
  <si>
    <t>Fonction agrégats</t>
  </si>
  <si>
    <t>#! DUMP_COLS subtitles1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</si>
</sst>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8" borderId="11" xfId="4" applyFont="1" applyFill="1" applyBorder="1" applyAlignment="1" applyProtection="1">
      <alignment horizontal="left" vertical="center"/>
      <protection hidden="1"/>
    </xf>
    <xf numFmtId="0" fontId="21" fillId="8" borderId="11" xfId="4" applyFont="1" applyFill="1" applyBorder="1" applyAlignment="1" applyProtection="1">
      <alignment horizontal="left" vertical="center"/>
      <protection hidden="1"/>
    </xf>
    <xf numFmtId="0" fontId="21" fillId="8" borderId="0" xfId="4" applyFont="1" applyFill="1" applyAlignment="1" applyProtection="1">
      <alignment horizontal="center" vertical="center"/>
      <protection hidden="1"/>
    </xf>
    <xf numFmtId="49" fontId="19" fillId="8" borderId="11" xfId="4" applyNumberFormat="1" applyFont="1" applyFill="1" applyBorder="1" applyAlignment="1" applyProtection="1">
      <alignment horizontal="left" vertical="center"/>
      <protection hidden="1"/>
    </xf>
    <xf numFmtId="49" fontId="19" fillId="8" borderId="0" xfId="4" applyNumberFormat="1" applyFont="1" applyFill="1" applyAlignment="1" applyProtection="1">
      <alignment horizontal="center" vertical="center"/>
      <protection hidden="1"/>
    </xf>
    <xf numFmtId="49" fontId="20" fillId="8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8" borderId="0" xfId="4" applyNumberFormat="1" applyFont="1" applyFill="1" applyAlignment="1" applyProtection="1">
      <alignment horizontal="center" vertical="center"/>
      <protection hidden="1"/>
    </xf>
    <xf numFmtId="0" fontId="23" fillId="8" borderId="0" xfId="4" applyFont="1" applyFill="1" applyAlignment="1" applyProtection="1">
      <alignment horizontal="center" vertical="center" wrapText="1"/>
      <protection hidden="1"/>
    </xf>
    <xf numFmtId="0" fontId="22" fillId="8" borderId="0" xfId="4" applyFont="1" applyFill="1" applyAlignment="1" applyProtection="1">
      <alignment horizontal="center" vertical="center"/>
      <protection hidden="1"/>
    </xf>
    <xf numFmtId="49" fontId="24" fillId="12" borderId="11" xfId="4" applyNumberFormat="1" applyFont="1" applyFill="1" applyBorder="1" applyAlignment="1" applyProtection="1">
      <alignment horizontal="left" vertical="center"/>
      <protection hidden="1"/>
    </xf>
    <xf numFmtId="0" fontId="3" fillId="13" borderId="0" xfId="0" applyFont="1" applyFill="1" applyAlignment="1">
      <alignment horizontal="center" vertical="center" wrapText="1"/>
    </xf>
    <xf numFmtId="0" fontId="3" fillId="0" borderId="0" xfId="0" applyFont="1"/>
    <xf numFmtId="0" fontId="26" fillId="14" borderId="0" xfId="0" applyFont="1" applyFill="1" applyAlignment="1">
      <alignment vertical="center" wrapText="1"/>
    </xf>
    <xf numFmtId="0" fontId="26" fillId="14" borderId="0" xfId="0" applyFont="1" applyFill="1" applyAlignment="1">
      <alignment vertical="center"/>
    </xf>
    <xf numFmtId="0" fontId="26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right" wrapText="1"/>
    </xf>
    <xf numFmtId="0" fontId="27" fillId="14" borderId="0" xfId="0" applyFont="1" applyFill="1"/>
    <xf numFmtId="0" fontId="27" fillId="14" borderId="0" xfId="0" applyFont="1" applyFill="1" applyAlignment="1">
      <alignment horizontal="left" vertical="center" wrapText="1"/>
    </xf>
    <xf numFmtId="0" fontId="27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0" fontId="9" fillId="14" borderId="13" xfId="0" quotePrefix="1" applyFont="1" applyFill="1" applyBorder="1" applyAlignment="1">
      <alignment horizontal="left" vertical="center" wrapText="1" indent="1"/>
    </xf>
    <xf numFmtId="0" fontId="9" fillId="14" borderId="14" xfId="0" applyFont="1" applyFill="1" applyBorder="1" applyAlignment="1">
      <alignment horizontal="left" vertical="center" wrapText="1" inden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6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1" fillId="15" borderId="17" xfId="0" applyFont="1" applyFill="1" applyBorder="1" applyAlignment="1">
      <alignment horizontal="left" vertical="center" wrapText="1" indent="1"/>
    </xf>
    <xf numFmtId="0" fontId="31" fillId="16" borderId="19" xfId="0" applyFont="1" applyFill="1" applyBorder="1" applyAlignment="1">
      <alignment horizontal="left" vertical="center" wrapText="1" indent="1"/>
    </xf>
    <xf numFmtId="0" fontId="31" fillId="17" borderId="19" xfId="0" applyFont="1" applyFill="1" applyBorder="1" applyAlignment="1">
      <alignment horizontal="left" vertical="center" wrapText="1" indent="1"/>
    </xf>
    <xf numFmtId="0" fontId="31" fillId="18" borderId="21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2" fillId="20" borderId="28" xfId="0" applyFont="1" applyFill="1" applyBorder="1" applyAlignment="1">
      <alignment horizontal="left" vertical="center" wrapText="1" indent="1"/>
    </xf>
    <xf numFmtId="0" fontId="16" fillId="8" borderId="0" xfId="0" applyFont="1" applyFill="1" applyAlignment="1">
      <alignment horizontal="left"/>
    </xf>
    <xf numFmtId="169" fontId="17" fillId="9" borderId="11" xfId="0" applyNumberFormat="1" applyFont="1" applyFill="1" applyBorder="1"/>
    <xf numFmtId="0" fontId="33" fillId="8" borderId="11" xfId="0" applyFont="1" applyFill="1" applyBorder="1" applyAlignment="1">
      <alignment horizontal="center" vertical="center" wrapText="1"/>
    </xf>
    <xf numFmtId="169" fontId="36" fillId="11" borderId="11" xfId="0" applyNumberFormat="1" applyFont="1" applyFill="1" applyBorder="1" applyAlignment="1">
      <alignment horizontal="center" vertical="center" wrapText="1"/>
    </xf>
    <xf numFmtId="169" fontId="36" fillId="10" borderId="11" xfId="0" applyNumberFormat="1" applyFont="1" applyFill="1" applyBorder="1" applyAlignment="1">
      <alignment horizontal="center" wrapText="1"/>
    </xf>
    <xf numFmtId="169" fontId="37" fillId="10" borderId="11" xfId="0" applyNumberFormat="1" applyFont="1" applyFill="1" applyBorder="1" applyAlignment="1">
      <alignment horizontal="center" wrapText="1"/>
    </xf>
    <xf numFmtId="169" fontId="37" fillId="0" borderId="11" xfId="0" applyNumberFormat="1" applyFont="1" applyBorder="1" applyAlignment="1">
      <alignment horizontal="center" vertical="center" wrapText="1"/>
    </xf>
    <xf numFmtId="169" fontId="35" fillId="8" borderId="11" xfId="0" applyNumberFormat="1" applyFont="1" applyFill="1" applyBorder="1" applyAlignment="1">
      <alignment horizontal="center" vertical="center" wrapText="1"/>
    </xf>
    <xf numFmtId="169" fontId="36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8" fillId="0" borderId="2" xfId="0" applyNumberFormat="1" applyFont="1" applyBorder="1" applyAlignment="1">
      <alignment horizontal="center" vertical="center" wrapText="1"/>
    </xf>
    <xf numFmtId="170" fontId="38" fillId="0" borderId="0" xfId="3" applyNumberFormat="1" applyFont="1" applyBorder="1" applyAlignment="1">
      <alignment horizontal="center" vertical="center"/>
    </xf>
    <xf numFmtId="170" fontId="38" fillId="0" borderId="5" xfId="3" applyNumberFormat="1" applyFont="1" applyBorder="1" applyAlignment="1">
      <alignment horizontal="center" vertical="center"/>
    </xf>
    <xf numFmtId="166" fontId="38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0" fillId="8" borderId="0" xfId="0" applyFont="1" applyFill="1" applyAlignment="1">
      <alignment horizontal="left" wrapText="1"/>
    </xf>
    <xf numFmtId="0" fontId="39" fillId="8" borderId="0" xfId="0" applyFont="1" applyFill="1" applyAlignment="1">
      <alignment horizontal="center" vertical="center" wrapText="1"/>
    </xf>
    <xf numFmtId="49" fontId="39" fillId="8" borderId="0" xfId="0" applyNumberFormat="1" applyFont="1" applyFill="1" applyAlignment="1">
      <alignment horizontal="center" vertical="center" wrapText="1"/>
    </xf>
    <xf numFmtId="49" fontId="39" fillId="8" borderId="11" xfId="0" applyNumberFormat="1" applyFont="1" applyFill="1" applyBorder="1" applyAlignment="1">
      <alignment horizontal="center" vertical="center" wrapText="1"/>
    </xf>
    <xf numFmtId="49" fontId="41" fillId="8" borderId="12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 wrapText="1"/>
    </xf>
    <xf numFmtId="169" fontId="19" fillId="8" borderId="11" xfId="0" applyNumberFormat="1" applyFont="1" applyFill="1" applyBorder="1"/>
    <xf numFmtId="169" fontId="36" fillId="7" borderId="11" xfId="0" applyNumberFormat="1" applyFont="1" applyFill="1" applyBorder="1" applyAlignment="1">
      <alignment horizontal="center" vertical="center" wrapText="1"/>
    </xf>
    <xf numFmtId="49" fontId="43" fillId="0" borderId="11" xfId="0" applyNumberFormat="1" applyFont="1" applyBorder="1" applyAlignment="1">
      <alignment horizontal="left" vertical="center" wrapText="1"/>
    </xf>
    <xf numFmtId="169" fontId="33" fillId="0" borderId="11" xfId="0" applyNumberFormat="1" applyFont="1" applyBorder="1" applyAlignment="1">
      <alignment horizontal="center" vertical="center" wrapText="1"/>
    </xf>
    <xf numFmtId="169" fontId="33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1" fillId="8" borderId="12" xfId="0" applyFont="1" applyFill="1" applyBorder="1" applyAlignment="1">
      <alignment horizontal="left" vertical="center"/>
    </xf>
    <xf numFmtId="0" fontId="44" fillId="8" borderId="11" xfId="0" applyFont="1" applyFill="1" applyBorder="1" applyAlignment="1">
      <alignment horizontal="left" vertical="center"/>
    </xf>
    <xf numFmtId="49" fontId="44" fillId="8" borderId="11" xfId="0" applyNumberFormat="1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1" borderId="2" xfId="4" applyFont="1" applyFill="1" applyBorder="1" applyAlignment="1">
      <alignment horizontal="center" vertical="center"/>
    </xf>
    <xf numFmtId="49" fontId="20" fillId="8" borderId="11" xfId="0" applyNumberFormat="1" applyFont="1" applyFill="1" applyBorder="1" applyAlignment="1">
      <alignment horizontal="center" vertical="center" wrapText="1"/>
    </xf>
    <xf numFmtId="49" fontId="19" fillId="8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49" fontId="18" fillId="9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9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26" fillId="14" borderId="0" xfId="0" applyFont="1" applyFill="1" applyAlignment="1">
      <alignment horizontal="center"/>
    </xf>
    <xf numFmtId="0" fontId="28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4" borderId="15" xfId="0" applyFont="1" applyFill="1" applyBorder="1" applyAlignment="1">
      <alignment horizontal="left" vertical="center" wrapText="1" indent="1"/>
    </xf>
    <xf numFmtId="0" fontId="9" fillId="14" borderId="16" xfId="0" applyFont="1" applyFill="1" applyBorder="1" applyAlignment="1">
      <alignment horizontal="left" vertical="center" wrapText="1" indent="1"/>
    </xf>
    <xf numFmtId="0" fontId="29" fillId="0" borderId="10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39" fillId="8" borderId="0" xfId="0" applyNumberFormat="1" applyFont="1" applyFill="1" applyAlignment="1">
      <alignment horizontal="left"/>
    </xf>
    <xf numFmtId="0" fontId="34" fillId="9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111</v>
      </c>
      <c r="C1" s="126" t="s">
        <v>112</v>
      </c>
      <c r="D1" s="126"/>
      <c r="E1" s="126"/>
      <c r="F1" s="52"/>
      <c r="H1" s="26" t="s">
        <v>0</v>
      </c>
    </row>
    <row r="2" spans="1:8" s="56" customFormat="1" ht="20" customHeight="1" x14ac:dyDescent="0.2">
      <c r="A2" s="53"/>
      <c r="B2" s="54"/>
      <c r="C2" s="127" t="s">
        <v>138</v>
      </c>
      <c r="D2" s="127"/>
      <c r="E2" s="127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113</v>
      </c>
      <c r="C4" s="61" t="s">
        <v>114</v>
      </c>
      <c r="D4" s="61" t="s">
        <v>115</v>
      </c>
      <c r="E4" s="133" t="s">
        <v>116</v>
      </c>
      <c r="F4" s="134"/>
      <c r="G4" s="68"/>
      <c r="H4" s="26" t="s">
        <v>0</v>
      </c>
    </row>
    <row r="5" spans="1:8" s="26" customFormat="1" ht="48" customHeight="1" x14ac:dyDescent="0.2">
      <c r="A5" s="57"/>
      <c r="B5" s="72" t="s">
        <v>117</v>
      </c>
      <c r="C5" s="65" t="s">
        <v>118</v>
      </c>
      <c r="D5" s="65" t="s">
        <v>119</v>
      </c>
      <c r="E5" s="135" t="s">
        <v>132</v>
      </c>
      <c r="F5" s="136"/>
      <c r="G5" s="67"/>
      <c r="H5" s="26" t="s">
        <v>0</v>
      </c>
    </row>
    <row r="6" spans="1:8" s="26" customFormat="1" ht="48" customHeight="1" x14ac:dyDescent="0.2">
      <c r="A6" s="57"/>
      <c r="B6" s="73" t="s">
        <v>120</v>
      </c>
      <c r="C6" s="66" t="s">
        <v>121</v>
      </c>
      <c r="D6" s="66" t="s">
        <v>122</v>
      </c>
      <c r="E6" s="137" t="s">
        <v>133</v>
      </c>
      <c r="F6" s="138"/>
      <c r="G6" s="67"/>
      <c r="H6" s="26" t="s">
        <v>0</v>
      </c>
    </row>
    <row r="7" spans="1:8" s="26" customFormat="1" ht="48" customHeight="1" x14ac:dyDescent="0.2">
      <c r="A7" s="57"/>
      <c r="B7" s="74" t="s">
        <v>123</v>
      </c>
      <c r="C7" s="66" t="s">
        <v>124</v>
      </c>
      <c r="D7" s="66" t="s">
        <v>125</v>
      </c>
      <c r="E7" s="137" t="s">
        <v>132</v>
      </c>
      <c r="F7" s="138"/>
      <c r="G7" s="67"/>
      <c r="H7" s="26" t="s">
        <v>0</v>
      </c>
    </row>
    <row r="8" spans="1:8" s="26" customFormat="1" ht="23" customHeight="1" x14ac:dyDescent="0.2">
      <c r="A8" s="57"/>
      <c r="B8" s="75" t="s">
        <v>126</v>
      </c>
      <c r="C8" s="128" t="s">
        <v>127</v>
      </c>
      <c r="D8" s="128" t="s">
        <v>128</v>
      </c>
      <c r="E8" s="139" t="s">
        <v>134</v>
      </c>
      <c r="F8" s="140"/>
      <c r="G8" s="67"/>
      <c r="H8" s="26" t="s">
        <v>0</v>
      </c>
    </row>
    <row r="9" spans="1:8" s="26" customFormat="1" ht="23" customHeight="1" x14ac:dyDescent="0.2">
      <c r="A9" s="57"/>
      <c r="B9" s="76" t="s">
        <v>129</v>
      </c>
      <c r="C9" s="128"/>
      <c r="D9" s="128"/>
      <c r="E9" s="141"/>
      <c r="F9" s="142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130</v>
      </c>
      <c r="C10" s="129"/>
      <c r="D10" s="129"/>
      <c r="E10" s="143"/>
      <c r="F10" s="144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2" t="s">
        <v>131</v>
      </c>
      <c r="D12" s="132"/>
      <c r="E12" s="132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30" t="s">
        <v>25</v>
      </c>
      <c r="B14" s="130"/>
      <c r="C14" s="130"/>
      <c r="D14" s="130"/>
      <c r="E14" s="130"/>
      <c r="F14" s="13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139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140</v>
      </c>
      <c r="M3" s="80" t="s">
        <v>141</v>
      </c>
      <c r="N3" s="80" t="s">
        <v>93</v>
      </c>
      <c r="O3" s="152"/>
      <c r="P3" s="80" t="s">
        <v>142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143</v>
      </c>
      <c r="W3" s="80" t="s">
        <v>144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145</v>
      </c>
      <c r="M4" s="80" t="s">
        <v>146</v>
      </c>
      <c r="N4" s="80" t="s">
        <v>75</v>
      </c>
      <c r="O4" s="152"/>
      <c r="P4" s="80" t="s">
        <v>147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148</v>
      </c>
      <c r="W4" s="80" t="s">
        <v>149</v>
      </c>
      <c r="X4" s="80" t="s">
        <v>70</v>
      </c>
      <c r="Y4" s="152"/>
    </row>
    <row r="5" spans="1:25" ht="332" x14ac:dyDescent="0.2">
      <c r="A5" s="100" t="s">
        <v>150</v>
      </c>
      <c r="B5" s="101"/>
      <c r="C5" s="101"/>
      <c r="D5" s="101"/>
      <c r="E5" s="101" t="s">
        <v>65</v>
      </c>
      <c r="F5" s="102" t="s">
        <v>64</v>
      </c>
      <c r="G5" s="81" t="s">
        <v>151</v>
      </c>
      <c r="H5" s="79">
        <f>SUMIF($G$2:G$2,G$2,$G5:G5)</f>
        <v>0</v>
      </c>
      <c r="I5" s="81" t="s">
        <v>152</v>
      </c>
      <c r="J5" s="83"/>
      <c r="K5" s="83"/>
      <c r="L5" s="83"/>
      <c r="M5" s="81" t="s">
        <v>153</v>
      </c>
      <c r="N5" s="81" t="s">
        <v>154</v>
      </c>
      <c r="O5" s="79">
        <f>SUMIF($G$2:N$2,N$2,$G5:N5)</f>
        <v>0</v>
      </c>
      <c r="P5" s="81" t="s">
        <v>155</v>
      </c>
      <c r="Q5" s="81" t="s">
        <v>156</v>
      </c>
      <c r="R5" s="81" t="s">
        <v>157</v>
      </c>
      <c r="S5" s="79">
        <f>SUMIF($G$2:R$2,R$2,$G5:R5)</f>
        <v>0</v>
      </c>
      <c r="T5" s="83"/>
      <c r="U5" s="83"/>
      <c r="V5" s="83"/>
      <c r="W5" s="81" t="s">
        <v>158</v>
      </c>
      <c r="X5" s="81" t="s">
        <v>159</v>
      </c>
      <c r="Y5" s="79">
        <f>SUMIF($G$2:X$2,X$2,$G5:X5)</f>
        <v>0</v>
      </c>
    </row>
    <row r="6" spans="1:25" ht="409.6" x14ac:dyDescent="0.2">
      <c r="A6" s="100" t="s">
        <v>150</v>
      </c>
      <c r="B6" s="101"/>
      <c r="C6" s="101"/>
      <c r="D6" s="101"/>
      <c r="E6" s="101" t="s">
        <v>63</v>
      </c>
      <c r="F6" s="102" t="s">
        <v>62</v>
      </c>
      <c r="G6" s="81" t="s">
        <v>160</v>
      </c>
      <c r="H6" s="79">
        <f>SUMIF($G$2:G$2,G$2,$G6:G6)</f>
        <v>0</v>
      </c>
      <c r="I6" s="82"/>
      <c r="J6" s="81" t="s">
        <v>161</v>
      </c>
      <c r="K6" s="81" t="s">
        <v>162</v>
      </c>
      <c r="L6" s="81" t="s">
        <v>163</v>
      </c>
      <c r="M6" s="83"/>
      <c r="N6" s="81" t="s">
        <v>164</v>
      </c>
      <c r="O6" s="79">
        <f>SUMIF($G$2:N$2,N$2,$G6:N6)</f>
        <v>0</v>
      </c>
      <c r="P6" s="81" t="s">
        <v>165</v>
      </c>
      <c r="Q6" s="81" t="s">
        <v>166</v>
      </c>
      <c r="R6" s="81" t="s">
        <v>167</v>
      </c>
      <c r="S6" s="79">
        <f>SUMIF($G$2:R$2,R$2,$G6:R6)</f>
        <v>0</v>
      </c>
      <c r="T6" s="81" t="s">
        <v>168</v>
      </c>
      <c r="U6" s="81" t="s">
        <v>169</v>
      </c>
      <c r="V6" s="81" t="s">
        <v>170</v>
      </c>
      <c r="W6" s="83"/>
      <c r="X6" s="81" t="s">
        <v>171</v>
      </c>
      <c r="Y6" s="79">
        <f>SUMIF($G$2:X$2,X$2,$G6:X6)</f>
        <v>0</v>
      </c>
    </row>
    <row r="7" spans="1:25" ht="90" x14ac:dyDescent="0.2">
      <c r="A7" s="100" t="s">
        <v>150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172</v>
      </c>
      <c r="Y7" s="79">
        <f>SUMIF($G$2:X$2,X$2,$G7:X7)</f>
        <v>0</v>
      </c>
    </row>
    <row r="8" spans="1:25" ht="140" x14ac:dyDescent="0.2">
      <c r="A8" s="100" t="s">
        <v>150</v>
      </c>
      <c r="B8" s="101"/>
      <c r="C8" s="101"/>
      <c r="D8" s="101"/>
      <c r="E8" s="101" t="s">
        <v>59</v>
      </c>
      <c r="F8" s="102" t="s">
        <v>58</v>
      </c>
      <c r="G8" s="81" t="s">
        <v>173</v>
      </c>
      <c r="H8" s="79">
        <f>SUMIF($G$2:G$2,G$2,$G8:G8)</f>
        <v>0</v>
      </c>
      <c r="I8" s="85"/>
      <c r="J8" s="85"/>
      <c r="K8" s="85"/>
      <c r="L8" s="85"/>
      <c r="M8" s="85"/>
      <c r="N8" s="81" t="s">
        <v>174</v>
      </c>
      <c r="O8" s="79">
        <f>SUMIF($G$2:N$2,N$2,$G8:N8)</f>
        <v>0</v>
      </c>
      <c r="P8" s="81" t="s">
        <v>175</v>
      </c>
      <c r="Q8" s="81" t="s">
        <v>176</v>
      </c>
      <c r="R8" s="81" t="s">
        <v>177</v>
      </c>
      <c r="S8" s="79">
        <f>SUMIF($G$2:R$2,R$2,$G8:R8)</f>
        <v>0</v>
      </c>
      <c r="T8" s="103"/>
      <c r="U8" s="103"/>
      <c r="V8" s="103"/>
      <c r="W8" s="103"/>
      <c r="X8" s="81" t="s">
        <v>178</v>
      </c>
      <c r="Y8" s="79">
        <f>SUMIF($G$2:X$2,X$2,$G8:X8)</f>
        <v>0</v>
      </c>
    </row>
    <row r="9" spans="1:25" ht="154" x14ac:dyDescent="0.2">
      <c r="A9" s="100" t="s">
        <v>150</v>
      </c>
      <c r="B9" s="101"/>
      <c r="C9" s="101"/>
      <c r="D9" s="101"/>
      <c r="E9" s="101" t="s">
        <v>57</v>
      </c>
      <c r="F9" s="102" t="s">
        <v>56</v>
      </c>
      <c r="G9" s="81" t="s">
        <v>179</v>
      </c>
      <c r="H9" s="79">
        <f>SUMIF($G$2:G$2,G$2,$G9:G9)</f>
        <v>0</v>
      </c>
      <c r="I9" s="85"/>
      <c r="J9" s="85"/>
      <c r="K9" s="85"/>
      <c r="L9" s="85"/>
      <c r="M9" s="85"/>
      <c r="N9" s="81" t="s">
        <v>180</v>
      </c>
      <c r="O9" s="79">
        <f>SUMIF($G$2:N$2,N$2,$G9:N9)</f>
        <v>0</v>
      </c>
      <c r="P9" s="81" t="s">
        <v>181</v>
      </c>
      <c r="Q9" s="81" t="s">
        <v>182</v>
      </c>
      <c r="R9" s="81" t="s">
        <v>183</v>
      </c>
      <c r="S9" s="79">
        <f>SUMIF($G$2:R$2,R$2,$G9:R9)</f>
        <v>0</v>
      </c>
      <c r="T9" s="103"/>
      <c r="U9" s="103"/>
      <c r="V9" s="103"/>
      <c r="W9" s="103"/>
      <c r="X9" s="81" t="s">
        <v>184</v>
      </c>
      <c r="Y9" s="79">
        <f>SUMIF($G$2:X$2,X$2,$G9:X9)</f>
        <v>0</v>
      </c>
    </row>
    <row r="10" spans="1:25" ht="140" x14ac:dyDescent="0.2">
      <c r="A10" s="100" t="s">
        <v>150</v>
      </c>
      <c r="B10" s="101"/>
      <c r="C10" s="101"/>
      <c r="D10" s="101"/>
      <c r="E10" s="101" t="s">
        <v>55</v>
      </c>
      <c r="F10" s="102" t="s">
        <v>54</v>
      </c>
      <c r="G10" s="81" t="s">
        <v>185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186</v>
      </c>
      <c r="O10" s="79">
        <f>SUMIF($G$2:N$2,N$2,$G10:N10)</f>
        <v>0</v>
      </c>
      <c r="P10" s="81" t="s">
        <v>187</v>
      </c>
      <c r="Q10" s="81" t="s">
        <v>188</v>
      </c>
      <c r="R10" s="81" t="s">
        <v>189</v>
      </c>
      <c r="S10" s="79">
        <f>SUMIF($G$2:R$2,R$2,$G10:R10)</f>
        <v>0</v>
      </c>
      <c r="T10" s="103"/>
      <c r="U10" s="103"/>
      <c r="V10" s="103"/>
      <c r="W10" s="103"/>
      <c r="X10" s="81" t="s">
        <v>190</v>
      </c>
      <c r="Y10" s="79">
        <f>SUMIF($G$2:X$2,X$2,$G10:X10)</f>
        <v>0</v>
      </c>
    </row>
    <row r="11" spans="1:25" ht="140" x14ac:dyDescent="0.2">
      <c r="A11" s="100" t="s">
        <v>150</v>
      </c>
      <c r="B11" s="101"/>
      <c r="C11" s="101"/>
      <c r="D11" s="101"/>
      <c r="E11" s="101" t="s">
        <v>53</v>
      </c>
      <c r="F11" s="102" t="s">
        <v>52</v>
      </c>
      <c r="G11" s="81" t="s">
        <v>191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192</v>
      </c>
      <c r="O11" s="79">
        <f>SUMIF($G$2:N$2,N$2,$G11:N11)</f>
        <v>0</v>
      </c>
      <c r="P11" s="81" t="s">
        <v>193</v>
      </c>
      <c r="Q11" s="81" t="s">
        <v>194</v>
      </c>
      <c r="R11" s="81" t="s">
        <v>195</v>
      </c>
      <c r="S11" s="79">
        <f>SUMIF($G$2:R$2,R$2,$G11:R11)</f>
        <v>0</v>
      </c>
      <c r="T11" s="103"/>
      <c r="U11" s="103"/>
      <c r="V11" s="103"/>
      <c r="W11" s="103"/>
      <c r="X11" s="81" t="s">
        <v>196</v>
      </c>
      <c r="Y11" s="79">
        <f>SUMIF($G$2:X$2,X$2,$G11:X11)</f>
        <v>0</v>
      </c>
    </row>
    <row r="12" spans="1:25" ht="168" x14ac:dyDescent="0.2">
      <c r="A12" s="100" t="s">
        <v>150</v>
      </c>
      <c r="B12" s="101"/>
      <c r="C12" s="101"/>
      <c r="D12" s="101"/>
      <c r="E12" s="101" t="s">
        <v>51</v>
      </c>
      <c r="F12" s="102" t="s">
        <v>50</v>
      </c>
      <c r="G12" s="81" t="s">
        <v>197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198</v>
      </c>
      <c r="O12" s="79">
        <f>SUMIF($G$2:N$2,N$2,$G12:N12)</f>
        <v>0</v>
      </c>
      <c r="P12" s="81" t="s">
        <v>199</v>
      </c>
      <c r="Q12" s="81" t="s">
        <v>200</v>
      </c>
      <c r="R12" s="81" t="s">
        <v>201</v>
      </c>
      <c r="S12" s="79">
        <f>SUMIF($G$2:R$2,R$2,$G12:R12)</f>
        <v>0</v>
      </c>
      <c r="T12" s="103"/>
      <c r="U12" s="103"/>
      <c r="V12" s="103"/>
      <c r="W12" s="103"/>
      <c r="X12" s="81" t="s">
        <v>202</v>
      </c>
      <c r="Y12" s="79">
        <f>SUMIF($G$2:X$2,X$2,$G12:X12)</f>
        <v>0</v>
      </c>
    </row>
    <row r="13" spans="1:25" ht="126" x14ac:dyDescent="0.2">
      <c r="A13" s="100" t="s">
        <v>150</v>
      </c>
      <c r="B13" s="101"/>
      <c r="C13" s="101"/>
      <c r="D13" s="101"/>
      <c r="E13" s="101" t="s">
        <v>49</v>
      </c>
      <c r="F13" s="102" t="s">
        <v>48</v>
      </c>
      <c r="G13" s="81" t="s">
        <v>203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204</v>
      </c>
      <c r="O13" s="79">
        <f>SUMIF($G$2:N$2,N$2,$G13:N13)</f>
        <v>0</v>
      </c>
      <c r="P13" s="81" t="s">
        <v>205</v>
      </c>
      <c r="Q13" s="81" t="s">
        <v>206</v>
      </c>
      <c r="R13" s="81" t="s">
        <v>207</v>
      </c>
      <c r="S13" s="79">
        <f>SUMIF($G$2:R$2,R$2,$G13:R13)</f>
        <v>0</v>
      </c>
      <c r="T13" s="103"/>
      <c r="U13" s="103"/>
      <c r="V13" s="103"/>
      <c r="W13" s="103"/>
      <c r="X13" s="81" t="s">
        <v>208</v>
      </c>
      <c r="Y13" s="79">
        <f>SUMIF($G$2:X$2,X$2,$G13:X13)</f>
        <v>0</v>
      </c>
    </row>
    <row r="14" spans="1:25" ht="409.6" x14ac:dyDescent="0.2">
      <c r="A14" s="100" t="s">
        <v>150</v>
      </c>
      <c r="B14" s="101"/>
      <c r="C14" s="101"/>
      <c r="D14" s="101"/>
      <c r="E14" s="101" t="s">
        <v>47</v>
      </c>
      <c r="F14" s="102" t="s">
        <v>46</v>
      </c>
      <c r="G14" s="81" t="s">
        <v>209</v>
      </c>
      <c r="H14" s="79">
        <f>SUMIF($G$2:G$2,G$2,$G14:G14)</f>
        <v>0</v>
      </c>
      <c r="I14" s="81" t="s">
        <v>210</v>
      </c>
      <c r="J14" s="81" t="s">
        <v>211</v>
      </c>
      <c r="K14" s="81" t="s">
        <v>212</v>
      </c>
      <c r="L14" s="81" t="s">
        <v>213</v>
      </c>
      <c r="M14" s="81" t="s">
        <v>214</v>
      </c>
      <c r="N14" s="81" t="s">
        <v>215</v>
      </c>
      <c r="O14" s="79">
        <f>SUMIF($G$2:N$2,N$2,$G14:N14)</f>
        <v>0</v>
      </c>
      <c r="P14" s="81" t="s">
        <v>216</v>
      </c>
      <c r="Q14" s="81" t="s">
        <v>217</v>
      </c>
      <c r="R14" s="81" t="s">
        <v>218</v>
      </c>
      <c r="S14" s="79">
        <f>SUMIF($G$2:R$2,R$2,$G14:R14)</f>
        <v>0</v>
      </c>
      <c r="T14" s="81" t="s">
        <v>219</v>
      </c>
      <c r="U14" s="81" t="s">
        <v>220</v>
      </c>
      <c r="V14" s="81" t="s">
        <v>221</v>
      </c>
      <c r="W14" s="81" t="s">
        <v>222</v>
      </c>
      <c r="X14" s="81" t="s">
        <v>223</v>
      </c>
      <c r="Y14" s="79">
        <f>SUMIF($G$2:X$2,X$2,$G14:X14)</f>
        <v>0</v>
      </c>
    </row>
    <row r="15" spans="1:25" ht="224" x14ac:dyDescent="0.2">
      <c r="A15" s="100" t="s">
        <v>150</v>
      </c>
      <c r="B15" s="101"/>
      <c r="C15" s="101"/>
      <c r="D15" s="101"/>
      <c r="E15" s="101" t="s">
        <v>224</v>
      </c>
      <c r="F15" s="105" t="s">
        <v>225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226</v>
      </c>
      <c r="Q15" s="81" t="s">
        <v>227</v>
      </c>
      <c r="R15" s="81" t="s">
        <v>228</v>
      </c>
      <c r="S15" s="79">
        <f>SUMIF($G$2:R$2,R$2,$G15:R15)</f>
        <v>0</v>
      </c>
      <c r="T15" s="108"/>
      <c r="U15" s="108"/>
      <c r="V15" s="108"/>
      <c r="W15" s="108"/>
      <c r="X15" s="81" t="s">
        <v>229</v>
      </c>
      <c r="Y15" s="79">
        <f>SUMIF($G$2:X$2,X$2,$G15:X15)</f>
        <v>0</v>
      </c>
    </row>
    <row r="16" spans="1:25" ht="409.6" x14ac:dyDescent="0.2">
      <c r="A16" s="100" t="s">
        <v>150</v>
      </c>
      <c r="B16" s="101"/>
      <c r="C16" s="101"/>
      <c r="D16" s="101"/>
      <c r="E16" s="101" t="s">
        <v>45</v>
      </c>
      <c r="F16" s="102" t="s">
        <v>44</v>
      </c>
      <c r="G16" s="81" t="s">
        <v>230</v>
      </c>
      <c r="H16" s="79">
        <f>SUMIF($G$2:G$2,G$2,$G16:G16)</f>
        <v>0</v>
      </c>
      <c r="I16" s="81" t="s">
        <v>231</v>
      </c>
      <c r="J16" s="81" t="s">
        <v>232</v>
      </c>
      <c r="K16" s="81" t="s">
        <v>233</v>
      </c>
      <c r="L16" s="81" t="s">
        <v>234</v>
      </c>
      <c r="M16" s="81" t="s">
        <v>235</v>
      </c>
      <c r="N16" s="81" t="s">
        <v>236</v>
      </c>
      <c r="O16" s="79">
        <f>SUMIF($G$2:N$2,N$2,$G16:N16)</f>
        <v>0</v>
      </c>
      <c r="P16" s="81" t="s">
        <v>237</v>
      </c>
      <c r="Q16" s="81" t="s">
        <v>238</v>
      </c>
      <c r="R16" s="81" t="s">
        <v>239</v>
      </c>
      <c r="S16" s="79">
        <f>SUMIF($G$2:R$2,R$2,$G16:R16)</f>
        <v>0</v>
      </c>
      <c r="T16" s="81" t="s">
        <v>240</v>
      </c>
      <c r="U16" s="81" t="s">
        <v>241</v>
      </c>
      <c r="V16" s="81" t="s">
        <v>242</v>
      </c>
      <c r="W16" s="81" t="s">
        <v>243</v>
      </c>
      <c r="X16" s="81" t="s">
        <v>244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B4"/>
  <sheetViews>
    <sheetView showFormulas="1" zoomScale="75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2" sqref="G2"/>
    </sheetView>
  </sheetViews>
  <sheetFormatPr baseColWidth="10" defaultRowHeight="15" x14ac:dyDescent="0.2"/>
  <cols>
    <col min="1" max="1" width="18.6640625" customWidth="1"/>
    <col min="2" max="2" width="11.83203125" customWidth="1"/>
    <col min="16" max="16" width="10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4" max="164" width="45.1640625" bestFit="1" customWidth="1"/>
    <col min="165" max="165" width="15.1640625" bestFit="1" customWidth="1"/>
  </cols>
  <sheetData>
    <row r="1" spans="1:158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263</v>
      </c>
      <c r="FA1" s="8" t="s">
        <v>0</v>
      </c>
      <c r="FB1" s="8" t="s">
        <v>0</v>
      </c>
    </row>
    <row r="2" spans="1:158" ht="66" customHeight="1" x14ac:dyDescent="0.2">
      <c r="A2" s="22" t="s">
        <v>8</v>
      </c>
      <c r="B2" t="s">
        <v>9</v>
      </c>
      <c r="FA2" s="48" t="s">
        <v>34</v>
      </c>
      <c r="FB2" s="48" t="s">
        <v>262</v>
      </c>
    </row>
    <row r="3" spans="1:158" x14ac:dyDescent="0.2">
      <c r="A3" s="25" t="s">
        <v>11</v>
      </c>
      <c r="B3" t="s">
        <v>10</v>
      </c>
    </row>
    <row r="4" spans="1:158" x14ac:dyDescent="0.2">
      <c r="B4" s="27" t="s">
        <v>7</v>
      </c>
      <c r="FA4" s="21"/>
    </row>
  </sheetData>
  <autoFilter ref="A2:DT2" xr:uid="{3B89445B-6ECC-4440-B85C-E593AE209933}"/>
  <conditionalFormatting sqref="A1:EZ1 A2:FB1048576">
    <cfRule type="expression" dxfId="15" priority="2" stopIfTrue="1">
      <formula>AND(OR($N1&lt;&gt;"-",$O1&lt;&gt;0,$P1&lt;&gt;0),ROW()&gt;2,$A1&lt;&gt;"")</formula>
    </cfRule>
  </conditionalFormatting>
  <conditionalFormatting sqref="FB2">
    <cfRule type="expression" dxfId="14" priority="1" stopIfTrue="1">
      <formula>AND(OR($N2&lt;&gt;"-",$O2&lt;&gt;0,$P2&lt;&gt;0),ROW()&gt;2,$A2&lt;&gt;"")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abSelected="1" topLeftCell="D1" zoomScaleNormal="90" workbookViewId="0">
      <selection activeCell="D2" sqref="D2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123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135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135</v>
      </c>
      <c r="N5" s="12" t="s">
        <v>16</v>
      </c>
      <c r="O5" s="93" t="s">
        <v>135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135</v>
      </c>
      <c r="U5" s="89" t="s">
        <v>29</v>
      </c>
      <c r="V5" s="90" t="s">
        <v>135</v>
      </c>
      <c r="W5" t="s">
        <v>20</v>
      </c>
    </row>
    <row r="6" spans="1:24" ht="16" x14ac:dyDescent="0.2">
      <c r="A6" s="13"/>
      <c r="C6" s="17" t="s">
        <v>23</v>
      </c>
      <c r="D6" s="17" t="s">
        <v>136</v>
      </c>
      <c r="E6" s="16" t="s">
        <v>22</v>
      </c>
      <c r="F6" s="125" t="s">
        <v>137</v>
      </c>
      <c r="G6" s="19" t="e">
        <f>SUMIFS(INDEX('ETPT Format DDG'!$A:$FA,,IFERROR(MATCH(E6,'ETPT Format DDG'!$2:$2,0),MATCH(C6,'ETPT Format DDG'!$2:$2,0))),'ETPT Format DDG'!$FB:$FB,"M-TIT",'ETPT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DDG'!$A:$FA,,IFERROR(MATCH(E6,'ETPT Format DDG'!$2:$2,0),MATCH(C6,'ETPT Format DDG'!$2:$2,0))),'ETPT Format DDG'!$FB:$FB,"M-PLAC-ADD",'ETPT Format DDG'!$C:$C,$A$3)</f>
        <v>#N/A</v>
      </c>
      <c r="J6" s="18" t="e">
        <f>SUMIFS(INDEX('ETPT Format DDG'!$A:$FA,,IFERROR(MATCH(E6,'ETPT Format DDG'!$2:$2,0),MATCH(C6,'ETPT Format DDG'!$2:$2,0))),'ETPT Format DDG'!$FB:$FB,"M-PLAC-SUB",'ETPT Format DDG'!$C:$C,$A$3)</f>
        <v>#N/A</v>
      </c>
      <c r="K6" s="18" t="e">
        <f>SUMIFS(
INDEX('ETPT Format DDG'!$A:$FA,
,
IFERROR(MATCH(E6,'ETPT Format DDG'!$2:$2,0),MATCH(C6,'ETPT Format DDG'!$2:$2,0))
),'ETPT Format DDG'!$FB:$FB,"C",
'ETPT Format DDG'!$C:$C,$A$3,
'ETPT Format DDG'!$G:$G,"Magistrat")</f>
        <v>#N/A</v>
      </c>
      <c r="L6" s="19" t="e">
        <f>ROUND(SUMIFS(
INDEX('ETPT Format DDG'!$A:$FA,
,
IFERROR(MATCH(E6,'ETPT Format DDG'!$2:$2,0),MATCH(C6,'ETPT Format DDG'!$2:$2,0))
),
'ETPT Format DDG'!$C:$C,$A$3,
'ETPT Format DDG'!$G:$G,"Magistrat"),3)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DDG'!$A:$FA,,IFERROR(MATCH(E6,'ETPT Format DDG'!$2:$2,0),MATCH(C6,'ETPT Format DDG'!$2:$2,0))),'ETPT Format DDG'!$FB:$FB,"F-TIT",'ETPT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DDG'!$A:$FA,,IFERROR(MATCH(E6,'ETPT Format DDG'!$2:$2,0),MATCH(C6,'ETPT Format DDG'!$2:$2,0))),'ETPT Format DDG'!$FB:$FB,"F-PLAC-ADD",'ETPT Format DDG'!$C:$C,$A$3)</f>
        <v>#N/A</v>
      </c>
      <c r="Q6" s="18" t="e">
        <f>SUMIFS(INDEX('ETPT Format DDG'!$A:$FA,,IFERROR(MATCH(E6,'ETPT Format DDG'!$2:$2,0),MATCH(C6,'ETPT Format DDG'!$2:$2,0))),'ETPT Format DDG'!$FB:$FB,"F-PLAC-SUB",'ETPT Format DDG'!$C:$C,$A$3)</f>
        <v>#N/A</v>
      </c>
      <c r="R6" s="18" t="e">
        <f>SUMIFS(INDEX('ETPT Format DDG'!$A:$FA,,IFERROR(MATCH(E6,'ETPT Format DDG'!$2:$2,0),MATCH(C6,'ETPT Format DDG'!$2:$2,0))),'ETPT Format DDG'!$FB:$FB,"C",'ETPT Format DDG'!$C:$C,$A$3,'ETPT Format DDG'!$G:$G,"Greffe")</f>
        <v>#N/A</v>
      </c>
      <c r="S6" s="19" t="e">
        <f>ROUND(SUMIFS(
INDEX('ETPT Format DDG'!$A:$FA,
,
IFERROR(MATCH(E6,'ETPT Format DDG'!$2:$2,0),MATCH(C6,'ETPT Format DDG'!$2:$2,0))
),
'ETPT Format DDG'!$C:$C,$A$3,
'ETPT Format DDG'!$G:$G,"Greffe"),3)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DDG'!$A:$FA,
,
IFERROR(MATCH(E6,'ETPT Format DDG'!$2:$2,0),MATCH(C6,'ETPT Format DDG'!$2:$2,0))
),'ETPT Format DDG'!$FB:$FB,"C",
'ETPT Format DDG'!$C:$C,$A$3,
'ETPT Format DDG'!$G:$G,"Autour du magistrat"),3)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3" priority="13">
      <formula>IF(LEFT($A$3,2)&lt;&gt;"TJ",TRUE,FALSE)</formula>
    </cfRule>
  </conditionalFormatting>
  <conditionalFormatting sqref="C6:V151">
    <cfRule type="expression" dxfId="12" priority="15">
      <formula>AND(ISBLANK($C6)=FALSE,ISBLANK($E6)=TRUE)</formula>
    </cfRule>
  </conditionalFormatting>
  <conditionalFormatting sqref="D1:F1048576">
    <cfRule type="expression" dxfId="11" priority="11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>
      <formula>AND($D1="7. TOTAL CONTENTIEUX DES MINEURS",OR(_xlfn.NUMBERVALUE($L1)-(_xlfn.NUMBERVALUE($L2)+_xlfn.NUMBERVALUE($L3))&lt;&gt;0,_xlfn.NUMBERVALUE($S1)-(_xlfn.NUMBERVALUE($S2)+_xlfn.NUMBERVALUE($S3))&lt;&gt;0,_xlfn.NUMBERVALUE($U1)-(_xlfn.NUMBERVALUE($U2)+_xlfn.NUMBERVALUE($U3))&lt;&gt;0))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10" stopIfTrue="1">
      <formula>OR(_xlfn.NUMBERVALUE($L6)&lt;&gt;_xlfn.NUMBERVALUE($L7),_xlfn.NUMBERVALUE($S6)&lt;&gt;_xlfn.NUMBERVALUE($S7),_xlfn.NUMBERVALUE($U6)&lt;&gt;_xlfn.NUMBERVALUE($U7))</formula>
    </cfRule>
  </conditionalFormatting>
  <conditionalFormatting sqref="G1:M1048576">
    <cfRule type="expression" dxfId="8" priority="8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9">
      <formula>AND($D1="7. TOTAL CONTENTIEUX DES MINEURS",_xlfn.NUMBERVALUE($L1)-(_xlfn.NUMBERVALUE($L2)+_xlfn.NUMBERVALUE($L3))&lt;&gt;0)</formula>
    </cfRule>
  </conditionalFormatting>
  <conditionalFormatting sqref="G7:M7">
    <cfRule type="expression" dxfId="6" priority="7" stopIfTrue="1">
      <formula>_xlfn.NUMBERVALUE($L7)&lt;&gt;_xlfn.NUMBERVALUE($L6)</formula>
    </cfRule>
  </conditionalFormatting>
  <conditionalFormatting sqref="N1:T1048576">
    <cfRule type="expression" dxfId="5" priority="5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6" stopIfTrue="1">
      <formula>AND($D1="7. TOTAL CONTENTIEUX DES MINEURS",_xlfn.NUMBERVALUE($S1)-(_xlfn.NUMBERVALUE($S2)+_xlfn.NUMBERVALUE($S3))&lt;&gt;0)</formula>
    </cfRule>
  </conditionalFormatting>
  <conditionalFormatting sqref="N7:T7">
    <cfRule type="expression" dxfId="3" priority="4" stopIfTrue="1">
      <formula>_xlfn.NUMBERVALUE($S7)&lt;&gt;_xlfn.NUMBERVALUE($S6)</formula>
    </cfRule>
  </conditionalFormatting>
  <conditionalFormatting sqref="U1:V1048576">
    <cfRule type="expression" dxfId="2" priority="2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3">
      <formula>AND($D1="7. TOTAL CONTENTIEUX DES MINEURS",_xlfn.NUMBERVALUE($U1)-(_xlfn.NUMBERVALUE($U2)+_xlfn.NUMBERVALUE($U3))&lt;&gt;0)</formula>
    </cfRule>
  </conditionalFormatting>
  <conditionalFormatting sqref="U7:V7">
    <cfRule type="expression" dxfId="0" priority="1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110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245</v>
      </c>
      <c r="G1" t="s">
        <v>260</v>
      </c>
    </row>
    <row r="2" spans="1:7" ht="32" x14ac:dyDescent="0.2">
      <c r="A2" s="35" t="s">
        <v>253</v>
      </c>
      <c r="B2" s="35" t="s">
        <v>254</v>
      </c>
      <c r="C2" s="35" t="s">
        <v>255</v>
      </c>
      <c r="D2" s="124" t="s">
        <v>256</v>
      </c>
      <c r="E2" s="124" t="s">
        <v>257</v>
      </c>
      <c r="F2" s="124" t="s">
        <v>258</v>
      </c>
      <c r="G2" t="s">
        <v>259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R1" activePane="topRight" state="frozen"/>
      <selection activeCell="D1" sqref="D1"/>
      <selection pane="topRight" activeCell="X13" sqref="X13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248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252</v>
      </c>
      <c r="E5" s="117" t="s">
        <v>65</v>
      </c>
      <c r="F5" s="117" t="s">
        <v>64</v>
      </c>
      <c r="G5" s="103" t="e">
        <f>SUMIFS( INDEX( 'ETPT Format DDG'!$A:$FA,,MATCH("Temps ventilés sur la période (contentieux sociaux civils et commerciaux)",'ETPT Format DDG'!2:2,0)),'ETPT Format DDG'!$C:$C,$D$5,'ETPT Format DDG'!$FA:$FA,"Fonctionnaire CTECH") +
SUMIFS( INDEX( 'ETPT Format DDG'!$A:$FA,,MATCH("13.9.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DDG'!$A:$FA,,MATCH("13.9.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DDG'!$A:$FA,,MATCH("1. TOTAL CONTENTIEUX SOCIAL",'ETPT Format DDG'!2:2,0)),'ETPT Format DDG'!$C:$C,$D$5,'ETPT Format DDG'!$FA:$FA,"Fonctionnaire A-B-CBUR")</f>
        <v>#N/A</v>
      </c>
      <c r="N5" s="103" t="e">
        <f>SUMIFS( INDEX( 'ETPT Format DDG'!$A:$FA,,MATCH("Temps ventilés sur la période (contentieux sociaux civils et commerciaux)",'ETPT Format DDG'!2:2,0)),'ETPT Format DDG'!$C:$C,$D$5,'ETPT Format DDG'!$FA:$FA,"Fonctionnaire A-B-CBUR") -
SUMIFS( INDEX( 'ETPT Format DDG'!$A:$FA,,MATCH("1.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DDG'!$A:$FA,,MATCH("Temps ventilés sur la période (contentieux sociaux civils et commerciaux)",'ETPT Format DDG'!2:2,0)),'ETPT Format DDG'!$C:$C,$D$5,'ETPT Format DDG'!$FA:$FA,"JURISTE AS chambres sociales") +
SUMIFS( INDEX( 'ETPT Format DDG'!$A:$FA,,MATCH("13.9.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DDG'!$A:$FA,,MATCH("Temps ventilés sur la période (contentieux sociaux civils et commerciaux)",'ETPT Format DDG'!2:2,0)),'ETPT Format DDG'!$C:$C,$D$5,'ETPT Format DDG'!$FA:$FA,"JURISTE AS siège Autres") +
SUMIFS( INDEX( 'ETPT Format DDG'!$A:$FA,,MATCH("13.9.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DDG'!$A:$FA,,MATCH("Temps ventilés sur la période (contentieux sociaux civils et commerciaux)",'ETPT Format DDG'!2:2,0)),'ETPT Format DDG'!$C:$C,$D$5,'ETPT Format DDG'!$FA:$FA,"JURISTE AS parquet général") +
SUMIFS( INDEX( 'ETPT Format DDG'!$A:$FA,,MATCH("13.9.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DDG'!$A:$FA,,MATCH("1. TOTAL CONTENTIEUX SOCIAL",'ETPT Format DDG'!2:2,0)),'ETPT Format DDG'!$C:$C,$D$5,'ETPT Format DDG'!$FA:$FA,"Magistrat SIEGE")</f>
        <v>#N/A</v>
      </c>
      <c r="X5" s="103" t="e">
        <f>SUMIFS( INDEX( 'ETPT Format DDG'!$A:$FA,,MATCH("Temps ventilés sur la période (contentieux sociaux civils et commerciaux)",'ETPT Format DDG'!2:2,0)),'ETPT Format DDG'!$C:$C,$D$5,'ETPT Format DDG'!$FA:$FA,"Magistrat SIEGE") -
SUMIFS( INDEX( 'ETPT Format DDG'!$A:$FA,,MATCH("1.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>IF(ISBLANK($D$5),"",$D$5)</f>
        <v>=ETPT_CA_JUR_DDG!D5</v>
      </c>
      <c r="E6" s="117" t="s">
        <v>63</v>
      </c>
      <c r="F6" s="117" t="s">
        <v>62</v>
      </c>
      <c r="G6" s="103" t="e">
        <f>SUMIFS( INDEX( 'ETPT Format DDG'!$A:$FA,,MATCH("Temps ventilés sur la période (service pénal)",'ETPT Format DDG'!2:2,0)),'ETPT Format DDG'!$C:$C,$D$5,'ETPT Format DDG'!$FA:$FA,"Fonctionnaire CTECH") +
SUMIFS( INDEX( 'ETPT Format DDG'!$A:$FA,,MATCH("13.10.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DDG'!$A:$FA,,MATCH("11.1. ASSISES HORS JIRS",'ETPT Format DDG'!2:2,0)),'ETPT Format DDG'!$C:$C,$D$5,'ETPT Format DDG'!$FA:$FA,"Fonctionnaire A-B-CBUR") +
SUMIFS( INDEX( 'ETPT Format DDG'!$A:$FA,,MATCH("11.2 ASSISES JIRS",'ETPT Format DDG'!2:2,0)),'ETPT Format DDG'!$C:$C,$D$5,'ETPT Format DDG'!$FA:$FA,"Fonctionnaire A-B-CBUR")</f>
        <v>#N/A</v>
      </c>
      <c r="K6" s="103" t="e">
        <f>SUMIFS( INDEX( 'ETPT Format DDG'!$A:$FA,,MATCH("11.3. COUR CRIMINELLE DÉPARTEMENTALE",'ETPT Format DDG'!2:2,0)),'ETPT Format DDG'!$C:$C,$D$5,'ETPT Format DDG'!$FA:$FA,"Fonctionnaire A-B-CBUR")</f>
        <v>#N/A</v>
      </c>
      <c r="L6" s="103" t="e">
        <f>SUMIFS( INDEX( 'ETPT Format DDG'!$A:$FA,,MATCH("8.4. CONTENTIEUX JIRS CRIM-ORG",'ETPT Format DDG'!2:2,0)),'ETPT Format DDG'!$C:$C,$D$5,'ETPT Format DDG'!$FA:$FA,"Fonctionnaire A-B-CBUR") +
SUMIFS( INDEX( 'ETPT Format DDG'!$A:$FA,,MATCH("8.7. CONTENTIEUX JIRS ÉCO-FI",'ETPT Format DDG'!2:2,0)),'ETPT Format DDG'!$C:$C,$D$5,'ETPT Format DDG'!$FA:$FA,"Fonctionnaire A-B-CBUR") +
SUMIFS( INDEX( 'ETPT Format DDG'!$A:$FA,,MATCH("9.3. CONTENTIEUX DE LA DÉTENTION JIRS",'ETPT Format DDG'!2:2,0)),'ETPT Format DDG'!$C:$C,$D$5,'ETPT Format DDG'!$FA:$FA,"Fonctionnaire A-B-CBUR")+
SUMIFS( INDEX( 'ETPT Format DDG'!$A:$FA,,MATCH("9.5. CONTENTIEUX DU CONTRÔLE JUDICIAIRE JIRS",'ETPT Format DDG'!2:2,0)),'ETPT Format DDG'!$C:$C,$D$5,'ETPT Format DDG'!$FA:$FA,"Fonctionnaire A-B-CBUR")+
SUMIFS( INDEX( 'ETPT Format DDG'!$A:$FA,,MATCH("9.7.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DDG'!$A:$FA,,MATCH("Temps ventilés sur la période (service pénal)",'ETPT Format DDG'!2:2,0)),'ETPT Format DDG'!$C:$C,$D$5,'ETPT Format DDG'!$FA:$FA,"Fonctionnaire A-B-CBUR") -
SUMIFS( INDEX( 'ETPT Format DDG'!$A:$FA,,MATCH("11.1. ASSISES HORS JIRS",'ETPT Format DDG'!2:2,0)),'ETPT Format DDG'!$C:$C,$D$5,'ETPT Format DDG'!$FA:$FA,"Fonctionnaire A-B-CBUR")  -
SUMIFS( INDEX( 'ETPT Format DDG'!$A:$FA,,MATCH("11.2 ASSISES JIRS",'ETPT Format DDG'!2:2,0)),'ETPT Format DDG'!$C:$C,$D$5,'ETPT Format DDG'!$FA:$FA,"Fonctionnaire A-B-CBUR")  -
SUMIFS( INDEX( 'ETPT Format DDG'!$A:$FA,,MATCH("11.3. COUR CRIMINELLE DÉPARTEMENTALE",'ETPT Format DDG'!2:2,0)),'ETPT Format DDG'!$C:$C,$D$5,'ETPT Format DDG'!$FA:$FA,"Fonctionnaire A-B-CBUR")  -
SUMIFS( INDEX( 'ETPT Format DDG'!$A:$FA,,MATCH("8.4. CONTENTIEUX JIRS CRIM-ORG",'ETPT Format DDG'!2:2,0)),'ETPT Format DDG'!$C:$C,$D$5,'ETPT Format DDG'!$FA:$FA,"Fonctionnaire A-B-CBUR")  -
SUMIFS( INDEX( 'ETPT Format DDG'!$A:$FA,,MATCH("8.7. CONTENTIEUX JIRS ÉCO-FI",'ETPT Format DDG'!2:2,0)),'ETPT Format DDG'!$C:$C,$D$5,'ETPT Format DDG'!$FA:$FA,"Fonctionnaire A-B-CBUR")  -
SUMIFS( INDEX( 'ETPT Format DDG'!$A:$FA,,MATCH("9.3. CONTENTIEUX DE LA DÉTENTION JIRS",'ETPT Format DDG'!2:2,0)),'ETPT Format DDG'!$C:$C,$D$5,'ETPT Format DDG'!$FA:$FA,"Fonctionnaire A-B-CBUR")  -
SUMIFS( INDEX( 'ETPT Format DDG'!$A:$FA,,MATCH("9.5. CONTENTIEUX DU CONTRÔLE JUDICIAIRE JIRS",'ETPT Format DDG'!2:2,0)),'ETPT Format DDG'!$C:$C,$D$5,'ETPT Format DDG'!$FA:$FA,"Fonctionnaire A-B-CBUR")  -
SUMIFS( INDEX( 'ETPT Format DDG'!$A:$FA,,MATCH("9.7. CONTENTIEUX DE FOND JIRS",'ETPT Format DDG'!2:2,0)),'ETPT Format DDG'!$C:$C,$D$5,'ETPT Format DDG'!$FA:$FA,"Fonctionnaire A-B-CBUR")  +
SUMIFS( INDEX( 'ETPT Format DDG'!$A:$FA,,MATCH("13.10.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0">SUM(I6:N6)</f>
        <v>#N/A</v>
      </c>
      <c r="P6" s="103" t="e">
        <f>SUMIFS( INDEX( 'ETPT Format DDG'!$A:$FA,,MATCH("Temps ventilés sur la période (service pénal)",'ETPT Format DDG'!2:2,0)),'ETPT Format DDG'!$C:$C,$D$5,'ETPT Format DDG'!$FA:$FA,"JURISTE AS chambres sociales") +
SUMIFS( INDEX( 'ETPT Format DDG'!$A:$FA,,MATCH("13.10.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DDG'!$A:$FA,,MATCH("Temps ventilés sur la période (service pénal)",'ETPT Format DDG'!2:2,0)),'ETPT Format DDG'!$C:$C,$D$5,'ETPT Format DDG'!$FA:$FA,"JURISTE AS siège Autres") +
SUMIFS( INDEX( 'ETPT Format DDG'!$A:$FA,,MATCH("13.10.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DDG'!$A:$FA,,MATCH("Temps ventilés sur la période (service pénal)",'ETPT Format DDG'!2:2,0)),'ETPT Format DDG'!$C:$C,$D$5,'ETPT Format DDG'!$FA:$FA,"JURISTE AS parquet général") +
SUMIFS( INDEX( 'ETPT Format DDG'!$A:$FA,,MATCH("13.10.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1">SUM(P6:R6)</f>
        <v>#N/A</v>
      </c>
      <c r="T6" s="103" t="e">
        <f>SUMIFS( INDEX( 'ETPT Format DDG'!$A:$FA,,MATCH("11.1. ASSISES HORS JIRS",'ETPT Format DDG'!2:2,0)),'ETPT Format DDG'!$C:$C,$D$5,'ETPT Format DDG'!$FA:$FA,"Magistrat SIEGE") +
SUMIFS( INDEX( 'ETPT Format DDG'!$A:$FA,,MATCH("11.2 ASSISES JIRS",'ETPT Format DDG'!2:2,0)),'ETPT Format DDG'!$C:$C,$D$5,'ETPT Format DDG'!$FA:$FA,"Magistrat SIEGE")</f>
        <v>#N/A</v>
      </c>
      <c r="U6" s="103" t="e">
        <f>SUMIFS( INDEX( 'ETPT Format DDG'!$A:$FA,,MATCH("11.3. COUR CRIMINELLE DÉPARTEMENTALE",'ETPT Format DDG'!2:2,0)),'ETPT Format DDG'!$C:$C,$D$5,'ETPT Format DDG'!$FA:$FA,"Magistrat SIEGE")</f>
        <v>#N/A</v>
      </c>
      <c r="V6" s="103" t="e">
        <f>SUMIFS( INDEX( 'ETPT Format DDG'!$A:$FA,,MATCH("8.4. CONTENTIEUX JIRS CRIM-ORG",'ETPT Format DDG'!2:2,0)),'ETPT Format DDG'!$C:$C,$D$5,'ETPT Format DDG'!$FA:$FA,"Magistrat SIEGE") +
SUMIFS( INDEX( 'ETPT Format DDG'!$A:$FA,,MATCH("8.7. CONTENTIEUX JIRS ÉCO-FI",'ETPT Format DDG'!2:2,0)),'ETPT Format DDG'!$C:$C,$D$5,'ETPT Format DDG'!$FA:$FA,"Magistrat SIEGE") +
SUMIFS( INDEX( 'ETPT Format DDG'!$A:$FA,,MATCH("9.3. CONTENTIEUX DE LA DÉTENTION JIRS",'ETPT Format DDG'!2:2,0)),'ETPT Format DDG'!$C:$C,$D$5,'ETPT Format DDG'!$FA:$FA,"Magistrat SIEGE")+
SUMIFS( INDEX( 'ETPT Format DDG'!$A:$FA,,MATCH("9.5. CONTENTIEUX DU CONTRÔLE JUDICIAIRE JIRS",'ETPT Format DDG'!2:2,0)),'ETPT Format DDG'!$C:$C,$D$5,'ETPT Format DDG'!$FA:$FA,"Magistrat SIEGE")+
SUMIFS( INDEX( 'ETPT Format DDG'!$A:$FA,,MATCH("9.7.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DDG'!$A:$FA,,MATCH("Temps ventilés sur la période (service pénal)",'ETPT Format DDG'!2:2,0)),'ETPT Format DDG'!$C:$C,$D$5,'ETPT Format DDG'!$FA:$FA,"Magistrat SIEGE") -
SUMIFS( INDEX( 'ETPT Format DDG'!$A:$FA,,MATCH("11.1. ASSISES HORS JIRS",'ETPT Format DDG'!2:2,0)),'ETPT Format DDG'!$C:$C,$D$5,'ETPT Format DDG'!$FA:$FA,"Magistrat SIEGE")  -
SUMIFS( INDEX( 'ETPT Format DDG'!$A:$FA,,MATCH("11.2 ASSISES JIRS",'ETPT Format DDG'!2:2,0)),'ETPT Format DDG'!$C:$C,$D$5,'ETPT Format DDG'!$FA:$FA,"Magistrat SIEGE")  -
SUMIFS( INDEX( 'ETPT Format DDG'!$A:$FA,,MATCH("11.3. COUR CRIMINELLE DÉPARTEMENTALE",'ETPT Format DDG'!2:2,0)),'ETPT Format DDG'!$C:$C,$D$5,'ETPT Format DDG'!$FA:$FA,"Magistrat SIEGE")  -
SUMIFS( INDEX( 'ETPT Format DDG'!$A:$FA,,MATCH("8.4. CONTENTIEUX JIRS CRIM-ORG",'ETPT Format DDG'!2:2,0)),'ETPT Format DDG'!$C:$C,$D$5,'ETPT Format DDG'!$FA:$FA,"Magistrat SIEGE")  -
SUMIFS( INDEX( 'ETPT Format DDG'!$A:$FA,,MATCH("8.7. CONTENTIEUX JIRS ÉCO-FI",'ETPT Format DDG'!2:2,0)),'ETPT Format DDG'!$C:$C,$D$5,'ETPT Format DDG'!$FA:$FA,"Magistrat SIEGE")  -
SUMIFS( INDEX( 'ETPT Format DDG'!$A:$FA,,MATCH("9.3. CONTENTIEUX DE LA DÉTENTION JIRS",'ETPT Format DDG'!2:2,0)),'ETPT Format DDG'!$C:$C,$D$5,'ETPT Format DDG'!$FA:$FA,"Magistrat SIEGE")  -
SUMIFS( INDEX( 'ETPT Format DDG'!$A:$FA,,MATCH("9.5. CONTENTIEUX DU CONTRÔLE JUDICIAIRE JIRS",'ETPT Format DDG'!2:2,0)),'ETPT Format DDG'!$C:$C,$D$5,'ETPT Format DDG'!$FA:$FA,"Magistrat SIEGE")  -
SUMIFS( INDEX( 'ETPT Format DDG'!$A:$FA,,MATCH("9.7. CONTENTIEUX DE FOND JIRS",'ETPT Format DDG'!2:2,0)),'ETPT Format DDG'!$C:$C,$D$5,'ETPT Format DDG'!$FA:$FA,"Magistrat SIEGE")</f>
        <v>#N/A</v>
      </c>
      <c r="Y6" s="79" t="e">
        <f t="shared" ref="Y6:Y16" si="2">SUM(T6:X6)</f>
        <v>#N/A</v>
      </c>
      <c r="Z6" s="103"/>
      <c r="AA6" s="103"/>
      <c r="AB6" s="103"/>
      <c r="AC6" s="103"/>
      <c r="AD6" s="103"/>
      <c r="AE6" s="79">
        <f t="shared" ref="AE6:AE15" si="3">SUM(Z6:AD6)</f>
        <v>0</v>
      </c>
    </row>
    <row r="7" spans="1:62" x14ac:dyDescent="0.2">
      <c r="A7" s="42"/>
      <c r="B7" s="41"/>
      <c r="C7" s="41"/>
      <c r="D7" s="38" t="str">
        <f t="shared" ref="D7:D15" si="4">IF(ISBLANK($D$5),"",$D$5)</f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0"/>
        <v>0</v>
      </c>
      <c r="P7" s="103"/>
      <c r="Q7" s="103"/>
      <c r="R7" s="103"/>
      <c r="S7" s="79">
        <f t="shared" si="1"/>
        <v>0</v>
      </c>
      <c r="T7" s="103"/>
      <c r="U7" s="103"/>
      <c r="V7" s="103"/>
      <c r="W7" s="103"/>
      <c r="X7" s="103" t="e">
        <f>SUMIFS( INDEX( 'ETPT Format DDG'!$A:$FA,,MATCH("13.4 CSM",'ETPT Format DDG'!2:2,0)),'ETPT Format DDG'!$C:$C,$D$5,'ETPT Format DDG'!$FA:$FA,"Magistrat SIEGE")</f>
        <v>#N/A</v>
      </c>
      <c r="Y7" s="79" t="e">
        <f t="shared" si="2"/>
        <v>#N/A</v>
      </c>
      <c r="Z7" s="103"/>
      <c r="AA7" s="103"/>
      <c r="AB7" s="103"/>
      <c r="AC7" s="103"/>
      <c r="AD7" s="103"/>
      <c r="AE7" s="79">
        <f t="shared" si="3"/>
        <v>0</v>
      </c>
    </row>
    <row r="8" spans="1:62" x14ac:dyDescent="0.2">
      <c r="A8" s="42"/>
      <c r="B8" s="41"/>
      <c r="C8" s="41"/>
      <c r="D8" s="38" t="str">
        <f t="shared" si="4"/>
        <v>=ETPT_CA_JUR_DDG!D5</v>
      </c>
      <c r="E8" s="117" t="s">
        <v>59</v>
      </c>
      <c r="F8" s="117" t="s">
        <v>58</v>
      </c>
      <c r="G8" s="103" t="e">
        <f>SUMIFS( INDEX( 'ETPT Format DDG'!$A:$FA,,MATCH("13.8.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DDG'!$A:$FA,,MATCH("13.8. ACCUEIL DU JUSTICIABLE",'ETPT Format DDG'!2:2,0)),'ETPT Format DDG'!$C:$C,$D$5,'ETPT Format DDG'!$FA:$FA,"Fonctionnaire A-B-CBUR")</f>
        <v>#N/A</v>
      </c>
      <c r="O8" s="79" t="e">
        <f t="shared" si="0"/>
        <v>#N/A</v>
      </c>
      <c r="P8" s="103" t="e">
        <f>SUMIFS( INDEX( 'ETPT Format DDG'!$A:$FA,,MATCH("13.8. ACCUEIL DU JUSTICIABLE",'ETPT Format DDG'!2:2,0)),'ETPT Format DDG'!$C:$C,$D$5,'ETPT Format DDG'!$FA:$FA,"JURISTE AS chambres sociales")</f>
        <v>#N/A</v>
      </c>
      <c r="Q8" s="103" t="e">
        <f>SUMIFS( INDEX( 'ETPT Format DDG'!$A:$FA,,MATCH("13.8. ACCUEIL DU JUSTICIABLE",'ETPT Format DDG'!2:2,0)),'ETPT Format DDG'!$C:$C,$D$5,'ETPT Format DDG'!$FA:$FA,"JURISTE AS siège Autres")</f>
        <v>#N/A</v>
      </c>
      <c r="R8" s="103" t="e">
        <f>SUMIFS( INDEX( 'ETPT Format DDG'!$A:$FA,,MATCH("13.8. ACCUEIL DU JUSTICIABLE",'ETPT Format DDG'!2:2,0)),'ETPT Format DDG'!$C:$C,$D$5,'ETPT Format DDG'!$FA:$FA,"JURISTE AS parquet général")</f>
        <v>#N/A</v>
      </c>
      <c r="S8" s="79" t="e">
        <f t="shared" si="1"/>
        <v>#N/A</v>
      </c>
      <c r="T8" s="103"/>
      <c r="U8" s="103"/>
      <c r="V8" s="103"/>
      <c r="W8" s="103"/>
      <c r="X8" s="103" t="e">
        <f>SUMIFS( INDEX( 'ETPT Format DDG'!$A:$FA,,MATCH("13.8. ACCUEIL DU JUSTICIABLE",'ETPT Format DDG'!2:2,0)),'ETPT Format DDG'!$C:$C,$D$5,'ETPT Format DDG'!$FA:$FA,"Magistrat SIEGE")</f>
        <v>#N/A</v>
      </c>
      <c r="Y8" s="79" t="e">
        <f t="shared" si="2"/>
        <v>#N/A</v>
      </c>
      <c r="Z8" s="103"/>
      <c r="AA8" s="103"/>
      <c r="AB8" s="103"/>
      <c r="AC8" s="103"/>
      <c r="AD8" s="103"/>
      <c r="AE8" s="79">
        <f t="shared" si="3"/>
        <v>0</v>
      </c>
    </row>
    <row r="9" spans="1:62" x14ac:dyDescent="0.2">
      <c r="A9" s="42"/>
      <c r="B9" s="41"/>
      <c r="C9" s="41"/>
      <c r="D9" s="38" t="str">
        <f t="shared" si="4"/>
        <v>=ETPT_CA_JUR_DDG!D5</v>
      </c>
      <c r="E9" s="117" t="s">
        <v>57</v>
      </c>
      <c r="F9" s="117" t="s">
        <v>56</v>
      </c>
      <c r="G9" s="103" t="e">
        <f>SUMIFS( INDEX( 'ETPT Format DDG'!$A:$FA,,MATCH("Soutien (Hors accueil du justiciable)",'ETPT Format DDG'!2:2,0)),'ETPT Format DDG'!$C:$C,$D$5,'ETPT Format DDG'!$FA:$FA,"Fonctionnaire CTECH")</f>
        <v>#N/A</v>
      </c>
      <c r="H9" s="79" t="e">
        <f>SUM(G9)</f>
        <v>#N/A</v>
      </c>
      <c r="I9" s="103"/>
      <c r="J9" s="103"/>
      <c r="K9" s="103"/>
      <c r="L9" s="103"/>
      <c r="M9" s="103"/>
      <c r="N9" s="103" t="e">
        <f>SUMIFS( INDEX( 'ETPT Format DDG'!$A:$FA,,MATCH("Soutien (Hors accueil du justiciable)",'ETPT Format DDG'!2:2,0)),'ETPT Format DDG'!$C:$C,$D$5,'ETPT Format DDG'!$FA:$FA,"Fonctionnaire A-B-CBUR")</f>
        <v>#N/A</v>
      </c>
      <c r="O9" s="79" t="e">
        <f t="shared" si="0"/>
        <v>#N/A</v>
      </c>
      <c r="P9" s="103" t="e">
        <f>SUMIFS( INDEX( 'ETPT Format DDG'!$A:$FA,,MATCH("Soutien (Hors accueil du justiciable)",'ETPT Format DDG'!2:2,0)),'ETPT Format DDG'!$C:$C,$D$5,'ETPT Format DDG'!$FA:$FA,"JURISTE AS chambres sociales")</f>
        <v>#N/A</v>
      </c>
      <c r="Q9" s="103" t="e">
        <f>SUMIFS( INDEX( 'ETPT Format DDG'!$A:$FA,,MATCH("Soutien (Hors accueil du justiciable)",'ETPT Format DDG'!2:2,0)),'ETPT Format DDG'!$C:$C,$D$5,'ETPT Format DDG'!$FA:$FA,"JURISTE AS siège Autres")</f>
        <v>#N/A</v>
      </c>
      <c r="R9" s="103" t="e">
        <f>SUMIFS( INDEX( 'ETPT Format DDG'!$A:$FA,,MATCH("Soutien (Hors accueil du justiciable)",'ETPT Format DDG'!2:2,0)),'ETPT Format DDG'!$C:$C,$D$5,'ETPT Format DDG'!$FA:$FA,"JURISTE AS parquet général")</f>
        <v>#N/A</v>
      </c>
      <c r="S9" s="79" t="e">
        <f t="shared" si="1"/>
        <v>#N/A</v>
      </c>
      <c r="T9" s="103"/>
      <c r="U9" s="103"/>
      <c r="V9" s="103"/>
      <c r="W9" s="103"/>
      <c r="X9" s="103" t="e">
        <f>SUMIFS( INDEX( 'ETPT Format DDG'!$A:$FA,,MATCH("Soutien (Hors accueil du justiciable)",'ETPT Format DDG'!2:2,0)),'ETPT Format DDG'!$C:$C,$D$5,'ETPT Format DDG'!$FA:$FA,"Magistrat SIEGE")</f>
        <v>#N/A</v>
      </c>
      <c r="Y9" s="79" t="e">
        <f t="shared" si="2"/>
        <v>#N/A</v>
      </c>
      <c r="Z9" s="103"/>
      <c r="AA9" s="103"/>
      <c r="AB9" s="103"/>
      <c r="AC9" s="103"/>
      <c r="AD9" s="103"/>
      <c r="AE9" s="79">
        <f t="shared" si="3"/>
        <v>0</v>
      </c>
    </row>
    <row r="10" spans="1:62" x14ac:dyDescent="0.2">
      <c r="A10" s="42"/>
      <c r="B10" s="41"/>
      <c r="C10" s="41"/>
      <c r="D10" s="38" t="str">
        <f t="shared" si="4"/>
        <v>=ETPT_CA_JUR_DDG!D5</v>
      </c>
      <c r="E10" s="117" t="s">
        <v>55</v>
      </c>
      <c r="F10" s="117" t="s">
        <v>54</v>
      </c>
      <c r="G10" s="103" t="e">
        <f>SUMIFS( INDEX( 'ETPT Format DDG'!$A:$FA,,MATCH("13.3.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DDG'!$A:$FA,,MATCH("13.3. FORMATIONS DISPENSÉES",'ETPT Format DDG'!2:2,0)),'ETPT Format DDG'!$C:$C,$D$5,'ETPT Format DDG'!$FA:$FA,"Fonctionnaire A-B-CBUR")</f>
        <v>#N/A</v>
      </c>
      <c r="O10" s="79" t="e">
        <f t="shared" si="0"/>
        <v>#N/A</v>
      </c>
      <c r="P10" s="103" t="e">
        <f>SUMIFS( INDEX( 'ETPT Format DDG'!$A:$FA,,MATCH("13.3. FORMATIONS DISPENSÉES",'ETPT Format DDG'!2:2,0)),'ETPT Format DDG'!$C:$C,$D$5,'ETPT Format DDG'!$FA:$FA,"JURISTE AS chambres sociales")</f>
        <v>#N/A</v>
      </c>
      <c r="Q10" s="103" t="e">
        <f>SUMIFS( INDEX( 'ETPT Format DDG'!$A:$FA,,MATCH("13.3. FORMATIONS DISPENSÉES",'ETPT Format DDG'!2:2,0)),'ETPT Format DDG'!$C:$C,$D$5,'ETPT Format DDG'!$FA:$FA,"JURISTE AS siège Autres")</f>
        <v>#N/A</v>
      </c>
      <c r="R10" s="103" t="e">
        <f>SUMIFS( INDEX( 'ETPT Format DDG'!$A:$FA,,MATCH("13.3. FORMATIONS DISPENSÉES",'ETPT Format DDG'!2:2,0)),'ETPT Format DDG'!$C:$C,$D$5,'ETPT Format DDG'!$FA:$FA,"JURISTE AS parquet général")</f>
        <v>#N/A</v>
      </c>
      <c r="S10" s="79" t="e">
        <f t="shared" si="1"/>
        <v>#N/A</v>
      </c>
      <c r="T10" s="103"/>
      <c r="U10" s="103"/>
      <c r="V10" s="103"/>
      <c r="W10" s="103"/>
      <c r="X10" s="103" t="e">
        <f>SUMIFS( INDEX( 'ETPT Format DDG'!$A:$FA,,MATCH("13.3. FORMATIONS DISPENSÉES",'ETPT Format DDG'!2:2,0)),'ETPT Format DDG'!$C:$C,$D$5,'ETPT Format DDG'!$FA:$FA,"Magistrat SIEGE")</f>
        <v>#N/A</v>
      </c>
      <c r="Y10" s="79" t="e">
        <f t="shared" si="2"/>
        <v>#N/A</v>
      </c>
      <c r="Z10" s="103"/>
      <c r="AA10" s="103"/>
      <c r="AB10" s="103"/>
      <c r="AC10" s="103"/>
      <c r="AD10" s="103"/>
      <c r="AE10" s="79">
        <f t="shared" si="3"/>
        <v>0</v>
      </c>
    </row>
    <row r="11" spans="1:62" x14ac:dyDescent="0.2">
      <c r="A11" s="42"/>
      <c r="B11" s="41"/>
      <c r="C11" s="41"/>
      <c r="D11" s="38" t="str">
        <f t="shared" si="4"/>
        <v>=ETPT_CA_JUR_DDG!D5</v>
      </c>
      <c r="E11" s="117" t="s">
        <v>53</v>
      </c>
      <c r="F11" s="117" t="s">
        <v>52</v>
      </c>
      <c r="G11" s="103" t="e">
        <f>SUMIFS( INDEX( 'ETPT Format DDG'!$A:$FA,,MATCH("13.7.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DDG'!$A:$FA,,MATCH("13.7. ACCÈS AU DROIT ET À LA JUSTICE",'ETPT Format DDG'!2:2,0)),'ETPT Format DDG'!$C:$C,$D$5,'ETPT Format DDG'!$FA:$FA,"Fonctionnaire A-B-CBUR")</f>
        <v>#N/A</v>
      </c>
      <c r="O11" s="79" t="e">
        <f t="shared" si="0"/>
        <v>#N/A</v>
      </c>
      <c r="P11" s="103" t="e">
        <f>SUMIFS( INDEX( 'ETPT Format DDG'!$A:$FA,,MATCH("13.7. ACCÈS AU DROIT ET À LA JUSTICE",'ETPT Format DDG'!2:2,0)),'ETPT Format DDG'!$C:$C,$D$5,'ETPT Format DDG'!$FA:$FA,"JURISTE AS chambres sociales")</f>
        <v>#N/A</v>
      </c>
      <c r="Q11" s="103" t="e">
        <f>SUMIFS( INDEX( 'ETPT Format DDG'!$A:$FA,,MATCH("13.7. ACCÈS AU DROIT ET À LA JUSTICE",'ETPT Format DDG'!2:2,0)),'ETPT Format DDG'!$C:$C,$D$5,'ETPT Format DDG'!$FA:$FA,"JURISTE AS siège Autres")</f>
        <v>#N/A</v>
      </c>
      <c r="R11" s="103" t="e">
        <f>SUMIFS( INDEX( 'ETPT Format DDG'!$A:$FA,,MATCH("13.7. ACCÈS AU DROIT ET À LA JUSTICE",'ETPT Format DDG'!2:2,0)),'ETPT Format DDG'!$C:$C,$D$5,'ETPT Format DDG'!$FA:$FA,"JURISTE AS parquet général")</f>
        <v>#N/A</v>
      </c>
      <c r="S11" s="79" t="e">
        <f t="shared" si="1"/>
        <v>#N/A</v>
      </c>
      <c r="T11" s="103"/>
      <c r="U11" s="103"/>
      <c r="V11" s="103"/>
      <c r="W11" s="103"/>
      <c r="X11" s="103" t="e">
        <f>SUMIFS( INDEX( 'ETPT Format DDG'!$A:$FA,,MATCH("13.7. ACCÈS AU DROIT ET À LA JUSTICE",'ETPT Format DDG'!2:2,0)),'ETPT Format DDG'!$C:$C,$D$5,'ETPT Format DDG'!$FA:$FA,"Magistrat SIEGE")</f>
        <v>#N/A</v>
      </c>
      <c r="Y11" s="79" t="e">
        <f t="shared" si="2"/>
        <v>#N/A</v>
      </c>
      <c r="Z11" s="103"/>
      <c r="AA11" s="103"/>
      <c r="AB11" s="103"/>
      <c r="AC11" s="103"/>
      <c r="AD11" s="103"/>
      <c r="AE11" s="79">
        <f t="shared" si="3"/>
        <v>0</v>
      </c>
    </row>
    <row r="12" spans="1:62" x14ac:dyDescent="0.2">
      <c r="A12" s="42"/>
      <c r="B12" s="41"/>
      <c r="C12" s="41"/>
      <c r="D12" s="38" t="str">
        <f t="shared" si="4"/>
        <v>=ETPT_CA_JUR_DDG!D5</v>
      </c>
      <c r="E12" s="117" t="s">
        <v>51</v>
      </c>
      <c r="F12" s="117" t="s">
        <v>50</v>
      </c>
      <c r="G12" s="103" t="e">
        <f>SUMIFS( INDEX( 'ETPT Format DDG'!$A:$FA,,MATCH("14. TOTAL des INDISPONIBILITÉS relevant de l'action 99",'ETPT Format DDG'!2:2,0)),'ETPT Format DDG'!$C:$C,$D$5,'ETPT Format DDG'!$FA:$FA,"Fonctionnaire CTECH") -
SUMIFS( INDEX( 'ETPT Format DDG'!$A:$FA,,MATCH("14.9.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DDG'!$A:$FA,,MATCH("14. TOTAL des INDISPONIBILITÉS relevant de l'action 99",'ETPT Format DDG'!2:2,0)),'ETPT Format DDG'!$C:$C,$D$5,'ETPT Format DDG'!$FA:$FA,"Fonctionnaire A-B-CBUR") -
SUMIFS( INDEX( 'ETPT Format DDG'!$A:$FA,,MATCH("14.9. MISE À DISPOSITION",'ETPT Format DDG'!2:2,0)),'ETPT Format DDG'!$C:$C,$D$5,'ETPT Format DDG'!$FA:$FA,"Fonctionnaire A-B-CBUR")</f>
        <v>#N/A</v>
      </c>
      <c r="O12" s="79" t="e">
        <f t="shared" si="0"/>
        <v>#N/A</v>
      </c>
      <c r="P12" s="103" t="e">
        <f>SUMIFS( INDEX( 'ETPT Format DDG'!$A:$FA,,MATCH("14. TOTAL des INDISPONIBILITÉS relevant de l'action 99",'ETPT Format DDG'!2:2,0)),'ETPT Format DDG'!$C:$C,$D$5,'ETPT Format DDG'!$FA:$FA,"JURISTE AS chambres sociales") -
SUMIFS( INDEX( 'ETPT Format DDG'!$A:$FA,,MATCH("14.9. MISE À DISPOSITION",'ETPT Format DDG'!2:2,0)),'ETPT Format DDG'!$C:$C,$D$5,'ETPT Format DDG'!$FA:$FA,"JURISTE AS chambres sociales")</f>
        <v>#N/A</v>
      </c>
      <c r="Q12" s="103" t="e">
        <f>SUMIFS( INDEX( 'ETPT Format DDG'!$A:$FA,,MATCH("14. TOTAL des INDISPONIBILITÉS relevant de l'action 99",'ETPT Format DDG'!2:2,0)),'ETPT Format DDG'!$C:$C,$D$5,'ETPT Format DDG'!$FA:$FA,"JURISTE AS siège Autres") -
SUMIFS( INDEX( 'ETPT Format DDG'!$A:$FA,,MATCH("14.9. MISE À DISPOSITION",'ETPT Format DDG'!2:2,0)),'ETPT Format DDG'!$C:$C,$D$5,'ETPT Format DDG'!$FA:$FA,"JURISTE AS siège Autres")</f>
        <v>#N/A</v>
      </c>
      <c r="R12" s="103" t="e">
        <f>SUMIFS( INDEX( 'ETPT Format DDG'!$A:$FA,,MATCH("14. TOTAL des INDISPONIBILITÉS relevant de l'action 99",'ETPT Format DDG'!2:2,0)),'ETPT Format DDG'!$C:$C,$D$5,'ETPT Format DDG'!$FA:$FA,"JURISTE AS parquet général") -
SUMIFS( INDEX( 'ETPT Format DDG'!$A:$FA,,MATCH("14.9. MISE À DISPOSITION",'ETPT Format DDG'!2:2,0)),'ETPT Format DDG'!$C:$C,$D$5,'ETPT Format DDG'!$FA:$FA,"JURISTE AS parquet général")</f>
        <v>#N/A</v>
      </c>
      <c r="S12" s="79" t="e">
        <f t="shared" si="1"/>
        <v>#N/A</v>
      </c>
      <c r="T12" s="103"/>
      <c r="U12" s="103"/>
      <c r="V12" s="103"/>
      <c r="W12" s="103"/>
      <c r="X12" s="103" t="e">
        <f>SUMIFS( INDEX( 'ETPT Format DDG'!$A:$FA,,MATCH("14. TOTAL des INDISPONIBILITÉS relevant de l'action 99",'ETPT Format DDG'!2:2,0)),'ETPT Format DDG'!$C:$C,$D$5,'ETPT Format DDG'!$FA:$FA,"Magistrat SIEGE") -
SUMIFS( INDEX( 'ETPT Format DDG'!$A:$FA,,MATCH("14.9. MISE À DISPOSITION",'ETPT Format DDG'!2:2,0)),'ETPT Format DDG'!$C:$C,$D$5,'ETPT Format DDG'!$FA:$FA,"Magistrat SIEGE")</f>
        <v>#N/A</v>
      </c>
      <c r="Y12" s="79" t="e">
        <f t="shared" si="2"/>
        <v>#N/A</v>
      </c>
      <c r="Z12" s="103"/>
      <c r="AA12" s="103"/>
      <c r="AB12" s="103"/>
      <c r="AC12" s="103"/>
      <c r="AD12" s="103"/>
      <c r="AE12" s="79">
        <f t="shared" si="3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DDG'!$A:$FA,,MATCH("14.9.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DDG'!$A:$FA,,MATCH("14.9. MISE À DISPOSITION",'ETPT Format DDG'!2:2,0)),'ETPT Format DDG'!$C:$C,$D$5,'ETPT Format DDG'!$FA:$FA,"Fonctionnaire A-B-CBUR")</f>
        <v>#N/A</v>
      </c>
      <c r="O13" s="79" t="e">
        <f t="shared" si="0"/>
        <v>#N/A</v>
      </c>
      <c r="P13" s="103" t="e">
        <f>SUMIFS( INDEX( 'ETPT Format DDG'!$A:$FA,,MATCH("14.9. MISE À DISPOSITION",'ETPT Format DDG'!2:2,0)),'ETPT Format DDG'!$C:$C,$D$5,'ETPT Format DDG'!$FA:$FA,"JURISTE AS chambres sociales")</f>
        <v>#N/A</v>
      </c>
      <c r="Q13" s="103" t="e">
        <f>SUMIFS( INDEX( 'ETPT Format DDG'!$A:$FA,,MATCH("14.9. MISE À DISPOSITION",'ETPT Format DDG'!2:2,0)),'ETPT Format DDG'!$C:$C,$D$5,'ETPT Format DDG'!$FA:$FA,"JURISTE AS siège Autres")</f>
        <v>#N/A</v>
      </c>
      <c r="R13" s="103" t="e">
        <f>SUMIFS( INDEX( 'ETPT Format DDG'!$A:$FA,,MATCH("14.9. MISE À DISPOSITION",'ETPT Format DDG'!2:2,0)),'ETPT Format DDG'!$C:$C,$D$5,'ETPT Format DDG'!$FA:$FA,"JURISTE AS parquet général")</f>
        <v>#N/A</v>
      </c>
      <c r="S13" s="79" t="e">
        <f t="shared" si="1"/>
        <v>#N/A</v>
      </c>
      <c r="T13" s="103"/>
      <c r="U13" s="103"/>
      <c r="V13" s="103"/>
      <c r="W13" s="103"/>
      <c r="X13" s="103" t="e">
        <f>SUMIFS( INDEX( 'ETPT Format DDG'!$A:$FA,,MATCH("14.9. MISE À DISPOSITION",'ETPT Format DDG'!2:2,0)),'ETPT Format DDG'!$C:$C,$D$5,'ETPT Format DDG'!$FA:$FA,"Magistrat SIEGE")</f>
        <v>#N/A</v>
      </c>
      <c r="Y13" s="79" t="e">
        <f t="shared" si="2"/>
        <v>#N/A</v>
      </c>
      <c r="Z13" s="103"/>
      <c r="AA13" s="103"/>
      <c r="AB13" s="103"/>
      <c r="AC13" s="103"/>
      <c r="AD13" s="103"/>
      <c r="AE13" s="79">
        <f t="shared" si="3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 t="e">
        <f>SUMIFS( INDEX( 'ETPT Format DDG'!$A:$FA,,MATCH("Temps ventilés sur la période (hors indisponibilité)",'ETPT Format DDG'!2:2,0)),'ETPT Format DDG'!$C:$C,$D$5,'ETPT Format DDG'!$FA:$FA,"Fonctionnaire CTECH placé ADD")</f>
        <v>#N/A</v>
      </c>
      <c r="H14" s="79" t="e">
        <f t="shared" si="5"/>
        <v>#N/A</v>
      </c>
      <c r="I14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DDG'!$A:$FA,,MATCH("11.1. ASSISES HORS JIRS",'ETPT Format DDG'!2:2,0)),'ETPT Format DDG'!$C:$C,$D$5,'ETPT Format DDG'!$FA:$FA,"Fonctionnaire A-B-CBUR placé ADD") +
SUMIFS( INDEX( 'ETPT Format DDG'!$A:$FA,,MATCH("11.2 ASSISES JIRS",'ETPT Format DDG'!2:2,0)),'ETPT Format DDG'!$C:$C,$D$5,'ETPT Format DDG'!$FA:$FA,"Fonctionnaire A-B-CBUR placé ADD")</f>
        <v>#N/A</v>
      </c>
      <c r="K14" s="103" t="e">
        <f>SUMIFS( INDEX( 'ETPT Format DDG'!$A:$FA,,MATCH("11.3.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DDG'!$A:$FA,,MATCH("8.4. CONTENTIEUX JIRS CRIM-ORG",'ETPT Format DDG'!2:2,0)),'ETPT Format DDG'!$C:$C,$D$5,'ETPT Format DDG'!$FA:$FA,"Fonctionnaire A-B-CBUR placé ADD") +
SUMIFS( INDEX( 'ETPT Format DDG'!$A:$FA,,MATCH("8.7. CONTENTIEUX JIRS ÉCO-FI",'ETPT Format DDG'!2:2,0)),'ETPT Format DDG'!$C:$C,$D$5,'ETPT Format DDG'!$FA:$FA,"Fonctionnaire A-B-CBUR placé ADD") +
SUMIFS( INDEX( 'ETPT Format DDG'!$A:$FA,,MATCH("9.3. CONTENTIEUX DE LA DÉTENTION JIRS",'ETPT Format DDG'!2:2,0)),'ETPT Format DDG'!$C:$C,$D$5,'ETPT Format DDG'!$FA:$FA,"Fonctionnaire A-B-CBUR placé ADD")+
SUMIFS( INDEX( 'ETPT Format DDG'!$A:$FA,,MATCH("9.5. CONTENTIEUX DU CONTRÔLE JUDICIAIRE JIRS",'ETPT Format DDG'!2:2,0)),'ETPT Format DDG'!$C:$C,$D$5,'ETPT Format DDG'!$FA:$FA,"Fonctionnaire A-B-CBUR placé ADD")+
SUMIFS( INDEX( 'ETPT Format DDG'!$A:$FA,,MATCH("9.7. CONTENTIEUX DE FOND JIRS",'ETPT Format DDG'!2:2,0)),'ETPT Format DDG'!$C:$C,$D$5,'ETPT Format DDG'!$FA:$FA,"Fonctionnaire A-B-CBUR placé ADD")</f>
        <v>#N/A</v>
      </c>
      <c r="M14" s="103" t="e">
        <f>SUMIFS( INDEX( 'ETPT Format DDG'!$A:$FA,,MATCH("1. TOTAL CONTENTIEUX SOCIAL",'ETPT Format DDG'!2:2,0)),'ETPT Format DDG'!$C:$C,$D$5,'ETPT Format DDG'!$FA:$FA,"Fonctionnaire A-B-CBUR placé ADD")</f>
        <v>#N/A</v>
      </c>
      <c r="N14" s="103" t="e">
        <f>SUMIFS( INDEX( 'ETPT Format DDG'!$A:$FA,,MATCH("Temps ventilés sur la période (hors indisponibilité)",'ETPT Format DDG'!2:2,0)),'ETPT Format DDG'!$C:$C,$D$5,'ETPT Format DDG'!$FA:$FA,"Fonctionnaire A-B-CBUR placé ADD") -
SUMIFS( INDEX( 'ETPT Format DDG'!$A:$FA,,MATCH("13.9. FONCTIONNAIRES / JA AFFECTÉS AUX ACTIVITÉS CIVILES ET COMMERCIALES DU PARQUET GÉNÉRAL",'ETPT Format DDG'!2:2,0)),'ETPT Format DDG'!$C:$C,$D$5,'ETPT Format DDG'!$FA:$FA,"Fonctionnaire A-B-CBUR placé ADD")  -
SUMIFS( INDEX( 'ETPT Format DDG'!$A:$FA,,MATCH("11.1. ASSISES HORS JIRS",'ETPT Format DDG'!2:2,0)),'ETPT Format DDG'!$C:$C,$D$5,'ETPT Format DDG'!$FA:$FA,"Fonctionnaire A-B-CBUR placé ADD")  -
SUMIFS( INDEX( 'ETPT Format DDG'!$A:$FA,,MATCH("11.2 ASSISES JIRS",'ETPT Format DDG'!2:2,0)),'ETPT Format DDG'!$C:$C,$D$5,'ETPT Format DDG'!$FA:$FA,"Fonctionnaire A-B-CBUR placé ADD")  -
SUMIFS( INDEX( 'ETPT Format DDG'!$A:$FA,,MATCH("11.3. COUR CRIMINELLE DÉPARTEMENTALE",'ETPT Format DDG'!2:2,0)),'ETPT Format DDG'!$C:$C,$D$5,'ETPT Format DDG'!$FA:$FA,"Fonctionnaire A-B-CBUR placé ADD")  -
SUMIFS( INDEX( 'ETPT Format DDG'!$A:$FA,,MATCH("8.4. CONTENTIEUX JIRS CRIM-ORG",'ETPT Format DDG'!2:2,0)),'ETPT Format DDG'!$C:$C,$D$5,'ETPT Format DDG'!$FA:$FA,"Fonctionnaire A-B-CBUR placé ADD")  -
SUMIFS( INDEX( 'ETPT Format DDG'!$A:$FA,,MATCH("8.7. CONTENTIEUX JIRS ÉCO-FI",'ETPT Format DDG'!2:2,0)),'ETPT Format DDG'!$C:$C,$D$5,'ETPT Format DDG'!$FA:$FA,"Fonctionnaire A-B-CBUR placé ADD")  -
SUMIFS( INDEX( 'ETPT Format DDG'!$A:$FA,,MATCH("9.3. CONTENTIEUX DE LA DÉTENTION JIRS",'ETPT Format DDG'!2:2,0)),'ETPT Format DDG'!$C:$C,$D$5,'ETPT Format DDG'!$FA:$FA,"Fonctionnaire A-B-CBUR placé ADD")  -
SUMIFS( INDEX( 'ETPT Format DDG'!$A:$FA,,MATCH("9.5. CONTENTIEUX DU CONTRÔLE JUDICIAIRE JIRS",'ETPT Format DDG'!2:2,0)),'ETPT Format DDG'!$C:$C,$D$5,'ETPT Format DDG'!$FA:$FA,"Fonctionnaire A-B-CBUR placé ADD")  -
SUMIFS( INDEX( 'ETPT Format DDG'!$A:$FA,,MATCH("9.7. CONTENTIEUX DE FOND JIRS",'ETPT Format DDG'!2:2,0)),'ETPT Format DDG'!$C:$C,$D$5,'ETPT Format DDG'!$FA:$FA,"Fonctionnaire A-B-CBUR placé ADD")  -
SUMIFS( INDEX( 'ETPT Format DDG'!$A:$FA,,MATCH("1. TOTAL CONTENTIEUX SOCIAL",'ETPT Format DDG'!2:2,0)),'ETPT Format DDG'!$C:$C,$D$5,'ETPT Format DDG'!$FA:$FA,"Fonctionnaire A-B-CBUR placé ADD")</f>
        <v>#N/A</v>
      </c>
      <c r="O14" s="79" t="e">
        <f t="shared" si="0"/>
        <v>#N/A</v>
      </c>
      <c r="P14" s="103" t="e">
        <f>SUMIFS( INDEX( 'ETPT Format DDG'!$A:$FA,,MATCH("Temps ventilés sur la période (hors indisponibilité)",'ETPT Format DDG'!2:2,0)),'ETPT Format DDG'!$C:$C,$D$5,'ETPT Format DDG'!$FA:$FA,"JURISTE AS chambres sociales placé ADD")</f>
        <v>#N/A</v>
      </c>
      <c r="Q14" s="103" t="e">
        <f>SUMIFS( INDEX( 'ETPT Format DDG'!$A:$FA,,MATCH("Temps ventilés sur la période (hors indisponibilité)",'ETPT Format DDG'!2:2,0)),'ETPT Format DDG'!$C:$C,$D$5,'ETPT Format DDG'!$FA:$FA,"JURISTE AS siège Autres placé ADD")</f>
        <v>#N/A</v>
      </c>
      <c r="R14" s="103" t="e">
        <f>SUMIFS( INDEX( 'ETPT Format DDG'!$A:$FA,,MATCH("Temps ventilés sur la période (hors indisponibilité)",'ETPT Format DDG'!2:2,0)),'ETPT Format DDG'!$C:$C,$D$5,'ETPT Format DDG'!$FA:$FA,"JURISTE AS parquet général placé ADD")</f>
        <v>#N/A</v>
      </c>
      <c r="S14" s="79" t="e">
        <f t="shared" si="1"/>
        <v>#N/A</v>
      </c>
      <c r="T14" s="103" t="e">
        <f>SUMIFS( INDEX( 'ETPT Format DDG'!$A:$FA,,MATCH("11.1. ASSISES HORS JIRS",'ETPT Format DDG'!2:2,0)),'ETPT Format DDG'!$C:$C,$D$5,'ETPT Format DDG'!$FA:$FA,"Magistrat SIEGE placé ADD") +
SUMIFS( INDEX( 'ETPT Format DDG'!$A:$FA,,MATCH("11.2 ASSISES JIRS",'ETPT Format DDG'!2:2,0)),'ETPT Format DDG'!$C:$C,$D$5,'ETPT Format DDG'!$FA:$FA,"Magistrat SIEGE placé ADD")</f>
        <v>#N/A</v>
      </c>
      <c r="U14" s="103" t="e">
        <f>SUMIFS( INDEX( 'ETPT Format DDG'!$A:$FA,,MATCH("11.3. COUR CRIMINELLE DÉPARTEMENTALE",'ETPT Format DDG'!2:2,0)),'ETPT Format DDG'!$C:$C,$D$5,'ETPT Format DDG'!$FA:$FA,"Magistrat SIEGE placé ADD")</f>
        <v>#N/A</v>
      </c>
      <c r="V14" s="103" t="e">
        <f>SUMIFS( INDEX( 'ETPT Format DDG'!$A:$FA,,MATCH("8.4. CONTENTIEUX JIRS CRIM-ORG",'ETPT Format DDG'!2:2,0)),'ETPT Format DDG'!$C:$C,$D$5,'ETPT Format DDG'!$FA:$FA,"Magistrat SIEGE placé ADD") +
SUMIFS( INDEX( 'ETPT Format DDG'!$A:$FA,,MATCH("8.7. CONTENTIEUX JIRS ÉCO-FI",'ETPT Format DDG'!2:2,0)),'ETPT Format DDG'!$C:$C,$D$5,'ETPT Format DDG'!$FA:$FA,"Magistrat SIEGE placé ADD") +
SUMIFS( INDEX( 'ETPT Format DDG'!$A:$FA,,MATCH("9.3. CONTENTIEUX DE LA DÉTENTION JIRS",'ETPT Format DDG'!2:2,0)),'ETPT Format DDG'!$C:$C,$D$5,'ETPT Format DDG'!$FA:$FA,"Magistrat SIEGE placé ADD")+
SUMIFS( INDEX( 'ETPT Format DDG'!$A:$FA,,MATCH("9.5. CONTENTIEUX DU CONTRÔLE JUDICIAIRE JIRS",'ETPT Format DDG'!2:2,0)),'ETPT Format DDG'!$C:$C,$D$5,'ETPT Format DDG'!$FA:$FA,"Magistrat SIEGE placé ADD")+
SUMIFS( INDEX( 'ETPT Format DDG'!$A:$FA,,MATCH("9.7. CONTENTIEUX DE FOND JIRS",'ETPT Format DDG'!2:2,0)),'ETPT Format DDG'!$C:$C,$D$5,'ETPT Format DDG'!$FA:$FA,"Magistrat SIEGE placé ADD")</f>
        <v>#N/A</v>
      </c>
      <c r="W14" s="103" t="e">
        <f>SUMIFS( INDEX( 'ETPT Format DDG'!$A:$FA,,MATCH("1. TOTAL CONTENTIEUX SOCIAL",'ETPT Format DDG'!2:2,0)),'ETPT Format DDG'!$C:$C,$D$5,'ETPT Format DDG'!$FA:$FA,"Magistrat SIEGE placé ADD")</f>
        <v>#N/A</v>
      </c>
      <c r="X14" s="103" t="e">
        <f>SUMIFS( INDEX( 'ETPT Format DDG'!$A:$FA,,MATCH("Temps ventilés sur la période (hors indisponibilité)",'ETPT Format DDG'!2:2,0)),'ETPT Format DDG'!$C:$C,$D$5,'ETPT Format DDG'!$FA:$FA,"Magistrat placé ADD") -
SUMIFS( INDEX( 'ETPT Format DDG'!$A:$FA,,MATCH("11.1. ASSISES HORS JIRS",'ETPT Format DDG'!2:2,0)),'ETPT Format DDG'!$C:$C,$D$5,'ETPT Format DDG'!$FA:$FA,"Magistrat placé ADD")  -
SUMIFS( INDEX( 'ETPT Format DDG'!$A:$FA,,MATCH("11.2 ASSISES JIRS",'ETPT Format DDG'!2:2,0)),'ETPT Format DDG'!$C:$C,$D$5,'ETPT Format DDG'!$FA:$FA,"Magistrat placé ADD")  -
SUMIFS( INDEX( 'ETPT Format DDG'!$A:$FA,,MATCH("11.3. COUR CRIMINELLE DÉPARTEMENTALE",'ETPT Format DDG'!2:2,0)),'ETPT Format DDG'!$C:$C,$D$5,'ETPT Format DDG'!$FA:$FA,"Magistrat placé ADD")  -
SUMIFS( INDEX( 'ETPT Format DDG'!$A:$FA,,MATCH("8.4. CONTENTIEUX JIRS CRIM-ORG",'ETPT Format DDG'!2:2,0)),'ETPT Format DDG'!$C:$C,$D$5,'ETPT Format DDG'!$FA:$FA,"Magistrat placé ADD")  -
SUMIFS( INDEX( 'ETPT Format DDG'!$A:$FA,,MATCH("8.7. CONTENTIEUX JIRS ÉCO-FI",'ETPT Format DDG'!2:2,0)),'ETPT Format DDG'!$C:$C,$D$5,'ETPT Format DDG'!$FA:$FA,"Magistrat placé ADD")  -
SUMIFS( INDEX( 'ETPT Format DDG'!$A:$FA,,MATCH("9.3. CONTENTIEUX DE LA DÉTENTION JIRS",'ETPT Format DDG'!2:2,0)),'ETPT Format DDG'!$C:$C,$D$5,'ETPT Format DDG'!$FA:$FA,"Magistrat placé ADD")  -
SUMIFS( INDEX( 'ETPT Format DDG'!$A:$FA,,MATCH("9.5. CONTENTIEUX DU CONTRÔLE JUDICIAIRE JIRS",'ETPT Format DDG'!2:2,0)),'ETPT Format DDG'!$C:$C,$D$5,'ETPT Format DDG'!$FA:$FA,"Magistrat placé ADD")  -
SUMIFS( INDEX( 'ETPT Format DDG'!$A:$FA,,MATCH("9.7. CONTENTIEUX DE FOND JIRS",'ETPT Format DDG'!2:2,0)),'ETPT Format DDG'!$C:$C,$D$5,'ETPT Format DDG'!$FA:$FA,"Magistrat placé ADD")  -
SUMIFS( INDEX( 'ETPT Format DDG'!$A:$FA,,MATCH("1. TOTAL CONTENTIEUX SOCIAL",'ETPT Format DDG'!2:2,0)),'ETPT Format DDG'!$C:$C,$D$5,'ETPT Format DDG'!$FA:$FA,"Magistrat placé ADD")</f>
        <v>#N/A</v>
      </c>
      <c r="Y14" s="79" t="e">
        <f t="shared" si="2"/>
        <v>#N/A</v>
      </c>
      <c r="Z14" s="103"/>
      <c r="AA14" s="103"/>
      <c r="AB14" s="103"/>
      <c r="AC14" s="103"/>
      <c r="AD14" s="103"/>
      <c r="AE14" s="79">
        <f t="shared" si="3"/>
        <v>0</v>
      </c>
    </row>
    <row r="15" spans="1:62" x14ac:dyDescent="0.2">
      <c r="D15" s="38" t="str">
        <f t="shared" si="4"/>
        <v>=ETPT_CA_JUR_DDG!D5</v>
      </c>
      <c r="E15" s="117" t="s">
        <v>224</v>
      </c>
      <c r="F15" s="117" t="s">
        <v>225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0"/>
        <v>0</v>
      </c>
      <c r="P15" s="103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  <c r="Q15" s="103" t="e">
        <f>SUMIFS( INDEX( 'ETPT Format DDG'!$A:$FA,,MATCH("14. TOTAL des INDISPONIBILITÉS relevant de l'action 99",'ETPT Format DDG'!2:2,0)),'ETPT Format DDG'!$C:$C,$D$5,'ETPT Format DDG'!$FA:$FA,"JURISTE AS siège Autres placé ADD") +
SUMIFS( INDEX( 'ETPT Format DDG'!$A:$FA,,MATCH("14. TOTAL des INDISPONIBILITÉS relevant de l'action 99",'ETPT Format DDG'!2:2,0)),'ETPT Format DDG'!$C:$C,$D$5,'ETPT Format DDG'!$FA:$FA,"JURISTE AS siège Autres placé SUB")</f>
        <v>#N/A</v>
      </c>
      <c r="R15" s="103" t="e">
        <f>SUMIFS( INDEX( 'ETPT Format DDG'!$A:$FA,,MATCH("14. TOTAL des INDISPONIBILITÉS relevant de l'action 99",'ETPT Format DDG'!2:2,0)),'ETPT Format DDG'!$C:$C,$D$5,'ETPT Format DDG'!$FA:$FA,"JURISTE AS parquet général placé ADD") +
SUMIFS( INDEX( 'ETPT Format DDG'!$A:$FA,,MATCH("14. TOTAL des INDISPONIBILITÉS relevant de l'action 99",'ETPT Format DDG'!2:2,0)),'ETPT Format DDG'!$C:$C,$D$5,'ETPT Format DDG'!$FA:$FA,"JURISTE AS parquet général placé SUB")</f>
        <v>#N/A</v>
      </c>
      <c r="S15" s="79" t="e">
        <f t="shared" si="1"/>
        <v>#N/A</v>
      </c>
      <c r="T15" s="103"/>
      <c r="U15" s="103"/>
      <c r="V15" s="103"/>
      <c r="W15" s="103"/>
      <c r="X15" s="103" t="e">
        <f>SUMIFS( INDEX( 'ETPT Format DDG'!$A:$FA,,MATCH("14. TOTAL des INDISPONIBILITÉS relevant de l'action 99",'ETPT Format DDG'!2:2,0)),'ETPT Format DDG'!$C:$C,$D$5,'ETPT Format DDG'!$FA:$FA,"Magistrat placé ADD") +
SUMIFS( INDEX( 'ETPT Format DDG'!$A:$FA,,MATCH("14. TOTAL des INDISPONIBILITÉS relevant de l'action 99",'ETPT Format DDG'!2:2,0)),'ETPT Format DDG'!$C:$C,$D$5,'ETPT Format DDG'!$FA:$FA,"Magistrat placé SUB")</f>
        <v>#N/A</v>
      </c>
      <c r="Y15" s="79" t="e">
        <f t="shared" si="2"/>
        <v>#N/A</v>
      </c>
      <c r="Z15" s="103"/>
      <c r="AA15" s="103"/>
      <c r="AB15" s="103"/>
      <c r="AC15" s="103"/>
      <c r="AD15" s="103"/>
      <c r="AE15" s="79">
        <f t="shared" si="3"/>
        <v>0</v>
      </c>
    </row>
    <row r="16" spans="1:62" x14ac:dyDescent="0.2">
      <c r="D16" s="39"/>
      <c r="E16" s="117" t="s">
        <v>45</v>
      </c>
      <c r="F16" s="117" t="s">
        <v>44</v>
      </c>
      <c r="G16" s="103" t="e">
        <f>SUMIFS( INDEX( 'ETPT Format DDG'!$A:$FA,,MATCH("Temps ventilés sur la période (hors indisponibilité)",'ETPT Format DDG'!2:2,0)),'ETPT Format DDG'!$C:$C,$D$5,'ETPT Format DDG'!$FA:$FA,"Fonctionnaire CTECH placé SUB")</f>
        <v>#N/A</v>
      </c>
      <c r="H16" s="79" t="e">
        <f>SUM(G16)</f>
        <v>#N/A</v>
      </c>
      <c r="I16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DDG'!$A:$FA,,MATCH("11.1. ASSISES HORS JIRS",'ETPT Format DDG'!2:2,0)),'ETPT Format DDG'!$C:$C,$D$5,'ETPT Format DDG'!$FA:$FA,"Fonctionnaire A-B-CBUR placé SUB") +
SUMIFS( INDEX( 'ETPT Format DDG'!$A:$FA,,MATCH("11.2 ASSISES JIRS",'ETPT Format DDG'!2:2,0)),'ETPT Format DDG'!$C:$C,$D$5,'ETPT Format DDG'!$FA:$FA,"Fonctionnaire A-B-CBUR placé SUB")</f>
        <v>#N/A</v>
      </c>
      <c r="K16" s="103" t="e">
        <f>SUMIFS( INDEX( 'ETPT Format DDG'!$A:$FA,,MATCH("11.3.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DDG'!$A:$FA,,MATCH("8.4. CONTENTIEUX JIRS CRIM-ORG",'ETPT Format DDG'!2:2,0)),'ETPT Format DDG'!$C:$C,$D$5,'ETPT Format DDG'!$FA:$FA,"Fonctionnaire A-B-CBUR placé SUB") +
SUMIFS( INDEX( 'ETPT Format DDG'!$A:$FA,,MATCH("8.7. CONTENTIEUX JIRS ÉCO-FI",'ETPT Format DDG'!2:2,0)),'ETPT Format DDG'!$C:$C,$D$5,'ETPT Format DDG'!$FA:$FA,"Fonctionnaire A-B-CBUR placé SUB") +
SUMIFS( INDEX( 'ETPT Format DDG'!$A:$FA,,MATCH("9.3. CONTENTIEUX DE LA DÉTENTION JIRS",'ETPT Format DDG'!2:2,0)),'ETPT Format DDG'!$C:$C,$D$5,'ETPT Format DDG'!$FA:$FA,"Fonctionnaire A-B-CBUR placé SUB")+
SUMIFS( INDEX( 'ETPT Format DDG'!$A:$FA,,MATCH("9.5. CONTENTIEUX DU CONTRÔLE JUDICIAIRE JIRS",'ETPT Format DDG'!2:2,0)),'ETPT Format DDG'!$C:$C,$D$5,'ETPT Format DDG'!$FA:$FA,"Fonctionnaire A-B-CBUR placé SUB")+
SUMIFS( INDEX( 'ETPT Format DDG'!$A:$FA,,MATCH("9.7. CONTENTIEUX DE FOND JIRS",'ETPT Format DDG'!2:2,0)),'ETPT Format DDG'!$C:$C,$D$5,'ETPT Format DDG'!$FA:$FA,"Fonctionnaire A-B-CBUR placé SUB")</f>
        <v>#N/A</v>
      </c>
      <c r="M16" s="103" t="e">
        <f>SUMIFS( INDEX( 'ETPT Format DDG'!$A:$FA,,MATCH("1. TOTAL CONTENTIEUX SOCIAL",'ETPT Format DDG'!2:2,0)),'ETPT Format DDG'!$C:$C,$D$5,'ETPT Format DDG'!$FA:$FA,"Fonctionnaire A-B-CBUR placé SUB")</f>
        <v>#N/A</v>
      </c>
      <c r="N16" s="103" t="e">
        <f>SUMIFS( INDEX( 'ETPT Format DDG'!$A:$FA,,MATCH("Temps ventilés sur la période (hors indisponibilité)",'ETPT Format DDG'!2:2,0)),'ETPT Format DDG'!$C:$C,$D$5,'ETPT Format DDG'!$FA:$FA,"Fonctionnaire A-B-CBUR placé SUB") -
SUMIFS( INDEX( 'ETPT Format DDG'!$A:$FA,,MATCH("13.9. FONCTIONNAIRES / JA AFFECTÉS AUX ACTIVITÉS CIVILES ET COMMERCIALES DU PARQUET GÉNÉRAL",'ETPT Format DDG'!2:2,0)),'ETPT Format DDG'!$C:$C,$D$5,'ETPT Format DDG'!$FA:$FA,"Fonctionnaire A-B-CBUR placé SUB")  -
SUMIFS( INDEX( 'ETPT Format DDG'!$A:$FA,,MATCH("11.1. ASSISES HORS JIRS",'ETPT Format DDG'!2:2,0)),'ETPT Format DDG'!$C:$C,$D$5,'ETPT Format DDG'!$FA:$FA,"Fonctionnaire A-B-CBUR placé SUB")  -
SUMIFS( INDEX( 'ETPT Format DDG'!$A:$FA,,MATCH("11.2 ASSISES JIRS",'ETPT Format DDG'!2:2,0)),'ETPT Format DDG'!$C:$C,$D$5,'ETPT Format DDG'!$FA:$FA,"Fonctionnaire A-B-CBUR placé SUB")  -
SUMIFS( INDEX( 'ETPT Format DDG'!$A:$FA,,MATCH("11.3. COUR CRIMINELLE DÉPARTEMENTALE",'ETPT Format DDG'!2:2,0)),'ETPT Format DDG'!$C:$C,$D$5,'ETPT Format DDG'!$FA:$FA,"Fonctionnaire A-B-CBUR placé SUB")  -
SUMIFS( INDEX( 'ETPT Format DDG'!$A:$FA,,MATCH("8.4. CONTENTIEUX JIRS CRIM-ORG",'ETPT Format DDG'!2:2,0)),'ETPT Format DDG'!$C:$C,$D$5,'ETPT Format DDG'!$FA:$FA,"Fonctionnaire A-B-CBUR placé SUB")  -
SUMIFS( INDEX( 'ETPT Format DDG'!$A:$FA,,MATCH("8.7. CONTENTIEUX JIRS ÉCO-FI",'ETPT Format DDG'!2:2,0)),'ETPT Format DDG'!$C:$C,$D$5,'ETPT Format DDG'!$FA:$FA,"Fonctionnaire A-B-CBUR placé SUB")  -
SUMIFS( INDEX( 'ETPT Format DDG'!$A:$FA,,MATCH("9.3. CONTENTIEUX DE LA DÉTENTION JIRS",'ETPT Format DDG'!2:2,0)),'ETPT Format DDG'!$C:$C,$D$5,'ETPT Format DDG'!$FA:$FA,"Fonctionnaire A-B-CBUR placé SUB")  -
SUMIFS( INDEX( 'ETPT Format DDG'!$A:$FA,,MATCH("9.5. CONTENTIEUX DU CONTRÔLE JUDICIAIRE JIRS",'ETPT Format DDG'!2:2,0)),'ETPT Format DDG'!$C:$C,$D$5,'ETPT Format DDG'!$FA:$FA,"Fonctionnaire A-B-CBUR placé SUB")  -
SUMIFS( INDEX( 'ETPT Format DDG'!$A:$FA,,MATCH("9.7. CONTENTIEUX DE FOND JIRS",'ETPT Format DDG'!2:2,0)),'ETPT Format DDG'!$C:$C,$D$5,'ETPT Format DDG'!$FA:$FA,"Fonctionnaire A-B-CBUR placé SUB")  -
SUMIFS( INDEX( 'ETPT Format DDG'!$A:$FA,,MATCH("1.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 t="e">
        <f>SUMIFS( INDEX( 'ETPT Format DDG'!$A:$FA,,MATCH("Temps ventilés sur la période (hors indisponibilité)",'ETPT Format DDG'!2:2,0)),'ETPT Format DDG'!$C:$C,$D$5,'ETPT Format DDG'!$FA:$FA,"JURISTE AS chambres sociales placé SUB")</f>
        <v>#N/A</v>
      </c>
      <c r="Q16" s="103" t="e">
        <f>SUMIFS( INDEX( 'ETPT Format DDG'!$A:$FA,,MATCH("Temps ventilés sur la période (hors indisponibilité)",'ETPT Format DDG'!2:2,0)),'ETPT Format DDG'!$C:$C,$D$5,'ETPT Format DDG'!$FA:$FA,"JURISTE AS siège Autres placé SUB")</f>
        <v>#N/A</v>
      </c>
      <c r="R16" s="103" t="e">
        <f>SUMIFS( INDEX( 'ETPT Format DDG'!$A:$FA,,MATCH("Temps ventilés sur la période (hors indisponibilité)",'ETPT Format DDG'!2:2,0)),'ETPT Format DDG'!$C:$C,$D$5,'ETPT Format DDG'!$FA:$FA,"JURISTE AS parquet général placé SUB")</f>
        <v>#N/A</v>
      </c>
      <c r="S16" s="79" t="e">
        <f t="shared" si="1"/>
        <v>#N/A</v>
      </c>
      <c r="T16" s="103" t="e">
        <f>SUMIFS( INDEX( 'ETPT Format DDG'!$A:$FA,,MATCH("11.1. ASSISES HORS JIRS",'ETPT Format DDG'!2:2,0)),'ETPT Format DDG'!$C:$C,$D$5,'ETPT Format DDG'!$FA:$FA,"Magistrat SIEGE placé SUB") +
SUMIFS( INDEX( 'ETPT Format DDG'!$A:$FA,,MATCH("11.2 ASSISES JIRS",'ETPT Format DDG'!2:2,0)),'ETPT Format DDG'!$C:$C,$D$5,'ETPT Format DDG'!$FA:$FA,"Magistrat SIEGE placé SUB")</f>
        <v>#N/A</v>
      </c>
      <c r="U16" s="103" t="e">
        <f>SUMIFS( INDEX( 'ETPT Format DDG'!$A:$FA,,MATCH("11.3. COUR CRIMINELLE DÉPARTEMENTALE",'ETPT Format DDG'!2:2,0)),'ETPT Format DDG'!$C:$C,$D$5,'ETPT Format DDG'!$FA:$FA,"Magistrat SIEGE placé SUB")</f>
        <v>#N/A</v>
      </c>
      <c r="V16" s="103" t="e">
        <f>SUMIFS( INDEX( 'ETPT Format DDG'!$A:$FA,,MATCH("8.4. CONTENTIEUX JIRS CRIM-ORG",'ETPT Format DDG'!2:2,0)),'ETPT Format DDG'!$C:$C,$D$5,'ETPT Format DDG'!$FA:$FA,"Magistrat SIEGE placé SUB") +
SUMIFS( INDEX( 'ETPT Format DDG'!$A:$FA,,MATCH("8.7. CONTENTIEUX JIRS ÉCO-FI",'ETPT Format DDG'!2:2,0)),'ETPT Format DDG'!$C:$C,$D$5,'ETPT Format DDG'!$FA:$FA,"Magistrat SIEGE placé SUB") +
SUMIFS( INDEX( 'ETPT Format DDG'!$A:$FA,,MATCH("9.3. CONTENTIEUX DE LA DÉTENTION JIRS",'ETPT Format DDG'!2:2,0)),'ETPT Format DDG'!$C:$C,$D$5,'ETPT Format DDG'!$FA:$FA,"Magistrat SIEGE placé SUB")+
SUMIFS( INDEX( 'ETPT Format DDG'!$A:$FA,,MATCH("9.5. CONTENTIEUX DU CONTRÔLE JUDICIAIRE JIRS",'ETPT Format DDG'!2:2,0)),'ETPT Format DDG'!$C:$C,$D$5,'ETPT Format DDG'!$FA:$FA,"Magistrat SIEGE placé SUB")+
SUMIFS( INDEX( 'ETPT Format DDG'!$A:$FA,,MATCH("9.7. CONTENTIEUX DE FOND JIRS",'ETPT Format DDG'!2:2,0)),'ETPT Format DDG'!$C:$C,$D$5,'ETPT Format DDG'!$FA:$FA,"Magistrat SIEGE placé SUB")</f>
        <v>#N/A</v>
      </c>
      <c r="W16" s="103" t="e">
        <f>SUMIFS( INDEX( 'ETPT Format DDG'!$A:$FA,,MATCH("1. TOTAL CONTENTIEUX SOCIAL",'ETPT Format DDG'!2:2,0)),'ETPT Format DDG'!$C:$C,$D$5,'ETPT Format DDG'!$FA:$FA,"Magistrat SIEGE placé SUB")</f>
        <v>#N/A</v>
      </c>
      <c r="X16" s="103" t="e">
        <f>SUMIFS( INDEX( 'ETPT Format DDG'!$A:$FA,,MATCH("Temps ventilés sur la période (hors indisponibilité)",'ETPT Format DDG'!2:2,0)),'ETPT Format DDG'!$C:$C,$D$5,'ETPT Format DDG'!$FA:$FA,"Magistrat placé SUB")  -
SUMIFS( INDEX( 'ETPT Format DDG'!$A:$FA,,MATCH("11.1. ASSISES HORS JIRS",'ETPT Format DDG'!2:2,0)),'ETPT Format DDG'!$C:$C,$D$5,'ETPT Format DDG'!$FA:$FA,"Magistrat placé SUB")  -
SUMIFS( INDEX( 'ETPT Format DDG'!$A:$FA,,MATCH("11.2 ASSISES JIRS",'ETPT Format DDG'!2:2,0)),'ETPT Format DDG'!$C:$C,$D$5,'ETPT Format DDG'!$FA:$FA,"Magistrat placé SUB")  -
SUMIFS( INDEX( 'ETPT Format DDG'!$A:$FA,,MATCH("11.3. COUR CRIMINELLE DÉPARTEMENTALE",'ETPT Format DDG'!2:2,0)),'ETPT Format DDG'!$C:$C,$D$5,'ETPT Format DDG'!$FA:$FA,"Magistrat placé SUB")  -
SUMIFS( INDEX( 'ETPT Format DDG'!$A:$FA,,MATCH("8.4. CONTENTIEUX JIRS CRIM-ORG",'ETPT Format DDG'!2:2,0)),'ETPT Format DDG'!$C:$C,$D$5,'ETPT Format DDG'!$FA:$FA,"Magistrat placé SUB")  -
SUMIFS( INDEX( 'ETPT Format DDG'!$A:$FA,,MATCH("8.7. CONTENTIEUX JIRS ÉCO-FI",'ETPT Format DDG'!2:2,0)),'ETPT Format DDG'!$C:$C,$D$5,'ETPT Format DDG'!$FA:$FA,"Magistrat placé SUB")  -
SUMIFS( INDEX( 'ETPT Format DDG'!$A:$FA,,MATCH("9.3. CONTENTIEUX DE LA DÉTENTION JIRS",'ETPT Format DDG'!2:2,0)),'ETPT Format DDG'!$C:$C,$D$5,'ETPT Format DDG'!$FA:$FA,"Magistrat placé SUB")  -
SUMIFS( INDEX( 'ETPT Format DDG'!$A:$FA,,MATCH("9.5. CONTENTIEUX DU CONTRÔLE JUDICIAIRE JIRS",'ETPT Format DDG'!2:2,0)),'ETPT Format DDG'!$C:$C,$D$5,'ETPT Format DDG'!$FA:$FA,"Magistrat placé SUB")  -
SUMIFS( INDEX( 'ETPT Format DDG'!$A:$FA,,MATCH("9.7. CONTENTIEUX DE FOND JIRS",'ETPT Format DDG'!2:2,0)),'ETPT Format DDG'!$C:$C,$D$5,'ETPT Format DDG'!$FA:$FA,"Magistrat placé SUB")  -
SUMIFS( INDEX( 'ETPT Format DDG'!$A:$FA,,MATCH("1. TOTAL CONTENTIEUX SOCIAL",'ETPT Format DDG'!2:2,0)),'ETPT Format DDG'!$C:$C,$D$5,'ETPT Format DDG'!$FA:$FA,"Magistrat placé SUB")</f>
        <v>#N/A</v>
      </c>
      <c r="Y16" s="79" t="e">
        <f t="shared" si="2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249</v>
      </c>
      <c r="G19" s="81" t="e">
        <f>SUMIFS( INDEX( 'ETPT Format DDG'!$A:$FA,,MATCH("14. TOTAL des INDISPONIBILITÉS relevant de l'action 99",'ETPT Format DDG'!2:2,0)),'ETPT Format DDG'!$C:$C,$D$5,'ETPT Format DDG'!$FA:$FA,"Fonctionnaire CTECH placé ADD") +
SUMIFS( INDEX( 'ETPT Format DDG'!$A:$FA,,MATCH("14. TOTAL des INDISPONIBILITÉS relevant de l'action 99",'ETPT Format DDG'!2:2,0)),'ETPT Format DDG'!$C:$C,$D$5,'ETPT Format DDG'!$FA:$FA,"Fonctionnaire CTECH placé SUB")</f>
        <v>#N/A</v>
      </c>
      <c r="M19" s="122" t="s">
        <v>250</v>
      </c>
      <c r="N19" s="81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251</v>
      </c>
      <c r="B1" s="5"/>
      <c r="C1" s="5"/>
      <c r="D1" s="3" t="s">
        <v>251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 t="s">
        <v>261</v>
      </c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>IF(ISBLANK($D$5),"",$D$5)</f>
        <v>=ETPT_CA_JUR!D5</v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0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1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2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3">SUM(Z6:AD6)</f>
        <v>0</v>
      </c>
    </row>
    <row r="7" spans="1:31" x14ac:dyDescent="0.2">
      <c r="A7" s="42"/>
      <c r="B7" s="41"/>
      <c r="C7" s="41"/>
      <c r="D7" s="38" t="str">
        <f t="shared" ref="D7:D15" si="4">IF(ISBLANK($D$5),"",$D$5)</f>
        <v>=ETPT_CA_JUR!D5</v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0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1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2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3"/>
        <v>0</v>
      </c>
    </row>
    <row r="8" spans="1:31" x14ac:dyDescent="0.2">
      <c r="A8" s="42"/>
      <c r="B8" s="41"/>
      <c r="C8" s="41"/>
      <c r="D8" s="38" t="str">
        <f t="shared" si="4"/>
        <v>=ETPT_CA_JUR!D5</v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0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1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2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3"/>
        <v>0</v>
      </c>
    </row>
    <row r="9" spans="1:31" x14ac:dyDescent="0.2">
      <c r="A9" s="42"/>
      <c r="B9" s="41"/>
      <c r="C9" s="41"/>
      <c r="D9" s="38" t="str">
        <f t="shared" si="4"/>
        <v>=ETPT_CA_JUR!D5</v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0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1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2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3"/>
        <v>0</v>
      </c>
    </row>
    <row r="10" spans="1:31" x14ac:dyDescent="0.2">
      <c r="A10" s="42"/>
      <c r="B10" s="41"/>
      <c r="C10" s="41"/>
      <c r="D10" s="38" t="str">
        <f t="shared" si="4"/>
        <v>=ETPT_CA_JUR!D5</v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0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1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2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3"/>
        <v>0</v>
      </c>
    </row>
    <row r="11" spans="1:31" x14ac:dyDescent="0.2">
      <c r="A11" s="42"/>
      <c r="B11" s="41"/>
      <c r="C11" s="41"/>
      <c r="D11" s="38" t="str">
        <f t="shared" si="4"/>
        <v>=ETPT_CA_JUR!D5</v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0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1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2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3"/>
        <v>0</v>
      </c>
    </row>
    <row r="12" spans="1:31" x14ac:dyDescent="0.2">
      <c r="A12" s="42"/>
      <c r="B12" s="41"/>
      <c r="C12" s="41"/>
      <c r="D12" s="38" t="str">
        <f t="shared" si="4"/>
        <v>=ETPT_CA_JUR!D5</v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0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1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2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3"/>
        <v>0</v>
      </c>
    </row>
    <row r="13" spans="1:31" x14ac:dyDescent="0.2">
      <c r="A13" s="42"/>
      <c r="B13" s="41"/>
      <c r="C13" s="41"/>
      <c r="D13" s="38" t="str">
        <f t="shared" si="4"/>
        <v>=ETPT_CA_JUR!D5</v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0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1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2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3"/>
        <v>0</v>
      </c>
    </row>
    <row r="14" spans="1:31" x14ac:dyDescent="0.2">
      <c r="A14" s="40"/>
      <c r="B14" s="39"/>
      <c r="C14" s="39"/>
      <c r="D14" s="38" t="str">
        <f t="shared" si="4"/>
        <v>=ETPT_CA_JUR!D5</v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0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1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2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3"/>
        <v>0</v>
      </c>
    </row>
    <row r="15" spans="1:31" x14ac:dyDescent="0.2">
      <c r="D15" s="38" t="str">
        <f t="shared" si="4"/>
        <v>=ETPT_CA_JUR!D5</v>
      </c>
      <c r="E15" s="117" t="s">
        <v>224</v>
      </c>
      <c r="F15" s="117" t="s">
        <v>225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0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1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2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3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1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2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249</v>
      </c>
      <c r="G19" s="81" t="e">
        <f>SUMIFS( INDEX( 'ETPT Format DDG'!$A:$FA,,MATCH("14. TOTAL INDISPONIBILITÉ",'ETPT Format DDG'!2:2,0)),'ETPT Format DDG'!$C:$C,$D$5,'ETPT Format DDG'!$FA:$FA,"Fonctionnaire CTECH placé ADD") +
SUMIFS( INDEX( 'ETPT Format DDG'!$A:$FA,,MATCH("14.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250</v>
      </c>
      <c r="N19" s="81" t="e">
        <f>SUMIFS( INDEX( 'ETPT Format DDG'!$A:$FA,,MATCH("14. TOTAL INDISPONIBILITÉ",'ETPT Format DDG'!2:2,0)),'ETPT Format DDG'!$C:$C,$D$5,'ETPT Format DDG'!$FA:$FA,"Fonctionnaire A-B-CBUR placé ADD") +
SUMIFS( INDEX( 'ETPT Format DDG'!$A:$FA,,MATCH("14.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2025-01-29T09:45:16Z</dcterms:modified>
  <cp:category/>
</cp:coreProperties>
</file>