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3.xml" ContentType="application/vnd.openxmlformats-officedocument.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rawings/drawing4.xml" ContentType="application/vnd.openxmlformats-officedocument.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rawings/drawing5.xml" ContentType="application/vnd.openxmlformats-officedocument.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valleen\Desktop\Docs retours mails TEMP\"/>
    </mc:Choice>
  </mc:AlternateContent>
  <bookViews>
    <workbookView xWindow="0" yWindow="0" windowWidth="23040" windowHeight="9048" tabRatio="900" activeTab="4"/>
  </bookViews>
  <sheets>
    <sheet name="Préambule" sheetId="1" r:id="rId1"/>
    <sheet name="Indicateurs (draft)" sheetId="2" r:id="rId2"/>
    <sheet name="Axe 1" sheetId="4" r:id="rId3"/>
    <sheet name="Axe 2" sheetId="5" r:id="rId4"/>
    <sheet name="Axe 3" sheetId="6" r:id="rId5"/>
    <sheet name="Axe 4" sheetId="7" r:id="rId6"/>
    <sheet name="Axe 5" sheetId="8" r:id="rId7"/>
    <sheet name="Indicateurs" sheetId="9" r:id="rId8"/>
    <sheet name="trame filière" sheetId="10" r:id="rId9"/>
    <sheet name="trame compétences-piliers" sheetId="11" r:id="rId10"/>
    <sheet name="(Dé)Construction et aménagement" sheetId="12" r:id="rId11"/>
    <sheet name="Alimentation" sheetId="13" r:id="rId12"/>
    <sheet name="Note finale" sheetId="14" r:id="rId13"/>
    <sheet name="Calculs" sheetId="15" r:id="rId14"/>
    <sheet name="Listes_v1" sheetId="16" r:id="rId15"/>
  </sheets>
  <externalReferences>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s>
  <definedNames>
    <definedName name="_xlnm._FilterDatabase" localSheetId="1" hidden="1">'Indicateurs (draft)'!$A$1:$Q$80</definedName>
    <definedName name="Accounts" localSheetId="7">#REF!</definedName>
    <definedName name="Accounts" localSheetId="9">#REF!</definedName>
    <definedName name="Accounts">#REF!</definedName>
    <definedName name="Accounts_OPX" localSheetId="7">#REF!</definedName>
    <definedName name="Accounts_OPX" localSheetId="9">#REF!</definedName>
    <definedName name="Accounts_OPX">#REF!</definedName>
    <definedName name="_xlnm.Database" localSheetId="7">#REF!</definedName>
    <definedName name="_xlnm.Database" localSheetId="9">#REF!</definedName>
    <definedName name="_xlnm.Database">#REF!</definedName>
    <definedName name="Base_de_donnees_OPX" localSheetId="7">#REF!</definedName>
    <definedName name="Base_de_donnees_OPX" localSheetId="9">#REF!</definedName>
    <definedName name="Base_de_donnees_OPX">#REF!</definedName>
    <definedName name="datab" localSheetId="7">#REF!</definedName>
    <definedName name="datab" localSheetId="9">#REF!</definedName>
    <definedName name="datab">#REF!</definedName>
    <definedName name="datab_OPX" localSheetId="7">#REF!</definedName>
    <definedName name="datab_OPX" localSheetId="9">#REF!</definedName>
    <definedName name="datab_OPX">#REF!</definedName>
    <definedName name="note" localSheetId="7">'[1]ESANE - 2014'!#REF!</definedName>
    <definedName name="note" localSheetId="9">'[1]ESANE - 2014'!#REF!</definedName>
    <definedName name="note">'[1]ESANE - 2014'!#REF!</definedName>
    <definedName name="note_OPX" localSheetId="7">'[1]ESANE - 2014'!#REF!</definedName>
    <definedName name="note_OPX" localSheetId="9">'[1]ESANE - 2014'!#REF!</definedName>
    <definedName name="note_OPX">'[1]ESANE - 2014'!#REF!</definedName>
    <definedName name="skrange">'[2]0800Trimmed'!$F$35:$AU$154</definedName>
    <definedName name="source" localSheetId="7">'[1]ESANE - 2014'!#REF!</definedName>
    <definedName name="source" localSheetId="9">'[1]ESANE - 2014'!#REF!</definedName>
    <definedName name="source">'[1]ESANE - 2014'!#REF!</definedName>
    <definedName name="source_OPX" localSheetId="7">'[1]ESANE - 2014'!#REF!</definedName>
    <definedName name="source_OPX" localSheetId="9">'[1]ESANE - 2014'!#REF!</definedName>
    <definedName name="source_OPX">'[1]ESANE - 2014'!#REF!</definedName>
    <definedName name="titre" localSheetId="7">'[1]ESANE - 2014'!#REF!</definedName>
    <definedName name="titre" localSheetId="9">'[1]ESANE - 2014'!#REF!</definedName>
    <definedName name="titre">'[1]ESANE - 2014'!#REF!</definedName>
    <definedName name="titre_OPX" localSheetId="7">'[1]ESANE - 2014'!#REF!</definedName>
    <definedName name="titre_OPX" localSheetId="9">'[1]ESANE - 2014'!#REF!</definedName>
    <definedName name="titre_OPX">'[1]ESANE - 2014'!#REF!</definedName>
    <definedName name="unite" localSheetId="7">'[1]ESANE - 2014'!#REF!</definedName>
    <definedName name="unite" localSheetId="9">'[1]ESANE - 2014'!#REF!</definedName>
    <definedName name="unite">'[1]ESANE - 2014'!#REF!</definedName>
    <definedName name="unite_OPX" localSheetId="7">'[1]ESANE - 2014'!#REF!</definedName>
    <definedName name="unite_OPX" localSheetId="9">'[1]ESANE - 2014'!#REF!</definedName>
    <definedName name="unite_OPX">'[1]ESANE - 2014'!#REF!</definedName>
    <definedName name="Z_DC6740B0_FE4F_4B4C_936C_D38273196F74_.wvu.Cols" localSheetId="2" hidden="1">'Axe 1'!$AU:$AY</definedName>
    <definedName name="Z_DC6740B0_FE4F_4B4C_936C_D38273196F74_.wvu.Cols" localSheetId="4" hidden="1">'Axe 3'!$AU:$AY</definedName>
    <definedName name="Z_DC6740B0_FE4F_4B4C_936C_D38273196F74_.wvu.Cols" localSheetId="5" hidden="1">'Axe 4'!$AU:$AY</definedName>
    <definedName name="Z_DC6740B0_FE4F_4B4C_936C_D38273196F74_.wvu.Cols" localSheetId="6" hidden="1">'Axe 5'!$AU:$AX</definedName>
    <definedName name="Z_DC6740B0_FE4F_4B4C_936C_D38273196F74_.wvu.Cols" localSheetId="1" hidden="1">'Indicateurs (draft)'!$D:$I</definedName>
    <definedName name="Z_DC6740B0_FE4F_4B4C_936C_D38273196F74_.wvu.Cols" localSheetId="9" hidden="1">'trame compétences-piliers'!$K:$K</definedName>
    <definedName name="Z_DC6740B0_FE4F_4B4C_936C_D38273196F74_.wvu.FilterData" localSheetId="1" hidden="1">'Indicateurs (draft)'!$A$1:$Q$80</definedName>
    <definedName name="Z_DC6740B0_FE4F_4B4C_936C_D38273196F74_.wvu.PrintArea" localSheetId="3" hidden="1">'Axe 2'!$A$5:$AL$38</definedName>
    <definedName name="Z_DC6740B0_FE4F_4B4C_936C_D38273196F74_.wvu.PrintArea" localSheetId="4" hidden="1">'Axe 3'!$A$5:$AX$44</definedName>
    <definedName name="_xlnm.Print_Area" localSheetId="3">'Axe 2'!$A$5:$AL$38</definedName>
    <definedName name="_xlnm.Print_Area" localSheetId="4">'Axe 3'!$A$5:$AX$44</definedName>
  </definedNames>
  <calcPr calcId="162913"/>
  <customWorkbookViews>
    <customWorkbookView name="PINEAU Anna - Affichage personnalisé" guid="{DC6740B0-FE4F-4B4C-936C-D38273196F74}" mergeInterval="0" personalView="1" maximized="1" xWindow="2869" yWindow="-433" windowWidth="2902" windowHeight="1762" tabRatio="900" activeSheetId="6"/>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23" i="7" l="1"/>
  <c r="L243" i="16"/>
  <c r="L244" i="16"/>
  <c r="L242" i="16"/>
  <c r="L248" i="16" s="1"/>
  <c r="L247" i="16"/>
  <c r="L246" i="16"/>
  <c r="L245" i="16"/>
  <c r="O249" i="16"/>
  <c r="O248" i="16"/>
  <c r="O247" i="16"/>
  <c r="O246" i="16"/>
  <c r="AH11" i="7" l="1"/>
  <c r="AH10" i="7"/>
  <c r="AH9" i="7"/>
  <c r="AH8" i="7"/>
  <c r="AH7" i="7"/>
  <c r="AB11" i="7"/>
  <c r="AB10" i="7"/>
  <c r="AB9" i="7"/>
  <c r="AB8" i="7"/>
  <c r="AB7" i="7"/>
  <c r="V11" i="7"/>
  <c r="V10" i="7"/>
  <c r="V9" i="7"/>
  <c r="V8" i="7"/>
  <c r="V7" i="7"/>
  <c r="AH18" i="7"/>
  <c r="AH16" i="7"/>
  <c r="AH15" i="7"/>
  <c r="AH14" i="7"/>
  <c r="AH13" i="7"/>
  <c r="AB18" i="7"/>
  <c r="AB16" i="7"/>
  <c r="AB15" i="7"/>
  <c r="AB14" i="7"/>
  <c r="AB13" i="7"/>
  <c r="V18" i="7"/>
  <c r="V16" i="7"/>
  <c r="V15" i="7"/>
  <c r="V14" i="7"/>
  <c r="V13" i="7"/>
  <c r="AH23" i="7"/>
  <c r="AH22" i="7"/>
  <c r="AH21" i="7"/>
  <c r="AH20" i="7"/>
  <c r="AB23" i="7"/>
  <c r="AB22" i="7"/>
  <c r="AB21" i="7"/>
  <c r="AB20" i="7"/>
  <c r="V23" i="7"/>
  <c r="V22" i="7"/>
  <c r="V21" i="7"/>
  <c r="V20" i="7"/>
  <c r="Q21" i="7"/>
  <c r="Q20" i="7"/>
  <c r="Q18" i="7"/>
  <c r="Q16" i="7"/>
  <c r="Q15" i="7"/>
  <c r="Q14" i="7"/>
  <c r="Q13" i="7"/>
  <c r="I238" i="16"/>
  <c r="I237" i="16"/>
  <c r="I44" i="6"/>
  <c r="I43" i="6"/>
  <c r="I41" i="6"/>
  <c r="I40" i="6"/>
  <c r="I39" i="6"/>
  <c r="I38" i="6"/>
  <c r="I28" i="6"/>
  <c r="I27" i="6"/>
  <c r="I25" i="6"/>
  <c r="I24" i="6"/>
  <c r="I23" i="6"/>
  <c r="I22" i="6"/>
  <c r="I17" i="6"/>
  <c r="Q43" i="6"/>
  <c r="F226" i="16"/>
  <c r="F225" i="16"/>
  <c r="F224" i="16"/>
  <c r="F223" i="16"/>
  <c r="AH41" i="6"/>
  <c r="AH40" i="6"/>
  <c r="AH39" i="6"/>
  <c r="AH38" i="6"/>
  <c r="AB41" i="6"/>
  <c r="AB40" i="6"/>
  <c r="AB39" i="6"/>
  <c r="AB38" i="6"/>
  <c r="V41" i="6"/>
  <c r="V40" i="6"/>
  <c r="V39" i="6"/>
  <c r="V38" i="6"/>
  <c r="Q41" i="6"/>
  <c r="Q40" i="6"/>
  <c r="Q39" i="6"/>
  <c r="I215" i="16"/>
  <c r="I214" i="16"/>
  <c r="I213" i="16"/>
  <c r="I212" i="16"/>
  <c r="Q38" i="6" l="1"/>
  <c r="F216" i="16"/>
  <c r="F215" i="16"/>
  <c r="F214" i="16"/>
  <c r="F213" i="16"/>
  <c r="Q25" i="6"/>
  <c r="Q15" i="6"/>
  <c r="O156" i="16"/>
  <c r="O155" i="16"/>
  <c r="O154" i="16"/>
  <c r="O153" i="16"/>
  <c r="Q12" i="6"/>
  <c r="F162" i="16"/>
  <c r="F161" i="16"/>
  <c r="F160" i="16"/>
  <c r="F159" i="16"/>
  <c r="F158" i="16"/>
  <c r="F157" i="16"/>
  <c r="F156" i="16"/>
  <c r="F155" i="16"/>
  <c r="F154" i="16"/>
  <c r="Q11" i="6"/>
  <c r="AH9" i="6"/>
  <c r="AH8" i="6"/>
  <c r="AH7" i="6"/>
  <c r="AB9" i="6"/>
  <c r="AB8" i="6"/>
  <c r="AB7" i="6"/>
  <c r="V9" i="6"/>
  <c r="V8" i="6"/>
  <c r="V7" i="6"/>
  <c r="Q7" i="6"/>
  <c r="AH34" i="5" l="1"/>
  <c r="AB34" i="5"/>
  <c r="V34" i="5"/>
  <c r="Q34" i="5"/>
  <c r="AH38" i="5"/>
  <c r="AH33" i="5"/>
  <c r="AB38" i="5"/>
  <c r="AB33" i="5"/>
  <c r="V38" i="5"/>
  <c r="V33" i="5"/>
  <c r="Q38" i="5"/>
  <c r="L132" i="16"/>
  <c r="L131" i="16"/>
  <c r="L130" i="16"/>
  <c r="L129" i="16"/>
  <c r="L128" i="16"/>
  <c r="L127" i="16"/>
  <c r="L126" i="16"/>
  <c r="Q31" i="5"/>
  <c r="R114" i="16"/>
  <c r="Q30" i="5"/>
  <c r="O121" i="16"/>
  <c r="O120" i="16"/>
  <c r="O119" i="16"/>
  <c r="O118" i="16"/>
  <c r="O117" i="16"/>
  <c r="O116" i="16"/>
  <c r="O115" i="16"/>
  <c r="O114" i="16"/>
  <c r="O113" i="16"/>
  <c r="Q28" i="5"/>
  <c r="I121" i="16"/>
  <c r="I120" i="16"/>
  <c r="I119" i="16"/>
  <c r="I118" i="16"/>
  <c r="I117" i="16"/>
  <c r="I116" i="16"/>
  <c r="I115" i="16"/>
  <c r="I114" i="16"/>
  <c r="I113" i="16"/>
  <c r="Q27" i="5"/>
  <c r="AH25" i="5" l="1"/>
  <c r="AH24" i="5"/>
  <c r="AH23" i="5"/>
  <c r="AH22" i="5"/>
  <c r="AB25" i="5"/>
  <c r="AB24" i="5"/>
  <c r="AB23" i="5"/>
  <c r="AB22" i="5"/>
  <c r="V25" i="5"/>
  <c r="V24" i="5"/>
  <c r="V23" i="5"/>
  <c r="V22" i="5"/>
  <c r="Q25" i="5"/>
  <c r="Q24" i="5"/>
  <c r="Q23" i="5"/>
  <c r="F105" i="16"/>
  <c r="F104" i="16"/>
  <c r="F103" i="16"/>
  <c r="F102" i="16"/>
  <c r="AH16" i="5"/>
  <c r="AH15" i="5"/>
  <c r="AH13" i="5"/>
  <c r="AB16" i="5"/>
  <c r="AB15" i="5"/>
  <c r="AB13" i="5"/>
  <c r="V16" i="5"/>
  <c r="V15" i="5"/>
  <c r="V13" i="5"/>
  <c r="Q15" i="5"/>
  <c r="AH11" i="5"/>
  <c r="AH10" i="5"/>
  <c r="AH7" i="5"/>
  <c r="AB11" i="5"/>
  <c r="AB10" i="5"/>
  <c r="AB7" i="5"/>
  <c r="V11" i="5"/>
  <c r="V10" i="5"/>
  <c r="V7" i="5"/>
  <c r="F79" i="16"/>
  <c r="F77" i="16"/>
  <c r="F78" i="16"/>
  <c r="F80" i="16"/>
  <c r="Q10" i="5"/>
  <c r="L72" i="16"/>
  <c r="F60" i="16"/>
  <c r="F59" i="16"/>
  <c r="F58" i="16"/>
  <c r="Q19" i="4" s="1"/>
  <c r="F57" i="16"/>
  <c r="F56" i="16"/>
  <c r="F55" i="16"/>
  <c r="F54" i="16"/>
  <c r="F53" i="16"/>
  <c r="F52" i="16"/>
  <c r="C54" i="16"/>
  <c r="C53" i="16"/>
  <c r="Q18" i="4" s="1"/>
  <c r="C52" i="16"/>
  <c r="C51" i="16"/>
  <c r="L41" i="16"/>
  <c r="L40" i="16"/>
  <c r="L39" i="16"/>
  <c r="L38" i="16"/>
  <c r="Q16" i="4" s="1"/>
  <c r="L37" i="16"/>
  <c r="L36" i="16"/>
  <c r="L35" i="16"/>
  <c r="L34" i="16"/>
  <c r="L33" i="16"/>
  <c r="Q15" i="4"/>
  <c r="Q14" i="4"/>
  <c r="Q13" i="4"/>
  <c r="O16" i="16"/>
  <c r="O13" i="16"/>
  <c r="O11" i="16"/>
  <c r="O10" i="16"/>
  <c r="AH13" i="8"/>
  <c r="AB13" i="8"/>
  <c r="V13" i="8"/>
  <c r="AH17" i="8"/>
  <c r="AB17" i="8"/>
  <c r="V17" i="8"/>
  <c r="Q17" i="8"/>
  <c r="C291" i="16"/>
  <c r="C290" i="16"/>
  <c r="C289" i="16"/>
  <c r="Q13" i="8" s="1"/>
  <c r="C288" i="16"/>
  <c r="Q10" i="4"/>
  <c r="I12" i="16"/>
  <c r="I11" i="16"/>
  <c r="I10" i="16"/>
  <c r="Q9" i="4" s="1"/>
  <c r="I9" i="16"/>
  <c r="Q8" i="4"/>
  <c r="F20" i="16"/>
  <c r="F19" i="16"/>
  <c r="F18" i="16"/>
  <c r="F17" i="16"/>
  <c r="F16" i="16"/>
  <c r="F11" i="16"/>
  <c r="F23" i="16"/>
  <c r="F22" i="16"/>
  <c r="F21" i="16"/>
  <c r="C18" i="16"/>
  <c r="AB7" i="4" s="1"/>
  <c r="C17" i="16"/>
  <c r="C16" i="16"/>
  <c r="C15" i="16"/>
  <c r="C14" i="16"/>
  <c r="C13" i="16"/>
  <c r="C12" i="16"/>
  <c r="C11" i="16"/>
  <c r="C10" i="16"/>
  <c r="N7" i="4"/>
  <c r="AH7" i="4"/>
  <c r="V7" i="4"/>
  <c r="Q7" i="4"/>
  <c r="F81" i="16" l="1"/>
  <c r="F82" i="16"/>
  <c r="F83" i="16"/>
  <c r="N15" i="6"/>
  <c r="I15" i="6"/>
  <c r="I13" i="6"/>
  <c r="I12" i="6"/>
  <c r="AH14" i="5" l="1"/>
  <c r="AB14" i="5"/>
  <c r="V14" i="5"/>
  <c r="I9" i="6"/>
  <c r="I8" i="6"/>
  <c r="I7" i="6"/>
  <c r="I15" i="7" l="1"/>
  <c r="I16" i="7"/>
  <c r="I11" i="7" l="1"/>
  <c r="I10" i="7"/>
  <c r="I9" i="7"/>
  <c r="I8" i="7"/>
  <c r="I13" i="8" l="1"/>
  <c r="I12" i="8"/>
  <c r="I11" i="8"/>
  <c r="I9" i="8"/>
  <c r="I8" i="8"/>
  <c r="I7" i="8"/>
  <c r="I28" i="5"/>
  <c r="I29" i="5"/>
  <c r="I30" i="5"/>
  <c r="I31" i="5"/>
  <c r="I27" i="5"/>
  <c r="I19" i="4" l="1"/>
  <c r="I18" i="4"/>
  <c r="I16" i="4"/>
  <c r="H5" i="15"/>
  <c r="I15" i="4"/>
  <c r="I14" i="4"/>
  <c r="I8" i="4"/>
  <c r="I7" i="4"/>
  <c r="I13" i="4"/>
  <c r="I11" i="4"/>
  <c r="Q11" i="7" l="1"/>
  <c r="Q10" i="7"/>
  <c r="Q9" i="7"/>
  <c r="Q8" i="7"/>
  <c r="Q7" i="7"/>
  <c r="Q22" i="7"/>
  <c r="I23" i="7"/>
  <c r="I22" i="7"/>
  <c r="I21" i="7"/>
  <c r="I20" i="7"/>
  <c r="I14" i="7"/>
  <c r="I13" i="7"/>
  <c r="Q16" i="5" l="1"/>
  <c r="Q29" i="6"/>
  <c r="I8" i="5" l="1"/>
  <c r="N7" i="15"/>
  <c r="K12" i="15"/>
  <c r="K9" i="15"/>
  <c r="K10" i="15"/>
  <c r="K11" i="15"/>
  <c r="K8" i="15"/>
  <c r="K7" i="15"/>
  <c r="K6" i="15"/>
  <c r="K5" i="15"/>
  <c r="K4" i="15"/>
  <c r="F40" i="15"/>
  <c r="N23" i="7" l="1"/>
  <c r="AJ23" i="7" s="1"/>
  <c r="N22" i="7"/>
  <c r="S22" i="7" s="1"/>
  <c r="N21" i="7"/>
  <c r="AJ21" i="7" s="1"/>
  <c r="S20" i="7"/>
  <c r="N20" i="7"/>
  <c r="AJ20" i="7" s="1"/>
  <c r="N16" i="7"/>
  <c r="S16" i="7" s="1"/>
  <c r="N15" i="7"/>
  <c r="N14" i="7"/>
  <c r="S14" i="7" s="1"/>
  <c r="N13" i="7"/>
  <c r="N11" i="7"/>
  <c r="S11" i="7" s="1"/>
  <c r="N10" i="7"/>
  <c r="S10" i="7" s="1"/>
  <c r="N9" i="7"/>
  <c r="S9" i="7" s="1"/>
  <c r="N8" i="7"/>
  <c r="S8" i="7" s="1"/>
  <c r="AJ7" i="7"/>
  <c r="AD7" i="7"/>
  <c r="X7" i="7"/>
  <c r="S7" i="7"/>
  <c r="N5" i="7"/>
  <c r="M5" i="7"/>
  <c r="L5" i="7"/>
  <c r="K5" i="7"/>
  <c r="J5" i="7"/>
  <c r="I5" i="7"/>
  <c r="H5" i="7"/>
  <c r="G5" i="7"/>
  <c r="F5" i="7"/>
  <c r="E5" i="7"/>
  <c r="C5" i="7"/>
  <c r="B5" i="7"/>
  <c r="AD9" i="7" l="1"/>
  <c r="AD11" i="7"/>
  <c r="S21" i="7"/>
  <c r="AD8" i="7"/>
  <c r="AD10" i="7"/>
  <c r="X20" i="7"/>
  <c r="AJ8" i="7"/>
  <c r="AJ9" i="7"/>
  <c r="AJ10" i="7"/>
  <c r="AJ11" i="7"/>
  <c r="AD20" i="7"/>
  <c r="X21" i="7"/>
  <c r="X22" i="7"/>
  <c r="S23" i="7"/>
  <c r="AJ16" i="7"/>
  <c r="AD16" i="7"/>
  <c r="X16" i="7"/>
  <c r="AJ13" i="7"/>
  <c r="AD13" i="7"/>
  <c r="X13" i="7"/>
  <c r="AJ15" i="7"/>
  <c r="AD15" i="7"/>
  <c r="X15" i="7"/>
  <c r="AD21" i="7"/>
  <c r="AD22" i="7"/>
  <c r="X23" i="7"/>
  <c r="AJ14" i="7"/>
  <c r="AD14" i="7"/>
  <c r="X14" i="7"/>
  <c r="X8" i="7"/>
  <c r="X9" i="7"/>
  <c r="X10" i="7"/>
  <c r="X11" i="7"/>
  <c r="S13" i="7"/>
  <c r="S15" i="7"/>
  <c r="AJ22" i="7"/>
  <c r="AD23" i="7"/>
  <c r="I10" i="4"/>
  <c r="I9" i="4"/>
  <c r="AH43" i="6" l="1"/>
  <c r="AB43" i="6"/>
  <c r="V43" i="6"/>
  <c r="V19" i="4"/>
  <c r="X23" i="6" l="1"/>
  <c r="F124" i="15" s="1"/>
  <c r="I17" i="8" l="1"/>
  <c r="I16" i="8"/>
  <c r="I15" i="8"/>
  <c r="I34" i="6"/>
  <c r="I29" i="6"/>
  <c r="I20" i="6"/>
  <c r="I19" i="6"/>
  <c r="I18" i="6"/>
  <c r="I38" i="5"/>
  <c r="I34" i="5"/>
  <c r="I33" i="5"/>
  <c r="I16" i="5"/>
  <c r="I15" i="5"/>
  <c r="I14" i="5"/>
  <c r="I11" i="5"/>
  <c r="I10" i="5"/>
  <c r="AH29" i="6" l="1"/>
  <c r="AB29" i="6"/>
  <c r="V29" i="6"/>
  <c r="Q34" i="6" l="1"/>
  <c r="F71" i="16"/>
  <c r="F70" i="16"/>
  <c r="Q18" i="6"/>
  <c r="Q8" i="6"/>
  <c r="AH29" i="5"/>
  <c r="AB29" i="5"/>
  <c r="V29" i="5"/>
  <c r="Q29" i="5"/>
  <c r="AH8" i="5" l="1"/>
  <c r="AB8" i="5"/>
  <c r="V8" i="5"/>
  <c r="Q13" i="5"/>
  <c r="AH14" i="4"/>
  <c r="AB14" i="4"/>
  <c r="V14" i="4"/>
  <c r="AH11" i="4"/>
  <c r="AB11" i="4"/>
  <c r="V11" i="4"/>
  <c r="AH9" i="4"/>
  <c r="AB9" i="4"/>
  <c r="V9" i="4"/>
  <c r="AH8" i="4"/>
  <c r="AB8" i="4"/>
  <c r="V8" i="4"/>
  <c r="J87" i="15" l="1"/>
  <c r="Q14" i="5" l="1"/>
  <c r="E266" i="16"/>
  <c r="E267" i="16"/>
  <c r="E268" i="16"/>
  <c r="E269" i="16"/>
  <c r="E270" i="16"/>
  <c r="E271" i="16"/>
  <c r="E272" i="16"/>
  <c r="F265" i="16"/>
  <c r="E265" i="16"/>
  <c r="B266" i="16"/>
  <c r="B267" i="16"/>
  <c r="B268" i="16"/>
  <c r="B269" i="16"/>
  <c r="B270" i="16"/>
  <c r="B271" i="16"/>
  <c r="B272" i="16"/>
  <c r="C265" i="16"/>
  <c r="B265" i="16"/>
  <c r="E264" i="16"/>
  <c r="B264" i="16"/>
  <c r="AH44" i="6" l="1"/>
  <c r="AB44" i="6"/>
  <c r="V44" i="6"/>
  <c r="Q44" i="6"/>
  <c r="I221" i="16"/>
  <c r="AH34" i="6"/>
  <c r="AB34" i="6"/>
  <c r="V34" i="6"/>
  <c r="AH28" i="6"/>
  <c r="AB28" i="6"/>
  <c r="V28" i="6"/>
  <c r="Q28" i="6"/>
  <c r="AH27" i="6"/>
  <c r="AB27" i="6"/>
  <c r="V27" i="6"/>
  <c r="Q27" i="6"/>
  <c r="AH25" i="6"/>
  <c r="AB25" i="6"/>
  <c r="V25" i="6"/>
  <c r="AH24" i="6"/>
  <c r="AB24" i="6"/>
  <c r="V24" i="6"/>
  <c r="Q24" i="6"/>
  <c r="AH23" i="6"/>
  <c r="AB23" i="6"/>
  <c r="V23" i="6"/>
  <c r="Q23" i="6"/>
  <c r="AH22" i="6"/>
  <c r="AB22" i="6"/>
  <c r="V22" i="6"/>
  <c r="Q22" i="6"/>
  <c r="AH20" i="6"/>
  <c r="AB20" i="6"/>
  <c r="V20" i="6"/>
  <c r="Q20" i="6"/>
  <c r="AH19" i="6"/>
  <c r="AB19" i="6"/>
  <c r="V19" i="6"/>
  <c r="Q19" i="6"/>
  <c r="AH18" i="6"/>
  <c r="AB18" i="6"/>
  <c r="V18" i="6"/>
  <c r="AH17" i="6"/>
  <c r="AB17" i="6"/>
  <c r="V17" i="6"/>
  <c r="Q17" i="6"/>
  <c r="AH15" i="6"/>
  <c r="AB15" i="6"/>
  <c r="V15" i="6"/>
  <c r="AH13" i="6"/>
  <c r="AB13" i="6"/>
  <c r="V13" i="6"/>
  <c r="Q13" i="6"/>
  <c r="AH12" i="6"/>
  <c r="AB12" i="6"/>
  <c r="V12" i="6"/>
  <c r="Q9" i="6"/>
  <c r="Q33" i="5"/>
  <c r="AH30" i="5"/>
  <c r="AB30" i="5"/>
  <c r="V30" i="5"/>
  <c r="AH28" i="5"/>
  <c r="AB28" i="5"/>
  <c r="V28" i="5"/>
  <c r="AH27" i="5"/>
  <c r="AB27" i="5"/>
  <c r="V27" i="5"/>
  <c r="Q22" i="5"/>
  <c r="AD13" i="5"/>
  <c r="Q11" i="5"/>
  <c r="Q7" i="5"/>
  <c r="S7" i="5" s="1"/>
  <c r="AH19" i="4"/>
  <c r="AB19" i="4"/>
  <c r="AH18" i="4"/>
  <c r="AB18" i="4"/>
  <c r="V18" i="4"/>
  <c r="AH15" i="4"/>
  <c r="AB15" i="4"/>
  <c r="V15" i="4"/>
  <c r="AH13" i="4"/>
  <c r="AB13" i="4"/>
  <c r="V13" i="4"/>
  <c r="AH10" i="4"/>
  <c r="AB10" i="4"/>
  <c r="V10" i="4"/>
  <c r="U294" i="16"/>
  <c r="R294" i="16"/>
  <c r="U293" i="16"/>
  <c r="R293" i="16"/>
  <c r="U281" i="16"/>
  <c r="R281" i="16"/>
  <c r="U280" i="16"/>
  <c r="R280" i="16"/>
  <c r="U279" i="16"/>
  <c r="R279" i="16"/>
  <c r="U278" i="16"/>
  <c r="R278" i="16"/>
  <c r="U277" i="16"/>
  <c r="R277" i="16"/>
  <c r="F261" i="16"/>
  <c r="C261" i="16"/>
  <c r="C272" i="16" s="1"/>
  <c r="F260" i="16"/>
  <c r="C260" i="16"/>
  <c r="C271" i="16" s="1"/>
  <c r="F259" i="16"/>
  <c r="C259" i="16"/>
  <c r="C270" i="16" s="1"/>
  <c r="F258" i="16"/>
  <c r="C258" i="16"/>
  <c r="C269" i="16" s="1"/>
  <c r="F257" i="16"/>
  <c r="C257" i="16"/>
  <c r="C268" i="16" s="1"/>
  <c r="F256" i="16"/>
  <c r="C256" i="16"/>
  <c r="C267" i="16" s="1"/>
  <c r="F255" i="16"/>
  <c r="F266" i="16" s="1"/>
  <c r="C255" i="16"/>
  <c r="C266" i="16" s="1"/>
  <c r="F72" i="16"/>
  <c r="Q8" i="5"/>
  <c r="U55" i="16"/>
  <c r="U56" i="16" s="1"/>
  <c r="U51" i="16"/>
  <c r="U52" i="16" s="1"/>
  <c r="AB9" i="8" l="1"/>
  <c r="V9" i="8"/>
  <c r="AH9" i="8"/>
  <c r="AH7" i="8"/>
  <c r="AB7" i="8"/>
  <c r="V7" i="8"/>
  <c r="AH11" i="8"/>
  <c r="V11" i="8"/>
  <c r="AB11" i="8"/>
  <c r="F267" i="16"/>
  <c r="AH15" i="8"/>
  <c r="V15" i="8"/>
  <c r="AB15" i="8"/>
  <c r="F271" i="16"/>
  <c r="Q11" i="8"/>
  <c r="F272" i="16"/>
  <c r="F268" i="16"/>
  <c r="Q15" i="8"/>
  <c r="Q7" i="8"/>
  <c r="F269" i="16"/>
  <c r="F270" i="16"/>
  <c r="Q9" i="8"/>
  <c r="D190" i="15"/>
  <c r="D189" i="15"/>
  <c r="D188" i="15"/>
  <c r="D187" i="15"/>
  <c r="D186" i="15"/>
  <c r="D185" i="15"/>
  <c r="D184" i="15"/>
  <c r="D183" i="15"/>
  <c r="D182" i="15"/>
  <c r="D181" i="15"/>
  <c r="D180" i="15"/>
  <c r="D179" i="15"/>
  <c r="D178" i="15"/>
  <c r="D177" i="15"/>
  <c r="D176" i="15"/>
  <c r="D175" i="15"/>
  <c r="D174" i="15"/>
  <c r="D173" i="15"/>
  <c r="D172" i="15"/>
  <c r="D171" i="15"/>
  <c r="D170" i="15"/>
  <c r="D169" i="15"/>
  <c r="D161" i="15"/>
  <c r="D160" i="15"/>
  <c r="D159" i="15"/>
  <c r="D158" i="15"/>
  <c r="D157" i="15"/>
  <c r="D156" i="15"/>
  <c r="D155" i="15"/>
  <c r="D154" i="15"/>
  <c r="D153" i="15"/>
  <c r="D152" i="15"/>
  <c r="D151" i="15"/>
  <c r="D150" i="15"/>
  <c r="D149" i="15"/>
  <c r="D148" i="15"/>
  <c r="D147" i="15"/>
  <c r="D146" i="15"/>
  <c r="D145" i="15"/>
  <c r="D144" i="15"/>
  <c r="D143" i="15"/>
  <c r="D142" i="15"/>
  <c r="D141" i="15"/>
  <c r="D140" i="15"/>
  <c r="D133" i="15"/>
  <c r="D132" i="15"/>
  <c r="D131" i="15"/>
  <c r="D130" i="15"/>
  <c r="D129" i="15"/>
  <c r="D128" i="15"/>
  <c r="D127" i="15"/>
  <c r="D126" i="15"/>
  <c r="D125" i="15"/>
  <c r="D124" i="15"/>
  <c r="D123" i="15"/>
  <c r="D122" i="15"/>
  <c r="D121" i="15"/>
  <c r="D120" i="15"/>
  <c r="D119" i="15"/>
  <c r="D118" i="15"/>
  <c r="D117" i="15"/>
  <c r="D116" i="15"/>
  <c r="D115" i="15"/>
  <c r="D114" i="15"/>
  <c r="D113" i="15"/>
  <c r="D112" i="15"/>
  <c r="D105" i="15"/>
  <c r="D104" i="15"/>
  <c r="D103" i="15"/>
  <c r="D102" i="15"/>
  <c r="D101" i="15"/>
  <c r="D100" i="15"/>
  <c r="D99" i="15"/>
  <c r="D98" i="15"/>
  <c r="D97" i="15"/>
  <c r="D96" i="15"/>
  <c r="D95" i="15"/>
  <c r="D94" i="15"/>
  <c r="D93" i="15"/>
  <c r="D92" i="15"/>
  <c r="D91" i="15"/>
  <c r="D90" i="15"/>
  <c r="D89" i="15"/>
  <c r="D88" i="15"/>
  <c r="D87" i="15"/>
  <c r="D86" i="15"/>
  <c r="D85" i="15"/>
  <c r="D84" i="15"/>
  <c r="D76" i="15"/>
  <c r="D75" i="15"/>
  <c r="D74" i="15"/>
  <c r="D73" i="15"/>
  <c r="D72" i="15"/>
  <c r="D71" i="15"/>
  <c r="D70" i="15"/>
  <c r="D69" i="15"/>
  <c r="D68" i="15"/>
  <c r="D67" i="15"/>
  <c r="D66" i="15"/>
  <c r="D65" i="15"/>
  <c r="D64" i="15"/>
  <c r="D63" i="15"/>
  <c r="D62" i="15"/>
  <c r="D61" i="15"/>
  <c r="D60" i="15"/>
  <c r="D59" i="15"/>
  <c r="D58" i="15"/>
  <c r="D57" i="15"/>
  <c r="D56" i="15"/>
  <c r="D55" i="15"/>
  <c r="D49" i="15"/>
  <c r="D48" i="15"/>
  <c r="D47" i="15"/>
  <c r="D46" i="15"/>
  <c r="D45" i="15"/>
  <c r="D44" i="15"/>
  <c r="D43" i="15"/>
  <c r="D42" i="15"/>
  <c r="D41" i="15"/>
  <c r="D40" i="15"/>
  <c r="D39" i="15"/>
  <c r="D38" i="15"/>
  <c r="D37" i="15"/>
  <c r="D36" i="15"/>
  <c r="D35" i="15"/>
  <c r="D34" i="15"/>
  <c r="D33" i="15"/>
  <c r="D32" i="15"/>
  <c r="D31" i="15"/>
  <c r="D30" i="15"/>
  <c r="D29" i="15"/>
  <c r="D24" i="15"/>
  <c r="D23" i="15"/>
  <c r="D22" i="15"/>
  <c r="D21" i="15"/>
  <c r="D20" i="15"/>
  <c r="D19" i="15"/>
  <c r="D18" i="15"/>
  <c r="D17" i="15"/>
  <c r="D16" i="15"/>
  <c r="D15" i="15"/>
  <c r="D14" i="15"/>
  <c r="D13" i="15"/>
  <c r="D12" i="15"/>
  <c r="D11" i="15"/>
  <c r="D10" i="15"/>
  <c r="D9" i="15"/>
  <c r="D8" i="15"/>
  <c r="D7" i="15"/>
  <c r="D6" i="15"/>
  <c r="D5" i="15"/>
  <c r="D4" i="15"/>
  <c r="V8" i="8" l="1"/>
  <c r="AH8" i="8"/>
  <c r="AB8" i="8"/>
  <c r="AB16" i="8"/>
  <c r="V16" i="8"/>
  <c r="AH16" i="8"/>
  <c r="V12" i="8"/>
  <c r="AB12" i="8"/>
  <c r="AH12" i="8"/>
  <c r="Q16" i="8"/>
  <c r="Q8" i="8"/>
  <c r="Q12" i="8"/>
  <c r="J172" i="15"/>
  <c r="J143" i="15"/>
  <c r="J115" i="15"/>
  <c r="J58" i="15"/>
  <c r="G49" i="15"/>
  <c r="F49" i="15"/>
  <c r="E49" i="15"/>
  <c r="G48" i="15"/>
  <c r="F48" i="15"/>
  <c r="E48" i="15"/>
  <c r="G47" i="15"/>
  <c r="F47" i="15"/>
  <c r="E47" i="15"/>
  <c r="H44" i="15"/>
  <c r="G44" i="15"/>
  <c r="F44" i="15"/>
  <c r="F43" i="15"/>
  <c r="E43" i="15"/>
  <c r="H42" i="15"/>
  <c r="G42" i="15"/>
  <c r="F42" i="15"/>
  <c r="E42" i="15"/>
  <c r="H41" i="15"/>
  <c r="G41" i="15"/>
  <c r="F41" i="15"/>
  <c r="E41" i="15"/>
  <c r="H40" i="15"/>
  <c r="G40" i="15"/>
  <c r="E40" i="15"/>
  <c r="H39" i="15"/>
  <c r="G39" i="15"/>
  <c r="F39" i="15"/>
  <c r="E39" i="15"/>
  <c r="G38" i="15"/>
  <c r="F38" i="15"/>
  <c r="E38" i="15"/>
  <c r="G36" i="15"/>
  <c r="F36" i="15"/>
  <c r="E36" i="15"/>
  <c r="E10" i="14"/>
  <c r="F31" i="15"/>
  <c r="E31" i="15"/>
  <c r="I29" i="15"/>
  <c r="H29" i="15"/>
  <c r="G29" i="15"/>
  <c r="F29" i="15"/>
  <c r="E29" i="15"/>
  <c r="J24" i="15"/>
  <c r="J23" i="15"/>
  <c r="J22" i="15"/>
  <c r="J21" i="15"/>
  <c r="J20" i="15"/>
  <c r="J19" i="15"/>
  <c r="J18" i="15"/>
  <c r="J17" i="15"/>
  <c r="J16" i="15"/>
  <c r="J15" i="15"/>
  <c r="J14" i="15"/>
  <c r="J13" i="15"/>
  <c r="G12" i="15"/>
  <c r="F12" i="15"/>
  <c r="E12" i="15"/>
  <c r="J11" i="15"/>
  <c r="J10" i="15"/>
  <c r="G9" i="15"/>
  <c r="I25" i="5" s="1"/>
  <c r="F9" i="15"/>
  <c r="I24" i="5" s="1"/>
  <c r="E9" i="15"/>
  <c r="I23" i="5" s="1"/>
  <c r="N9" i="15"/>
  <c r="J8" i="15"/>
  <c r="N8" i="15"/>
  <c r="J7" i="15"/>
  <c r="J6" i="15"/>
  <c r="G5" i="15"/>
  <c r="F5" i="15"/>
  <c r="E5" i="15"/>
  <c r="E30" i="15" s="1"/>
  <c r="J4" i="15"/>
  <c r="K172" i="15" l="1"/>
  <c r="G30" i="15"/>
  <c r="F30" i="15"/>
  <c r="J30" i="15" s="1"/>
  <c r="K30" i="15" s="1"/>
  <c r="E8" i="14" s="1"/>
  <c r="G37" i="15"/>
  <c r="F37" i="15"/>
  <c r="J31" i="15"/>
  <c r="K31" i="15" s="1"/>
  <c r="J41" i="15"/>
  <c r="K41" i="15" s="1"/>
  <c r="E20" i="14" s="1"/>
  <c r="J39" i="15"/>
  <c r="K39" i="15" s="1"/>
  <c r="E18" i="14" s="1"/>
  <c r="J38" i="15"/>
  <c r="K38" i="15" s="1"/>
  <c r="E17" i="14" s="1"/>
  <c r="J12" i="15"/>
  <c r="J49" i="15"/>
  <c r="K49" i="15" s="1"/>
  <c r="E28" i="14" s="1"/>
  <c r="J9" i="15"/>
  <c r="J5" i="15"/>
  <c r="J29" i="15"/>
  <c r="E9" i="14"/>
  <c r="E37" i="15"/>
  <c r="J43" i="15"/>
  <c r="K43" i="15" s="1"/>
  <c r="E22" i="14" s="1"/>
  <c r="J48" i="15"/>
  <c r="K48" i="15" s="1"/>
  <c r="E27" i="14" s="1"/>
  <c r="J36" i="15"/>
  <c r="K36" i="15" s="1"/>
  <c r="E15" i="14" s="1"/>
  <c r="J42" i="15"/>
  <c r="K42" i="15" s="1"/>
  <c r="E21" i="14" s="1"/>
  <c r="J47" i="15"/>
  <c r="K47" i="15" s="1"/>
  <c r="E26" i="14" s="1"/>
  <c r="J40" i="15"/>
  <c r="K87" i="15"/>
  <c r="K115" i="15"/>
  <c r="K143" i="15"/>
  <c r="K29" i="15" l="1"/>
  <c r="K40" i="15"/>
  <c r="J37" i="15"/>
  <c r="K37" i="15" s="1"/>
  <c r="E16" i="14" s="1"/>
  <c r="S22" i="5"/>
  <c r="X22" i="5"/>
  <c r="AD22" i="5"/>
  <c r="AJ22" i="5"/>
  <c r="E7" i="14" l="1"/>
  <c r="E19" i="14"/>
  <c r="C5" i="8"/>
  <c r="E5" i="8"/>
  <c r="F5" i="8"/>
  <c r="G5" i="8"/>
  <c r="H5" i="8"/>
  <c r="I5" i="8"/>
  <c r="B5" i="8"/>
  <c r="E5" i="6"/>
  <c r="F5" i="6"/>
  <c r="G5" i="6"/>
  <c r="H5" i="6"/>
  <c r="I5" i="6"/>
  <c r="J5" i="6"/>
  <c r="K5" i="6"/>
  <c r="L5" i="6"/>
  <c r="M5" i="6"/>
  <c r="N5" i="6"/>
  <c r="C5" i="6"/>
  <c r="B5" i="6"/>
  <c r="S5" i="5" l="1"/>
  <c r="U5" i="5"/>
  <c r="V5" i="5"/>
  <c r="W5" i="5"/>
  <c r="X5" i="5"/>
  <c r="Y5" i="5"/>
  <c r="AA5" i="5"/>
  <c r="AB5" i="5"/>
  <c r="AC5" i="5"/>
  <c r="AD5" i="5"/>
  <c r="AE5" i="5"/>
  <c r="AG5" i="5"/>
  <c r="AH5" i="5"/>
  <c r="AI5" i="5"/>
  <c r="AJ5" i="5"/>
  <c r="AK5" i="5"/>
  <c r="P5" i="5"/>
  <c r="Q5" i="5"/>
  <c r="R5" i="5"/>
  <c r="G5" i="5"/>
  <c r="H5" i="5"/>
  <c r="I5" i="5"/>
  <c r="J5" i="5"/>
  <c r="K5" i="5"/>
  <c r="L5" i="5"/>
  <c r="M5" i="5"/>
  <c r="N5" i="5"/>
  <c r="E5" i="5"/>
  <c r="F5" i="5"/>
  <c r="C5" i="5"/>
  <c r="B5" i="5"/>
  <c r="K5" i="11" l="1"/>
  <c r="K6" i="11"/>
  <c r="K7" i="11"/>
  <c r="K8" i="11"/>
  <c r="K9" i="11"/>
  <c r="K4" i="11"/>
  <c r="M3" i="11" l="1"/>
  <c r="D10" i="14" l="1"/>
  <c r="S27" i="5" l="1"/>
  <c r="S13" i="5"/>
  <c r="AJ27" i="5" l="1"/>
  <c r="AJ13" i="5"/>
  <c r="AJ7" i="5"/>
  <c r="AD27" i="5"/>
  <c r="AD7" i="5"/>
  <c r="X27" i="5" l="1"/>
  <c r="X13" i="5"/>
  <c r="X7" i="5"/>
  <c r="J65" i="1" l="1"/>
  <c r="J64" i="1"/>
  <c r="J63" i="1"/>
  <c r="E44" i="15" l="1"/>
  <c r="J44" i="15" s="1"/>
  <c r="K44" i="15" s="1"/>
  <c r="E23" i="14" s="1"/>
  <c r="F35" i="15"/>
  <c r="G35" i="15"/>
  <c r="H35" i="15"/>
  <c r="F45" i="15"/>
  <c r="F32" i="15"/>
  <c r="G32" i="15"/>
  <c r="E32" i="15"/>
  <c r="G45" i="15"/>
  <c r="E45" i="15"/>
  <c r="H45" i="15"/>
  <c r="E35" i="15"/>
  <c r="G33" i="15"/>
  <c r="F33" i="15"/>
  <c r="E33" i="15"/>
  <c r="G34" i="15"/>
  <c r="E34" i="15"/>
  <c r="F34" i="15"/>
  <c r="H46" i="15"/>
  <c r="G46" i="15"/>
  <c r="F46" i="15"/>
  <c r="E46" i="15"/>
  <c r="D28" i="14"/>
  <c r="D27" i="14"/>
  <c r="D26" i="14"/>
  <c r="D25" i="14"/>
  <c r="D24" i="14"/>
  <c r="D23" i="14"/>
  <c r="D22" i="14"/>
  <c r="D21" i="14"/>
  <c r="D20" i="14"/>
  <c r="D19" i="14"/>
  <c r="D18" i="14"/>
  <c r="D17" i="14"/>
  <c r="D16" i="14"/>
  <c r="D15" i="14"/>
  <c r="D14" i="14"/>
  <c r="D13" i="14"/>
  <c r="D12" i="14"/>
  <c r="D11" i="14"/>
  <c r="D9" i="14"/>
  <c r="D8" i="14"/>
  <c r="D7" i="14"/>
  <c r="J32" i="15" l="1"/>
  <c r="J45" i="15"/>
  <c r="K45" i="15" s="1"/>
  <c r="E24" i="14" s="1"/>
  <c r="J34" i="15"/>
  <c r="K34" i="15" s="1"/>
  <c r="E13" i="14" s="1"/>
  <c r="J33" i="15"/>
  <c r="K33" i="15" s="1"/>
  <c r="E12" i="14" s="1"/>
  <c r="J46" i="15"/>
  <c r="K32" i="15" l="1"/>
  <c r="K46" i="15"/>
  <c r="AD28" i="6"/>
  <c r="F153" i="15" s="1"/>
  <c r="X28" i="6"/>
  <c r="F125" i="15" s="1"/>
  <c r="E11" i="14" l="1"/>
  <c r="E25" i="14"/>
  <c r="G102" i="15"/>
  <c r="G101" i="15"/>
  <c r="H102" i="15"/>
  <c r="G100" i="15"/>
  <c r="F100" i="15"/>
  <c r="S34" i="6" l="1"/>
  <c r="H97" i="15" s="1"/>
  <c r="X34" i="6"/>
  <c r="H125" i="15" s="1"/>
  <c r="H101" i="15"/>
  <c r="H100" i="15"/>
  <c r="F102" i="15"/>
  <c r="F101" i="15"/>
  <c r="AJ9" i="4"/>
  <c r="G169" i="15" s="1"/>
  <c r="AD9" i="4"/>
  <c r="G140" i="15" s="1"/>
  <c r="X15" i="6"/>
  <c r="G122" i="15" s="1"/>
  <c r="AJ15" i="6"/>
  <c r="G179" i="15" s="1"/>
  <c r="AD15" i="6"/>
  <c r="G150" i="15" s="1"/>
  <c r="G187" i="15"/>
  <c r="G158" i="15"/>
  <c r="G130" i="15"/>
  <c r="AJ17" i="8"/>
  <c r="G190" i="15" s="1"/>
  <c r="AD17" i="8"/>
  <c r="G161" i="15" s="1"/>
  <c r="X17" i="8"/>
  <c r="G133" i="15" s="1"/>
  <c r="AD34" i="6"/>
  <c r="H153" i="15" s="1"/>
  <c r="AJ34" i="6"/>
  <c r="H182" i="15" s="1"/>
  <c r="G128" i="15"/>
  <c r="G185" i="15"/>
  <c r="G156" i="15"/>
  <c r="AJ25" i="6"/>
  <c r="H181" i="15" s="1"/>
  <c r="AD25" i="6"/>
  <c r="H152" i="15" s="1"/>
  <c r="AJ8" i="8"/>
  <c r="F188" i="15" s="1"/>
  <c r="X8" i="8"/>
  <c r="F131" i="15" s="1"/>
  <c r="AD8" i="8"/>
  <c r="F159" i="15" s="1"/>
  <c r="AJ8" i="6"/>
  <c r="F178" i="15" s="1"/>
  <c r="AD29" i="6"/>
  <c r="G153" i="15" s="1"/>
  <c r="X29" i="6"/>
  <c r="G125" i="15" s="1"/>
  <c r="AJ29" i="6"/>
  <c r="G182" i="15" s="1"/>
  <c r="F128" i="15"/>
  <c r="F156" i="15"/>
  <c r="F185" i="15"/>
  <c r="X18" i="6"/>
  <c r="F123" i="15" s="1"/>
  <c r="AD18" i="6"/>
  <c r="F151" i="15" s="1"/>
  <c r="AJ18" i="6"/>
  <c r="F180" i="15" s="1"/>
  <c r="AD20" i="6"/>
  <c r="H151" i="15" s="1"/>
  <c r="AJ20" i="6"/>
  <c r="H180" i="15" s="1"/>
  <c r="X20" i="6"/>
  <c r="H123" i="15" s="1"/>
  <c r="H130" i="15"/>
  <c r="H158" i="15"/>
  <c r="H187" i="15"/>
  <c r="G186" i="15"/>
  <c r="G157" i="15"/>
  <c r="G129" i="15"/>
  <c r="AJ16" i="8"/>
  <c r="F190" i="15" s="1"/>
  <c r="X16" i="8"/>
  <c r="F133" i="15" s="1"/>
  <c r="AD16" i="8"/>
  <c r="F161" i="15" s="1"/>
  <c r="AD29" i="5"/>
  <c r="AJ29" i="5"/>
  <c r="X29" i="5"/>
  <c r="H128" i="15"/>
  <c r="H156" i="15"/>
  <c r="H185" i="15"/>
  <c r="AJ9" i="8"/>
  <c r="G188" i="15" s="1"/>
  <c r="X19" i="6"/>
  <c r="G123" i="15" s="1"/>
  <c r="AJ19" i="6"/>
  <c r="G180" i="15" s="1"/>
  <c r="AD19" i="6"/>
  <c r="G151" i="15" s="1"/>
  <c r="AJ8" i="4"/>
  <c r="F169" i="15" s="1"/>
  <c r="AD8" i="4"/>
  <c r="F140" i="15" s="1"/>
  <c r="AJ10" i="4"/>
  <c r="H169" i="15" s="1"/>
  <c r="AD10" i="4"/>
  <c r="H140" i="15" s="1"/>
  <c r="X14" i="4"/>
  <c r="F113" i="15" s="1"/>
  <c r="AJ14" i="4"/>
  <c r="F170" i="15" s="1"/>
  <c r="AD14" i="4"/>
  <c r="F141" i="15" s="1"/>
  <c r="AJ11" i="4"/>
  <c r="I169" i="15" s="1"/>
  <c r="AD11" i="4"/>
  <c r="I140" i="15" s="1"/>
  <c r="X15" i="4"/>
  <c r="G113" i="15" s="1"/>
  <c r="AJ15" i="4"/>
  <c r="G170" i="15" s="1"/>
  <c r="AD15" i="4"/>
  <c r="G141" i="15" s="1"/>
  <c r="X13" i="4"/>
  <c r="E113" i="15" s="1"/>
  <c r="AJ13" i="4"/>
  <c r="E170" i="15" s="1"/>
  <c r="AD13" i="4"/>
  <c r="E141" i="15" s="1"/>
  <c r="X11" i="4"/>
  <c r="I112" i="15" s="1"/>
  <c r="X10" i="4"/>
  <c r="H112" i="15" s="1"/>
  <c r="X8" i="4"/>
  <c r="F112" i="15" s="1"/>
  <c r="X9" i="4"/>
  <c r="G112" i="15" s="1"/>
  <c r="E102" i="15"/>
  <c r="S27" i="6"/>
  <c r="E97" i="15" s="1"/>
  <c r="E101" i="15"/>
  <c r="E100" i="15"/>
  <c r="H176" i="15" l="1"/>
  <c r="H119" i="15"/>
  <c r="H147" i="15"/>
  <c r="H186" i="15"/>
  <c r="F158" i="15"/>
  <c r="F186" i="15"/>
  <c r="X30" i="5"/>
  <c r="F119" i="15" s="1"/>
  <c r="AJ30" i="5"/>
  <c r="F176" i="15" s="1"/>
  <c r="AD30" i="5"/>
  <c r="G147" i="15" s="1"/>
  <c r="AJ12" i="8"/>
  <c r="F189" i="15" s="1"/>
  <c r="F187" i="15"/>
  <c r="AJ44" i="6"/>
  <c r="F184" i="15" s="1"/>
  <c r="X39" i="6"/>
  <c r="F126" i="15" s="1"/>
  <c r="AJ41" i="6"/>
  <c r="H183" i="15" s="1"/>
  <c r="AD39" i="6"/>
  <c r="F154" i="15" s="1"/>
  <c r="X41" i="6"/>
  <c r="H126" i="15" s="1"/>
  <c r="AJ39" i="6"/>
  <c r="F183" i="15" s="1"/>
  <c r="AD9" i="6"/>
  <c r="G149" i="15" s="1"/>
  <c r="AD41" i="6"/>
  <c r="H154" i="15" s="1"/>
  <c r="AJ13" i="6"/>
  <c r="AJ13" i="8"/>
  <c r="G189" i="15" s="1"/>
  <c r="H129" i="15"/>
  <c r="H157" i="15"/>
  <c r="AD9" i="8"/>
  <c r="G159" i="15" s="1"/>
  <c r="F129" i="15"/>
  <c r="AD12" i="8"/>
  <c r="F160" i="15" s="1"/>
  <c r="X12" i="8"/>
  <c r="F132" i="15" s="1"/>
  <c r="F157" i="15"/>
  <c r="S22" i="6"/>
  <c r="E96" i="15" s="1"/>
  <c r="X22" i="6"/>
  <c r="E124" i="15" s="1"/>
  <c r="AD22" i="6"/>
  <c r="E152" i="15" s="1"/>
  <c r="X9" i="8"/>
  <c r="G131" i="15" s="1"/>
  <c r="X25" i="6"/>
  <c r="H124" i="15" s="1"/>
  <c r="X13" i="6"/>
  <c r="F130" i="15"/>
  <c r="X13" i="8"/>
  <c r="G132" i="15" s="1"/>
  <c r="AD24" i="6"/>
  <c r="G152" i="15" s="1"/>
  <c r="AJ19" i="4"/>
  <c r="X44" i="6"/>
  <c r="F127" i="15" s="1"/>
  <c r="AD13" i="8"/>
  <c r="G160" i="15" s="1"/>
  <c r="AD13" i="6"/>
  <c r="S8" i="6"/>
  <c r="F93" i="15" s="1"/>
  <c r="X8" i="6"/>
  <c r="F121" i="15" s="1"/>
  <c r="AD19" i="4"/>
  <c r="X19" i="4"/>
  <c r="S23" i="6"/>
  <c r="F96" i="15" s="1"/>
  <c r="AD44" i="6"/>
  <c r="F155" i="15" s="1"/>
  <c r="S9" i="6"/>
  <c r="G93" i="15" s="1"/>
  <c r="X9" i="6"/>
  <c r="G121" i="15" s="1"/>
  <c r="X24" i="6"/>
  <c r="G124" i="15" s="1"/>
  <c r="AD23" i="6"/>
  <c r="F152" i="15" s="1"/>
  <c r="J100" i="15"/>
  <c r="J102" i="15"/>
  <c r="J101" i="15"/>
  <c r="J113" i="15"/>
  <c r="J141" i="15"/>
  <c r="J170" i="15"/>
  <c r="H10" i="14"/>
  <c r="Q10" i="14"/>
  <c r="N10" i="14"/>
  <c r="K10" i="14"/>
  <c r="E156" i="15"/>
  <c r="E185" i="15"/>
  <c r="X38" i="6"/>
  <c r="AJ38" i="6"/>
  <c r="AD38" i="6"/>
  <c r="AJ17" i="6"/>
  <c r="AD17" i="6"/>
  <c r="X17" i="6"/>
  <c r="AJ27" i="6"/>
  <c r="AD27" i="6"/>
  <c r="X27" i="6"/>
  <c r="X11" i="8"/>
  <c r="E132" i="15" s="1"/>
  <c r="AD11" i="8"/>
  <c r="E160" i="15" s="1"/>
  <c r="AJ11" i="8"/>
  <c r="AJ15" i="8"/>
  <c r="E190" i="15" s="1"/>
  <c r="AD15" i="8"/>
  <c r="E161" i="15" s="1"/>
  <c r="X15" i="8"/>
  <c r="E133" i="15" s="1"/>
  <c r="AD12" i="6"/>
  <c r="X12" i="6"/>
  <c r="AJ12" i="6"/>
  <c r="X7" i="8"/>
  <c r="E131" i="15" s="1"/>
  <c r="AJ7" i="8"/>
  <c r="E188" i="15" s="1"/>
  <c r="AD7" i="8"/>
  <c r="E159" i="15" s="1"/>
  <c r="AD43" i="6"/>
  <c r="E155" i="15" s="1"/>
  <c r="X43" i="6"/>
  <c r="AJ43" i="6"/>
  <c r="E184" i="15" s="1"/>
  <c r="AD28" i="5"/>
  <c r="AJ28" i="5"/>
  <c r="E176" i="15" s="1"/>
  <c r="X28" i="5"/>
  <c r="E119" i="15" s="1"/>
  <c r="X18" i="4"/>
  <c r="AJ18" i="4"/>
  <c r="AD18" i="4"/>
  <c r="AJ7" i="4"/>
  <c r="AD7" i="4"/>
  <c r="X7" i="4"/>
  <c r="G176" i="15" l="1"/>
  <c r="J176" i="15" s="1"/>
  <c r="G119" i="15"/>
  <c r="J119" i="15" s="1"/>
  <c r="F150" i="15"/>
  <c r="F122" i="15"/>
  <c r="F179" i="15"/>
  <c r="F147" i="15"/>
  <c r="E147" i="15"/>
  <c r="E142" i="15"/>
  <c r="F142" i="15"/>
  <c r="F114" i="15"/>
  <c r="E114" i="15"/>
  <c r="F171" i="15"/>
  <c r="E171" i="15"/>
  <c r="E186" i="15"/>
  <c r="J186" i="15" s="1"/>
  <c r="E183" i="15"/>
  <c r="E187" i="15"/>
  <c r="J187" i="15" s="1"/>
  <c r="E189" i="15"/>
  <c r="J189" i="15" s="1"/>
  <c r="E182" i="15"/>
  <c r="E179" i="15"/>
  <c r="E180" i="15"/>
  <c r="J180" i="15" s="1"/>
  <c r="E123" i="15"/>
  <c r="J123" i="15" s="1"/>
  <c r="E128" i="15"/>
  <c r="J128" i="15" s="1"/>
  <c r="E150" i="15"/>
  <c r="E157" i="15"/>
  <c r="J157" i="15" s="1"/>
  <c r="E151" i="15"/>
  <c r="J151" i="15" s="1"/>
  <c r="E112" i="15"/>
  <c r="J112" i="15" s="1"/>
  <c r="E129" i="15"/>
  <c r="J129" i="15" s="1"/>
  <c r="E154" i="15"/>
  <c r="E140" i="15"/>
  <c r="J140" i="15" s="1"/>
  <c r="E158" i="15"/>
  <c r="J158" i="15" s="1"/>
  <c r="E169" i="15"/>
  <c r="J169" i="15" s="1"/>
  <c r="E127" i="15"/>
  <c r="J127" i="15" s="1"/>
  <c r="E130" i="15"/>
  <c r="J130" i="15" s="1"/>
  <c r="E125" i="15"/>
  <c r="J125" i="15" s="1"/>
  <c r="E126" i="15"/>
  <c r="E153" i="15"/>
  <c r="J153" i="15" s="1"/>
  <c r="E122" i="15"/>
  <c r="J124" i="15"/>
  <c r="J152" i="15"/>
  <c r="J159" i="15"/>
  <c r="J184" i="15"/>
  <c r="J188" i="15"/>
  <c r="J161" i="15"/>
  <c r="J131" i="15"/>
  <c r="J190" i="15"/>
  <c r="J156" i="15"/>
  <c r="J133" i="15"/>
  <c r="J132" i="15"/>
  <c r="J185" i="15"/>
  <c r="J155" i="15"/>
  <c r="J160" i="15"/>
  <c r="J122" i="15" l="1"/>
  <c r="J150" i="15"/>
  <c r="J179" i="15"/>
  <c r="J147" i="15"/>
  <c r="J171" i="15"/>
  <c r="J142" i="15"/>
  <c r="J114" i="15"/>
  <c r="S7" i="4" l="1"/>
  <c r="E84" i="15" s="1"/>
  <c r="AJ9" i="6"/>
  <c r="G178" i="15" s="1"/>
  <c r="AJ22" i="6"/>
  <c r="E181" i="15" s="1"/>
  <c r="AJ23" i="6"/>
  <c r="F181" i="15" s="1"/>
  <c r="AJ24" i="6"/>
  <c r="G181" i="15" s="1"/>
  <c r="AJ28" i="6"/>
  <c r="F182" i="15" s="1"/>
  <c r="J182" i="15" s="1"/>
  <c r="S19" i="4"/>
  <c r="F86" i="15" s="1"/>
  <c r="S12" i="6"/>
  <c r="E94" i="15" s="1"/>
  <c r="S13" i="6"/>
  <c r="S15" i="6"/>
  <c r="G94" i="15" s="1"/>
  <c r="S19" i="6"/>
  <c r="G95" i="15" s="1"/>
  <c r="S25" i="6"/>
  <c r="H96" i="15" s="1"/>
  <c r="S38" i="6"/>
  <c r="E98" i="15" s="1"/>
  <c r="S39" i="6"/>
  <c r="F98" i="15" s="1"/>
  <c r="S41" i="6"/>
  <c r="H98" i="15" s="1"/>
  <c r="S43" i="6"/>
  <c r="E99" i="15" s="1"/>
  <c r="S44" i="6"/>
  <c r="F99" i="15" s="1"/>
  <c r="AD8" i="6"/>
  <c r="F149" i="15" s="1"/>
  <c r="S29" i="5"/>
  <c r="H91" i="15" s="1"/>
  <c r="S13" i="8"/>
  <c r="G104" i="15" s="1"/>
  <c r="S15" i="8"/>
  <c r="E105" i="15" s="1"/>
  <c r="S16" i="8"/>
  <c r="F105" i="15" s="1"/>
  <c r="S17" i="8"/>
  <c r="G105" i="15" s="1"/>
  <c r="J35" i="15"/>
  <c r="J50" i="15" s="1"/>
  <c r="F91" i="15" l="1"/>
  <c r="F94" i="15"/>
  <c r="J94" i="15" s="1"/>
  <c r="K35" i="15"/>
  <c r="K50" i="15" s="1"/>
  <c r="J181" i="15"/>
  <c r="J105" i="15"/>
  <c r="J99" i="15"/>
  <c r="E86" i="15"/>
  <c r="J86" i="15" s="1"/>
  <c r="F61" i="15"/>
  <c r="G72" i="15"/>
  <c r="G66" i="15"/>
  <c r="E76" i="15"/>
  <c r="F73" i="15"/>
  <c r="G62" i="15"/>
  <c r="F65" i="15"/>
  <c r="E73" i="15"/>
  <c r="G71" i="15"/>
  <c r="G73" i="15"/>
  <c r="F75" i="15"/>
  <c r="F57" i="15"/>
  <c r="N19" i="4" s="1"/>
  <c r="F69" i="15"/>
  <c r="G63" i="15"/>
  <c r="G59" i="15"/>
  <c r="N11" i="5" s="1"/>
  <c r="E75" i="15"/>
  <c r="N15" i="8" s="1"/>
  <c r="H69" i="15"/>
  <c r="H73" i="15"/>
  <c r="H72" i="15"/>
  <c r="G75" i="15"/>
  <c r="F70" i="15"/>
  <c r="E63" i="15"/>
  <c r="E61" i="15"/>
  <c r="F71" i="15"/>
  <c r="G55" i="15"/>
  <c r="N9" i="4" s="1"/>
  <c r="S9" i="4" s="1"/>
  <c r="G84" i="15" s="1"/>
  <c r="G65" i="15"/>
  <c r="E66" i="15"/>
  <c r="G68" i="15"/>
  <c r="E70" i="15"/>
  <c r="F63" i="15"/>
  <c r="G61" i="15"/>
  <c r="F76" i="15"/>
  <c r="N16" i="8" s="1"/>
  <c r="G74" i="15"/>
  <c r="H68" i="15"/>
  <c r="E69" i="15"/>
  <c r="G56" i="15"/>
  <c r="N15" i="4" s="1"/>
  <c r="S15" i="4" s="1"/>
  <c r="G85" i="15" s="1"/>
  <c r="E57" i="15"/>
  <c r="F62" i="15"/>
  <c r="H67" i="15"/>
  <c r="F55" i="15"/>
  <c r="N8" i="4" s="1"/>
  <c r="S8" i="4" s="1"/>
  <c r="F84" i="15" s="1"/>
  <c r="E64" i="15"/>
  <c r="E72" i="15"/>
  <c r="E60" i="15"/>
  <c r="S11" i="5" l="1"/>
  <c r="G88" i="15" s="1"/>
  <c r="AJ11" i="5"/>
  <c r="G173" i="15" s="1"/>
  <c r="X11" i="5"/>
  <c r="G116" i="15" s="1"/>
  <c r="AD11" i="5"/>
  <c r="G144" i="15" s="1"/>
  <c r="F68" i="15"/>
  <c r="N39" i="6" s="1"/>
  <c r="F59" i="15"/>
  <c r="N10" i="5" s="1"/>
  <c r="G64" i="15"/>
  <c r="F67" i="15"/>
  <c r="G69" i="15"/>
  <c r="E59" i="15"/>
  <c r="N8" i="5" s="1"/>
  <c r="E55" i="15"/>
  <c r="N38" i="5"/>
  <c r="N28" i="5"/>
  <c r="S28" i="5" s="1"/>
  <c r="E91" i="15" s="1"/>
  <c r="J91" i="15" s="1"/>
  <c r="E62" i="15"/>
  <c r="N33" i="5" s="1"/>
  <c r="N9" i="6"/>
  <c r="N34" i="6"/>
  <c r="N13" i="8"/>
  <c r="N9" i="8"/>
  <c r="S9" i="8" s="1"/>
  <c r="G103" i="15" s="1"/>
  <c r="N44" i="6"/>
  <c r="N41" i="6"/>
  <c r="N34" i="5"/>
  <c r="N40" i="6"/>
  <c r="N19" i="6"/>
  <c r="E14" i="14"/>
  <c r="E67" i="15"/>
  <c r="F60" i="15"/>
  <c r="F74" i="15"/>
  <c r="N8" i="8" s="1"/>
  <c r="S8" i="8" s="1"/>
  <c r="F103" i="15" s="1"/>
  <c r="E68" i="15"/>
  <c r="E71" i="15"/>
  <c r="F64" i="15"/>
  <c r="N8" i="6" s="1"/>
  <c r="H66" i="15"/>
  <c r="N20" i="6" s="1"/>
  <c r="S20" i="6" s="1"/>
  <c r="H95" i="15" s="1"/>
  <c r="F56" i="15"/>
  <c r="N14" i="4" s="1"/>
  <c r="S14" i="4" s="1"/>
  <c r="F85" i="15" s="1"/>
  <c r="H62" i="15"/>
  <c r="H55" i="15"/>
  <c r="N10" i="4" s="1"/>
  <c r="S10" i="4" s="1"/>
  <c r="H84" i="15" s="1"/>
  <c r="I55" i="15"/>
  <c r="N11" i="4" s="1"/>
  <c r="F66" i="15"/>
  <c r="N18" i="6" s="1"/>
  <c r="S18" i="6" s="1"/>
  <c r="F95" i="15" s="1"/>
  <c r="F72" i="15"/>
  <c r="J72" i="15" s="1"/>
  <c r="G76" i="15"/>
  <c r="N17" i="8" s="1"/>
  <c r="H71" i="15"/>
  <c r="G60" i="15"/>
  <c r="N16" i="5" s="1"/>
  <c r="E56" i="15"/>
  <c r="N13" i="4" s="1"/>
  <c r="S13" i="4" s="1"/>
  <c r="E85" i="15" s="1"/>
  <c r="G67" i="15"/>
  <c r="N24" i="6" s="1"/>
  <c r="S24" i="6" s="1"/>
  <c r="G96" i="15" s="1"/>
  <c r="J96" i="15" s="1"/>
  <c r="E65" i="15"/>
  <c r="N12" i="6" s="1"/>
  <c r="E74" i="15"/>
  <c r="N7" i="8" s="1"/>
  <c r="S7" i="8" s="1"/>
  <c r="E103" i="15" s="1"/>
  <c r="J73" i="15"/>
  <c r="K130" i="15" s="1"/>
  <c r="K25" i="14" s="1"/>
  <c r="N14" i="5"/>
  <c r="J63" i="15"/>
  <c r="N22" i="6"/>
  <c r="N7" i="6"/>
  <c r="J69" i="15"/>
  <c r="N43" i="6"/>
  <c r="J70" i="15"/>
  <c r="N23" i="5"/>
  <c r="J61" i="15"/>
  <c r="J75" i="15"/>
  <c r="N18" i="4"/>
  <c r="S18" i="4" s="1"/>
  <c r="J57" i="15"/>
  <c r="N29" i="5"/>
  <c r="N30" i="5"/>
  <c r="S30" i="5" s="1"/>
  <c r="G91" i="15" s="1"/>
  <c r="X40" i="6" l="1"/>
  <c r="G126" i="15" s="1"/>
  <c r="J126" i="15" s="1"/>
  <c r="AD40" i="6"/>
  <c r="G154" i="15" s="1"/>
  <c r="J154" i="15" s="1"/>
  <c r="AJ40" i="6"/>
  <c r="G183" i="15" s="1"/>
  <c r="J183" i="15" s="1"/>
  <c r="S40" i="6"/>
  <c r="G98" i="15" s="1"/>
  <c r="J98" i="15" s="1"/>
  <c r="K98" i="15" s="1"/>
  <c r="H21" i="14" s="1"/>
  <c r="X7" i="6"/>
  <c r="E121" i="15" s="1"/>
  <c r="J121" i="15" s="1"/>
  <c r="AD7" i="6"/>
  <c r="E149" i="15" s="1"/>
  <c r="J149" i="15" s="1"/>
  <c r="S7" i="6"/>
  <c r="E93" i="15" s="1"/>
  <c r="J93" i="15" s="1"/>
  <c r="AJ7" i="6"/>
  <c r="E178" i="15" s="1"/>
  <c r="J178" i="15" s="1"/>
  <c r="AJ38" i="5"/>
  <c r="G177" i="15" s="1"/>
  <c r="X38" i="5"/>
  <c r="G120" i="15" s="1"/>
  <c r="AD38" i="5"/>
  <c r="G148" i="15" s="1"/>
  <c r="S38" i="5"/>
  <c r="G92" i="15" s="1"/>
  <c r="S33" i="5"/>
  <c r="E92" i="15" s="1"/>
  <c r="AJ33" i="5"/>
  <c r="E177" i="15" s="1"/>
  <c r="X33" i="5"/>
  <c r="E120" i="15" s="1"/>
  <c r="AD33" i="5"/>
  <c r="E148" i="15" s="1"/>
  <c r="AJ34" i="5"/>
  <c r="F177" i="15" s="1"/>
  <c r="X34" i="5"/>
  <c r="F120" i="15" s="1"/>
  <c r="AD34" i="5"/>
  <c r="F148" i="15" s="1"/>
  <c r="S34" i="5"/>
  <c r="F92" i="15" s="1"/>
  <c r="AD23" i="5"/>
  <c r="E146" i="15" s="1"/>
  <c r="S23" i="5"/>
  <c r="E90" i="15" s="1"/>
  <c r="X23" i="5"/>
  <c r="E118" i="15" s="1"/>
  <c r="AJ23" i="5"/>
  <c r="E175" i="15" s="1"/>
  <c r="AJ8" i="5"/>
  <c r="E173" i="15" s="1"/>
  <c r="AD8" i="5"/>
  <c r="E144" i="15" s="1"/>
  <c r="X8" i="5"/>
  <c r="E116" i="15" s="1"/>
  <c r="S8" i="5"/>
  <c r="E88" i="15" s="1"/>
  <c r="AJ14" i="5"/>
  <c r="E174" i="15" s="1"/>
  <c r="X14" i="5"/>
  <c r="E117" i="15" s="1"/>
  <c r="AD14" i="5"/>
  <c r="E145" i="15" s="1"/>
  <c r="S14" i="5"/>
  <c r="E89" i="15" s="1"/>
  <c r="X10" i="5"/>
  <c r="F116" i="15" s="1"/>
  <c r="AJ10" i="5"/>
  <c r="F173" i="15" s="1"/>
  <c r="AD10" i="5"/>
  <c r="F144" i="15" s="1"/>
  <c r="S10" i="5"/>
  <c r="F88" i="15" s="1"/>
  <c r="S16" i="5"/>
  <c r="G89" i="15" s="1"/>
  <c r="AJ16" i="5"/>
  <c r="G174" i="15" s="1"/>
  <c r="X16" i="5"/>
  <c r="G117" i="15" s="1"/>
  <c r="AD16" i="5"/>
  <c r="G145" i="15" s="1"/>
  <c r="J85" i="15"/>
  <c r="J103" i="15"/>
  <c r="J59" i="15"/>
  <c r="N15" i="5"/>
  <c r="J68" i="15"/>
  <c r="K125" i="15" s="1"/>
  <c r="K20" i="14" s="1"/>
  <c r="N28" i="6"/>
  <c r="S28" i="6" s="1"/>
  <c r="F97" i="15" s="1"/>
  <c r="J62" i="15"/>
  <c r="K176" i="15" s="1"/>
  <c r="Q14" i="14" s="1"/>
  <c r="N38" i="6"/>
  <c r="N11" i="8"/>
  <c r="S11" i="8" s="1"/>
  <c r="E104" i="15" s="1"/>
  <c r="N17" i="6"/>
  <c r="S17" i="6" s="1"/>
  <c r="E95" i="15" s="1"/>
  <c r="J95" i="15" s="1"/>
  <c r="N25" i="6"/>
  <c r="J65" i="15"/>
  <c r="K179" i="15" s="1"/>
  <c r="Q17" i="14" s="1"/>
  <c r="N29" i="6"/>
  <c r="S29" i="6" s="1"/>
  <c r="G97" i="15" s="1"/>
  <c r="K129" i="15"/>
  <c r="K24" i="14" s="1"/>
  <c r="K157" i="15"/>
  <c r="N24" i="14" s="1"/>
  <c r="K101" i="15"/>
  <c r="H24" i="14" s="1"/>
  <c r="K186" i="15"/>
  <c r="Q24" i="14" s="1"/>
  <c r="N23" i="6"/>
  <c r="N12" i="8"/>
  <c r="S12" i="8" s="1"/>
  <c r="F104" i="15" s="1"/>
  <c r="N24" i="5"/>
  <c r="N25" i="5"/>
  <c r="N13" i="6"/>
  <c r="J64" i="15"/>
  <c r="J55" i="15"/>
  <c r="J76" i="15"/>
  <c r="K105" i="15" s="1"/>
  <c r="H28" i="14" s="1"/>
  <c r="J66" i="15"/>
  <c r="K180" i="15" s="1"/>
  <c r="Q18" i="14" s="1"/>
  <c r="J74" i="15"/>
  <c r="K131" i="15" s="1"/>
  <c r="K26" i="14" s="1"/>
  <c r="N27" i="6"/>
  <c r="J67" i="15"/>
  <c r="J60" i="15"/>
  <c r="J56" i="15"/>
  <c r="J71" i="15"/>
  <c r="L100" i="15" s="1"/>
  <c r="I23" i="14" s="1"/>
  <c r="Z10" i="14" s="1"/>
  <c r="K102" i="15"/>
  <c r="H25" i="14" s="1"/>
  <c r="K187" i="15"/>
  <c r="Q25" i="14" s="1"/>
  <c r="K158" i="15"/>
  <c r="N25" i="14" s="1"/>
  <c r="K119" i="15"/>
  <c r="K14" i="14" s="1"/>
  <c r="K91" i="15"/>
  <c r="H14" i="14" s="1"/>
  <c r="K147" i="15"/>
  <c r="N14" i="14" s="1"/>
  <c r="K153" i="15"/>
  <c r="N20" i="14" s="1"/>
  <c r="K182" i="15"/>
  <c r="Q20" i="14" s="1"/>
  <c r="K126" i="15"/>
  <c r="K21" i="14" s="1"/>
  <c r="K154" i="15"/>
  <c r="N21" i="14" s="1"/>
  <c r="K183" i="15"/>
  <c r="Q21" i="14" s="1"/>
  <c r="K160" i="15"/>
  <c r="N27" i="14" s="1"/>
  <c r="K132" i="15"/>
  <c r="K27" i="14" s="1"/>
  <c r="K189" i="15"/>
  <c r="Q27" i="14" s="1"/>
  <c r="K127" i="15"/>
  <c r="K22" i="14" s="1"/>
  <c r="K155" i="15"/>
  <c r="N22" i="14" s="1"/>
  <c r="K184" i="15"/>
  <c r="Q22" i="14" s="1"/>
  <c r="K99" i="15"/>
  <c r="H22" i="14" s="1"/>
  <c r="K114" i="15"/>
  <c r="K9" i="14" s="1"/>
  <c r="K142" i="15"/>
  <c r="N9" i="14" s="1"/>
  <c r="K171" i="15"/>
  <c r="Q9" i="14" s="1"/>
  <c r="K86" i="15"/>
  <c r="H9" i="14" s="1"/>
  <c r="J97" i="15" l="1"/>
  <c r="K97" i="15" s="1"/>
  <c r="H20" i="14" s="1"/>
  <c r="K93" i="15"/>
  <c r="H16" i="14" s="1"/>
  <c r="J148" i="15"/>
  <c r="K148" i="15" s="1"/>
  <c r="N15" i="14" s="1"/>
  <c r="J177" i="15"/>
  <c r="K177" i="15" s="1"/>
  <c r="Q15" i="14" s="1"/>
  <c r="J120" i="15"/>
  <c r="K120" i="15" s="1"/>
  <c r="K15" i="14" s="1"/>
  <c r="J92" i="15"/>
  <c r="K92" i="15" s="1"/>
  <c r="H15" i="14" s="1"/>
  <c r="J88" i="15"/>
  <c r="K88" i="15" s="1"/>
  <c r="H11" i="14" s="1"/>
  <c r="J116" i="15"/>
  <c r="AD25" i="5"/>
  <c r="G146" i="15" s="1"/>
  <c r="S25" i="5"/>
  <c r="G90" i="15" s="1"/>
  <c r="X25" i="5"/>
  <c r="G118" i="15" s="1"/>
  <c r="AJ25" i="5"/>
  <c r="J144" i="15"/>
  <c r="AJ24" i="5"/>
  <c r="S24" i="5"/>
  <c r="F90" i="15" s="1"/>
  <c r="X24" i="5"/>
  <c r="F118" i="15" s="1"/>
  <c r="AD24" i="5"/>
  <c r="F146" i="15" s="1"/>
  <c r="AJ15" i="5"/>
  <c r="F174" i="15" s="1"/>
  <c r="J174" i="15" s="1"/>
  <c r="K174" i="15" s="1"/>
  <c r="Q12" i="14" s="1"/>
  <c r="X15" i="5"/>
  <c r="F117" i="15" s="1"/>
  <c r="J117" i="15" s="1"/>
  <c r="K117" i="15" s="1"/>
  <c r="K12" i="14" s="1"/>
  <c r="AD15" i="5"/>
  <c r="F145" i="15" s="1"/>
  <c r="J145" i="15" s="1"/>
  <c r="S15" i="5"/>
  <c r="F89" i="15" s="1"/>
  <c r="J89" i="15" s="1"/>
  <c r="K89" i="15" s="1"/>
  <c r="H12" i="14" s="1"/>
  <c r="J173" i="15"/>
  <c r="J104" i="15"/>
  <c r="K104" i="15" s="1"/>
  <c r="H27" i="14" s="1"/>
  <c r="K151" i="15"/>
  <c r="N18" i="14" s="1"/>
  <c r="K121" i="15"/>
  <c r="K16" i="14" s="1"/>
  <c r="K149" i="15"/>
  <c r="N16" i="14" s="1"/>
  <c r="K140" i="15"/>
  <c r="N7" i="14" s="1"/>
  <c r="L140" i="15"/>
  <c r="O7" i="14" s="1"/>
  <c r="AB7" i="14" s="1"/>
  <c r="L112" i="15"/>
  <c r="L7" i="14" s="1"/>
  <c r="AA7" i="14" s="1"/>
  <c r="K94" i="15"/>
  <c r="H17" i="14" s="1"/>
  <c r="K178" i="15"/>
  <c r="Q16" i="14" s="1"/>
  <c r="K122" i="15"/>
  <c r="K17" i="14" s="1"/>
  <c r="K150" i="15"/>
  <c r="N17" i="14" s="1"/>
  <c r="K159" i="15"/>
  <c r="N26" i="14" s="1"/>
  <c r="K169" i="15"/>
  <c r="Q7" i="14" s="1"/>
  <c r="K112" i="15"/>
  <c r="K7" i="14" s="1"/>
  <c r="K59" i="15"/>
  <c r="L169" i="15"/>
  <c r="R7" i="14" s="1"/>
  <c r="AC7" i="14" s="1"/>
  <c r="K64" i="15"/>
  <c r="K152" i="15"/>
  <c r="N19" i="14" s="1"/>
  <c r="K96" i="15"/>
  <c r="H19" i="14" s="1"/>
  <c r="L159" i="15"/>
  <c r="O26" i="14" s="1"/>
  <c r="AB11" i="14" s="1"/>
  <c r="L131" i="15"/>
  <c r="L26" i="14" s="1"/>
  <c r="AA11" i="14" s="1"/>
  <c r="L178" i="15"/>
  <c r="R16" i="14" s="1"/>
  <c r="AC9" i="14" s="1"/>
  <c r="L185" i="15"/>
  <c r="R23" i="14" s="1"/>
  <c r="AC10" i="14" s="1"/>
  <c r="K181" i="15"/>
  <c r="Q19" i="14" s="1"/>
  <c r="K188" i="15"/>
  <c r="Q26" i="14" s="1"/>
  <c r="K103" i="15"/>
  <c r="H26" i="14" s="1"/>
  <c r="L149" i="15"/>
  <c r="O16" i="14" s="1"/>
  <c r="AB9" i="14" s="1"/>
  <c r="K124" i="15"/>
  <c r="K19" i="14" s="1"/>
  <c r="K74" i="15"/>
  <c r="K161" i="15"/>
  <c r="N28" i="14" s="1"/>
  <c r="K123" i="15"/>
  <c r="K18" i="14" s="1"/>
  <c r="L121" i="15"/>
  <c r="L16" i="14" s="1"/>
  <c r="AA9" i="14" s="1"/>
  <c r="K95" i="15"/>
  <c r="H18" i="14" s="1"/>
  <c r="K133" i="15"/>
  <c r="K28" i="14" s="1"/>
  <c r="K190" i="15"/>
  <c r="Q28" i="14" s="1"/>
  <c r="K55" i="15"/>
  <c r="C4" i="4" s="1"/>
  <c r="L188" i="15"/>
  <c r="R26" i="14" s="1"/>
  <c r="AC11" i="14" s="1"/>
  <c r="J77" i="15"/>
  <c r="K113" i="15"/>
  <c r="K8" i="14" s="1"/>
  <c r="K85" i="15"/>
  <c r="H8" i="14" s="1"/>
  <c r="K170" i="15"/>
  <c r="Q8" i="14" s="1"/>
  <c r="K141" i="15"/>
  <c r="N8" i="14" s="1"/>
  <c r="L156" i="15"/>
  <c r="O23" i="14" s="1"/>
  <c r="AB10" i="14" s="1"/>
  <c r="K156" i="15"/>
  <c r="N23" i="14" s="1"/>
  <c r="K185" i="15"/>
  <c r="Q23" i="14" s="1"/>
  <c r="K128" i="15"/>
  <c r="K23" i="14" s="1"/>
  <c r="K100" i="15"/>
  <c r="H23" i="14" s="1"/>
  <c r="L128" i="15"/>
  <c r="L23" i="14" s="1"/>
  <c r="AA10" i="14" s="1"/>
  <c r="K71" i="15"/>
  <c r="L93" i="15" l="1"/>
  <c r="I16" i="14" s="1"/>
  <c r="Z9" i="14" s="1"/>
  <c r="J118" i="15"/>
  <c r="K118" i="15" s="1"/>
  <c r="K13" i="14" s="1"/>
  <c r="J146" i="15"/>
  <c r="K146" i="15" s="1"/>
  <c r="N13" i="14" s="1"/>
  <c r="J90" i="15"/>
  <c r="K90" i="15" s="1"/>
  <c r="H13" i="14" s="1"/>
  <c r="K145" i="15"/>
  <c r="N12" i="14" s="1"/>
  <c r="K173" i="15"/>
  <c r="Q11" i="14" s="1"/>
  <c r="F175" i="15"/>
  <c r="G175" i="15"/>
  <c r="K144" i="15"/>
  <c r="N11" i="14" s="1"/>
  <c r="K116" i="15"/>
  <c r="K11" i="14" s="1"/>
  <c r="L103" i="15"/>
  <c r="L163" i="15" l="1"/>
  <c r="O30" i="14" s="1"/>
  <c r="L144" i="15"/>
  <c r="O11" i="14" s="1"/>
  <c r="AB8" i="14" s="1"/>
  <c r="L116" i="15"/>
  <c r="L11" i="14" s="1"/>
  <c r="AA8" i="14" s="1"/>
  <c r="L88" i="15"/>
  <c r="I11" i="14" s="1"/>
  <c r="Z8" i="14" s="1"/>
  <c r="L135" i="15"/>
  <c r="L30" i="14" s="1"/>
  <c r="J175" i="15"/>
  <c r="I26" i="14"/>
  <c r="Z11" i="14" s="1"/>
  <c r="O9" i="16"/>
  <c r="K175" i="15" l="1"/>
  <c r="Q13" i="14" s="1"/>
  <c r="L192" i="15"/>
  <c r="R30" i="14" s="1"/>
  <c r="L173" i="15"/>
  <c r="R11" i="14" s="1"/>
  <c r="AC8" i="14" s="1"/>
  <c r="O12" i="16"/>
  <c r="O15" i="16"/>
  <c r="Q11" i="4" s="1"/>
  <c r="S11" i="4" s="1"/>
  <c r="I84" i="15" s="1"/>
  <c r="J84" i="15" s="1"/>
  <c r="O18" i="16"/>
  <c r="O14" i="16"/>
  <c r="O17" i="16"/>
  <c r="L107" i="15" l="1"/>
  <c r="I30" i="14" s="1"/>
  <c r="K84" i="15"/>
  <c r="H7" i="14" s="1"/>
  <c r="L84" i="15"/>
  <c r="I7" i="14" s="1"/>
  <c r="Z7" i="14" s="1"/>
</calcChain>
</file>

<file path=xl/comments1.xml><?xml version="1.0" encoding="utf-8"?>
<comments xmlns="http://schemas.openxmlformats.org/spreadsheetml/2006/main">
  <authors>
    <author>PINEAU Anna</author>
  </authors>
  <commentList>
    <comment ref="P8" authorId="0" shapeId="0">
      <text>
        <r>
          <rPr>
            <b/>
            <sz val="9"/>
            <color indexed="81"/>
            <rFont val="Tahoma"/>
            <family val="2"/>
          </rPr>
          <t>PINEAU Anna:</t>
        </r>
        <r>
          <rPr>
            <sz val="9"/>
            <color indexed="81"/>
            <rFont val="Tahoma"/>
            <family val="2"/>
          </rPr>
          <t xml:space="preserve">
ATTENTION: La liste est faite pour le remplissage rapide "administrateur"</t>
        </r>
      </text>
    </comment>
    <comment ref="P10" authorId="0" shapeId="0">
      <text>
        <r>
          <rPr>
            <b/>
            <sz val="9"/>
            <color indexed="81"/>
            <rFont val="Tahoma"/>
            <family val="2"/>
          </rPr>
          <t>PINEAU Anna:</t>
        </r>
        <r>
          <rPr>
            <sz val="9"/>
            <color indexed="81"/>
            <rFont val="Tahoma"/>
            <family val="2"/>
          </rPr>
          <t xml:space="preserve">
ATTENTION: La liste est faite pour le remplissage rapide "administrateur"</t>
        </r>
      </text>
    </comment>
    <comment ref="P13" authorId="0" shapeId="0">
      <text>
        <r>
          <rPr>
            <b/>
            <sz val="9"/>
            <color indexed="81"/>
            <rFont val="Tahoma"/>
            <family val="2"/>
          </rPr>
          <t>PINEAU Anna:</t>
        </r>
        <r>
          <rPr>
            <sz val="9"/>
            <color indexed="81"/>
            <rFont val="Tahoma"/>
            <family val="2"/>
          </rPr>
          <t xml:space="preserve">
ATTENTION: La liste est faite pour le remplissage rapide "administrateur"</t>
        </r>
      </text>
    </comment>
  </commentList>
</comments>
</file>

<file path=xl/comments2.xml><?xml version="1.0" encoding="utf-8"?>
<comments xmlns="http://schemas.openxmlformats.org/spreadsheetml/2006/main">
  <authors>
    <author>PINEAU Anna</author>
  </authors>
  <commentList>
    <comment ref="L16" authorId="0" shapeId="0">
      <text>
        <r>
          <rPr>
            <b/>
            <sz val="9"/>
            <color indexed="81"/>
            <rFont val="Tahoma"/>
            <family val="2"/>
          </rPr>
          <t>PINEAU Anna:</t>
        </r>
        <r>
          <rPr>
            <sz val="9"/>
            <color indexed="81"/>
            <rFont val="Tahoma"/>
            <family val="2"/>
          </rPr>
          <t xml:space="preserve">
Les items liés à la Loi AGEC à revoir dans la prochaine révision: tri de biodéchets et Extension des consignes de tri.</t>
        </r>
      </text>
    </comment>
    <comment ref="P31" authorId="0" shapeId="0">
      <text>
        <r>
          <rPr>
            <b/>
            <sz val="9"/>
            <color indexed="81"/>
            <rFont val="Tahoma"/>
            <family val="2"/>
          </rPr>
          <t>PINEAU Anna:</t>
        </r>
        <r>
          <rPr>
            <sz val="9"/>
            <color indexed="81"/>
            <rFont val="Tahoma"/>
            <family val="2"/>
          </rPr>
          <t xml:space="preserve">
ATTENTION: La liste est faite pour le remplissage rapide "administrateur"
</t>
        </r>
      </text>
    </comment>
  </commentList>
</comments>
</file>

<file path=xl/comments3.xml><?xml version="1.0" encoding="utf-8"?>
<comments xmlns="http://schemas.openxmlformats.org/spreadsheetml/2006/main">
  <authors>
    <author>CHAIX Maxime</author>
  </authors>
  <commentList>
    <comment ref="A6" authorId="0" shapeId="0">
      <text>
        <r>
          <rPr>
            <b/>
            <sz val="9"/>
            <color indexed="81"/>
            <rFont val="Tahoma"/>
            <family val="2"/>
          </rPr>
          <t>CHAIX Maxime:</t>
        </r>
        <r>
          <rPr>
            <sz val="9"/>
            <color indexed="81"/>
            <rFont val="Tahoma"/>
            <family val="2"/>
          </rPr>
          <t xml:space="preserve">
Indicateurs proposés par l'ADEME à l'utilisateur</t>
        </r>
      </text>
    </comment>
    <comment ref="A13" authorId="0" shapeId="0">
      <text>
        <r>
          <rPr>
            <b/>
            <sz val="9"/>
            <color indexed="81"/>
            <rFont val="Tahoma"/>
            <family val="2"/>
          </rPr>
          <t>CHAIX Maxime:</t>
        </r>
        <r>
          <rPr>
            <sz val="9"/>
            <color indexed="81"/>
            <rFont val="Tahoma"/>
            <family val="2"/>
          </rPr>
          <t xml:space="preserve">
L'utilsateur peut proposer ses propres indicateurs</t>
        </r>
      </text>
    </comment>
  </commentList>
</comments>
</file>

<file path=xl/comments4.xml><?xml version="1.0" encoding="utf-8"?>
<comments xmlns="http://schemas.openxmlformats.org/spreadsheetml/2006/main">
  <authors>
    <author>PINEAU Anna</author>
  </authors>
  <commentList>
    <comment ref="H97" authorId="0" shapeId="0">
      <text>
        <r>
          <rPr>
            <b/>
            <sz val="9"/>
            <color indexed="81"/>
            <rFont val="Tahoma"/>
            <family val="2"/>
          </rPr>
          <t>PINEAU Anna:</t>
        </r>
        <r>
          <rPr>
            <sz val="9"/>
            <color indexed="81"/>
            <rFont val="Tahoma"/>
            <family val="2"/>
          </rPr>
          <t xml:space="preserve">
COLONNE(C97) a été remplacé par 8</t>
        </r>
      </text>
    </comment>
    <comment ref="H125" authorId="0" shapeId="0">
      <text>
        <r>
          <rPr>
            <b/>
            <sz val="9"/>
            <color indexed="81"/>
            <rFont val="Tahoma"/>
            <family val="2"/>
          </rPr>
          <t>PINEAU Anna:</t>
        </r>
        <r>
          <rPr>
            <sz val="9"/>
            <color indexed="81"/>
            <rFont val="Tahoma"/>
            <family val="2"/>
          </rPr>
          <t xml:space="preserve">
La valeur est bonne. COLONNE(D125) a été remplacé par 8</t>
        </r>
      </text>
    </comment>
    <comment ref="H153" authorId="0" shapeId="0">
      <text>
        <r>
          <rPr>
            <b/>
            <sz val="9"/>
            <color indexed="81"/>
            <rFont val="Tahoma"/>
            <family val="2"/>
          </rPr>
          <t>PINEAU Anna:</t>
        </r>
        <r>
          <rPr>
            <sz val="9"/>
            <color indexed="81"/>
            <rFont val="Tahoma"/>
            <family val="2"/>
          </rPr>
          <t xml:space="preserve">
La valeur est bonne. COLONNE(D153) a été remplacé par 8</t>
        </r>
      </text>
    </comment>
    <comment ref="F175" authorId="0" shapeId="0">
      <text>
        <r>
          <rPr>
            <b/>
            <sz val="9"/>
            <color indexed="81"/>
            <rFont val="Tahoma"/>
            <family val="2"/>
          </rPr>
          <t>PINEAU Anna:</t>
        </r>
        <r>
          <rPr>
            <sz val="9"/>
            <color indexed="81"/>
            <rFont val="Tahoma"/>
            <family val="2"/>
          </rPr>
          <t xml:space="preserve">
la valeur est juste, mais la formule a dû être corrigé avec le remplacement de COLONNE(D175) par 3</t>
        </r>
      </text>
    </comment>
    <comment ref="H182" authorId="0" shapeId="0">
      <text>
        <r>
          <rPr>
            <b/>
            <sz val="9"/>
            <color indexed="81"/>
            <rFont val="Tahoma"/>
            <family val="2"/>
          </rPr>
          <t>PINEAU Anna:</t>
        </r>
        <r>
          <rPr>
            <sz val="9"/>
            <color indexed="81"/>
            <rFont val="Tahoma"/>
            <family val="2"/>
          </rPr>
          <t xml:space="preserve">
La valeur est bonne. COLONNE(D182) a été remplacé par 8</t>
        </r>
      </text>
    </comment>
  </commentList>
</comments>
</file>

<file path=xl/sharedStrings.xml><?xml version="1.0" encoding="utf-8"?>
<sst xmlns="http://schemas.openxmlformats.org/spreadsheetml/2006/main" count="2859" uniqueCount="1417">
  <si>
    <t>Orientation</t>
  </si>
  <si>
    <t>Notation année N</t>
  </si>
  <si>
    <t>Notation année N+1</t>
  </si>
  <si>
    <t>Notation année N+2</t>
  </si>
  <si>
    <t>Points obtenus (en % du total de points du référentiel) 
en fin année N+1</t>
  </si>
  <si>
    <t>Points obtenus (en % du total de points du référentiel) 
en fin année N+2</t>
  </si>
  <si>
    <t>Axe</t>
  </si>
  <si>
    <t>Poids du ou des indicateurs dans la notation du niveau en %</t>
  </si>
  <si>
    <t>Unité</t>
  </si>
  <si>
    <t>Fréquence de disponibilité des données</t>
  </si>
  <si>
    <t>Elément de preuve</t>
  </si>
  <si>
    <t>Valeur de référence</t>
  </si>
  <si>
    <t>Source possible des données</t>
  </si>
  <si>
    <t>Axe 1 : DEFINITION D'UNE STRATEGIE GLOBALE DE LA POLITIQUE ECONOMIE CIRCULAIRE ET INSCRIPTION DANS LE TERRITOIRE</t>
  </si>
  <si>
    <t>1.1</t>
  </si>
  <si>
    <t xml:space="preserve">Actions mises en place par la collectivité et ses partenaires engagés durant l'année N </t>
  </si>
  <si>
    <t xml:space="preserve">Actions mises en place par la collectivité et ses partenaires engagés durant l'année N+1 </t>
  </si>
  <si>
    <t xml:space="preserve">Actions mises en place par la collectivité et ses partenaires engagés durant l'année N+2 </t>
  </si>
  <si>
    <t>Axe 3 : DEPLOIEMENT DES AUTRES PILIERS DE L'ECONOMIE CIRCULAIRE DANS LES TERRITOIRES</t>
  </si>
  <si>
    <t>Nom / Calcul / définition</t>
  </si>
  <si>
    <t>Référent
cible</t>
  </si>
  <si>
    <t>Spécificité DOM TOM</t>
  </si>
  <si>
    <t>Actions mises en place par la collectivité et ses partenaires antérieurement à l'année N</t>
  </si>
  <si>
    <t>Description</t>
  </si>
  <si>
    <t xml:space="preserve">Point initial du programme du territoire </t>
  </si>
  <si>
    <t>2.2</t>
  </si>
  <si>
    <t>Améliorer l'efficience du système de collecte</t>
  </si>
  <si>
    <t>2.3</t>
  </si>
  <si>
    <t>2.4</t>
  </si>
  <si>
    <t xml:space="preserve">Réduire les impacts environnementaux et sociaux de la gestion des déchets </t>
  </si>
  <si>
    <t>2.5</t>
  </si>
  <si>
    <t>2.1</t>
  </si>
  <si>
    <t xml:space="preserve">Disposer d'un programme de prévention des déchets </t>
  </si>
  <si>
    <t>1.2</t>
  </si>
  <si>
    <t>Développer une démarche transversale avec l'ensemble des politiques de la collectivité</t>
  </si>
  <si>
    <t>1.3</t>
  </si>
  <si>
    <t>Axe 2 : DEVELOPPEMENT DES SERVICES DE REDUCTION, COLLECTE ET VALORISATION DES DECHETS</t>
  </si>
  <si>
    <t>Axe 4 : OUTILS FINANCIERS DU CHANGEMENT DE COMPORTEMENT</t>
  </si>
  <si>
    <t>4.1</t>
  </si>
  <si>
    <t>4.2</t>
  </si>
  <si>
    <t>Mettre en place un système de financement qui encourage l'adhésion aux pratiques de l'économie circulaire</t>
  </si>
  <si>
    <t>Un système de financement adapté peut être un levier de sensibilisation important pour susciter l'adhésion aux pratiques de l'économie circulaire. Un tel système de financement vise au changement de comportement des acteurs du territoire et bénéficiaires des financements.</t>
  </si>
  <si>
    <t>4.3</t>
  </si>
  <si>
    <t>5.1</t>
  </si>
  <si>
    <t>5.2</t>
  </si>
  <si>
    <t>5.3</t>
  </si>
  <si>
    <t>3.1</t>
  </si>
  <si>
    <t>3.2</t>
  </si>
  <si>
    <t>3.3</t>
  </si>
  <si>
    <t>Soutenir et accompagner la consommation responsable et la sobriété des acteurs du territoire</t>
  </si>
  <si>
    <t>3.4</t>
  </si>
  <si>
    <t>3.5</t>
  </si>
  <si>
    <t>Soutenir et accompagner les projets d'Ecologie Industrielle et Territoriale (EIT)</t>
  </si>
  <si>
    <t>3.6</t>
  </si>
  <si>
    <t>Soutenir et accompagner l'économie de la fonctionnalité</t>
  </si>
  <si>
    <t>3.7</t>
  </si>
  <si>
    <t>Non</t>
  </si>
  <si>
    <t>/</t>
  </si>
  <si>
    <t>Isabelle HEBE
Nicolas PETIT</t>
  </si>
  <si>
    <t>Oui/Non</t>
  </si>
  <si>
    <t xml:space="preserve"> /</t>
  </si>
  <si>
    <t>Jerry SCHMIDT
Philippe ROBERT</t>
  </si>
  <si>
    <t>Suivre, évaluer et améliorer le déploiement de la politique économie circulaire</t>
  </si>
  <si>
    <t>%</t>
  </si>
  <si>
    <t>Oui / Non</t>
  </si>
  <si>
    <t xml:space="preserve">Dans une délibération présentant la gouvernance du projet  </t>
  </si>
  <si>
    <t xml:space="preserve">L’économie de la fonctionnalité établit une nouvelle relation entre l’offre et la demande qui n’est plus uniquement basée sur la simple vente de biens ou de services. La contractualisation repose sur les effets utiles (bénéfices) et l’offre s’adapte aux besoins réels des personnes, des entreprises et des collectivités ainsi qu’aux enjeux relatifs au développement durable. Ce modèle économique induit plus largement des transformations profondes dans les modes de production et de consommation. Les solutions doivent permettre une moindre consommation des ressources naturelles dans une perspective d’économie circulaire, un accroissement du bien-être des personnes et un développement économique. </t>
  </si>
  <si>
    <t>Claire PINET</t>
  </si>
  <si>
    <t>Philippe BAJEAT
Erwan AUTRET</t>
  </si>
  <si>
    <t>Bernard BEGNAUD</t>
  </si>
  <si>
    <t xml:space="preserve">La réglementation est respectée </t>
  </si>
  <si>
    <t>Axe 5 : COOPERATION et ENGAGEMENT (reprise des actions axes 2, 3, 4 et au-delà)</t>
  </si>
  <si>
    <t xml:space="preserve">
La collectivité privilégie le respect de la hiérarchie des modes de traitement et tend vers des taux de recyclage et de valorisation de plus en plus élevés.
</t>
  </si>
  <si>
    <t>non</t>
  </si>
  <si>
    <t>Alexandra GENDRIC</t>
  </si>
  <si>
    <t>Guillaume CREZE</t>
  </si>
  <si>
    <t>La réglementation est suivie</t>
  </si>
  <si>
    <t>Dominique TRAINEAU
Marianne BLOQUEL</t>
  </si>
  <si>
    <t xml:space="preserve">Oui / Non </t>
  </si>
  <si>
    <t xml:space="preserve">
Les outils financiers constituent une voie de mobilisation des autres acteurs du territoire. La collectivité peut promouvoir les financements tiers et l'émergence de nouveaux modèles économiques. </t>
  </si>
  <si>
    <t>Réaliser des achats responsables</t>
  </si>
  <si>
    <t>Dominique VEUILLET</t>
  </si>
  <si>
    <t>Oui</t>
  </si>
  <si>
    <t>Valeur cible pour l'année en % N+1</t>
  </si>
  <si>
    <t>Valeur cible pour l'année en % N+2</t>
  </si>
  <si>
    <t>Valeur cible pour l'année en % N+3</t>
  </si>
  <si>
    <t>Identifier et développer des filières/domaines à enjeu en lien avec l'économie circulaire sur le territoire</t>
  </si>
  <si>
    <t>Cyrielle BORDE</t>
  </si>
  <si>
    <t>Limite de diffusion</t>
  </si>
  <si>
    <r>
      <t xml:space="preserve">- Ce tableur est réservé à une utilisation par les collectivités (EPCI à compétences déchets), par leurs conseillers ou auditeurs.
- Toute diffusion à une tierce personne devra préalablement faire l'objet d'une demande auprès de l'ADEME, sur </t>
    </r>
    <r>
      <rPr>
        <sz val="10"/>
        <color theme="4"/>
        <rFont val="Arial"/>
        <family val="2"/>
      </rPr>
      <t>www.optigede.ademe.fr/demarche-territoriale-economie-circulaire</t>
    </r>
    <r>
      <rPr>
        <sz val="10"/>
        <rFont val="Arial"/>
        <family val="2"/>
      </rPr>
      <t xml:space="preserve"> </t>
    </r>
  </si>
  <si>
    <t>Objet de l'outil</t>
  </si>
  <si>
    <r>
      <t xml:space="preserve">- </t>
    </r>
    <r>
      <rPr>
        <b/>
        <sz val="10"/>
        <rFont val="Arial"/>
        <family val="2"/>
      </rPr>
      <t xml:space="preserve">Avant toute chose, il est nécessaire de remplir le tableau des caractéristiques de la collectivité ci-dessous. </t>
    </r>
    <r>
      <rPr>
        <sz val="10"/>
        <rFont val="Arial"/>
        <family val="2"/>
      </rPr>
      <t>En effet, le poids de chaque action est calculé en fonction des caractéristiques du territoire en prenant en compte les éventuelles réductions de potentiel de points (ex : pour les syndicats ou en l'absence de compétence développement économique).</t>
    </r>
  </si>
  <si>
    <t>- Réductions de potentiel de points : Les marges d'actions des collectivités sont parfois réduites du fait de délégation de compétences, du contexte territorial, des possibilités règlementaires… Pour ne pas pénaliser injustement la collectivité, il est possible de réduire le potentiel de points dédiés à une orientation. Cette réduction est automatiquement prise en compte dans la notation en fonction du remplissage du tableau "Caractéristiques de la collectivité" ci-dessous.</t>
  </si>
  <si>
    <r>
      <t>- Les onglets bleu appelés FILIERE tels que "(Dé)Construction et aménagement" et vert "Alimentation" correspondent à des exemples de filières pouvant être à enjeu sur le territoire. Ils donnent des exemples d'actions pouvant être mises en place pour illustrer la notion de boucle locale d'économie circulaire évoquée dans l'axe 3.1. Ces deux onglets ne font pas l'objet d'une notation. Ils permettent d'adopter à la fois une entrée filières à enjeux et une entrée par piliers de l'économie circulaire. NB : Selon l'INSEE, "</t>
    </r>
    <r>
      <rPr>
        <b/>
        <sz val="10"/>
        <rFont val="Arial"/>
        <family val="2"/>
      </rPr>
      <t>La filière désigne couramment l'ensemble des activités complémentaires qui concourent, d'amont en aval, à la réalisation d'un produit fini. On parle ainsi de filière électronique (du silicium à l'ordinateur en passant par les composants) ou de filière automobile (de l'acier au véhicule en passant par les équipements). La filière intègre en général plusieurs branches.</t>
    </r>
    <r>
      <rPr>
        <sz val="10"/>
        <rFont val="Arial"/>
        <family val="2"/>
      </rPr>
      <t>"</t>
    </r>
  </si>
  <si>
    <t>Présentation des onglets</t>
  </si>
  <si>
    <t>Type d'onglet</t>
  </si>
  <si>
    <t>Onglets</t>
  </si>
  <si>
    <t>Description des onglets</t>
  </si>
  <si>
    <t>Onglets saumon</t>
  </si>
  <si>
    <t>Axe 1</t>
  </si>
  <si>
    <t>Définition d'une stratégie globale de l'économie circulaire et inscription dans le territoire</t>
  </si>
  <si>
    <t>Axe 2</t>
  </si>
  <si>
    <t>Développement des services de réduction, collecte et valorisation des déchets</t>
  </si>
  <si>
    <t>Axe 3</t>
  </si>
  <si>
    <t>Déploiement des autres piliers de l'économie circulaire dans les territoires</t>
  </si>
  <si>
    <t>Axe 4</t>
  </si>
  <si>
    <t>Outils financiers du changement de comportement</t>
  </si>
  <si>
    <t>Axe 5</t>
  </si>
  <si>
    <t>Coopération et engagement</t>
  </si>
  <si>
    <t>Onglets jaune</t>
  </si>
  <si>
    <t>Onglets dédiés au remplissage de l'axe 3</t>
  </si>
  <si>
    <t>Trame filière</t>
  </si>
  <si>
    <t>Cet onglet permet de diagnostiquer et détailler la ou les filières à enjeux du territoire. Il donne des pistes pour la notation de l'axe 3 et en aucun cas n'est soumis à une notation.</t>
  </si>
  <si>
    <t>Onglet bleu</t>
  </si>
  <si>
    <t>(Dé)construction et aménagement</t>
  </si>
  <si>
    <t>Exemple de remplissage de l'onglet "Trame filière", pour la filière Bâtiment</t>
  </si>
  <si>
    <t>Onglet vert</t>
  </si>
  <si>
    <t>Alimentation</t>
  </si>
  <si>
    <t>Exemple de remplissage de l'onglet "Trame filière", pour la filière Alimentation</t>
  </si>
  <si>
    <t>Onglet gris</t>
  </si>
  <si>
    <t>Note finale</t>
  </si>
  <si>
    <t>Détaille la structure du référentiel (liste des orientations) et les notes associées</t>
  </si>
  <si>
    <t>Caractéristiques de la collectivité</t>
  </si>
  <si>
    <t>Surface du territoire géré</t>
  </si>
  <si>
    <t>km²</t>
  </si>
  <si>
    <t>Avez-vous  ?*</t>
  </si>
  <si>
    <t>choisir à l'aide du menu déroulant</t>
  </si>
  <si>
    <t>Compétence collecte</t>
  </si>
  <si>
    <t>Compétence traitement</t>
  </si>
  <si>
    <t>Compétence développement économique</t>
  </si>
  <si>
    <t>Nombre de communes</t>
  </si>
  <si>
    <t>Unité de compostage</t>
  </si>
  <si>
    <t>Incinérateur</t>
  </si>
  <si>
    <t>Stockage</t>
  </si>
  <si>
    <t>Intitulé</t>
  </si>
  <si>
    <t>Pondération orientation</t>
  </si>
  <si>
    <t>P1</t>
  </si>
  <si>
    <t>P2</t>
  </si>
  <si>
    <t>P3</t>
  </si>
  <si>
    <t>Note</t>
  </si>
  <si>
    <t>Note par axe</t>
  </si>
  <si>
    <t>Niveau 1</t>
  </si>
  <si>
    <t>Niveau 2</t>
  </si>
  <si>
    <t>Niveau 3</t>
  </si>
  <si>
    <t>Niveau 4</t>
  </si>
  <si>
    <t>Niveau 5</t>
  </si>
  <si>
    <t>TOTAL</t>
  </si>
  <si>
    <t>TOTAL/100</t>
  </si>
  <si>
    <t>TOTAL/AXE</t>
  </si>
  <si>
    <t>Année N</t>
  </si>
  <si>
    <t>Année N+1</t>
  </si>
  <si>
    <t>Poids du niveau dans la note totale</t>
  </si>
  <si>
    <t>Année N+2</t>
  </si>
  <si>
    <t>Note finale N</t>
  </si>
  <si>
    <t>Note finale N+1</t>
  </si>
  <si>
    <t>Note finale N+2</t>
  </si>
  <si>
    <t>Note finale année N</t>
  </si>
  <si>
    <t>Note finale année N+1</t>
  </si>
  <si>
    <t>Note finale année N+2</t>
  </si>
  <si>
    <t>GUIDE PRATIQUE D'INTERVENTION D'UNE COLLECTIVITE 
EN FAVEUR D'UNE ECONOMIE CIRCULAIRE DANS LA FILIERE ...</t>
  </si>
  <si>
    <t>Introduction</t>
  </si>
  <si>
    <t>texte</t>
  </si>
  <si>
    <t>Contexte de la filière</t>
  </si>
  <si>
    <t>Enjeux de la filière</t>
  </si>
  <si>
    <t>Organisation et jeu d'acteurs de la filière</t>
  </si>
  <si>
    <t>Rôles de la collectivité</t>
  </si>
  <si>
    <t>Etapes de la filière</t>
  </si>
  <si>
    <t>Liste des compétences de la collectivité</t>
  </si>
  <si>
    <t>Compétence 1</t>
  </si>
  <si>
    <t>Rôle de la collectivité + numéro de l'orientation du référentiel en hypertexte  si lien direct</t>
  </si>
  <si>
    <t>Compétence 2</t>
  </si>
  <si>
    <t>Compétence 3</t>
  </si>
  <si>
    <t>Compétence 4</t>
  </si>
  <si>
    <t>Compétence 5</t>
  </si>
  <si>
    <t>…</t>
  </si>
  <si>
    <t>Légende des rôles des collectivités</t>
  </si>
  <si>
    <r>
      <rPr>
        <b/>
        <sz val="10"/>
        <color theme="5" tint="-0.249977111117893"/>
        <rFont val="Calibri"/>
        <family val="2"/>
        <scheme val="minor"/>
      </rPr>
      <t>animatrice</t>
    </r>
    <r>
      <rPr>
        <sz val="10"/>
        <color theme="5" tint="-0.249977111117893"/>
        <rFont val="Calibri"/>
        <family val="2"/>
        <scheme val="minor"/>
      </rPr>
      <t xml:space="preserve"> : être présent sur le territoire pour faciliter l'appropriation par tous les acteurs des enjeux et animer une démarche co-constuite</t>
    </r>
  </si>
  <si>
    <r>
      <rPr>
        <b/>
        <sz val="10"/>
        <color theme="3" tint="0.39997558519241921"/>
        <rFont val="Calibri"/>
        <family val="2"/>
        <scheme val="minor"/>
      </rPr>
      <t>catalyseuse</t>
    </r>
    <r>
      <rPr>
        <sz val="10"/>
        <color theme="3" tint="0.39997558519241921"/>
        <rFont val="Calibri"/>
        <family val="2"/>
        <scheme val="minor"/>
      </rPr>
      <t xml:space="preserve"> : capacité à réorienter les politiques pour contribuer à l'atteinte des objectifs territoriaux en priorisant par exemple les choix budgétaires et en ciblant les modalités d'intervention financières de la collectivité</t>
    </r>
  </si>
  <si>
    <r>
      <rPr>
        <b/>
        <sz val="10"/>
        <color theme="9" tint="-0.249977111117893"/>
        <rFont val="Calibri"/>
        <family val="2"/>
        <scheme val="minor"/>
      </rPr>
      <t>actrice</t>
    </r>
    <r>
      <rPr>
        <sz val="10"/>
        <color theme="9" tint="-0.249977111117893"/>
        <rFont val="Calibri"/>
        <family val="2"/>
        <scheme val="minor"/>
      </rPr>
      <t xml:space="preserve"> : implication dans la vie locale grâce aux champs de compétence des collectivités et permettant par les achats par exemple d'être au centre des actions à mettre en place, ou encore par le biais de la planification urbaine</t>
    </r>
  </si>
  <si>
    <t>Pour aller plus loin : ressources clés</t>
  </si>
  <si>
    <t>Texte</t>
  </si>
  <si>
    <t>Retours d'expériences, témoignages de collectivités</t>
  </si>
  <si>
    <t>GUIDE PRATIQUE D'INTERVENTION D'UNE COLLECTIVITE 
EN FAVEUR D'UNE ECONOMIE CIRCULAIRE DANS LA FILIERE BATIMENT</t>
  </si>
  <si>
    <t xml:space="preserve">
En France, le secteur de la construction représente 43% de la consommation énergétique totale et produit plus de 120 millions de tonnes de CO2 par an, c’est-à dire presque un quart des émissions du pays.</t>
  </si>
  <si>
    <t>La filière bâtiment est influencée par un vaste écosystème de structures institutionnelles / publiques. Elle regroupe l’ensemble des acteurs contribuant à mettre un toit sur la tête d'un usager final. Très large, elle représente un CA de 120 M€. Un même acteur peut être présent sur plusieurs filières, et y assumer des rôles différents (en tant que « client » ou « maillon » de la chaine de valeur).
CSF industries pour la construction + CSF bois à venir + CSFR bois</t>
  </si>
  <si>
    <r>
      <t xml:space="preserve">Une filière qui se structure INDEPENDEMMENT DES ENJEUX DE TEE :
− … même si les enjeux TEE sont de plus en plus structurants : contraintes réglementaires, exigences de certification, etc…
Une structuration de la filière en réponse aux évolutions REGLEMENTAIRES : 
− Enjeux forts en termes de passation des contrats, de respect des garanties, etc… : la réglementation a vocation à clarifier les responsabilités juridiques des différents acteurs de la chaîne de valeur.
− Réglementation : un moteur fort pour faire évoluer les pratiques de la profession
</t>
    </r>
    <r>
      <rPr>
        <b/>
        <sz val="10"/>
        <color theme="4"/>
        <rFont val="Calibri"/>
        <family val="2"/>
        <scheme val="minor"/>
      </rPr>
      <t xml:space="preserve">Enjeux de l'économie circulaire pour une gestion économe de l'espace et une gestion efficace des ressources dans le secteur de la construction
</t>
    </r>
    <r>
      <rPr>
        <sz val="10"/>
        <color theme="4"/>
        <rFont val="Calibri"/>
        <family val="2"/>
        <scheme val="minor"/>
      </rPr>
      <t>Les ressources les plus consommées dans le secteur de la construction, telles que le sable et les métaux, sont des ressources non renouvelables. Du fait de ces ressources extraites, transportées et transformées en quantités toujours plus élevées à des coûts énergétiques grandissants, le secteur du bâtiment a des impacts importants sur l’environnement. Face à ce constat, l’économie circulaire apporte des pistes de solutions pour réduire les impacts lors des phases de construction (extraction et transformation de la matière, chantiers), de vie en oeuvre (chauffage, électricité), mais également dans une optique de fin de vie (réemploi des matériaux ou prolongement d’usage).
&gt; Vers un approvisionnement durable en matériaux issus de l'économie circulaire
Le préalable à tout projet d’aménagement, intégrant l’analyse du cycle de vie, est de prendre en compte l’exploitation durable des ressources, en limitant les rebuts d’exploitation et l’impact sur l’environnement pour les ressources renouvelables et non renouvelables. Bien que soumis à des contraintes économiques (prix) et normatives (pourcentage de matériaux recyclés), les acteurs de la construction doivent choisir les matériaux en conséquence. Ainsi, dans l’idéal, le pré-requis pour une démarche d’économie circulaire est de privilégier des matériaux locaux, issus du réemploi, du recyclage ou biosourcés. Le choix des matériaux employés intervient également dans une réflexion sur la fin de vie afin qu’ils soient, à leur tour, réutilisables et démontables. Par ailleurs, l’objectif est de veiller à un approvisionnement durable en termes de foncier, c’est-à-dire en réduisant l’emprise au sol du projet d’aménagement et/ou en choisissant des parcelles à moindre valeur écologique pour préserver les milieux naturels et la biodiversité.
&gt; Gérer la mise en oeuvre de la construction grâce à l'ACV
L’Analyse du Cycle de Vie (ACV) permet d’évaluer les impacts environnementaux des flux de matières et d’énergie nécessaires tout au long de la vie d’un produit ou d’un service, grâce à une évaluation du coût  énergétique global (coût d’investissement et de fonctionnement). Dans le cas d’un bâtiment, cela prend en compte la phase d’extraction des matériaux pour la construction, sa mise en chantier, sa vie en oeuvre et sa déconstruction, tout en comptabilisant également les impacts du transport à chaque étape. Il s’agit en particulier de permettre la récupération des matériaux de construction à un coût environnemental moindre : l’éco-conception du bâti doit nécessairement prendre en compte la perspective de la déconstruction. Pour cela, il est nécessaire de limiter l’utilisation de certaines matières complexes, comme les alliages par exemple, ou de certains procédés comme les colles, qui rendent difficile la déconstruction, le réemploi et le recyclage de la matière.</t>
    </r>
  </si>
  <si>
    <t>&gt; Considérer les matériaux comme une ressource sur le long terme
La fin de vie des déchets de construction doit être pensée bien en amont du projet pour anticiper les stratégies de valorisation. La thématique de l’« urban mining » (consiste à considérer les espaces urbains comme des gisements en métaux et minéraux sur le long terme) permet d’envisager le bâti comme un « stock » en progression constante, immobilisé sur le temps long. Les espaces construits ne sont alors plus considérés comme des consommateurs et émetteurs de GES mais comme des ressources (stock de matières premières secondaires). Cette idée, relativement récente, permettra aux territoires de limiter in fine leurs importations de nouvelles matières. Certains outils visent à quantifier et qualifier ces ressources, et notamment à identifier à quelle échéance la matière sera disponible pour alimenter de nouvelles constructions. Les nouvelles technologies de l’information et de la communication, telle que la modélisation par ordinateur, facilitent cette traçabilité. Ainsi, les propriétaires, les utilisateurs et les autres acteurs « amont » (collectivités, aménageurs, maîtres d’ouvrage non exploitants) ont intérêt à appliquer les principes de l’économie circulaire pour conserver la valeur du bâtiment la plus élevée et le plus longtemps possible.
&gt; Accroître la performance de la construction et anticiper les évolutions par les usages
Accompagner l’utilisateur dans la gestion de sa consommation de ressources (eau, matière, énergie) permet d’améliorer les performances du bâtiment. Pourtant, l’Analyse du Cycle de Vie ne prend pas en compte les performances liées aux usages des habitants. Les relations entre usages et performances du bâti peuvent être abordées par les usagers eux-mêmes. Comment inciter ces derniers à être acteurs de la réduction de la consommation et à participer à la performance du bâtiment ? Plusieurs leviers peuvent être actionnés pour inviter l’usager et l’habitant à se réapproprier les enjeux et les solutions mais aussi à modifier ses comportements pour limiter ses consommations. Dans les « smart cities », les systèmes de gestion intelligents appliqués à des flux (énergie, eau) permettent aux consommateurs d’accéder rapidement et facilement au suivi de leurs consommations. Dans les entreprises, ces systèmes sont combinés à une obligation légale de reporting des données environnementales (audits énergétiques, Bilans d’Émissions de Gaz à Effet de Serre), qui les pousse à mesurer leurs impacts et les aide ainsi à formaliser les plans d’actions nécessaires pour les réduire. Certaines entreprises volontaires s’engagent aujourd’hui dans ces types de démarches car elles visent l’exemplarité environnementale. Dans une approche « low tech » qui peut s’associer à la précédente, les sciences comportementales permettent de déceler les motivations, les freins et les leviers psychosociaux des usagers. L’optimisation de la construction peut également intervenir en pensant un usage intensif des lieux : mutualisation, mutabilité, réversibilité, réemploi, mixité des fonctions, chronotopie (changement d’usage dans le temps), etc. Il s’agit alors d’effectuer des arbitrages dans la conception qui favoriseront par exemple la modularité des bâtiments (hauteurs sous plafonds, cloisons, branchements d’eau), la mixité habitat/tertiaire, la mutualisation, etc.</t>
  </si>
  <si>
    <r>
      <rPr>
        <b/>
        <sz val="8"/>
        <color theme="4"/>
        <rFont val="Calibri"/>
        <family val="2"/>
        <scheme val="minor"/>
      </rPr>
      <t>Enjeux de l'économie circulaire dans la gestion du foncier</t>
    </r>
    <r>
      <rPr>
        <sz val="8"/>
        <color theme="4"/>
        <rFont val="Calibri"/>
        <family val="2"/>
        <scheme val="minor"/>
      </rPr>
      <t xml:space="preserve">
En France, la consommation d’espace reste importante et souvent mal maîtrisée. Le phénomène d’étalement urbain conduit au développement de l’habitat diffus qui entraîne un accroissement des besoins en transport, une hausse des dépenses liées à la construction et à l’entretien des réseaux (eau, gaz, électricité, voiries, etc.) ainsi qu’une diminution des surfaces agricoles et naturelles. L’étalement urbain engendre la destruction de la biodiversité et des services écosystémiques associés, ainsi qu’une artificialisation et une pollution des sols. De ce fait, il conduit à une perte d’autonomie alimentaire alors que la préservation du foncier, destiné à l’alimentation et aux circuits courts alimentaires, correspond aujourd’hui à une attente sociétale de plus en plus forte. Encore peu abordée, la reconquête du foncier non valorisé (notamment les friches) ouvre la voie au développement de l’économie circulaire et offre ainsi des perspectives d’optimisation de la « ressource sol » notamment en maximisant l’usage du foncier, support d’une économie durable. 
&gt; Limiter la consommation de foncier et réserver du foncier pour l’économie circulaire
La limitation de l’utilisation des sols est l’un des premiers objectifs des documents d’urbanisme et de planification. Le SCoT et le PLU comportent des objectifs chiffrés (modération de la consommation de l’espace et de lutte contre l’étalement urbain, en lien avec l’analyse des dynamiques économiques et démographiques) et un véritable contrôle de la consommation de foncier et peuvent exiger des études de densification de l’existant préalables à toute ouverture de nouvelles zones à l’urbanisation.  La loi ALUR encourage également la densification des terrains grâce à un certain nombre de mesures : suppression du coefficient d’occupation des sols (COS); introduction du bonus de constructibilité depuis janvier 2016 pour les bâtiments durables ; assouplissement des changements d’usages. La pression foncière que connaissent les territoires implique toutefois de caractériser le foncier comme une ressource finie et rare intégrant en son sein la biodiversité, et nécessite, de ce fait, de réels arbitrages lors des projets d’aménagement. Les collectivités s’attachent de plus en plus à la préservation des sols dans leurs stratégies (post-carbone, agenda 21, trames vertes et bleues, etc.) et inscrivent les projets urbains dans un objectif d’usages mixtes et de proximité. La société civile, de plus en plus demandeuse d’une qualité de vie en accord avec les principes de la transition écologique et énergétique, joue également un rôle dans les arbitrages des stratégies. Les activités en lien avec l’économie circulaire sont donc aujourd’hui à considérer dans les stratégies de gestion du foncier (ex : l’installation de ressourceries qui dépend largement des coûts du foncier et requiert par conséquent des subventions publiques). 
&gt; Mobiliser  le potentiel existant en recyclant le foncier dégradé
La prise en compte du principe de recyclage associé à la gestion du foncier est une des clés pour diminuer l’utilisation du foncier « vierge ». Le recyclage peut intervenir pour la dépollution des sols (opérations de traitement des terres excavées), ou pour les matériaux de construction (matières inertes issues du gros oeuvre : béton, briques, pierres) utilisés en l’état ou après concassage. 
&gt; Maximiser l’usage du foncier grâce à la réutilisation et l’usage transitoire
Pour maximiser l’usage du foncier, il est important, dans un premier temps, de prendre en compte les principes de l’éco-conception des projets d’aménagement mais également des bâtiments et infrastructures qui occupent le foncier afin de polluer au minimum le sol (exemple : matériaux biosourcés) et d’anticiper la réversibilité (exemple : déconstructibilité des projets). Il est également indispensable d’envisager la mutabilité en fonction des évolutions des usages (exemple : diminution de la voiture). Dans un second temps, la question des usages transitoires peut servir à valoriser des friches et à utiliser le foncier de manière temporaire ou transitoire en fonction des besoins, sans se l’approprier définitivement, dans une logique de réversibilité. Les évolutions récentes du droit de l’urbanisme ont conduit à développer des outils compatibles avec le concept d’urbanisme transitoire. Les friches industrielles sont également de véritables opportunités de valorisation du bâti obsolète pour les projets d’aménagement. Par ailleurs, les occupations temporaires sont nombreuses : agriculture urbaine hors sol, espace culturel et artistique, etc.
&gt; Mutualiser l'usage et s'afranchir de la propriété
La mutualisation du foncier permet de mixer des usages (possibilité de prévoir de la mixité à l’échelle du bâtiment dans les nouveaux PLU) et favorise la mise en synergies (mutualisation de l’utilisation des parkings). Elle permet également de réduire la demande en foncier pour certaines activités indispensables dans le processus de production de la ville. Dans cet objectif, il faut anticiper et dédier des réserves foncières à l’économie circulaire et au réemploi au coeur des territoires. Ce type d’espace fait pourtant face à une problématique d’acceptabilité car il s’agit souvent de zones de stockage, perçues comme peu esthétiques et sources de nuisances. Pourtant, ces espaces sont de véritables sources de foncier pour développer des activités en relation avec l’économie circulaire. Ils peuvent être le support d’usages variés en lien avec le tri et le réemploi des matériaux, contribuant à la création de valeur et d’emplois sur le territoire. Enfin, une des perspectives pour une meilleure réversibilité du foncier est de privilégier l’usage du foncier plutôt que sa propriété (économie de la fonctionnalité). Les baux emphytéotiques notamment permettent à la collectivité de valoriser ses biens et de garantir une maîtrise foncière publique pour l’avenir. Le terrain reste la propriété du bailleur qui accorde au preneur un droit immobilier de longue durée.
</t>
    </r>
  </si>
  <si>
    <t xml:space="preserve">Les spécificités du jeu d'acteurs : 
− L’usager final peut également être à l’amont de la filière, en tant que MAITRE D’OUVRAGE
− Une filière dont le jeu d’acteurs s’articule autour des PHASES D’UN PROJET DE CONSTRUCTION OU RENOVATION
− Au sein de la filière, des MAILLONS CLOISONNES : il y a peu de dialogue entre les acteurs et il existe des enjeux forts de RESPONSABILITE JURIDIQUE des acteurs sur leur périmètre d’intervention.
− DES MÉTIERS TRÈS DIVERS, avec une forte hétérogénéité des niveaux de qualification (métiers manuels, ingénierie, …)
− UNE FILIÈRE À L’INTERFACE D’AUTRES FILIÈRES : bois / matériaux / énergie 
</t>
  </si>
  <si>
    <t>Sécurité</t>
  </si>
  <si>
    <t>Action sociale et santé</t>
  </si>
  <si>
    <t>Emploi - insertion professionnelle</t>
  </si>
  <si>
    <t>mise en place d’une ressourcerie/recyclerie &gt; filière de réemploi sur le bâtiment en réinsertion</t>
  </si>
  <si>
    <t>Enseignement</t>
  </si>
  <si>
    <t>sur ses travaux : préconisation matériaux à faible impact (carbone, issu filière locale, issu recyclage)  via la commande publique</t>
  </si>
  <si>
    <t xml:space="preserve">sur ses travaux : préconisation modalités de distribution (maritime, fluvial, ferroviaire, ….) via la commande publique
</t>
  </si>
  <si>
    <t>via ses achats directement</t>
  </si>
  <si>
    <t>Enfance</t>
  </si>
  <si>
    <t>Sports</t>
  </si>
  <si>
    <t>Action culturelle</t>
  </si>
  <si>
    <t>Tourisme</t>
  </si>
  <si>
    <t>Intervention dans le domaine économique</t>
  </si>
  <si>
    <t xml:space="preserve">
Sur un flux donné (en lien avec déchets propres) REX : pavés, AAP ville de Paris filière briques en terres crues , …
</t>
  </si>
  <si>
    <t>Urbanisme</t>
  </si>
  <si>
    <r>
      <t xml:space="preserve">pas sur ses travaux propres, via </t>
    </r>
    <r>
      <rPr>
        <b/>
        <sz val="10"/>
        <rFont val="Trebuchet MS"/>
        <family val="2"/>
      </rPr>
      <t>urbanisme</t>
    </r>
    <r>
      <rPr>
        <sz val="10"/>
        <rFont val="Trebuchet MS"/>
        <family val="2"/>
      </rPr>
      <t xml:space="preserve"> (réduction des nuisances) REX Bordeaux agglo NOE : plateformes physiques et numérique pour mutualiser les différents services : locaux, appro MP, …. La collectivité met à disposition foncier</t>
    </r>
  </si>
  <si>
    <t>Logement &amp; habitat</t>
  </si>
  <si>
    <t>Environnement &amp; patrimoine</t>
  </si>
  <si>
    <t>Déchets</t>
  </si>
  <si>
    <t xml:space="preserve">sur ses propres travaux et doit être intégré dans le marché public </t>
  </si>
  <si>
    <t>Aérodromes</t>
  </si>
  <si>
    <t>sur ses travaux : préconisation modalités de distribution (maritime, fluvial, ferroviaire, ….) via la commande publique</t>
  </si>
  <si>
    <t>« Guide de l’achat public : une réponse aux enjeux climatiques » p124 à 127 , ADEME, octobre 2016
Documents élaborés dans le cadre du programme DEMOCLES (www.recylum.com/democles-2/): 
- "Guide d’accompagnement de la Maîtrise d’ouvrage et de la Maîtrise d’oeuvre. Intégration des prescriptions « Déchets » dans les CCTP et les contrats cadres de chantiers de réhabilitation lourde et de démolition", ADEME-Récylum, novembre 2017 
- Charte DEMOCLES des maîtres d'ouvrages engagés
- Synthèse et rapport du programme "LES CLES DE LA DEMOLITION DURABLE", Récylum – GTM Bâtiment – Nantet – Arès Associations, juillet 2016
- "Guide d’informations sur les filières de valorisation des déchets du second-oeuvre", ADEME, SNED, Récylum, mars 2018 
- "Ētude sur la responsabilitē de la maîtrise d’ouvrage en matiēre de dēchets", Récylum, juin 2018
Application déchets de chantiers FFB : http://www.dechets-chantier.ffbatiment.fr
"Transport fluvial, guide pour une alternative logistique durable", VNF, 2011
Boîte à outils juridiques "Intégrer un maillon fluvial dans la logistique des appels d’offres de grands chantiers", VNF, 2017 
"Intégrer le développement durable dans les achats de construction et de rénovation", RGO, février 2014 
"Guide de valorisation hors site des terres excavées issues de sites et sols potentiellement pollués dans des projets d’aménagementtechnique aménagement, MTES-BRGM-INERIS, novembre 2017
"Economie circulaire : un atout pour relever le défi de l'aménagement durable des territoires", ADEME, réf 010264, juin 2017
Grille d'état des lieux et d'évaluation d'un projet d'améngement au regard de l'économie circulaire (à venir)
"Aménager avec la nature en ville - Des idées préconçues à la caractérisation des effets environnementaux, sanitaires et économiques", ADEME, réf 8873, juin 2017
"Identification des freins et des leviers au réemploi de produits et matériaux de construction", ADEME, avril 2016
"Nouveaux systèmes constructifs démontables en rénovation ou déconstruction pour réemploi et recyclage simplifiés et attractifs des produits et matériaux (DEMODULOR)", ADEME-Réseau CTI-CERIB-FCBA-CTMNC-CTICM, juillet 2015 
"État de l'art et recommandations en matière de prévention des déchets du BTP", ADEME, octobre 2011
"Les enjeux climatiques du bâtiment. Economie circulaire, biodiversité : comment développer des solutions transversales ?", Association OREE, 2016
"Faire progresser le recyclage des éléments de second oeuvre issus des chantiers de démolition/réhabilitation", DEMOCLES
"L'urbanisme transitoire : aménager autrement", IAU Ile de France, février 2017
"Economie de la fonctionnalité et aménagement : quel référentiel au service d'un nouveau modèle de développement des territoires ?", ATEMIS, janvier 2015
"Accompagnement de l'ademe pour le renouvellement urbain : des outils pour agir", ADEME-ANRU, réf 8874, novembre 2016
"Friches urbaines polluées et développement durable", ADEME, réf 8077, février 2014
"Gestion et valorisation des déchets de chantier de construction", ADEME-ARE-BTP Haute Normandie, réf 7557, avril 2012
"Synergie TP : comment appliquer l'écologie industrielle et territoriale aux travaux publics ?", ADEME-BRGM-UTT-CEIA, 2011
Cahier technique AEU2 "Construire la ville sur elle-même", ADEME, réf 7591, juin 2015
"L'AEU2, pour une approche en coût global dans les projets d'aménagement ", ADEME, réf 8415, juin 2015
"Trame schéma d'organisation de la gestion et de l'élimination des déchets de chantiers (SOGED)", ADEME-FFB, mai 2016
Projet ASURET (vise l'amélioration des performances du secteur du BTP en réduisant l'utilisation de ressources naturelles et l'optimisation de la valorisation de matériaux recyclés), ANR-BRGM-CSTB-13 développement, etc., 2012</t>
  </si>
  <si>
    <r>
      <rPr>
        <b/>
        <sz val="10"/>
        <color theme="4"/>
        <rFont val="Calibri"/>
        <family val="2"/>
        <scheme val="minor"/>
      </rPr>
      <t xml:space="preserve">
&gt; SITES INTERNET </t>
    </r>
    <r>
      <rPr>
        <sz val="10"/>
        <color theme="4"/>
        <rFont val="Calibri"/>
        <family val="2"/>
        <scheme val="minor"/>
      </rPr>
      <t xml:space="preserve">
BAZED, Nobatek, plateforme qui réunit un ensemble de ressources sur la démontabilité des bâtiments : www.bazed.fr
IMATERIO, Sned, plateforme qui met en relation des professionnels du BTP détendeurs et demandeurs de matériaux : www.imaterio.fr
SOLDATING, hesus, plateforme favorisant l'échange des terres et de matériaux entre professionnels du BTP : hesus-store.com
INIES, Dhup-Ademe-Aimcc, données environnementales et sanitaires de référence pour le bâtiment : www.inies.fr
BASOL, Mtes-Dgpr, base de données qui référence les sites et sols pollués nécessitant une action des pouvoirs publics à titre préventif ou curatif : basol.developpement-durable.gouv.fr
BASIAS, Mtes, inventaire historique des sites industriels en activités en service : www.georisques.gouv.fr/dossiers/inventaire-historique-des-sites-industriels-et-activites-de-service-basias#
Excédents de chantier, Fntp, site permettant d'identifier les centres de traitement et de recyclage à proximité de votre chantier : www.excedents-chantier.fntp.fr
Calcul du coût global, mtes, méthode qui permet d'anticiper différentes contraintes lors de la construction d'un ouvrage, www.coutglobal.developpement-durable.gouv.fr
Bâtiments durables méditerrannéens, Envirobat-BDM, outil d'accompagnement et d'évaluation sur les aspects durables du bâtiment, podebd.eu
PRAXIBAT, Ademe, outil formant aux techniques d'éfficacité énergétique dans les bâtiments, www.construction21.org
ELODIE, Cstb, logiciel pour évaluer la performance environnementale d'un bâtiment sur toutes les phases de son cycle de vie, www.elodie-cstb.fr</t>
    </r>
  </si>
  <si>
    <t xml:space="preserve">www.optigede.ademe.fr/partage
Soli'bat 33 : récupération et réemploi de matériaux de chantiers et d'équipement : http://www.ademe.fr/solibat-33-recuperation-reemploi-materiaux-chantiers-dequipement-33
experimentationsurbaines.ademe.fr ; rubrique "cartographie-interactive"
Sur Plaine commune :
- programme d'aménagement mixte Néaucité à St Denis (p.74 livre blanc)
- laboratoire du réemploi de bellastock, Actlab, sur la ZAC du futur éco-quartier fluvial de l'île Saint Denis (p.75 livre blanc)
ZAC de l'union à Roubaix (p.79 livre blanc)
Recyclerie, ancienne gare d etrain de la petite ceinture de Paris (p.80 livre blanc)
Stratégie de mutualisation de la SNCF (p.81 livre blanc)
Plateforme Noé (p.37 livre blanc)
Bonnes pratiques TP, FNTP : www.bonnes-pratiques-tp.com
Expérimentations de l'ADEME sur l'économie circulaire appliquée aux projets urbains et territoriaux : experimentationsurbaines.ademe.fr
</t>
  </si>
  <si>
    <t>GUIDE PRATIQUE D'INTERVENTION D'UNE COLLECTIVITE 
EN FAVEUR D'UNE ECONOMIE CIRCULAIRE DANS LA FILIERE ALIMENTATION</t>
  </si>
  <si>
    <t xml:space="preserve">
</t>
  </si>
  <si>
    <r>
      <t>L'alimentation durable doit répondre au besoin primaire fondamental de</t>
    </r>
    <r>
      <rPr>
        <i/>
        <sz val="11"/>
        <color theme="4"/>
        <rFont val="Calibri"/>
        <family val="2"/>
        <scheme val="minor"/>
      </rPr>
      <t xml:space="preserve"> </t>
    </r>
    <r>
      <rPr>
        <b/>
        <i/>
        <sz val="11"/>
        <color theme="4"/>
        <rFont val="Calibri"/>
        <family val="2"/>
        <scheme val="minor"/>
      </rPr>
      <t>nourrir les hommes, en qualité et en quantité, aujourd’hui et demain</t>
    </r>
    <r>
      <rPr>
        <sz val="11"/>
        <color theme="4"/>
        <rFont val="Calibri"/>
        <family val="2"/>
        <scheme val="minor"/>
      </rPr>
      <t>. Elle constitue un enjeu porteur de valeurs économiques mais aussi environnementales, sociales et sanitaires. L’alimentation durable constitue aussi un formidable outil d’émergence et de diffusion de projets collectifs autour d’une valeur fédératrice tant pour les citoyens-consommateurs que pour les acteurs des territoires. L'ADEME a identifié 3 enjeux majeurs pour l'alimentation :
- L’alimentation durable est source de valeur ajoutée (économique, emploi) pour les acteurs des filières ; l’économie circulaire en est un des maillons (préservation des ressources, valorisation des co-produits, méthanisation….)
- Il est essentiel que le consommateur redonne de la valeur (économique mais aussi en terme de sens…) à son alimentation (le juste prix / la juste rémunération doit « circuler » du consommateur jusqu’au producteur…)
- L’alimentation durable est un pilier de l’économie circulaire à l’échelle des territoires – il s’agit d’un enjeu collectif, porteur d’échange, de synergie, de valeurs communes (développement de systèmes alimentaires territoriaux – lien production / transformation / consommation sur les territoires mais aussi emploi, patrimoine, attrait touristique, qualité de vie…)</t>
    </r>
  </si>
  <si>
    <r>
      <rPr>
        <sz val="11"/>
        <color theme="4"/>
        <rFont val="Calibri"/>
        <family val="2"/>
        <scheme val="minor"/>
      </rPr>
      <t xml:space="preserve">En agriculture et sur le sujet de l’alimentation, l'économie circulaire peut s’illustrer sur chacun des 3 domaines : </t>
    </r>
    <r>
      <rPr>
        <b/>
        <sz val="11"/>
        <color theme="4"/>
        <rFont val="Calibri"/>
        <family val="2"/>
        <scheme val="minor"/>
      </rPr>
      <t>évolution de l’offre</t>
    </r>
    <r>
      <rPr>
        <sz val="11"/>
        <color theme="4"/>
        <rFont val="Calibri"/>
        <family val="2"/>
        <scheme val="minor"/>
      </rPr>
      <t xml:space="preserve">, </t>
    </r>
    <r>
      <rPr>
        <b/>
        <sz val="11"/>
        <color theme="4"/>
        <rFont val="Calibri"/>
        <family val="2"/>
        <scheme val="minor"/>
      </rPr>
      <t>évolution de la demande, gestion des déchets</t>
    </r>
    <r>
      <rPr>
        <sz val="11"/>
        <color theme="4"/>
        <rFont val="Calibri"/>
        <family val="2"/>
        <scheme val="minor"/>
      </rPr>
      <t xml:space="preserve">.
</t>
    </r>
    <r>
      <rPr>
        <b/>
        <sz val="11"/>
        <color theme="4"/>
        <rFont val="Calibri"/>
        <family val="2"/>
        <scheme val="minor"/>
      </rPr>
      <t>1. Evolution de l'offre</t>
    </r>
    <r>
      <rPr>
        <sz val="11"/>
        <color theme="4"/>
        <rFont val="Calibri"/>
        <family val="2"/>
        <scheme val="minor"/>
      </rPr>
      <t xml:space="preserve">
Concernant l’offre alimentaire, il s’agit principalement de répondre à la demande des consommateurs en préservant les ressources, notamment les sols, l’eau et les écosystèmes.
- L’agriculture intègre les principes de l’économie circulaire en s’appuyant sur des modes de production </t>
    </r>
    <r>
      <rPr>
        <b/>
        <sz val="11"/>
        <color theme="4"/>
        <rFont val="Calibri"/>
        <family val="2"/>
        <scheme val="minor"/>
      </rPr>
      <t>en cohérence avec les principes de l'agroécologie</t>
    </r>
    <r>
      <rPr>
        <sz val="11"/>
        <color theme="4"/>
        <rFont val="Calibri"/>
        <family val="2"/>
        <scheme val="minor"/>
      </rPr>
      <t xml:space="preserve"> : ceux-ci, en valorisant les ressources naturelles, en réassociant cultures et élevage, et en visant la diversification des cultures et des rotations, rebouclent et recouplent les cycles de l'azote et du carbone, et aboutissent à une activité biologique des sols plus riche et une moindre consommation d'intrants. 
- le secteur agricole constitue également un pilier de l’économie circulaire au travers de la production et transformation de biomasse alimentaire et non alimentaire, en intégrant l</t>
    </r>
    <r>
      <rPr>
        <b/>
        <sz val="11"/>
        <color theme="4"/>
        <rFont val="Calibri"/>
        <family val="2"/>
        <scheme val="minor"/>
      </rPr>
      <t>es questions de concurrence d’usage des sols et de préservation de leurs qualités</t>
    </r>
    <r>
      <rPr>
        <sz val="11"/>
        <color theme="4"/>
        <rFont val="Calibri"/>
        <family val="2"/>
        <scheme val="minor"/>
      </rPr>
      <t xml:space="preserve"> (productive, stockage de C…).
- D’autres aspects telles que l’économie de la fonctionnalité, émergent dans le secteur alimentaire, tant au stade de la transformation que de la distribution 
</t>
    </r>
    <r>
      <rPr>
        <b/>
        <sz val="11"/>
        <color theme="4"/>
        <rFont val="Calibri"/>
        <family val="2"/>
        <scheme val="minor"/>
      </rPr>
      <t xml:space="preserve">2. Evolution de la demande </t>
    </r>
    <r>
      <rPr>
        <sz val="11"/>
        <color theme="4"/>
        <rFont val="Calibri"/>
        <family val="2"/>
        <scheme val="minor"/>
      </rPr>
      <t xml:space="preserve">
Concernant la demande alimentaire , l’économie circulaire s’illustre par une consommation alimentaire responsable qui se traduit par : des régimes alimentaires adaptés, une réduction du gaspillage alimentaire, des achats responsables (réduction des emballages, autant que possible choix de produits de saison, issus de circuits de proximité durables : voir schéma ci-contre), un rapprochement des consommateurs et des producteurs. 
</t>
    </r>
    <r>
      <rPr>
        <b/>
        <sz val="11"/>
        <color theme="4"/>
        <rFont val="Calibri"/>
        <family val="2"/>
        <scheme val="minor"/>
      </rPr>
      <t>3. Gestion des déchets</t>
    </r>
    <r>
      <rPr>
        <sz val="11"/>
        <color theme="4"/>
        <rFont val="Calibri"/>
        <family val="2"/>
        <scheme val="minor"/>
      </rPr>
      <t xml:space="preserve">
Quant à la gestion des déchets, le secteur agro-alimentaire peut mettre en œuvre l’économie circulaire à travers la valorisation des déchets et des co-produits, principalement organiques : méthanisation et compostage de bio-déchets, apports organiques en fertilisation et amendement des cultures…
</t>
    </r>
    <r>
      <rPr>
        <b/>
        <sz val="11"/>
        <color theme="4"/>
        <rFont val="Calibri"/>
        <family val="2"/>
        <scheme val="minor"/>
      </rPr>
      <t xml:space="preserve"> 
L’échelle territoriale est primordiale pour la connaissance et la mobilisation des ressources</t>
    </r>
    <r>
      <rPr>
        <sz val="11"/>
        <color theme="4"/>
        <rFont val="Calibri"/>
        <family val="2"/>
        <scheme val="minor"/>
      </rPr>
      <t xml:space="preserve">, mais également l’échelle des filières, car les actions s’intègrent dans une chaîne agro-alimentaire mobilisant des acteurs multiples en interaction. 
Dans un contexte où l’alimentation durable s’inscrit dans l’évolution sociétale et les enjeux d’aujourd’hui et demain, </t>
    </r>
    <r>
      <rPr>
        <b/>
        <sz val="11"/>
        <color theme="4"/>
        <rFont val="Calibri"/>
        <family val="2"/>
        <scheme val="minor"/>
      </rPr>
      <t>les projets alimentaires territoriaux (PAT) visent à recréer des liens entre production agricole du territoire et consommation locale</t>
    </r>
    <r>
      <rPr>
        <sz val="11"/>
        <color theme="4"/>
        <rFont val="Calibri"/>
        <family val="2"/>
        <scheme val="minor"/>
      </rPr>
      <t>, permettant là aussi la mise en œuvre de l’économie circulaire.</t>
    </r>
  </si>
  <si>
    <r>
      <rPr>
        <b/>
        <sz val="11"/>
        <color theme="4"/>
        <rFont val="Calibri"/>
        <family val="2"/>
        <scheme val="minor"/>
      </rPr>
      <t>Enjeux de l'économie circulaire dans la gestion du foncier</t>
    </r>
    <r>
      <rPr>
        <sz val="11"/>
        <color theme="4"/>
        <rFont val="Calibri"/>
        <family val="2"/>
        <scheme val="minor"/>
      </rPr>
      <t xml:space="preserve">
En France, la consommation d’espace reste importante et souvent mal maîtrisée. Le phénomène d’étalement urbain conduit au développement de l’habitat diffus qui entraîne un accroissement des besoins en transport, une hausse des dépenses liées à la construction et à l’entretien des réseaux (eau, gaz, électricité, voiries, etc.) ainsi qu’une diminution des surfaces agricoles et naturelles. L’étalement urbain engendre la destruction de la biodiversité et des services écosystémiques associés, ainsi qu’une artificialisation et une pollution des sols. De ce fait, il conduit à une perte d’autonomie alimentaire alors que la préservation du foncier, destiné à l’alimentation et aux circuits courts alimentaires, correspond aujourd’hui à une attente sociétale de plus en plus forte. Encore peu abordée, la reconquête du foncier non valorisé (notamment les friches) ouvre la voie au développement de l’économie circulaire et offre ainsi des perspectives d’optimisation de la « ressource sol » notamment en maximisant l’usage du foncier, support d’une économie durable. 
&gt; Limiter la consommation de foncier et réserver du foncier pour l’économie circulaire
&gt; Mobiliser le potentiel existant en recyclant le foncier dégradé
&gt; Maximiser l’usage du foncier grâce à la réutilisation et l’usage transitoire
&gt; Mutualiser l'usage et s'affranchir de la propriété</t>
    </r>
  </si>
  <si>
    <t>- La filière "alimentaire" se segmente en sous-filières, avec des jeux d'acteurs, des chaînes de valeur et des dynamiques spécifiques ( ex : filières fruits&amp; légumes, viande bovine)
- Une multiplicité d'acteurs peuvent réaliser la même fonction
- Plusieurs fonctions peuvent être intégrées verticalement par des acteurs</t>
  </si>
  <si>
    <t>Développement économique</t>
  </si>
  <si>
    <r>
      <t xml:space="preserve">L’accompagnement à des changements de pratiques agricoles (en appui aux chambres d'agiculture, Civam, et autres organismes agricoles) </t>
    </r>
    <r>
      <rPr>
        <sz val="10"/>
        <rFont val="Calibri"/>
        <family val="2"/>
        <scheme val="minor"/>
      </rPr>
      <t>Axe 3.4 ?</t>
    </r>
  </si>
  <si>
    <r>
      <rPr>
        <sz val="10"/>
        <color theme="5"/>
        <rFont val="Calibri"/>
        <family val="2"/>
        <scheme val="minor"/>
      </rPr>
      <t xml:space="preserve">Valorisation des savoir-faire locaux (artisanat, métier de bouche, …) </t>
    </r>
    <r>
      <rPr>
        <sz val="10"/>
        <color theme="9"/>
        <rFont val="Calibri"/>
        <family val="2"/>
        <scheme val="minor"/>
      </rPr>
      <t xml:space="preserve">et création d'activités (conserverie, légumerie, …) 
</t>
    </r>
    <r>
      <rPr>
        <sz val="10"/>
        <rFont val="Calibri"/>
        <family val="2"/>
        <scheme val="minor"/>
      </rPr>
      <t>Axe 3.4, 3.6 et 3.7</t>
    </r>
  </si>
  <si>
    <r>
      <t xml:space="preserve">Organisation des marchés alimentaires locaux
</t>
    </r>
    <r>
      <rPr>
        <sz val="10"/>
        <rFont val="Calibri"/>
        <family val="2"/>
        <scheme val="minor"/>
      </rPr>
      <t>Axe 3.2</t>
    </r>
    <r>
      <rPr>
        <sz val="10"/>
        <color theme="9"/>
        <rFont val="Calibri"/>
        <family val="2"/>
        <scheme val="minor"/>
      </rPr>
      <t xml:space="preserve">
</t>
    </r>
  </si>
  <si>
    <r>
      <rPr>
        <sz val="10"/>
        <color theme="9"/>
        <rFont val="Calibri"/>
        <family val="2"/>
        <scheme val="minor"/>
      </rPr>
      <t xml:space="preserve">Mise en place de solutions de collecte sélective des biodéchets des professionnels </t>
    </r>
    <r>
      <rPr>
        <sz val="10"/>
        <rFont val="Calibri"/>
        <family val="2"/>
        <scheme val="minor"/>
      </rPr>
      <t>Axe 2.3 et 2.5</t>
    </r>
    <r>
      <rPr>
        <sz val="10"/>
        <color theme="1"/>
        <rFont val="Calibri"/>
        <family val="2"/>
        <scheme val="minor"/>
      </rPr>
      <t xml:space="preserve">
</t>
    </r>
    <r>
      <rPr>
        <sz val="10"/>
        <color theme="5"/>
        <rFont val="Calibri"/>
        <family val="2"/>
        <scheme val="minor"/>
      </rPr>
      <t xml:space="preserve">Action de sensibilisation au tri des biodéchets dans les structures de restauration privées </t>
    </r>
    <r>
      <rPr>
        <sz val="10"/>
        <rFont val="Calibri"/>
        <family val="2"/>
        <scheme val="minor"/>
      </rPr>
      <t>Axe 2.5</t>
    </r>
  </si>
  <si>
    <r>
      <t xml:space="preserve">Soutien au développement d'une solution de mise en relation entre producteurs et/ou transformateurs et/ou restaurateurs et/ou consommateurs </t>
    </r>
    <r>
      <rPr>
        <sz val="10"/>
        <rFont val="Calibri"/>
        <family val="2"/>
        <scheme val="minor"/>
      </rPr>
      <t xml:space="preserve">Axe 3.1
</t>
    </r>
    <r>
      <rPr>
        <sz val="10"/>
        <color theme="9"/>
        <rFont val="Calibri"/>
        <family val="2"/>
        <scheme val="minor"/>
      </rPr>
      <t>Mise en place d'un Programme Alimentaire Territorial (PAT)</t>
    </r>
    <r>
      <rPr>
        <sz val="10"/>
        <rFont val="Calibri"/>
        <family val="2"/>
        <scheme val="minor"/>
      </rPr>
      <t xml:space="preserve"> Axe 3.3</t>
    </r>
  </si>
  <si>
    <r>
      <rPr>
        <sz val="10"/>
        <color theme="3" tint="0.39997558519241921"/>
        <rFont val="Calibri"/>
        <family val="2"/>
        <scheme val="minor"/>
      </rPr>
      <t>Soutien ou</t>
    </r>
    <r>
      <rPr>
        <sz val="10"/>
        <color theme="9"/>
        <rFont val="Calibri"/>
        <family val="2"/>
        <scheme val="minor"/>
      </rPr>
      <t xml:space="preserve"> </t>
    </r>
    <r>
      <rPr>
        <sz val="10"/>
        <color theme="5"/>
        <rFont val="Calibri"/>
        <family val="2"/>
        <scheme val="minor"/>
      </rPr>
      <t>développement</t>
    </r>
    <r>
      <rPr>
        <sz val="10"/>
        <color theme="9"/>
        <rFont val="Calibri"/>
        <family val="2"/>
        <scheme val="minor"/>
      </rPr>
      <t xml:space="preserve"> de projets d'écologie industrielle et territoriale (réseau de chaleur, méthanisation, valorisation des co-produits, emballages, …) : </t>
    </r>
    <r>
      <rPr>
        <sz val="10"/>
        <rFont val="Calibri"/>
        <family val="2"/>
        <scheme val="minor"/>
      </rPr>
      <t>Axe 3.5</t>
    </r>
  </si>
  <si>
    <r>
      <t xml:space="preserve">Soutien au développement d'une plateforme logistique
</t>
    </r>
    <r>
      <rPr>
        <sz val="10"/>
        <rFont val="Calibri"/>
        <family val="2"/>
        <scheme val="minor"/>
      </rPr>
      <t>Axe 3.5 ?</t>
    </r>
  </si>
  <si>
    <t>Tourisme ou action culturelle</t>
  </si>
  <si>
    <r>
      <rPr>
        <sz val="10"/>
        <color theme="9"/>
        <rFont val="Calibri"/>
        <family val="2"/>
        <scheme val="minor"/>
      </rPr>
      <t>Organisation</t>
    </r>
    <r>
      <rPr>
        <sz val="10"/>
        <color theme="1"/>
        <rFont val="Calibri"/>
        <family val="2"/>
        <scheme val="minor"/>
      </rPr>
      <t xml:space="preserve"> </t>
    </r>
    <r>
      <rPr>
        <sz val="10"/>
        <color theme="5"/>
        <rFont val="Calibri"/>
        <family val="2"/>
        <scheme val="minor"/>
      </rPr>
      <t>ou soutien à l'organisation d'</t>
    </r>
    <r>
      <rPr>
        <sz val="10"/>
        <color theme="3" tint="0.39997558519241921"/>
        <rFont val="Calibri"/>
        <family val="2"/>
        <scheme val="minor"/>
      </rPr>
      <t xml:space="preserve">évènements et d'actions de sensibilisation et d’éducation à l’alimentation durable (où peuvent intervenir producteurs, transformateurs, métiers de bouche, AMAP, … et avec les composantes gestion des déchets organiques (compostage, méthanisation, ...) 
</t>
    </r>
    <r>
      <rPr>
        <sz val="10"/>
        <rFont val="Calibri"/>
        <family val="2"/>
        <scheme val="minor"/>
      </rPr>
      <t>Axe 3.2 et 5.1</t>
    </r>
  </si>
  <si>
    <t>Agriculture</t>
  </si>
  <si>
    <r>
      <t xml:space="preserve">Affectation des terres agricoles (en lien avec la Safer)
Achat et location de terres agricoles
</t>
    </r>
    <r>
      <rPr>
        <sz val="10"/>
        <rFont val="Calibri"/>
        <family val="2"/>
        <scheme val="minor"/>
      </rPr>
      <t>Axe 1.1 et 1.2 et 3.7</t>
    </r>
  </si>
  <si>
    <t>Eau et assainissement</t>
  </si>
  <si>
    <r>
      <rPr>
        <sz val="10"/>
        <color theme="9"/>
        <rFont val="Calibri"/>
        <family val="2"/>
        <scheme val="minor"/>
      </rPr>
      <t xml:space="preserve">Protection de la ressource en eau : </t>
    </r>
    <r>
      <rPr>
        <sz val="10"/>
        <color theme="5"/>
        <rFont val="Calibri"/>
        <family val="2"/>
        <scheme val="minor"/>
      </rPr>
      <t xml:space="preserve">gestion des pratiques culturales </t>
    </r>
    <r>
      <rPr>
        <sz val="10"/>
        <color theme="3" tint="0.39997558519241921"/>
        <rFont val="Calibri"/>
        <family val="2"/>
        <scheme val="minor"/>
      </rPr>
      <t xml:space="preserve">autour des points de captage
</t>
    </r>
    <r>
      <rPr>
        <sz val="10"/>
        <rFont val="Calibri"/>
        <family val="2"/>
        <scheme val="minor"/>
      </rPr>
      <t>Axe 1.1 et 1.2</t>
    </r>
  </si>
  <si>
    <t>Enfance et enseignement</t>
  </si>
  <si>
    <r>
      <t xml:space="preserve">Achats publics responsables pour la restauration collective pour les établissements publics : crèches, enseignement (primaire, collège, lycée), établissements de santé, restaurants de la collectivité, etc. </t>
    </r>
    <r>
      <rPr>
        <sz val="10"/>
        <rFont val="Calibri"/>
        <family val="2"/>
        <scheme val="minor"/>
      </rPr>
      <t>Axe 3.3</t>
    </r>
    <r>
      <rPr>
        <sz val="10"/>
        <color theme="9"/>
        <rFont val="Calibri"/>
        <family val="2"/>
        <scheme val="minor"/>
      </rPr>
      <t xml:space="preserve">
Action de lutte contre le gaspillage alimentaire dans ces établissements publics </t>
    </r>
    <r>
      <rPr>
        <sz val="10"/>
        <rFont val="Calibri"/>
        <family val="2"/>
        <scheme val="minor"/>
      </rPr>
      <t>Axe 2.1</t>
    </r>
  </si>
  <si>
    <r>
      <t xml:space="preserve">Action de lutte contre le gaspillage alimentaire dans la restauration collective 
</t>
    </r>
    <r>
      <rPr>
        <sz val="10"/>
        <rFont val="Calibri"/>
        <family val="2"/>
        <scheme val="minor"/>
      </rPr>
      <t xml:space="preserve">Axe 2.1
</t>
    </r>
    <r>
      <rPr>
        <sz val="10"/>
        <color theme="9"/>
        <rFont val="Calibri"/>
        <family val="2"/>
        <scheme val="minor"/>
      </rPr>
      <t>Sensibilisation à l'alimentation durable</t>
    </r>
    <r>
      <rPr>
        <sz val="10"/>
        <rFont val="Calibri"/>
        <family val="2"/>
        <scheme val="minor"/>
      </rPr>
      <t xml:space="preserve">
Axe 5.1 ?
</t>
    </r>
    <r>
      <rPr>
        <sz val="10"/>
        <color theme="5"/>
        <rFont val="Calibri"/>
        <family val="2"/>
        <scheme val="minor"/>
      </rPr>
      <t xml:space="preserve">Action sociale auprès des publics défavorisés autour de l'accès à l'alimentation
</t>
    </r>
    <r>
      <rPr>
        <sz val="10"/>
        <rFont val="Calibri"/>
        <family val="2"/>
        <scheme val="minor"/>
      </rPr>
      <t>Axe 5.1</t>
    </r>
  </si>
  <si>
    <r>
      <t xml:space="preserve">Protection du foncier agricole </t>
    </r>
    <r>
      <rPr>
        <sz val="10"/>
        <rFont val="Calibri"/>
        <family val="2"/>
        <scheme val="minor"/>
      </rPr>
      <t>Axe 1.1 et 1.2</t>
    </r>
  </si>
  <si>
    <r>
      <t xml:space="preserve">Création et soutien aux points de ventes (marchés locaux, …)
</t>
    </r>
    <r>
      <rPr>
        <sz val="10"/>
        <rFont val="Calibri"/>
        <family val="2"/>
        <scheme val="minor"/>
      </rPr>
      <t>Axe 3.7 et 4.3</t>
    </r>
  </si>
  <si>
    <r>
      <t xml:space="preserve">Création / maintien de zones pour les usines et la transformation
</t>
    </r>
    <r>
      <rPr>
        <sz val="10"/>
        <rFont val="Calibri"/>
        <family val="2"/>
        <scheme val="minor"/>
      </rPr>
      <t>Axe 3.7 et 4.3</t>
    </r>
  </si>
  <si>
    <r>
      <t xml:space="preserve">Sensibilisation à la prévention des déchets des ménages 
Collecte des biodéchets et/ou aide à l'acquisitation de composteur et/ou plateforme de compostage et/ou unité de méthanisation
</t>
    </r>
    <r>
      <rPr>
        <sz val="10"/>
        <rFont val="Calibri"/>
        <family val="2"/>
        <scheme val="minor"/>
      </rPr>
      <t>Axe 2.1, 2.2 et 2.3 (2.5 pour les biodéchets des entreprises)</t>
    </r>
  </si>
  <si>
    <r>
      <rPr>
        <b/>
        <sz val="10"/>
        <color theme="5"/>
        <rFont val="Calibri"/>
        <family val="2"/>
        <scheme val="minor"/>
      </rPr>
      <t>animatrice</t>
    </r>
    <r>
      <rPr>
        <sz val="10"/>
        <color theme="5"/>
        <rFont val="Calibri"/>
        <family val="2"/>
        <scheme val="minor"/>
      </rPr>
      <t xml:space="preserve"> : être présent sur le territoire pour faciliter l'appropriation par tous les acteurs des enjeux et animer une démarche co-constuite</t>
    </r>
  </si>
  <si>
    <t xml:space="preserve">"Guide pratique : réduire le gaspillage alimentaire en restauration collective", ADEME, mars 2018
"Manger mieux, gaspiller moins", ADEME, décembre 2017
"Guide pratique : Favoriser une restauration collective de proximité et de qualité", DRAAF Rhône-Alpes, février 2011
"Guide pratique : Favoriser l’approvisionnement local et de qualité en restauration collective", ministère de l’Agriculture, de l’Agroalimentaire et de la Forêt, novembre 2014
"Guide pratique : pour une restauration événementielle durable", ADEME, février 2018
"Alimentation et environnement champs d'actions pour les professionnels", ADEME, octobre 2016
Recueil d'expériences "Lauréats du programme national pour l'alimentation 2016-2017", ADEME, mars 2018
"Localim : la boite à outils des acheteurs publics de restauration collective", Ministère de l’Agriculture, de l’Agroalimentaire et de la Forêt, octobre 2016
"Economie circulaire : un atout pour relever le défi de l'aménagement durable des territoires", ADEME, réf 010264, juin 2017
"Alimentation et environnement - champs d'actions pour les professionnels", ADEME, réf 8574, octobre 2016
"Système alimentaire et coopérations entre acteurs du territoire", CERDD, novembre 2015
"Territoires durables et économie de la fonctionnalité : quelle "solution intégrée" pour prendre en charge les enjeux d'alimentation-santé ?", ATEMIS, avril 2014
"Analyse des effets économiques et sociaux d’une alimentation plus durable", ADEME, avril 2018
"Avis de l’ADEME sur les circuits courts de proximité", ADEME, juin 2017 
"Etat des masses sur les pertes et gaspillages alimentaires – Etat des lieux  et leur gestion par étape de la chaîne alimentaire",  ADEME, mai 2016
Avis du CNA (Conseil National de l’Alimentation) : avis 77 sur les enjeux de la restauration collective en milieu scolaire , 2017
Quels comportements alimentaires pour demain ? Une étude du Ministère en charge de l’Agriculture et ses partenaires (Ania, CGAD, CGI, Coop de France, FCD et France Agrimer, 2017
Site dédié au gaspillage alimentaire :(vidéos, retours d'expériences, outils de com, etc.) : www.casuffitlegachis.fr
Mon Restau Responsable : présentation de la démarche (vidéo), questionnaire, nombreuses ressources et guides en ligne : www.restauration-collective-responsable.org/
Site de la FNAB dédié à la restau collective : http://www.repasbio.org/                
Un plus Bio : réseau national des cantines bios : http://www.unplusbio.org/
Manger Bio Ici et Maintenant : réseau des plate-formes bio pour la restauration collective
Vidéo de l'ARPE PACA "Une restauration collective durable : mode d'emploi " : https://www.youtube.com/watch?v=34L3yv_ZhsU&amp;feature=youtu.be
</t>
  </si>
  <si>
    <t>"Atténuer les émissions de gaz à effet de serre du secteur agricole en France : Recueil d’expériences territoriales", Réseau Action Climat France, Juin 2013
Alimentation durable et économie circulaire : l’exemple de la restauration collective de Louviers : https://www.youtube.com/watch?time_continue=4&amp;v=SPzBVKu5wsA  
Gaspillage alimentaire : https://www.youtube.com/watch?v=59FH0MkMxf4
Lutte contre le gaspillage alimentaire en collectivité, les actions du CREPAN et du SDOMODE : https://www.youtube.com/watch?v=J5jJZUk0zv8 
Expérience modèle de Mouans Sartoux : http://restauration-bio-durable-mouans-sartoux.fr/ 
Lauréats du programme national pour l'alimentation 2016/2017 : http://www.ademe.fr/laureats-programme-national-lalimentation-20162017 
Toit potager AgroParisTech
Ilimelgo et secousses à Romainville
Politique agro-écologique et alimentaire de Montpellier
Charte pour une agriculture durable en territoire périurbain de Toulouse Métropole
Régie agricole de Mouans-Sartoux restauration-bio-durable-mouans-sartoux.fr
Ourcq fertile et marché sur l'eau (p.70 www.ademe.fr/sites/default/files/assets/documents/livre-blanc-economie-circulaire-defi-amenagement-durable-territoires-010264-v1.pdf)</t>
  </si>
  <si>
    <t>Points obtenus (en % du total de points du référentiel) en fin année N</t>
  </si>
  <si>
    <t>2. Poids de chaque niveau dans la note totale (%)</t>
  </si>
  <si>
    <t>3. Détail des notes par année</t>
  </si>
  <si>
    <t>1. Pondérations avec prise en compte des réductions de potentiel</t>
  </si>
  <si>
    <t>Pas de diagnostic</t>
  </si>
  <si>
    <t>Diagnostic DMA</t>
  </si>
  <si>
    <t>Diagnostic DMA + DAE</t>
  </si>
  <si>
    <t>Diagnostic DMA + DAE + flux ressources + flux matières</t>
  </si>
  <si>
    <t xml:space="preserve">Diagnostic précédent + 7 piliers de l'EC </t>
  </si>
  <si>
    <t>Plan d'action DMA</t>
  </si>
  <si>
    <t xml:space="preserve">Plan d'action DMA + DAE </t>
  </si>
  <si>
    <t>Plan d'action DMA + DAE + flux ressources + flux matières</t>
  </si>
  <si>
    <t xml:space="preserve">Plan d'action précédent + 7 piliers de l'EC </t>
  </si>
  <si>
    <t>2 actions</t>
  </si>
  <si>
    <t>N&lt;3</t>
  </si>
  <si>
    <t>3 &lt; N &lt; 10</t>
  </si>
  <si>
    <t>10 &lt; N &lt; 25</t>
  </si>
  <si>
    <t xml:space="preserve">N &gt; 25 </t>
  </si>
  <si>
    <t>Nbr</t>
  </si>
  <si>
    <t>ETP</t>
  </si>
  <si>
    <t>ELIPSE</t>
  </si>
  <si>
    <t xml:space="preserve">Collectivité &lt; 100 000 hab </t>
  </si>
  <si>
    <t xml:space="preserve">Collectivité &gt; 100 000 hab </t>
  </si>
  <si>
    <t>1 action/4 piliers</t>
  </si>
  <si>
    <t>1 action/5 piliers</t>
  </si>
  <si>
    <t>1 action/6 piliers</t>
  </si>
  <si>
    <t>1 action/7 piliers</t>
  </si>
  <si>
    <t>2 actions/4 piliers</t>
  </si>
  <si>
    <t>2 actions/5 piliers</t>
  </si>
  <si>
    <t>2 actions/6 piliers</t>
  </si>
  <si>
    <t>2 actions/7 piliers</t>
  </si>
  <si>
    <t>2 actions / 3 piliers</t>
  </si>
  <si>
    <t>1 action/ 2 piliers</t>
  </si>
  <si>
    <t>1 action / 3 piliers</t>
  </si>
  <si>
    <t>2 actions/2 piliers</t>
  </si>
  <si>
    <t xml:space="preserve">Aucune action </t>
  </si>
  <si>
    <t>0 ou 1 action sur 1 ou plusieurs piliers</t>
  </si>
  <si>
    <t>1 action/ 1 pilier</t>
  </si>
  <si>
    <t>2 actions/1 pilier</t>
  </si>
  <si>
    <t>1.4</t>
  </si>
  <si>
    <t>a</t>
  </si>
  <si>
    <t>b</t>
  </si>
  <si>
    <t>Bornes OMR</t>
  </si>
  <si>
    <t>Bornes DMA</t>
  </si>
  <si>
    <t>Valeur de l'indicateur  fin année N</t>
  </si>
  <si>
    <t>Note obtenue en % fin année N</t>
  </si>
  <si>
    <t>Valeur de l'indicateur fin année N+1</t>
  </si>
  <si>
    <t>Note obtenue en % fin année N+1</t>
  </si>
  <si>
    <t>Valeur de l'indicateur fin d'année N+2</t>
  </si>
  <si>
    <t>Note obtenue en % fin année N+2</t>
  </si>
  <si>
    <t>- Se rendre dans les onglets saumon correspondants aux 5 axes ;
- Pour chaque action, renseignez les cellules non grisées ;
- Les calculs sont réalisés automatiquement. Vous pouvez suivre les notes obtenues dans l'onglet gris "Note finale".</t>
  </si>
  <si>
    <t xml:space="preserve">- Les orientations distinguent différents niveaux. Le niveau 0 n'apporte pas de points mais est réglementaire. Il est bloquant en vue de la labellisation. </t>
  </si>
  <si>
    <r>
      <t>Selon l’ADEME,</t>
    </r>
    <r>
      <rPr>
        <b/>
        <sz val="10"/>
        <rFont val="Arial"/>
        <family val="2"/>
      </rPr>
      <t xml:space="preserve"> l’économie circulaire peut se définir comme un système économique d’échange et de production qui, à tous les stades du cycle de vie des produits (biens et services), vise à augmenter l’efficacité de l’utilisation des ressources et à diminuer l’impact sur l’environnement tout en développant le bien être des individus </t>
    </r>
    <r>
      <rPr>
        <sz val="10"/>
        <rFont val="Arial"/>
        <family val="2"/>
      </rPr>
      <t xml:space="preserve">
 Il faut passer à un modèle axé sur une absence de gaspillage et une augmentation de l’intensité de l’utilisation des ressources tout en diminuant les impacts environnementaux. C’est ce que vise l’économie circulaire qui prend en compte trois champs :
La production et l’offre de biens et de services ;
La consommation au travers de la demande et du comportement du consommateur (économique ou citoyen) ;
La gestion des déchets avec le recours prioritaire au recyclage qui permet de boucler la boucle.</t>
    </r>
  </si>
  <si>
    <t>Point initial</t>
  </si>
  <si>
    <t>Référentiel d'actions
Notice d'utilisation</t>
  </si>
  <si>
    <t>Version</t>
  </si>
  <si>
    <t>Informations générales</t>
  </si>
  <si>
    <t>Prochaine révision</t>
  </si>
  <si>
    <t>L'économie circulaire</t>
  </si>
  <si>
    <t>Valeur de l'indicateur situation initiale</t>
  </si>
  <si>
    <t>Note en % situation initiale</t>
  </si>
  <si>
    <t>Points obtenus (en % du total de points du référentiel) situation initiale</t>
  </si>
  <si>
    <t>Le niveau 0 réglementaire n'est pas atteint, ceci est bloquant pour la labellisation</t>
  </si>
  <si>
    <t>Légende</t>
  </si>
  <si>
    <t>Note finale initiale</t>
  </si>
  <si>
    <r>
      <t xml:space="preserve">- Plusieurs cases du référentiel d'actions comportent des commentaires précisant à quelles obligations réglementaires ces actions répondent. Un onglet rouge "réglementation" fait la synthèse de toutes les actions concernées. </t>
    </r>
    <r>
      <rPr>
        <b/>
        <sz val="10"/>
        <color rgb="FFFF0000"/>
        <rFont val="Arial"/>
        <family val="2"/>
      </rPr>
      <t>Ces actions doivent obligatoirement être validées (note de 100%) pour pouvoir accéder à la labellisation.</t>
    </r>
  </si>
  <si>
    <t>Nombre d'habitants (selon l'INSEE)*</t>
  </si>
  <si>
    <t>Exemples d'actions, méthodologie, aides</t>
  </si>
  <si>
    <t>Influence de la typologie ?</t>
  </si>
  <si>
    <t>Source</t>
  </si>
  <si>
    <t>12.1.1 Nombre de pays ayant adopté des plans d’action nationaux relatifs aux modes de consommation et de production durables ou ayant inscrit cette question parmi les priorités ou objectifs de leurs politiques nationales</t>
  </si>
  <si>
    <t>12.2.1 Empreinte matérielle, empreinte matérielle par habitant et empreinte matérielle par unité de PIB</t>
  </si>
  <si>
    <t xml:space="preserve">12.2.2 Consommation matérielle nationale, consommation matérielle nationale par habitant et consommation matérielle nationale par unité de PIB </t>
  </si>
  <si>
    <t>12.3.1 a) Indice des pertes alimentaires ; b) indice du gaspillage alimentaire</t>
  </si>
  <si>
    <t>12.4.1 Nombre de parties aux accords internationaux multilatéraux sur l’environnement relatifs aux substances chimiques et autres déchets dangereux ayant satisfait à leurs engagements et obligations en communiquant les informations requises par chaque accord</t>
  </si>
  <si>
    <t>12.4.2 Production de déchets dangereux par habitant et proportion de déchets dangereux traités, par type de traitement</t>
  </si>
  <si>
    <t>12.5.1 Taux de recyclage national, tonnes de matériaux recyclés</t>
  </si>
  <si>
    <t>12.6.1 Nombre de sociétés publiant des rapports sur la viabilité</t>
  </si>
  <si>
    <t>12.7.1 Nombre de pays mettant en œuvre des politiques et plans d’action en faveur des pratiques durables de passation des marchés publics</t>
  </si>
  <si>
    <t>12.8.1 Degré d’intégration de i) l’éducation à la citoyenneté mondiale et ii) l’éducation au développement durable (y compris l’éducation aux changements climatiques) dans a) les politiques nationales d’éducation, b) les programmes d’enseignement, c) la formation des enseignants et d) l’évaluation des étudiants</t>
  </si>
  <si>
    <t>12.a.1 Montant de l’aide apportée aux pays en développement au titre d’activités de recherche-développement consacrées aux modes de consommation et de production durables et aux technologies écologiquement rationnelles</t>
  </si>
  <si>
    <t xml:space="preserve">12.b.1 Nombre de stratégies ou de politiques en place dans le domaine du tourisme durable et de plans d’action mis en œuvre en appliquant des outils d’évaluation et de suivi convenus </t>
  </si>
  <si>
    <t>12.c.1 Montant des subventions aux combustibles fossiles par unité de PIB (production et consommation) et en proportion des dépenses nationales totales consacrées à ces combustibles</t>
  </si>
  <si>
    <t>https://unstats.un.org/sdgs/indicators/indicators-list/</t>
  </si>
  <si>
    <t>Lien</t>
  </si>
  <si>
    <t>Indicateur 'officiel' associé à l'ODD 12</t>
  </si>
  <si>
    <t>Légende :</t>
  </si>
  <si>
    <t>EIT</t>
  </si>
  <si>
    <t>Economie de la fonctionnalité</t>
  </si>
  <si>
    <t>Angélina SAUVAGE (formation)</t>
  </si>
  <si>
    <t>Référent(s) spécifique(s) à un niveau</t>
  </si>
  <si>
    <t xml:space="preserve">Nombre de cibles ayant adopté le comportement </t>
  </si>
  <si>
    <t>Évolution du nombre de cibles ayant adopté les gestes</t>
  </si>
  <si>
    <t xml:space="preserve">Réalisation des tâches prévues </t>
  </si>
  <si>
    <t xml:space="preserve">Nombre d’équivalents temps plein (ETP) </t>
  </si>
  <si>
    <t>Coût de l’action en € hors personnel</t>
  </si>
  <si>
    <t>Amortissement de matériel appartenant déjà à la collectivité</t>
  </si>
  <si>
    <t>ÉLABORER ET CONDUIRE AVEC SUCCÈS UN PLPDMA (doc ADEME)</t>
  </si>
  <si>
    <t>Promouvoir et mettre en place des outils financiers en faveur de l'économie circulaire à destination des autres acteurs du territoire</t>
  </si>
  <si>
    <t>Soutenir et accompagner la recherche, l'innovation et l'expérimentation</t>
  </si>
  <si>
    <t>BTP</t>
  </si>
  <si>
    <t>Dev éco</t>
  </si>
  <si>
    <t>Institutions</t>
  </si>
  <si>
    <t>Infrastructure (piscine, centre sportif,…)</t>
  </si>
  <si>
    <t>Culture</t>
  </si>
  <si>
    <t>Papier FSC, utilisation de gobelets en carton</t>
  </si>
  <si>
    <t>Récupération d'eau de pluie, récupération , matériel de sport récupéré</t>
  </si>
  <si>
    <t>Décors à base de matérieaux récupérés, réutilisation des moyens de com : banderoles, kakémono</t>
  </si>
  <si>
    <t>Bois local FSC, laines isolante naturelles, terre cuite locale, fibres recyclées, plastiques recyclés, matériaux issus de la déconstruction locale</t>
  </si>
  <si>
    <t>Réduction des emballages (à quantité de produit égale), réduction de la consommation de matières permières</t>
  </si>
  <si>
    <t>Mutualisation des moyens et des services entre chantiers</t>
  </si>
  <si>
    <t>Mutualisation des moyens et des services</t>
  </si>
  <si>
    <t>Synergies industruielles, mutualisation des moyens et des services, échange/prêt de matériel</t>
  </si>
  <si>
    <t>Livres en papier FSC, alim local et bio</t>
  </si>
  <si>
    <t>Ecoles/collèges</t>
  </si>
  <si>
    <t>Mutualisation des moyens et des services entre écoles/collèges, utilisation de chaleur industrielle</t>
  </si>
  <si>
    <t>Mutualisation des moyens et des services, utilisation de chaleur industrielle</t>
  </si>
  <si>
    <t>Eco-conception liée aux batiments, évenements éco-conçus (we love green festival,…)</t>
  </si>
  <si>
    <t>Eco-conception liée aux batiments, piscine : système de filtration écologique</t>
  </si>
  <si>
    <t>Eco-conception liée aux batiments, télétravail, Flotte de vehicule adaptée au besoin, utilisation de produits d'entretien écologiques</t>
  </si>
  <si>
    <t>Eco-conception liée aux batiments, implantation des collège dans des endroits accessibles, intégration d'un potager pour l'approvisionnement de la cantine, suppression du jetable, réduction du gaspillage alimentaire, utilisation de produits d'entretien écologiques</t>
  </si>
  <si>
    <t>Utilisation des coproduits agricoles, marchés de producteurs locaux</t>
  </si>
  <si>
    <t>Etapes du cyclede vie</t>
  </si>
  <si>
    <t>Location du matériel</t>
  </si>
  <si>
    <t>Chauffage, éclairage, flotte de véhicules, machines à café</t>
  </si>
  <si>
    <t>Chauffage, éclairage, flotte de véhicules, air comprimé, machines à café, matériel informatique</t>
  </si>
  <si>
    <t>Chauffage, éclairage, flotte de véhicules, machines à café, matériel informatique</t>
  </si>
  <si>
    <r>
      <t>La collectivi</t>
    </r>
    <r>
      <rPr>
        <sz val="10"/>
        <rFont val="Calibri"/>
        <family val="2"/>
      </rPr>
      <t>té soutient de</t>
    </r>
    <r>
      <rPr>
        <sz val="10"/>
        <color indexed="8"/>
        <rFont val="Calibri"/>
        <family val="2"/>
      </rPr>
      <t>s projets de recherche et d'innovation (R&amp;I), tant sur le volet technologique qu'organisationnel afin de promouvoir les pratiques d'économie circulaire (hors 3.4 à 3.7)</t>
    </r>
  </si>
  <si>
    <r>
      <t xml:space="preserve">Autre compétence
</t>
    </r>
    <r>
      <rPr>
        <b/>
        <sz val="11"/>
        <color theme="1"/>
        <rFont val="Calibri"/>
        <family val="2"/>
      </rPr>
      <t>→</t>
    </r>
  </si>
  <si>
    <t>Equipements labélisés (chaudières et convecteurs, climatiseurs, éclairage,…)</t>
  </si>
  <si>
    <t xml:space="preserve">Mobilier et jouets récupérés, </t>
  </si>
  <si>
    <t>Incitation et recours aux MTD</t>
  </si>
  <si>
    <t>Batiments base concommation, bioclimatiques, architecture nécessitant moins de matériaux, rénovation plutôt que reconstruction</t>
  </si>
  <si>
    <t>Rénovation plutôt que reconstruction</t>
  </si>
  <si>
    <t>Chauffage, éclairage,  machines à café, location des livres, matériel informatique, filtration de l'eau</t>
  </si>
  <si>
    <t>Cantine : adapter les quantités suivant la demande; offrir un espace où les produits non consommés (yahourt) peuvent être pris; mettre le pain et les serviettes loin du self pour éviter la prise machinale; héradication des contenants jetables
Réduire l'accès aux distributeurs automatiques</t>
  </si>
  <si>
    <t>Equipements labélisés (chaudières et convecteurs, climatiseurs, éclairage,…)
Héradication du jetable</t>
  </si>
  <si>
    <t xml:space="preserve">Note globale : </t>
  </si>
  <si>
    <r>
      <rPr>
        <b/>
        <u/>
        <sz val="10"/>
        <color theme="1"/>
        <rFont val="Calibri"/>
        <family val="2"/>
        <scheme val="minor"/>
      </rPr>
      <t xml:space="preserve">Niveau 3 : Projets coopératifs territoriaux
</t>
    </r>
    <r>
      <rPr>
        <sz val="10"/>
        <color theme="1"/>
        <rFont val="Calibri"/>
        <family val="2"/>
        <scheme val="minor"/>
      </rPr>
      <t>La collectivité initie ou participe à des projets coopératifs territoriaux d'économie de la fonctionnalité pour répondre à ses missions de service public ou pour répondre plus largement aux enjeux de développement durable (DD) sur son territoire.</t>
    </r>
  </si>
  <si>
    <t>Production de déchets municipaux par habitant</t>
  </si>
  <si>
    <t>Production de déchets par unité de PIB</t>
  </si>
  <si>
    <t>https://ec.europa.eu/eurostat/fr/web/circular-economy/indicators</t>
  </si>
  <si>
    <t>Eurostat</t>
  </si>
  <si>
    <t>Part des matières premières secondaires dans la demande de matière</t>
  </si>
  <si>
    <t>Taux de recyclage des tous les déchets (hors déchets minéraux principaux)</t>
  </si>
  <si>
    <t>Taux de recyclage des tous les déchets d'emballage</t>
  </si>
  <si>
    <t>Taille?
Caractère insulaire!</t>
  </si>
  <si>
    <t>Part de déchets bénéficiant d'un mode de transport à faible impact</t>
  </si>
  <si>
    <r>
      <rPr>
        <b/>
        <u/>
        <sz val="10"/>
        <rFont val="Calibri"/>
        <family val="2"/>
        <scheme val="minor"/>
      </rPr>
      <t>Niveau 1 : PLPDMA effectif</t>
    </r>
    <r>
      <rPr>
        <sz val="10"/>
        <rFont val="Calibri"/>
        <family val="2"/>
        <scheme val="minor"/>
      </rPr>
      <t xml:space="preserve">
Les actions prévues dans le PLPDMA sont mises en œuvre</t>
    </r>
  </si>
  <si>
    <t xml:space="preserve">
Le Programme Local de Prévention des Déchets Ménagers et Assimilés d'un territoire vise à réduire la quantité et la nocivité des déchets (via l'atteinte d'un objectif partagé). Ce programme s'inscrit dans la durée au travers de la coordination, de la mise en place et du suivi d'actions concertées avec les acteurs locaux.
</t>
  </si>
  <si>
    <r>
      <t xml:space="preserve">Adoption du PLPDMA (obligatoire pour les collectivités ayant la compétence collecte des déchets : article L. 541-15-1 du code de l’Environnement; voir le document </t>
    </r>
    <r>
      <rPr>
        <i/>
        <sz val="10"/>
        <color theme="1"/>
        <rFont val="Calibri"/>
        <family val="2"/>
        <scheme val="minor"/>
      </rPr>
      <t>Elaborer et conduire avec succès un PLPDMA</t>
    </r>
    <r>
      <rPr>
        <sz val="10"/>
        <color theme="1"/>
        <rFont val="Calibri"/>
        <family val="2"/>
        <scheme val="minor"/>
      </rPr>
      <t xml:space="preserve"> de l'ADEME)
Mise à disposition du PLPDMA auprès de l'ADEME via la plateforme SINO</t>
    </r>
    <r>
      <rPr>
        <sz val="10"/>
        <color theme="1"/>
        <rFont val="Calibri"/>
        <family val="2"/>
      </rPr>
      <t>É</t>
    </r>
  </si>
  <si>
    <t>Nombre d'axes du guide PLPDMA de l'ADEME exploités</t>
  </si>
  <si>
    <t>Nombre d'actions déployées sur l'année</t>
  </si>
  <si>
    <r>
      <rPr>
        <b/>
        <sz val="11"/>
        <color theme="4"/>
        <rFont val="Calibri"/>
        <family val="2"/>
        <scheme val="minor"/>
      </rPr>
      <t>Un cadre légal
- Obligation de réaliser un diagnostic pour tous les opérateurs de restauration collective (art.88 de la loi EGALIM du 30.10.18) 
- Objectif de réduire de moitier le gaspillage alimentaire sur la période 2013-2025 (Pacte national de lutte contre le gaspillage alimentaire)
Une filière très large
- La filère agro-alimentaire comporte de très nombreux acteurs, de la production agricole à la consommation en passant par la transformation, la distribution et les transports.Auxquels s'ajoutent en transverse, les fournisseurs d'engrais et de services mais aussi les instituts de recherche comme l'INRA-l'Institut de l'élevage et les autres centres techniques mais aussi les labels, les coopératives, les organisations professionnelles, les banques, ...
Une « META-FILIERE » qui englobe de multiples SOUS-FILIERES
- Derrière la « méta filière alimentaire » se cachent de multiples sous-filières, avec leur propre jeu d’acteurs et leur chaîne de valeur (ex : filière fruits &amp; légumes, filière viande bovine, filière plats préparés…)
- Il est plus facile de raisonner à l’échelle des sous-filières : elles offrent des clés d’entrée plus facilement appréhendables.
Des chaînes d’acteurs marquées par des DESEQUILIBRES 
- Un déséquilibre majeur entre la PRODUCTION (plusieurs dizaines de milliers d’exploitations agricoles) et la DISTRIBUTION (4 plateformes principales qui concentrent la valeur, même si des circuits alternatifs émergent parallèlement : AMAP…)
- TRANSFORMATION : l’essentiel de la valeur est capté par une dizaine de grands groupes agroalimentaires.
- CONSOMMATION : Une évolution des modes de consommation avec davantage de repas hors foyers (restauration rapide/ produits transformés)
Une filière qui se structure à DIFFERENTES ECHELLES :</t>
    </r>
    <r>
      <rPr>
        <sz val="11"/>
        <color theme="4"/>
        <rFont val="Calibri"/>
        <family val="2"/>
        <scheme val="minor"/>
      </rPr>
      <t xml:space="preserve">
- NIVEAU INTERNATIONAL : Dynamiques Import / Export, Présence des groupes IAA sur les marchés internationaux, ...
- NIVEAU NATIONAL :  Etats généraux de l’alimentation (juin 2017), Comité Stratégique de Filière (CSF) Alimentation 
- NIVEAU REGIONAL / LOCAL : Filière alimentaire priorisée dans les SRDEII (schémas régionaux dév éco, innovation et internationalisation), Comité Stratégique de Filière régional (CSFR) Alimentation, Circuits courts / vente directe, ...
</t>
    </r>
    <r>
      <rPr>
        <b/>
        <sz val="11"/>
        <color theme="4"/>
        <rFont val="Calibri"/>
        <family val="2"/>
        <scheme val="minor"/>
      </rPr>
      <t>Une filière qui ne se structure PAS EN REPONSE AUX ENJEUX TEE : la filière alimentation existe en dehors de l’alimentation durable.</t>
    </r>
    <r>
      <rPr>
        <sz val="11"/>
        <color theme="4"/>
        <rFont val="Calibri"/>
        <family val="2"/>
        <scheme val="minor"/>
      </rPr>
      <t xml:space="preserve">
- Malgré des initiatives très positives en faveur de la TEE et des dynamiques de structuration autour de contrats structurants et labels (AOC - Appellation d’Origine Contrôlée, AB - Agriculture Bio)…
-  … il n’y a pas encore de basculement systémique : échec du plan Ecophyto 2018, retard du bio dans la restauration collective, trop faible prise en compte des GES dans les choix d’investissements etc.</t>
    </r>
  </si>
  <si>
    <t>Pas de baisse</t>
  </si>
  <si>
    <t>Baisse inférieure à l'objectif national</t>
  </si>
  <si>
    <t>Baisse suppérieure ou égale à l'objectif national</t>
  </si>
  <si>
    <t>Oui → 100%
Non → 0%</t>
  </si>
  <si>
    <t>Baisse de la production de D3E liée à la réparation</t>
  </si>
  <si>
    <t>Taux de réemploi des matériaux de construction</t>
  </si>
  <si>
    <t>Pas d'influence
Choix des actions d'amélioration suivant la typologie</t>
  </si>
  <si>
    <t>Participation à un projet coopératif territorial</t>
  </si>
  <si>
    <t>L'objectif est d'encourager la collectivité à déployer une politique d'actions économie circulaire vers les acteurs économiques du territoire,  sur l'ensemble des 7 piliers de l'économie circulaire.</t>
  </si>
  <si>
    <t>"10 indicateurs clés pour le suivi de l'économie circulaire"</t>
  </si>
  <si>
    <t>Consommation intérieure  de matières par habitant</t>
  </si>
  <si>
    <t>Dépenses des ménages consacrées à l’entretien et  à la réparation</t>
  </si>
  <si>
    <t>Productivité matières</t>
  </si>
  <si>
    <t>Titulaires d’écolabels</t>
  </si>
  <si>
    <t>Fréquence du covoiturage</t>
  </si>
  <si>
    <t>Incorporation des matières premières de recyclage</t>
  </si>
  <si>
    <t>Commentaire/analyse</t>
  </si>
  <si>
    <t>Gaspillage alimentaire</t>
  </si>
  <si>
    <t>Eligible</t>
  </si>
  <si>
    <t>Consommation d'eau potable</t>
  </si>
  <si>
    <t>Pertes en eau du réseau</t>
  </si>
  <si>
    <t>Proportion d'énergie utile fossile par rapport aux EnR consommées</t>
  </si>
  <si>
    <t>Entreprises ayant un ou des produits/services en EdF/total entreprises
OU
CA réalisé grâce aux produits/services en EdF/ CA total</t>
  </si>
  <si>
    <t>Maxime CHAIX</t>
  </si>
  <si>
    <t>Quantité de déchets alimentaires par repas</t>
  </si>
  <si>
    <t>Proportion de l'économie de la fonctionnalité dans l'activité économique</t>
  </si>
  <si>
    <t>Proportion de l'activité de réparation dans l'activité économique</t>
  </si>
  <si>
    <t>Statut</t>
  </si>
  <si>
    <t>Traduit la consommation de ressources</t>
  </si>
  <si>
    <t>Non applicable</t>
  </si>
  <si>
    <t>Difficile à déterminer à l'échelle d'une collectivité</t>
  </si>
  <si>
    <t>#</t>
  </si>
  <si>
    <t>Idem #38</t>
  </si>
  <si>
    <t>Filière minoritaire peu représentative</t>
  </si>
  <si>
    <t>Difficile à déterminer car les recycleurs effectuent un sur-tri qui génère des refus. Voir #43.</t>
  </si>
  <si>
    <t>Secteur très spécifique</t>
  </si>
  <si>
    <t>Une collectivité ne finance pas les énergies fossiles</t>
  </si>
  <si>
    <t>Quantités de DMA évitées</t>
  </si>
  <si>
    <t>Comment le mesurer?</t>
  </si>
  <si>
    <t>?</t>
  </si>
  <si>
    <t>Voir #14</t>
  </si>
  <si>
    <t>Voir #38</t>
  </si>
  <si>
    <t>Voir #43</t>
  </si>
  <si>
    <t>Voir #29</t>
  </si>
  <si>
    <t>Proportion de matériaux naturels locaux dans la construction</t>
  </si>
  <si>
    <t>Scieries locales,…</t>
  </si>
  <si>
    <t>Part des achats de matériels de seconde main dans la commande annuelle totale</t>
  </si>
  <si>
    <t>Facile à mesurer</t>
  </si>
  <si>
    <t>Retour des collectivités via Justine CLAUDE</t>
  </si>
  <si>
    <t>kg/m² OU L/m²</t>
  </si>
  <si>
    <t>Jean Louis BERGEY</t>
  </si>
  <si>
    <t>Thématique</t>
  </si>
  <si>
    <t xml:space="preserve">La consommation responsable correspond à un engagement civique actif en vue de la qualité de vie des citoyens, mais aussi en faveur de la collectivité dans son ensemble. Elle concerne aussi bien le citoyen consommateur que l'acheteur professionnel (privé ou public).
La consommation responsable consiste à nous questionner sur la pertinence de nos besoins dans une logique de sobriété et à les satisfaire en limitant l’impact négatif sur l’environnement (à toutes les étapes du cycle de vie du produit) et sur la société. Elle doit nous conduire à faire évoluer nos modes de production et de consommation et plus globalement nos modes de vie, à l’échelle individuelle et collective.
</t>
  </si>
  <si>
    <t>Nbr de piliers avec action</t>
  </si>
  <si>
    <t>La maîtrise des dépenses publiques se caractérise par la capacité de la collectivité à identifier les marges de manœuvre économiques des services dont elle a la maîtrise d'ouvrage tout en maintenant la qualité du service. Concernant l'économie circulaire, il s'agit principalement de la collecte et du traitement des déchets mais aussi d'autres actions en faveur de l'économie circulaire. Cela nécessite un suivi précis et détaillé des coûts et permet, in fine, de mettre en place des actions optimisant ces coûts.</t>
  </si>
  <si>
    <r>
      <rPr>
        <b/>
        <u/>
        <sz val="10"/>
        <color theme="1"/>
        <rFont val="Calibri"/>
        <family val="2"/>
        <scheme val="minor"/>
      </rPr>
      <t>Niveau 2 : Communication</t>
    </r>
    <r>
      <rPr>
        <u/>
        <sz val="10"/>
        <color theme="1"/>
        <rFont val="Calibri"/>
        <family val="2"/>
        <scheme val="minor"/>
      </rPr>
      <t xml:space="preserve">
</t>
    </r>
    <r>
      <rPr>
        <sz val="10"/>
        <color theme="1"/>
        <rFont val="Calibri"/>
        <family val="2"/>
        <scheme val="minor"/>
      </rPr>
      <t>La collectivité communique sur ces moyens de financement.</t>
    </r>
  </si>
  <si>
    <r>
      <rPr>
        <b/>
        <u/>
        <sz val="10"/>
        <color theme="1"/>
        <rFont val="Calibri"/>
        <family val="2"/>
        <scheme val="minor"/>
      </rPr>
      <t>Niveau 3 : Accompagnement</t>
    </r>
    <r>
      <rPr>
        <sz val="10"/>
        <color theme="1"/>
        <rFont val="Calibri"/>
        <family val="2"/>
        <scheme val="minor"/>
      </rPr>
      <t xml:space="preserve">
La collectivité accompagne les acteurs de son territoire dans leur recherche de financements en faveur de l'économie circulaire en fonction de leurs besoins. Elle identifie, valorise et communique autour des démarches exemplaires du territoire. 
</t>
    </r>
  </si>
  <si>
    <t xml:space="preserve">Pondération de l'Axe : </t>
  </si>
  <si>
    <t>Action(s) dans chacun des 7 piliers</t>
  </si>
  <si>
    <t>Actions dirigées vers le Grand Public et les associations</t>
  </si>
  <si>
    <t>Actions dirigées vers les collectivités infra</t>
  </si>
  <si>
    <t>Collectivité &lt; 100 000 hab. 
1 action/ 1 piliers → 14%
1 action/ 2 piliers → 28%
1 action / 3 piliers → 42%
…
Collectivité &gt; 100 000 hab. 
2 actions/ 1 piliers → 14%
2 actions/ 2 piliers → 28%
2 actions / 3 piliers → 42%
…</t>
  </si>
  <si>
    <t>Collectivité &lt; 100 000 hab.
1 action/ 1 piliers → 14%
1 action/ 2 piliers → 28%
1 action / 3 piliers → 42%
…
Collectivité &gt; 100 000 hab.
2 actions/ 1 piliers → 14%
2 actions/ 2 piliers → 28%
2 actions / 3 piliers → 42%
…</t>
  </si>
  <si>
    <t>Robustesse méthodologique</t>
  </si>
  <si>
    <t>Mesurabilité</t>
  </si>
  <si>
    <t>Comparabilité</t>
  </si>
  <si>
    <t>Disponibilité</t>
  </si>
  <si>
    <t>Pertinence</t>
  </si>
  <si>
    <t>Compréhensibilité</t>
  </si>
  <si>
    <t>Non sensibilité dans le temps</t>
  </si>
  <si>
    <r>
      <rPr>
        <b/>
        <u/>
        <sz val="10"/>
        <color theme="1"/>
        <rFont val="Calibri"/>
        <family val="2"/>
        <scheme val="minor"/>
      </rPr>
      <t>Niveau 2 : CCES élargie</t>
    </r>
    <r>
      <rPr>
        <sz val="10"/>
        <color theme="1"/>
        <rFont val="Calibri"/>
        <family val="2"/>
        <scheme val="minor"/>
      </rPr>
      <t xml:space="preserve">
La collectivité fait vivre une gouvernance participative élargie avec la commission consultative d'élaboration et de suivi (CCES).</t>
    </r>
  </si>
  <si>
    <r>
      <rPr>
        <b/>
        <u/>
        <sz val="10"/>
        <rFont val="Calibri"/>
        <family val="2"/>
        <scheme val="minor"/>
      </rPr>
      <t>Niveau 3 : Suivi du PLPDMA</t>
    </r>
    <r>
      <rPr>
        <sz val="10"/>
        <rFont val="Calibri"/>
        <family val="2"/>
        <scheme val="minor"/>
      </rPr>
      <t xml:space="preserve">
La collectivité suivi la démarche, dresse des bilans de l'action et ajuste le programme d'actions selon les résultats</t>
    </r>
  </si>
  <si>
    <t>Par déf, collecte adaptée au territoire</t>
  </si>
  <si>
    <t>Actions d'optimisation du service de collecte réalisées
Adaptation et optimisation du réseau de déchèteries
Solutions alternatives mises en œuvre
Communication associée à chaque action définie et déployée</t>
  </si>
  <si>
    <t>La collectivité dispose d'un plan d'action</t>
  </si>
  <si>
    <t>• Structuration de la politique d'achat
• Cartographie des achat réalisée
• Sensibilisation et formation réalisées</t>
  </si>
  <si>
    <t>Créer du lien avec les acteurs économiques du territoire pour créer des dynamiques sur leurs déchets</t>
  </si>
  <si>
    <t>Principe de la notation</t>
  </si>
  <si>
    <t>Description du niveau</t>
  </si>
  <si>
    <t>Libellé de l'orientation</t>
  </si>
  <si>
    <t>Pondération du niveau dans l'orientation</t>
  </si>
  <si>
    <t>Poids dans la note globale</t>
  </si>
  <si>
    <t>Critère de notation</t>
  </si>
  <si>
    <t>Eléments de preuve</t>
  </si>
  <si>
    <t>Améliorer la valorisation des déchets (dont organiques)</t>
  </si>
  <si>
    <t>• Fiches actions sur Optigede</t>
  </si>
  <si>
    <t>Nombre de projets d'Écologie Industrielle Territoriale</t>
  </si>
  <si>
    <t>• Rapport d'activité de l'animation du réseau
• CR des réunions du réseau</t>
  </si>
  <si>
    <t>Accompagnement d'entreprises par la collectivité</t>
  </si>
  <si>
    <r>
      <rPr>
        <b/>
        <u/>
        <sz val="10"/>
        <rFont val="Calibri"/>
        <family val="2"/>
        <scheme val="minor"/>
      </rPr>
      <t>Niveau 2 : Conseil</t>
    </r>
    <r>
      <rPr>
        <sz val="10"/>
        <rFont val="Calibri"/>
        <family val="2"/>
        <scheme val="minor"/>
      </rPr>
      <t xml:space="preserve">
La collectivité propose un service de conseil aux entreprises, collectif et/ou individuel, pour réduire les déchets, mieux les trier et maîtriser les coûts associés.
Elle évalue la satisfaction des entreprises conseillées.</t>
    </r>
  </si>
  <si>
    <t>Une démarche transversale au sein de la collectivité implique une participation de tous les services dans l'objectif commun de développer l'économie circulaire.
Les équipes pilotes de la démarche ECi doivent participer à la construction et à l'amélioration de l'ensemble des politiques.
Cette démarche transversale est aussi menée dans une logique d'éco-exemplarité.</t>
  </si>
  <si>
    <t>Taux de refus de tri dans les centres de tri/prétraitement</t>
  </si>
  <si>
    <t>Ø</t>
  </si>
  <si>
    <t>A ajouter :</t>
  </si>
  <si>
    <r>
      <rPr>
        <sz val="11"/>
        <color rgb="FFFF0000"/>
        <rFont val="Calibri"/>
        <family val="2"/>
        <scheme val="minor"/>
      </rPr>
      <t>Composante</t>
    </r>
    <r>
      <rPr>
        <sz val="11"/>
        <color theme="1"/>
        <rFont val="Calibri"/>
        <family val="2"/>
        <scheme val="minor"/>
      </rPr>
      <t xml:space="preserve"> littorale</t>
    </r>
  </si>
  <si>
    <t>Autre</t>
  </si>
  <si>
    <t>Syndicat à compétence déchets</t>
  </si>
  <si>
    <t>Communauté d’agglomération</t>
  </si>
  <si>
    <t>Conseil Régional</t>
  </si>
  <si>
    <t>Communauté de communes</t>
  </si>
  <si>
    <t>Communauté urbaine</t>
  </si>
  <si>
    <t>Métropole</t>
  </si>
  <si>
    <t>Conseil Départemental</t>
  </si>
  <si>
    <t>Commune</t>
  </si>
  <si>
    <t>Urbain dense</t>
  </si>
  <si>
    <t>Mixte</t>
  </si>
  <si>
    <t>Touristique ou commercial</t>
  </si>
  <si>
    <r>
      <rPr>
        <sz val="11"/>
        <color rgb="FFFF0000"/>
        <rFont val="Calibri"/>
        <family val="2"/>
        <scheme val="minor"/>
      </rPr>
      <t>Composante</t>
    </r>
    <r>
      <rPr>
        <sz val="11"/>
        <color theme="1"/>
        <rFont val="Calibri"/>
        <family val="2"/>
        <scheme val="minor"/>
      </rPr>
      <t xml:space="preserve"> DROM</t>
    </r>
  </si>
  <si>
    <t>Urbain</t>
  </si>
  <si>
    <t>Ruraux</t>
  </si>
  <si>
    <t>Code SINOE (facultatif; de 1 à 10 chiffres)</t>
  </si>
  <si>
    <t>Bouton "Ouvrir SINOE" pour faciliter la récupértation des données</t>
  </si>
  <si>
    <t xml:space="preserve">A ajouter : </t>
  </si>
  <si>
    <t>Orientations grisées si compétence traitement décochée :</t>
  </si>
  <si>
    <t>Orientations grisées si compétence collecte décochée :</t>
  </si>
  <si>
    <t>Orientations à griser :</t>
  </si>
  <si>
    <t>Orientations grisées si compétence dev éco décochée :</t>
  </si>
  <si>
    <t>Nom</t>
  </si>
  <si>
    <t>Prénom</t>
  </si>
  <si>
    <t>Fonction</t>
  </si>
  <si>
    <t>Numéro de téléphone</t>
  </si>
  <si>
    <t>Adresse mail</t>
  </si>
  <si>
    <t>Nom de la structure</t>
  </si>
  <si>
    <t>Mail</t>
  </si>
  <si>
    <t>Message de validation</t>
  </si>
  <si>
    <t>Bouton pour ouvrir le formulaire</t>
  </si>
  <si>
    <t>Texte d'introduction</t>
  </si>
  <si>
    <t>Idée d'évolution</t>
  </si>
  <si>
    <t>Périmètre du référentiel</t>
  </si>
  <si>
    <t>Labélisation</t>
  </si>
  <si>
    <t>Disfonctionnement informatique</t>
  </si>
  <si>
    <t>Architecture globale</t>
  </si>
  <si>
    <t>Type de remarque (liste déroulante) :</t>
  </si>
  <si>
    <t>Typologie de votre territoire (liste déroulante ou bouton d'option) :</t>
  </si>
  <si>
    <t>Type de structure (liste déroulante ou bouton d'option) :</t>
  </si>
  <si>
    <t>Champ textuel libre</t>
  </si>
  <si>
    <t>Désignation</t>
  </si>
  <si>
    <t>Méthode de calcul</t>
  </si>
  <si>
    <t>Complément</t>
  </si>
  <si>
    <t>Particularités typologiques</t>
  </si>
  <si>
    <t>Pondération (à ajouter dans la V2.2</t>
  </si>
  <si>
    <t>Notation (à ajouter dans la V2.2)</t>
  </si>
  <si>
    <t>Valeur de l'objectif</t>
  </si>
  <si>
    <t>Échéance de l'objectif</t>
  </si>
  <si>
    <t>Identification de l'indicateur</t>
  </si>
  <si>
    <t>Valeurs</t>
  </si>
  <si>
    <t>Objectif</t>
  </si>
  <si>
    <t>Notation</t>
  </si>
  <si>
    <t>Figé, modifiable uniquement par l'administrateur</t>
  </si>
  <si>
    <t>Modifiable ou non par l'utilisateur selon les cas</t>
  </si>
  <si>
    <t>Modifiable par l'utilisateur</t>
  </si>
  <si>
    <t>Rapport de l'activité de restauration</t>
  </si>
  <si>
    <t>g/repas</t>
  </si>
  <si>
    <t>Indicateurs</t>
  </si>
  <si>
    <t xml:space="preserve">Orientations grisées si pas d'établissements de formation scolaire </t>
  </si>
  <si>
    <t>3.4 niv2</t>
  </si>
  <si>
    <t>1 action co-contruite</t>
  </si>
  <si>
    <t>2 actions co-contruites</t>
  </si>
  <si>
    <t>3 actions co-contruites</t>
  </si>
  <si>
    <t>4 actions co-contruites</t>
  </si>
  <si>
    <t>5 actions co-contruites ou plus</t>
  </si>
  <si>
    <t>Etude réalisée</t>
  </si>
  <si>
    <t>Opérations collectives</t>
  </si>
  <si>
    <t>Opérations collectives et individuelles</t>
  </si>
  <si>
    <t>1 partenariat/ 1 pilier</t>
  </si>
  <si>
    <t>1 partenariat/ 2 piliers</t>
  </si>
  <si>
    <t>1 partenariat/ 3 piliers</t>
  </si>
  <si>
    <t>1 partenariat/ 4 piliers</t>
  </si>
  <si>
    <t>1 partenariat/ 5 piliers</t>
  </si>
  <si>
    <t>1 partenariat/ 6 piliers</t>
  </si>
  <si>
    <t>1 partenariat/ 7 piliers</t>
  </si>
  <si>
    <t>0 ou 1 partenariat/ sur 1 ou plusieurs piliers</t>
  </si>
  <si>
    <t>2 partenariat/ 1 pilier</t>
  </si>
  <si>
    <t>2 partenariat/ 2 piliers</t>
  </si>
  <si>
    <t>2 partenariat/ 3 piliers</t>
  </si>
  <si>
    <t>2 partenariat/ 4 piliers</t>
  </si>
  <si>
    <t>2 partenariat/ 5piliers</t>
  </si>
  <si>
    <t>2 partenariat/ 6piliers</t>
  </si>
  <si>
    <t>2 partenariat/ 7piliers</t>
  </si>
  <si>
    <t>Code INSEE (9 chiffres)</t>
  </si>
  <si>
    <t>Définir une stratégie globale de la politique économie circulaire et assurer un portage politique fort</t>
  </si>
  <si>
    <t>• Délibération SINOE</t>
  </si>
  <si>
    <t>• Restitution du PLPDMA dans le rapport annuel SPGD</t>
  </si>
  <si>
    <t>• Bilan et outils de suivi</t>
  </si>
  <si>
    <t>• Documents attestant que la collectivité a accompagné la mise en place de services (convention d'aide, mise en contact de personnes, mise à disposition de moyens, …)</t>
  </si>
  <si>
    <t>• Etablir la liste des établissements du territoire qui dispensent une formation en écoconception
• Au moins 1 partenariat organisme/entreprise conclus sous l’égide de la collectivité abordant le développement de l'écoconception</t>
  </si>
  <si>
    <t>• Charte d’engagement, cahier des charges ou méthodologie</t>
  </si>
  <si>
    <t xml:space="preserve">Etudes sur les flux de déchet réalisées </t>
  </si>
  <si>
    <t>Calcul de la notation</t>
  </si>
  <si>
    <t>Masse de nourriture jetée en moyenne pour chaque repas servi</t>
  </si>
  <si>
    <t>Pondération par rapport aux autres indicateurs</t>
  </si>
  <si>
    <t>T</t>
  </si>
  <si>
    <t>L’environnement en France - Rapport sur l’état de l’environnement
(site gouvernemental)</t>
  </si>
  <si>
    <t>https://ree.developpement-durable.gouv.fr/donnees-et-ressources/ressources/glossaire</t>
  </si>
  <si>
    <t>Energie de récupération</t>
  </si>
  <si>
    <t>MW</t>
  </si>
  <si>
    <t>Indicateur lié aux CTE</t>
  </si>
  <si>
    <t>Soit déclaratif : porteurs des actions et/ou référent Etat du CTE
Soit par collecte directe des résultats de production au niveau de chacun des équipements en fonctionnement</t>
  </si>
  <si>
    <t>DMC (Domestic Material Consumption)
RMC
TMC</t>
  </si>
  <si>
    <t>€/kg</t>
  </si>
  <si>
    <t>Taux de valorisation des DMA</t>
  </si>
  <si>
    <t>Lise WILMER</t>
  </si>
  <si>
    <t>Surfaces consacrées à l’agriculture biologique</t>
  </si>
  <si>
    <t>ha</t>
  </si>
  <si>
    <t>Indicateur lié aux CTE
Lise WILMER</t>
  </si>
  <si>
    <t>UIOM : plutôt en milieu urbain =&gt; Réseau de chaleur
Milieu rural : plus de méthanisation
Plus d'industrie en milieux urbain</t>
  </si>
  <si>
    <t>Consommation énergétique non-renouvelable totale</t>
  </si>
  <si>
    <t>Consommation énergétique renouvelable totale</t>
  </si>
  <si>
    <t>Consommation d’intrants matières inertes totales</t>
  </si>
  <si>
    <t>Consommation d’intrants matières non-inertes totale</t>
  </si>
  <si>
    <t>Consommation d’eau totale</t>
  </si>
  <si>
    <t>Taux de déchets envoyés en décharge</t>
  </si>
  <si>
    <t xml:space="preserve">• Au moins 1 réunion de la CCES par an
• Composition élargie au-delà des élus </t>
  </si>
  <si>
    <t>• Arrêté fixant les modalités de collecte des différentes catégories de déchets
• Rapport annuel déchets
• Autres documents de conformité règlementaire</t>
  </si>
  <si>
    <t>• CR de la réunion de la CCES
• Délibération stipulant la composition de la CCES</t>
  </si>
  <si>
    <t>• Rapport annuel diffusé aux particuliers
• Autre(s) support(s) de communication
Exemples :
- Journal local
- Présence d'informations sur les factures
- Commission locale d'information</t>
  </si>
  <si>
    <t>• Rapport annuel déchets</t>
  </si>
  <si>
    <t>• Documents d'information et moyen(s) de diffusion</t>
  </si>
  <si>
    <t>% de déchets géré avec report modal</t>
  </si>
  <si>
    <t xml:space="preserve">• Rapport d'activité </t>
  </si>
  <si>
    <t>• Fiches descriptives de l'accompagnement réalisé, factures, etc…</t>
  </si>
  <si>
    <t>• Preuve d'engagement (charte, comptes rendus de réunion)</t>
  </si>
  <si>
    <t>Nombre de programmes accompagnés par la collectivité par an</t>
  </si>
  <si>
    <t>• Rapport annuel</t>
  </si>
  <si>
    <t>• Preuves des actions</t>
  </si>
  <si>
    <t>• Délibération de la grille tarifaire</t>
  </si>
  <si>
    <t>• Contenu du plan d'action validé
• Part du plan d'action réalisé</t>
  </si>
  <si>
    <t>Part de la population de la collectivité couverte par la Ti</t>
  </si>
  <si>
    <t>• Liste de sources ou veille formalisée</t>
  </si>
  <si>
    <t>• Outils de communication
Exemples :
- Page internet
- Newsletter
- Journaux
- Blog</t>
  </si>
  <si>
    <t>Financement d'associations impliquées dans la réparation, les jardins partagés, le compostage, le "zéro déchet"
Appels à projet de la collectivité
La collectivité engage une part de ses ressources sur des actions de coopération internationale (promotion de l'économie circulaire dans les pays du Sud avec le 1% déchet)</t>
  </si>
  <si>
    <t>• Adoption du document de référence
• Liste des projets soutenus et montants associés</t>
  </si>
  <si>
    <t>• Preuve de participation aux formations :
Exemple :
- Attestations de formation
- Compteur de participation aux MOOC
- Nombre de vues sur les vidéos pédagogiques</t>
  </si>
  <si>
    <t>• Conventions de partenariat</t>
  </si>
  <si>
    <t>1 ou 2 actions → 0%
De 3 à 9 actions →17%
De 10 à 14 actions → 33%
15 actions ou plus → 50% du niveau</t>
  </si>
  <si>
    <t>1 ou 2 axes → 10%
3 ou 4 axes → 25%
5 ou 6 axes → 40%
Les 7 axes → 50% du niveau</t>
  </si>
  <si>
    <t>• Attestation de suivi de formation
• Preuve de réalisation d'évènements de sensibilisation</t>
  </si>
  <si>
    <t>Le PLPDMA est suivi</t>
  </si>
  <si>
    <t>La règlementation est respectée</t>
  </si>
  <si>
    <t>Les informations sont diffusées à l'ensemble des acteurs du territoire</t>
  </si>
  <si>
    <t>Des moyens sont mis en place pour informer les professionnels sur les services de la collectivité et sur leurs obligations</t>
  </si>
  <si>
    <t>Les actions sont réalisées</t>
  </si>
  <si>
    <t>Evaluation réalisée</t>
  </si>
  <si>
    <t>La rapport annuel est rédigé</t>
  </si>
  <si>
    <t>Des actions ont été mises en place suite à l'étude</t>
  </si>
  <si>
    <t>Une étude sur la mise en place de la Ti est réalisée</t>
  </si>
  <si>
    <t>Une veille est présente</t>
  </si>
  <si>
    <t>Une communication sur les financements tiers est réalisée</t>
  </si>
  <si>
    <t>Formulaire de retour d'expérience :</t>
  </si>
  <si>
    <t>Difficulté de compréhension</t>
  </si>
  <si>
    <t>Remarques stockées dans un fichier CSV; une ligne par remarque; téléchargeable à tout moment par l'admin</t>
  </si>
  <si>
    <r>
      <t xml:space="preserve">- Le présent tableur constitue </t>
    </r>
    <r>
      <rPr>
        <b/>
        <sz val="10"/>
        <rFont val="Arial"/>
        <family val="2"/>
      </rPr>
      <t xml:space="preserve">un outil d'aide à la qualification </t>
    </r>
    <r>
      <rPr>
        <b/>
        <sz val="10"/>
        <color theme="1"/>
        <rFont val="Arial"/>
        <family val="2"/>
      </rPr>
      <t>de la performance d'une politique territoriale d'économie circulaire</t>
    </r>
    <r>
      <rPr>
        <sz val="10"/>
        <color theme="1"/>
        <rFont val="Arial"/>
        <family val="2"/>
      </rPr>
      <t xml:space="preserve">. 
- L'outil est structuré en 5 axes, comprenant chacun plusieurs orientations. Pour chaque orientation, il s'agit de positionner la collectivité sur un niveau de "maturité". Les différents niveaux peuvent être atteints dans le désordre dans certains cas, bien qu'il y ait une progressivité entre ceux-ci. 
- L'outil a été construit en synergie avec </t>
    </r>
    <r>
      <rPr>
        <b/>
        <sz val="10"/>
        <color theme="1"/>
        <rFont val="Arial"/>
        <family val="2"/>
      </rPr>
      <t>le guide d'utilisation, également téléchargeable sur OPTIGEDE</t>
    </r>
    <r>
      <rPr>
        <sz val="10"/>
        <color theme="1"/>
        <rFont val="Arial"/>
        <family val="2"/>
      </rPr>
      <t xml:space="preserve"> : ces deux documents permettent à une collectivité de s'autoévaluer, sans aide extérieure.</t>
    </r>
  </si>
  <si>
    <t>Processus pour évaluer la performance en économie circulaire de la collectivité</t>
  </si>
  <si>
    <t>Y a-t-il des établissements de formation scolaire sur le territoire de la collectivité ? (cf.  3.4 niveau 2)*</t>
  </si>
  <si>
    <t>Avez-vous mis en place la REOM ? (cf. 4.2)*</t>
  </si>
  <si>
    <r>
      <t xml:space="preserve">Orientations grisées si compétence collecte </t>
    </r>
    <r>
      <rPr>
        <b/>
        <sz val="11"/>
        <color theme="1"/>
        <rFont val="Calibri"/>
        <family val="2"/>
        <scheme val="minor"/>
      </rPr>
      <t>et</t>
    </r>
    <r>
      <rPr>
        <sz val="11"/>
        <color theme="1"/>
        <rFont val="Calibri"/>
        <family val="2"/>
        <scheme val="minor"/>
      </rPr>
      <t xml:space="preserve"> traitement décochées :</t>
    </r>
  </si>
  <si>
    <t xml:space="preserve"> L'efficacité de la politique économie circulaire de la collectivité dépend de sa capacité à suivre, évaluer et adapter ses plans d'actions. Pour cela, la collectivité doit mettre en œuvre des outils de reporting, quantifier les résultats obtenus et adapter/réorienter régulièrement les actions envisagées.</t>
  </si>
  <si>
    <t>PLPDMA adapté au territoire</t>
  </si>
  <si>
    <t>Les 7 axes thématiques du PLPDMA :
• Lutter contre le gaspillage alimentaire
• Éviter la production de déchets verts et encourager la gestion de proximité des biodéchets
• Augmenter la durée de vie des produits
• Mettre en place et renforcer des actions emblématiques favorisant la consommation responsable
• Réduire les déchets des entreprises
• Réduire les déchets du BTP
• Réduire les déchets marins
Les 3 axes transversaux du PLPDMA :
• Être éco-exemplaire
• Sensibiliser
• Utiliser les instruments économiques</t>
  </si>
  <si>
    <t>• Eléments de suivi du déploiement des solutions</t>
  </si>
  <si>
    <t>Une composition élargie de la CCES inclus l'ensemble des parties prenantes au-delà des élus (partenaires publics, ONG, associations, habitants, acteurs économiques, …)</t>
  </si>
  <si>
    <t xml:space="preserve">La collectivité dispose de l'ensemble des éléments d'information (enquêtes, études, reporting interne…) pour son domaine de compétences sur les trois points cités.
</t>
  </si>
  <si>
    <r>
      <t>Niveau 0 : Réglementation</t>
    </r>
    <r>
      <rPr>
        <sz val="10"/>
        <color theme="1"/>
        <rFont val="Calibri"/>
        <family val="2"/>
        <scheme val="minor"/>
      </rPr>
      <t xml:space="preserve">
La collectivité est conforme à la réglementation
En cas de non-conformité, la collectivité doit justifier d'un plan d'actions correctives et de l'absence de contentieux</t>
    </r>
  </si>
  <si>
    <r>
      <t>Niveau 0 : Réglementation</t>
    </r>
    <r>
      <rPr>
        <sz val="10"/>
        <color theme="1"/>
        <rFont val="Calibri"/>
        <family val="2"/>
        <scheme val="minor"/>
      </rPr>
      <t xml:space="preserve">
La gestion de la collecte des déchets est conforme à la réglementation.
En cas de non-conformité, la collectivité doit justifier d'un plan d'actions correctives et de l'absence de contentieux.</t>
    </r>
  </si>
  <si>
    <r>
      <t>Niveau 0 : Réglementation</t>
    </r>
    <r>
      <rPr>
        <sz val="10"/>
        <color theme="1"/>
        <rFont val="Calibri"/>
        <family val="2"/>
        <scheme val="minor"/>
      </rPr>
      <t xml:space="preserve">
La collectivité produit le rapport annuel (SPGD qui répond aux exigences réglementaires en matière d'indicateurs techniques et économiques)
En cas de non-conformité, la collectivité doit justifier d'un plan d'actions correctives et de l'absence de contentieux</t>
    </r>
  </si>
  <si>
    <t>Organique : drom!, rural/ urbain, zone d'excédents structurel (Bretagne)</t>
  </si>
  <si>
    <t xml:space="preserve">
La gestion des déchets génère des impacts environnementaux (liés notamment au transport...) et sociaux (pénibilité du travail, nuisance olfactive et sonores, ...) ; la réduction de ces impacts s’appuie respectivement sur l’optimisation des systèmes de transport ainsi que sur les diverses recommandations et guides des CARSAT (Caisses d’Assurance Retraite et de la Santé Au Travail).</t>
  </si>
  <si>
    <t>Proportion de déchets évités grâce à la collecte "préservente" en déchèterie/déchets apportés en déchèterie</t>
  </si>
  <si>
    <t>Evolution des équipements de transport de déchet vers des véhicules GNV ou biogaz, par voie fluviale, par voie ferroviaire, par véhicules électriques, mobilité douce ou active, …</t>
  </si>
  <si>
    <t>• Preuve de la validation du plan d'action
• Fiches actions Optigede</t>
  </si>
  <si>
    <t>• Politique d'achat, délibération, charte ou SPASER (si achats publics supérieurs à 1 M€)
• Cartographie des achats
• Document attestant des formations et sensibilisations réalisées</t>
  </si>
  <si>
    <t>L'écoconception vise, dès la conception d'un procédé, d'un bien ou d'un service, à prendre en compte l'ensemble du cycle de vie en minimisant les impacts environnementaux.</t>
  </si>
  <si>
    <t>• Convention avec une structure d'animation ou preuve de l'adhésion
• Cahier(s) des charges intégrant des critères d'économie de la fonctionnalité</t>
  </si>
  <si>
    <r>
      <rPr>
        <b/>
        <u/>
        <sz val="10"/>
        <rFont val="Calibri"/>
        <family val="2"/>
        <scheme val="minor"/>
      </rPr>
      <t xml:space="preserve">Niveau 2 : Financement de projets de R&amp;I
</t>
    </r>
    <r>
      <rPr>
        <sz val="10"/>
        <rFont val="Calibri"/>
        <family val="2"/>
        <scheme val="minor"/>
      </rPr>
      <t>La collectivité soutient financièrement un (ou des) projet(s) de R&amp;I sur des filières économie circulaire. Elle réalise une veille permanente des innovations ECi sur son territoire afin de valoriser et d'accompagner le développement d'initiatives locales. La collectivité fait partie de l'écosystème régional qui finance les projets de recherche.
La collectivité participe financièrement aux programmes d'innovation régionaux (incubateurs, programmes de formation, etc.)</t>
    </r>
  </si>
  <si>
    <t>Nombre de projets d'innovation sur l'économie circulaire financés ou cofinancés par la collectivité et portés par elle-même par an</t>
  </si>
  <si>
    <t xml:space="preserve">• Définition du protocole de suivi : création des indicateurs spécifiques, fréquence de recueil des données
• Recueil des données
• Evolution des indicateurs en regard des objectifs et ajustement du plan d'action </t>
  </si>
  <si>
    <t>Les achats responsables consistent à acheter en tenant compte, à chaque étape du cycle de vie d'un produit ou d'une prestation, des impacts économiques (producteurs locaux, ...), environnementaux (produits labélisés, transport, émissions polluantes, consommation de ressources,...) et sociaux (respect des conditions de travail, égalité des sexes, accès à l'emploi pour les handicapés, ESS,...) qui sont générés.</t>
  </si>
  <si>
    <r>
      <rPr>
        <b/>
        <u/>
        <sz val="10"/>
        <rFont val="Calibri"/>
        <family val="2"/>
        <scheme val="minor"/>
      </rPr>
      <t>Niveau 3 : Actions sur les compétences</t>
    </r>
    <r>
      <rPr>
        <sz val="10"/>
        <rFont val="Calibri"/>
        <family val="2"/>
        <scheme val="minor"/>
      </rPr>
      <t xml:space="preserve">
La collectivité met en place des actions de consommation responsable et de sobriété sur ses compétences (écoles, garderies, espaces verts, …)</t>
    </r>
  </si>
  <si>
    <t>Soutenir et accompagner l'écoconception des produits transformés et des services du territoire</t>
  </si>
  <si>
    <t>Au moins quatre événements (réunion, atelier de travail, production de livrables, …) organisés avec les entreprises du territoire au cours de l'années</t>
  </si>
  <si>
    <t>• Liste des établissements
• Convention des différents partenariats</t>
  </si>
  <si>
    <t>La prise en compte systématique des impacts sur l'ensemble du cycle de vie dans les études d'impact est formalisée</t>
  </si>
  <si>
    <t>• Supports de communication/sensibilisation réalisés
• Compte-rendu des réunions/ateliers inter-entreprises réalisés
• Documents descriptifs de la gouvernance de la démarche EIT, compte-rendu de comités de pilotage.
• Compte-rendu des réunions du réseau régional</t>
  </si>
  <si>
    <t>Très fortement soutenue par les pouvoirs publics (ADEME, conseil régional, collectivité) en phase de lancement et de structuration (généralement les 3 premières années), la démarche d'EIT doit faire évoluer son portage et son modèle économique pour s'assurer de sa pérennisation, généralement via le transfert à un acteur-tiers légitime (association, clubs d'entreprises, SCIC, ...) dont le modèle économique repose sur un équilibre de financements privés/publics. 
La collectivité peut participer aux Rencontres Nationales de l’Ecologie Industrielle et Territoriale organisées par le réseau SYNAPSE.
Communication : valorisation des projets dans la communication générale de la collectivité, publication d'articles dans les journaux professionnels, ...</t>
  </si>
  <si>
    <t>Accompagnement financier de la Région, ADEME, BPI, CDC, financements européens, financement participatif, …</t>
  </si>
  <si>
    <t>L'objectif est d'encourager la collectivité à déployer une politique d'actions économie circulaire vers les collectivités infra et supra et les EPCI qui interviennent sur son territoire sur l'ensemble des 7 piliers de l'économie circulaire.</t>
  </si>
  <si>
    <t>L'objectif est d'encourager la collectivité à mettre en place une politique d'actions avec les cibles grand public (citoyens, scolaires, groupements citoyens associatifs ou non, ...) sur l'ensemble des 7 piliers de l'économie circulaire.</t>
  </si>
  <si>
    <t>Actions dirigées vers les acteurs économiques (TPE/PME, grandes entreprises, commerçants, artisans, … y compris associations à activité économique et acteurs économiques publics : type CHU, EHPAD, SEM, ...)</t>
  </si>
  <si>
    <t>La stratégie EIT est formalisée avec les éléments cités</t>
  </si>
  <si>
    <t xml:space="preserve">Organisation d’un séminaire interne rassemblant des élus, directeurs et technicien) sur la définition d’une stratégie EIT.
Les orientations et objectifs relatifs à l'EIT fixés par la collectivité devront être établis en cohérence avec ses différents plans et schémas territoriaux (CODEC, PLPGD, PCAET, PLU, AEU, SCOT, …) actuellement en vigueur. Des objectifs de déploiement de l'EIT devront également être intégrées à ces documents lors de leur réédition.
</t>
  </si>
  <si>
    <t>• Document formalisant la stratégie, si possible validé par un élu
• CR des réunions de travail pour définir la stratégie (dans le but de montrer l'implication de tous les services concernés, en particulier du service développement économique)</t>
  </si>
  <si>
    <t>• Fiche de poste du poste internalisé ou convention d'aide pour le poste financé dans une structure tierce
• Compte rendu de réunions et d'activité liées à la recherche de synergies
• Document de preuve de la réalisation de la synergie (contrat, article, publication, ...)
• Document de présentation du dispositif mis en place pour intégrer l'EIT dans les activités de la collectivité (procédure d'implantation de nouvelles entreprises intégrant des mutualisations de flux, etc.)
• Contrat formalisant une synergie sur une activité de la collectivité</t>
  </si>
  <si>
    <t xml:space="preserve">• Le pilotage de la démarche est transféré à une structure dédiée dont le modèle économique a été défini
• Un ETP est dédié à la pérennisation de la démarche
• Les projets EIT sont renseignés sur la plateforme ELIPSE et au sein du réseau SYNAPSE et des actions de communications sont réalisées
</t>
  </si>
  <si>
    <r>
      <rPr>
        <b/>
        <u/>
        <sz val="10"/>
        <color theme="1"/>
        <rFont val="Calibri"/>
        <family val="2"/>
        <scheme val="minor"/>
      </rPr>
      <t xml:space="preserve">Niveau 4 : Evaluation des effets
</t>
    </r>
    <r>
      <rPr>
        <sz val="10"/>
        <color theme="1"/>
        <rFont val="Calibri"/>
        <family val="2"/>
        <scheme val="minor"/>
      </rPr>
      <t>La collectivité évalue les effets utiles de la mise en place d'actions de l'économie de la fonctionnalité pour les parties prenantes et pour le territoire. Elle tient compte des retours d'expérience pour ses futures actions.</t>
    </r>
  </si>
  <si>
    <r>
      <rPr>
        <b/>
        <u/>
        <sz val="10"/>
        <rFont val="Calibri"/>
        <family val="2"/>
        <scheme val="minor"/>
      </rPr>
      <t>Niveau 1 : Animation du réseau</t>
    </r>
    <r>
      <rPr>
        <sz val="10"/>
        <rFont val="Calibri"/>
        <family val="2"/>
        <scheme val="minor"/>
      </rPr>
      <t xml:space="preserve">
La collectivité anime (elle-même ou en partenariat avec la Région, les chambres consulaires, les associations environnementales, …) ou participe à l'animation d'un réseau d'entreprises, afin d'impulser une dynamique d'engagement de celles-ci dans les démarches d'écoconception ou d'éco-innovation</t>
    </r>
  </si>
  <si>
    <t>Actions de sensibilisation et de formation en lien avec les 7 piliers, réalisées dans les 2 dernières années, avec estimation du nombre de personnes touchées</t>
  </si>
  <si>
    <t>Production de déchets ménagers et assimilés (avec déblais et gravats) par habitant (kg/hab.an)</t>
  </si>
  <si>
    <t>Recyclage matière et organique des déchets ménagers et assimilés (%)</t>
  </si>
  <si>
    <t>Consommation moyenne d'eau dans les bâtiments de la collectivité (l/m².an)</t>
  </si>
  <si>
    <t>Quantité annuelle d'eau/m2 d'espaces verts</t>
  </si>
  <si>
    <t>Rendement énergétique UIOM en % (valorisation énergétique électricité et chaleur)</t>
  </si>
  <si>
    <t>Energie produite par la valorisation des biodéchets en kWh/an (à défaut kg/hab.an de biodéchets collectés de manière séparative -méthanisation et/ou compostage-)</t>
  </si>
  <si>
    <t>Taux de valorisation énergétique du biogaz des centres de stockage des déchets (en %)</t>
  </si>
  <si>
    <t>Quantité annuelle d'engrais [chimiques]/m2 d'espaces</t>
  </si>
  <si>
    <t>Part des marchés intégrant des clauses environnementales (%)</t>
  </si>
  <si>
    <t>Part de produits biologiques dans la restauration collective publique (%)</t>
  </si>
  <si>
    <t>Citergie</t>
  </si>
  <si>
    <t>Inspiré de Citergie</t>
  </si>
  <si>
    <r>
      <rPr>
        <b/>
        <u/>
        <sz val="10"/>
        <rFont val="Calibri"/>
        <family val="2"/>
        <scheme val="minor"/>
      </rPr>
      <t>Niveau 1 : Stratégie et structuration interne</t>
    </r>
    <r>
      <rPr>
        <sz val="10"/>
        <rFont val="Calibri"/>
        <family val="2"/>
        <scheme val="minor"/>
      </rPr>
      <t xml:space="preserve">
Conjointement avec les services Développement économique et Environnement (déchets, ECi, énergie, ...), la collectivité élabore un document formalisant sa stratégie EIT (politique, feuille de route, ...).
Ce document doit notamment comporter les éléments suivants :
• Des objectifs chiffrés (exemples : nombre de projets EIT dans lesquels elle va s'impliquer, nombre d'entreprises mobilisées, impacts attendus : environnementaux, économiques, emplois).
• Le niveau d’implication de la collectivité : 
      - soit elle anime elle-même la démarche d'EIT dans sa phase de structuration via un(e) chargé(e) de mission dédié(e) (recruté(e) ou interne formé(e))
      - soit elle contribue au déploiement de la démarche d'EIT de son territoire en tant que partenaire-facilitateur-financeur (relais pour mobiliser les entreprises, participation au comité de pilotage et à la gouvernance, financements éventuels d'études ou de postes, ...)
• La façon dont les services concernés doivent se structurer et s’organiser pour intégrer les principes de l'EIT dans leurs projets (aménagement, urbanisme et tous autres services dont l’implication est jugée pertinente).
</t>
    </r>
  </si>
  <si>
    <t>L'EIT s'appuie sur l'étude des flux  pour identifier et développer des synergies entre acteurs économiques d’un territoire :  substituer des flux de matières, d'énergies et d'eau, initier la mutualisation de moyens et de services, le partage d'infrastructures.
L’EIT, par ses démarches collectives et volontaires menées sur un territoire en vue d’en optimiser les ressources, réconcilie ainsi développement économique et meilleur usage des ressources, en privilégiant l’ancrage des activités et de l’emploi dans les territoires.
Une collectivité qui soutient et accompagne ce type de projet intervient à différents stades :
- impulsion : mise en réseau et sensibilisation des acteurs
- opération : accompagner l'animation et la mise en œuvre des démarches, voire piloter ces démarches
- financement</t>
  </si>
  <si>
    <r>
      <rPr>
        <b/>
        <u/>
        <sz val="10"/>
        <color theme="1"/>
        <rFont val="Calibri"/>
        <family val="2"/>
        <scheme val="minor"/>
      </rPr>
      <t>Niveau 3 : Accompagnement opérationnel des projets</t>
    </r>
    <r>
      <rPr>
        <sz val="10"/>
        <color theme="1"/>
        <rFont val="Calibri"/>
        <family val="2"/>
        <scheme val="minor"/>
      </rPr>
      <t xml:space="preserve">
La collectivité a attribué un financement pluriannuel à la démarche d'EIT ou a internalisé un poste d'animateur(trice) en charge de l'accompagnement des projets d'EIT du territoire.
En tant que porteur ou partenaire-facilitateur-financeur, la collectivité participe à la recherche et à l’identification de nouvelles synergies sur son territoire (via les outils méthodologiques de l’EIT : diagnostic de flux, animation d’ateliers collaboratifs inter-entreprises, visites d'entreprises, etc.).
Le travail de coopération avec les acteurs du territoire a permis de qualifier des opportunités de synergies. Grâce à l'accompagnement de la collectivité (cofinancement d'études de faisabilité de synergies), certaines d’entre elles ont été mises en œuvre.
La collectivité intègre les principes de l'EIT dans ses projets de développement économique et d'aménagement du territoire (création, extension, requalification de zones d’activités).
Des activités de la collectivité sont engagés dans des synergies, en particulier sur des thématiques telles que les bâtiments, la voirie/infrastructure de transport, le développement ou l’animation des parcs et zones d’activités, le traitement de l’eau et des eaux usées, ou encore la gestion des déchets.</t>
    </r>
  </si>
  <si>
    <t>• Financement ou internalisation d'un(e) animateur(trice) EIT
• Activité de recherche et d'identification de nouvelles synergies
• Mise en œuvre de synergies
• Intégration de l'EIT dans les projets d'aménagement du territoire (zones d'activités)
• Synergie mise en œuvre sur les activités de la collectivité</t>
  </si>
  <si>
    <t>Nombre d'action(s) parmi :
• Réalisation d'actions de communication et de sensibilisation 
• Organisation et participation à une réunion/atelier inter-entreprise avec les acteurs
• Participation à la structuration d’une gouvernance territoriale
• Participation à une ou plusieurs réunion d’échanges au sein du réseau régional s'il existe</t>
  </si>
  <si>
    <t>Consommation intérieure apparente de matières : quantité de matières physiquement consommées sur un territoire (extraction intérieure + importations – exportations) pour répondre à la demande intérieure en biens et services des agents économiques résidents.
==&gt; Difficile à quantifier au niveau local</t>
  </si>
  <si>
    <t>Cumul annuel sur le territoire du niveau théorique de puissance énergétique secondaire, produite à partir d’énergies primaires de récupération
==&gt; Caractérise l'EIT</t>
  </si>
  <si>
    <t>Redondant avec 47#</t>
  </si>
  <si>
    <t>Redondant avec 44#</t>
  </si>
  <si>
    <t>Évolution des tonnages de déchets mis en décharge</t>
  </si>
  <si>
    <t>Proportion de déchets envoyée dans les filières de recyclage</t>
  </si>
  <si>
    <t>Redondant avec 54#</t>
  </si>
  <si>
    <t>Plutôt kg/hab.an de biodéchets collectés de manière séparative car le compost n'est pas valorisé énergétiquement</t>
  </si>
  <si>
    <t>Redondant avec 25#</t>
  </si>
  <si>
    <t>Emplois de l’économie circulaire</t>
  </si>
  <si>
    <t>Biais important</t>
  </si>
  <si>
    <t>Intéressant pour les collectivités urbaines</t>
  </si>
  <si>
    <t>"10 indicateurs clés pour le suivi de l'économie circulaire"
Indicateur 'officiel' associé à l'ODD 12</t>
  </si>
  <si>
    <t>Maxime CHAIX
Lise WILMER
"10 indicateurs clés pour le suivi de l'économie circulaire"</t>
  </si>
  <si>
    <t>Jean Louis BERGEY
ELIPSE</t>
  </si>
  <si>
    <t>Redondant avec 53#</t>
  </si>
  <si>
    <t>Maxime CHAIX
Citergie</t>
  </si>
  <si>
    <t>Economie</t>
  </si>
  <si>
    <t>Recyclage</t>
  </si>
  <si>
    <t>Déchets/
Consommation de ressource</t>
  </si>
  <si>
    <t>Consommation de ressource</t>
  </si>
  <si>
    <t>Réparation, réemploi</t>
  </si>
  <si>
    <t>Déchets/
Réparation, réemploi</t>
  </si>
  <si>
    <t>Consommation responsable</t>
  </si>
  <si>
    <t>Consommation de ressource/
approvisionnement durable</t>
  </si>
  <si>
    <t>Consommation de ressource/
écoconception</t>
  </si>
  <si>
    <t>Consommation de ressource/
Economie</t>
  </si>
  <si>
    <r>
      <t xml:space="preserve">Tonnages envoyés en recyclage/tonnage d'OMA produits
Valo énergétique incluse?
</t>
    </r>
    <r>
      <rPr>
        <b/>
        <sz val="11"/>
        <rFont val="Calibri"/>
        <family val="2"/>
        <scheme val="minor"/>
      </rPr>
      <t>Objectif légal</t>
    </r>
  </si>
  <si>
    <t>Objectif légal</t>
  </si>
  <si>
    <t>ELIPSE
"10 indicateurs clés pour le suivi de l'économie circulaire"</t>
  </si>
  <si>
    <r>
      <t xml:space="preserve">Facile à mesurer pour la restauration scolaire et collective
</t>
    </r>
    <r>
      <rPr>
        <b/>
        <sz val="11"/>
        <rFont val="Calibri"/>
        <family val="2"/>
        <scheme val="minor"/>
      </rPr>
      <t>Objectif légal</t>
    </r>
  </si>
  <si>
    <t>Ecarté</t>
  </si>
  <si>
    <t>Quantité moyenne de viande par repas dans la restauration collective publique</t>
  </si>
  <si>
    <t>Traduit la consommation de ressources
Toutes cibles
Observatoires énergie, PCAET</t>
  </si>
  <si>
    <t>Economie du partage</t>
  </si>
  <si>
    <t>Chiffres connus par les CCI ?</t>
  </si>
  <si>
    <t>Proportion des activités de la collectivité en économie de la fonctionnalité</t>
  </si>
  <si>
    <t xml:space="preserve">A déterminer au niveau des entreprises
Inclure l'épandage agricole?
Voir avec le SPEM
</t>
  </si>
  <si>
    <t>Ecarté
A rediscuter</t>
  </si>
  <si>
    <t>Statut
(réunion du 27/03/2020</t>
  </si>
  <si>
    <t>Traduit la consommation de ressources et même l'écoconception
Identifier les autres labels agricoles</t>
  </si>
  <si>
    <t>Bio et autres labels</t>
  </si>
  <si>
    <r>
      <t xml:space="preserve">Objectif légal
</t>
    </r>
    <r>
      <rPr>
        <sz val="11"/>
        <rFont val="Calibri"/>
        <family val="2"/>
        <scheme val="minor"/>
      </rPr>
      <t>Voir 64#</t>
    </r>
  </si>
  <si>
    <r>
      <t xml:space="preserve">Objectif légal
</t>
    </r>
    <r>
      <rPr>
        <sz val="11"/>
        <rFont val="Calibri"/>
        <family val="2"/>
        <scheme val="minor"/>
      </rPr>
      <t>Trop spécifique</t>
    </r>
  </si>
  <si>
    <t>Calcul</t>
  </si>
  <si>
    <t>Surface de forêt labélisée/surface de forêt totale présente sur le territoire</t>
  </si>
  <si>
    <t>MWh d'énergie fossile consommée sur le territoire/MWh d'EnR consommée sur le territoire</t>
  </si>
  <si>
    <t>Surface agricoles labélisée/surface agricole totale du territoire</t>
  </si>
  <si>
    <t>Volume d'eau consommée sur le territoire/ volume d'eau dirigée vers le territoire</t>
  </si>
  <si>
    <t>Quantité de déchets produits sur le territoire envoyée en décharge/quantité de déchets totale produite sur le territoire</t>
  </si>
  <si>
    <t>Quantité de déchets alimentaires produit par la restauration collective publique du territoire/ nombre de repas servis par les par la restauration collective publique du territoire</t>
  </si>
  <si>
    <t>Nombre d'entreprises ayant un code NAF associé à la réparation/nombre total d'entreprises sur le territoire</t>
  </si>
  <si>
    <t>Quid de la réparation des véhicules ?
Basé sur les codes NAF
En nombre d'entreprises ou en CA réalisé ?</t>
  </si>
  <si>
    <t>g/repas servi</t>
  </si>
  <si>
    <t>Taux plus pertinent ==&gt; voir 64#</t>
  </si>
  <si>
    <t>kg/hab.</t>
  </si>
  <si>
    <t>L/hab.</t>
  </si>
  <si>
    <t>Proportion des marchés publics qui intègrent des critères environnementaux</t>
  </si>
  <si>
    <t>Déjà présent dans l'Axe 3
Indicateur de moyens et de résultats</t>
  </si>
  <si>
    <t>Part de surface agricole labellisée (agriculture biologique ou en conversion, haute valeur environnementale, …)</t>
  </si>
  <si>
    <t>Quantité annuelle d'engrais [chimiques]/m² d'espaces verts (indicateur Citergie)</t>
  </si>
  <si>
    <r>
      <t xml:space="preserve">Caractérise le réemploi, la réutilisation
</t>
    </r>
    <r>
      <rPr>
        <b/>
        <sz val="11"/>
        <rFont val="Calibri"/>
        <family val="2"/>
        <scheme val="minor"/>
      </rPr>
      <t>Objectif légal</t>
    </r>
  </si>
  <si>
    <t>Performance énergétique de UIOM (R1)</t>
  </si>
  <si>
    <t>Difficile à déterminer à l'échelle d'une collectivité
==&gt; Se concentré sur un flux
Pertinent au niveau national</t>
  </si>
  <si>
    <t>Taux plus pertinent ==&gt; voir 74#</t>
  </si>
  <si>
    <t>kg/hab./an</t>
  </si>
  <si>
    <t>Périmètre trop restreint
Similaire à 44#</t>
  </si>
  <si>
    <t>Trop ambigu</t>
  </si>
  <si>
    <t>Déjà présent dans l'Axe 3
Indicateur de moyens et de résultats
Redondant avec 46#</t>
  </si>
  <si>
    <t>Non pertinent</t>
  </si>
  <si>
    <t>A étudier. Une approche économique peut être intéressante : coût de la démarche/coûts évités</t>
  </si>
  <si>
    <t>Production de déchets par rapport à la consommation intérieure de matière</t>
  </si>
  <si>
    <t>Approvisionnement durable</t>
  </si>
  <si>
    <t>Part de surface forestière labellisée</t>
  </si>
  <si>
    <t>Proportion de produits manufacturés achetés d'occasion / neuf</t>
  </si>
  <si>
    <t>Permet de suivre la tendance</t>
  </si>
  <si>
    <t>Nbr/hab.</t>
  </si>
  <si>
    <t>Ne traduit pas la totalité de l'Economie de la fonctionnalité mais renseigne sur la tendance, l'évolution des pratiques
Quantifiable par sondage ou en observant les aires de covoiturage</t>
  </si>
  <si>
    <t>%hab. ayant recourt au covoiturage
OU
%moy trajets en covoiturage/trajets effectués</t>
  </si>
  <si>
    <t>Consommation responssable</t>
  </si>
  <si>
    <t>Ecoconception</t>
  </si>
  <si>
    <t>Ecologie Industrielle et Territoiriale</t>
  </si>
  <si>
    <t>Elément de preuve/ Source de la donnée</t>
  </si>
  <si>
    <t>Valeur</t>
  </si>
  <si>
    <t>Année de la donnée</t>
  </si>
  <si>
    <t>Note
(%)</t>
  </si>
  <si>
    <t>A remplir par l'utilisateur</t>
  </si>
  <si>
    <t>Non défini</t>
  </si>
  <si>
    <t>"Indicteur proposé"</t>
  </si>
  <si>
    <t>"Vos indicateurs"</t>
  </si>
  <si>
    <t>Déchet</t>
  </si>
  <si>
    <t>Part de la surface du territoire artificialisée annuellement</t>
  </si>
  <si>
    <t>Traduit la réutilisation des terrains artificialisés, noamment les friches industrielles</t>
  </si>
  <si>
    <t>Surface de terrain nouvellement artificialisées dans l'année/ surface totale du territoire</t>
  </si>
  <si>
    <t>David CANAL
(urbanisme)</t>
  </si>
  <si>
    <t>NOTA : Certains objectifs seront basés sur des règlementations (objetif légal). Les indicaterus pour lesquels c'est le cas doivent se distinguer des autres.</t>
  </si>
  <si>
    <t>2.1 + 2.2 + 4.2</t>
  </si>
  <si>
    <t>2.4 + 4.1</t>
  </si>
  <si>
    <r>
      <t>Niveau 0 :  Règlementation</t>
    </r>
    <r>
      <rPr>
        <sz val="10"/>
        <color theme="1"/>
        <rFont val="Calibri"/>
        <family val="2"/>
        <scheme val="minor"/>
      </rPr>
      <t xml:space="preserve">
Les installations et équipements sont conformes à la réglementation (tous flux et tous modes de traitement).
En cas de non-conformité, la collectivité doit justifier d'un plan d'actions correctives et de l'absence de contentieux
</t>
    </r>
  </si>
  <si>
    <r>
      <t xml:space="preserve">Liste non exhaustive d'actions réglementaires à suivre :
• La collectivité a écrit son règlement de collecte (Art. R2224-26 du code général des collectivités territoriales) et a défini les différents seuils relatifs aux services proposés (quantité maxi des assimilés, seuils d'acceptation des pros en déchèterie, coûts de collecte des pros, etc.) en </t>
    </r>
    <r>
      <rPr>
        <sz val="10"/>
        <rFont val="Calibri"/>
        <family val="2"/>
        <scheme val="minor"/>
      </rPr>
      <t>respectant les règles de non-concurrence déloyale.
• La collectivité produit son Rapport annuel déchets (</t>
    </r>
    <r>
      <rPr>
        <i/>
        <sz val="10"/>
        <rFont val="Calibri"/>
        <family val="2"/>
        <scheme val="minor"/>
      </rPr>
      <t>Rapport du service public de prévention et de gestion des déchets ménagers et assimilés</t>
    </r>
    <r>
      <rPr>
        <sz val="10"/>
        <rFont val="Calibri"/>
        <family val="2"/>
        <scheme val="minor"/>
      </rPr>
      <t>)</t>
    </r>
  </si>
  <si>
    <t>Proportion des solutions en cours de concrétisation par rapport aux solutions retenues issues des études de faisabilité</t>
  </si>
  <si>
    <t>Anna</t>
  </si>
  <si>
    <t>Pineau</t>
  </si>
  <si>
    <t>Testeur</t>
  </si>
  <si>
    <t>06 62 93 97 90</t>
  </si>
  <si>
    <t>anna.pineau@adme.fr</t>
  </si>
  <si>
    <t>ADEME</t>
  </si>
  <si>
    <r>
      <rPr>
        <b/>
        <sz val="11"/>
        <color theme="1"/>
        <rFont val="Calibri"/>
        <family val="2"/>
        <scheme val="minor"/>
      </rPr>
      <t>Oui</t>
    </r>
    <r>
      <rPr>
        <sz val="11"/>
        <color theme="1"/>
        <rFont val="Calibri"/>
        <family val="2"/>
        <scheme val="minor"/>
      </rPr>
      <t>/Non</t>
    </r>
  </si>
  <si>
    <t>P 4</t>
  </si>
  <si>
    <t>P 5</t>
  </si>
  <si>
    <t>P 6</t>
  </si>
  <si>
    <t xml:space="preserve">Niveau 1 </t>
  </si>
  <si>
    <t>Pas de réponse</t>
  </si>
  <si>
    <t xml:space="preserve">Axe 1 </t>
  </si>
  <si>
    <t xml:space="preserve">Pas trouvé </t>
  </si>
  <si>
    <t>Niveau 0</t>
  </si>
  <si>
    <t>1 ou 2 axes</t>
  </si>
  <si>
    <t>3 ou 4 axes</t>
  </si>
  <si>
    <t>5 ou 6 axes</t>
  </si>
  <si>
    <t>7 axes et plus</t>
  </si>
  <si>
    <t xml:space="preserve">Niveau 3 </t>
  </si>
  <si>
    <t>pas trouvé dans l'axe 2</t>
  </si>
  <si>
    <t>Niveau 2 indicateur 1</t>
  </si>
  <si>
    <t>moins de 30%</t>
  </si>
  <si>
    <t>plus de 30 %</t>
  </si>
  <si>
    <t>Niveau 2 indicateur 2</t>
  </si>
  <si>
    <t>moins de 25%</t>
  </si>
  <si>
    <t>plus de 25 %</t>
  </si>
  <si>
    <t xml:space="preserve">Aucun évènement </t>
  </si>
  <si>
    <t xml:space="preserve">1 évènement </t>
  </si>
  <si>
    <t>2 évènements</t>
  </si>
  <si>
    <t>3 évènements</t>
  </si>
  <si>
    <t>4 évènements et +</t>
  </si>
  <si>
    <t>Liste des établissements</t>
  </si>
  <si>
    <t xml:space="preserve">Liste + partenariat organisme/entreprise </t>
  </si>
  <si>
    <t xml:space="preserve">1 action </t>
  </si>
  <si>
    <t xml:space="preserve">3 actions </t>
  </si>
  <si>
    <t>4 actions</t>
  </si>
  <si>
    <t>• Document attestant de la création de l'acteur-tiers et présentant les modalités de financement</t>
  </si>
  <si>
    <t>• Fiche de poste de l'ETP dédi</t>
  </si>
  <si>
    <t>• Projets EIT renseigné sur ELIPSE et SYNAPSE
• Documents de communication</t>
  </si>
  <si>
    <t>Pilotage transféré</t>
  </si>
  <si>
    <t>Projets EIT renseignés</t>
  </si>
  <si>
    <t>Collectivité</t>
  </si>
  <si>
    <t>&lt;</t>
  </si>
  <si>
    <t>&gt;=</t>
  </si>
  <si>
    <t xml:space="preserve">Moins de </t>
  </si>
  <si>
    <t>Plus de</t>
  </si>
  <si>
    <t>Matrice réalisée</t>
  </si>
  <si>
    <t>en plus</t>
  </si>
  <si>
    <r>
      <t>Niveau</t>
    </r>
    <r>
      <rPr>
        <b/>
        <sz val="11"/>
        <color theme="1"/>
        <rFont val="Calibri"/>
        <family val="2"/>
        <scheme val="minor"/>
      </rPr>
      <t xml:space="preserve"> </t>
    </r>
    <r>
      <rPr>
        <sz val="11"/>
        <color theme="1"/>
        <rFont val="Calibri"/>
        <family val="2"/>
        <scheme val="minor"/>
      </rPr>
      <t>3</t>
    </r>
  </si>
  <si>
    <t>Poids de l'Axe</t>
  </si>
  <si>
    <t>a) + b)</t>
  </si>
  <si>
    <t>b) + c)</t>
  </si>
  <si>
    <t>a) + b) + c)</t>
  </si>
  <si>
    <t>a) + c)</t>
  </si>
  <si>
    <t>a) + d)</t>
  </si>
  <si>
    <t>b) + d)</t>
  </si>
  <si>
    <t>c) + d)</t>
  </si>
  <si>
    <t>a) + c) + d)</t>
  </si>
  <si>
    <t>b) + c) + d)</t>
  </si>
  <si>
    <t>a) + b) + c) + d)</t>
  </si>
  <si>
    <t>Attestation de formation/sensibilisation et Document de formalisation</t>
  </si>
  <si>
    <t>Attestation de formation/sensibilisation</t>
  </si>
  <si>
    <t>Document de formalisation</t>
  </si>
  <si>
    <t>Pourcentage indiqué</t>
  </si>
  <si>
    <t xml:space="preserve">
Financement ou internalisation d'un animateur EIT → 10% du niveau
</t>
  </si>
  <si>
    <t>Aucune synergie</t>
  </si>
  <si>
    <t xml:space="preserve">Mise en œuvre de synergies sur l'année écoulée : 2 synergies </t>
  </si>
  <si>
    <t xml:space="preserve">Mise en œuvre de synergies sur l'année écoulée : 3 synergies ou plus </t>
  </si>
  <si>
    <t xml:space="preserve">Mise en œuvre de synergies sur l'année écoulée : 1 synergie </t>
  </si>
  <si>
    <t>a) Elu identifié</t>
  </si>
  <si>
    <t>b) Politique ECi établie</t>
  </si>
  <si>
    <t>c) L'équipe technique est identifiée</t>
  </si>
  <si>
    <t>Contribution à l'identification de nouvelles synergies → 20%</t>
  </si>
  <si>
    <t>Intégration de l'EIT dans les projets d'aménagement du territoire (zones d'activités) → 10%</t>
  </si>
  <si>
    <t>Au moins une synergie mise en œuvre sur les activités de la collectivité → 10%</t>
  </si>
  <si>
    <t xml:space="preserve">Mise en œuvre de synergies sur l'année écoulée </t>
  </si>
  <si>
    <t>Niveau 1 Critère de notation 1</t>
  </si>
  <si>
    <t>Niveau 1 Critère de notation 2</t>
  </si>
  <si>
    <t>dans l'axe 1 car retiré de la notation</t>
  </si>
  <si>
    <t>Plan d'action 
Justificatifs des travaux en cours de réalisation
Tableau de bord de pilotage de progression</t>
  </si>
  <si>
    <t>Compétence développement économique présente</t>
  </si>
  <si>
    <r>
      <t xml:space="preserve">L'ampleur de la démarche sera ajustée à la taille de la collectivité
</t>
    </r>
    <r>
      <rPr>
        <sz val="10"/>
        <color rgb="FFFF0000"/>
        <rFont val="Calibri"/>
        <family val="2"/>
        <scheme val="minor"/>
      </rPr>
      <t>Compétence développement économique présente</t>
    </r>
  </si>
  <si>
    <t>Le lien entre le tableau de ponderation Px supprimé car calcul trop complexe de ponderations avec réduction de potentiel</t>
  </si>
  <si>
    <t>Pour la pleine ponderation TOTALdoit être égal à 5</t>
  </si>
  <si>
    <t>TABLEAU SOURCE DU SYSTÈME DE NOTATION!</t>
  </si>
  <si>
    <t>Onglet Calculs</t>
  </si>
  <si>
    <t>Critère de la Mise en forma conditionnelle du Tableau de réduction de potentiel</t>
  </si>
  <si>
    <t>L’obligation d’adopter et de publier un schéma de promotion des achats publics socialement responsables est prévue par l’article 13 de la loi n° 2014-856 du 31 juillet 2014 relative à l’économie sociale et solidaire afin d’encourager les acheteurs publics dans la voie des achats responsables. Cet article a été modifié par l’article 76 de la loi n° 2015-992 du 17 août 2015 relative à la transition énergétique pour la croissance verte afin d’élargir ce schéma à la promotion des achats publics écologiquement responsables.</t>
  </si>
  <si>
    <t>Le SPASER est mis en place pour les collectivités dont c'est l'obligation</t>
  </si>
  <si>
    <t>• Le document formalisant le SPASER</t>
  </si>
  <si>
    <t>Montant d'achats publics annuel</t>
  </si>
  <si>
    <t>pour &gt; 100 000 000€ - 3.2.0 est à remplir / pour &lt; 100 000 000€ - 3.2.0 est grisé</t>
  </si>
  <si>
    <r>
      <t xml:space="preserve">Niveau 0 : SPASER effectif
</t>
    </r>
    <r>
      <rPr>
        <sz val="10"/>
        <color rgb="FFFF0000"/>
        <rFont val="Calibri"/>
        <family val="2"/>
        <scheme val="minor"/>
      </rPr>
      <t>Si la collectivité gère un montant annuel d'achats supérieur à 100 millions d'euro, elle est dans l'obligation d'avoir mis en place un Schéma de promotion des achats publics socialement et écologiquement responsables (SPASER).
La collectivité est conforme à la réglementation
En cas de non-conformité, la collectivité doit justifier d'un plan d'actions correctives et de l'absence de contentieux</t>
    </r>
  </si>
  <si>
    <t xml:space="preserve">
Des moyens sont mis en place pour identifier et accompagner les projets.
</t>
  </si>
  <si>
    <t>Niveau grisé si le montant annuel des achats publics est inférieur à 100 000 000 €</t>
  </si>
  <si>
    <t>3.2 niv 0</t>
  </si>
  <si>
    <r>
      <t xml:space="preserve">• Fiches actions Optigede incluant la stratégie de communication
</t>
    </r>
    <r>
      <rPr>
        <sz val="10"/>
        <color rgb="FF7030A0"/>
        <rFont val="Calibri"/>
        <family val="2"/>
        <scheme val="minor"/>
      </rPr>
      <t>Est-ce qu'on limite aux fiches Optigede?</t>
    </r>
  </si>
  <si>
    <t>en cours</t>
  </si>
  <si>
    <t>réalisé</t>
  </si>
  <si>
    <t>Bac pucée et contrôle de l'accès à la décheterie</t>
  </si>
  <si>
    <t>Optimisation du réseau de décheterie</t>
  </si>
  <si>
    <t xml:space="preserve">Développement de l'acceuil de nouvelles filières en décheteries (liés aux REP ou non) </t>
  </si>
  <si>
    <t xml:space="preserve">Tri à la source de biodéchets </t>
  </si>
  <si>
    <t>non existant</t>
  </si>
  <si>
    <t>Extension des consignes de tri</t>
  </si>
  <si>
    <t>• Extension des consignes de tri (choix unique) :
→ non existant : 0%
→ en cours : 10%
→ réalisé : 20%</t>
  </si>
  <si>
    <r>
      <t xml:space="preserve">Taille uniquement
</t>
    </r>
    <r>
      <rPr>
        <sz val="10"/>
        <color rgb="FFFF0000"/>
        <rFont val="Calibri"/>
        <family val="2"/>
        <scheme val="minor"/>
      </rPr>
      <t>adapter la pondération en fonction de la taille (&lt;100K : 75%; &gt;100k: 25%)</t>
    </r>
  </si>
  <si>
    <r>
      <rPr>
        <sz val="10"/>
        <rFont val="Calibri"/>
        <family val="2"/>
        <scheme val="minor"/>
      </rPr>
      <t>Exemples</t>
    </r>
    <r>
      <rPr>
        <sz val="10"/>
        <color theme="1"/>
        <rFont val="Calibri"/>
        <family val="2"/>
        <scheme val="minor"/>
      </rPr>
      <t xml:space="preserve"> : 
étude globale sur l'organisation et le financement du SPGD,
étude d'optimisation et de fonctionnement du réseau de déchèterie, 
étude d'optimisation de la collecte,
étude ressourcerie.
Prioriser les actions d'optimisation et les planifier dans le temps.</t>
    </r>
  </si>
  <si>
    <t>Communiquer sur le positionnement et les résultats 
Communiquer sur les objectifs et la démarche d'amélioration</t>
  </si>
  <si>
    <t>• Supports de communication</t>
  </si>
  <si>
    <t>Spécificité REOM est décochée. 
Hors que traitement.</t>
  </si>
  <si>
    <t>Hors que traitement.</t>
  </si>
  <si>
    <t>100% ???
Ou 40% ?</t>
  </si>
  <si>
    <t>• Preuve des démarche proactive de recherche d'acteurs intéressés (appels à idées, communication ouverte, etc.)
• Preuve des démarches établies par la collectivité pour chaque projet accompagné (comptes rendu de rendez-vous, agenda, …)</t>
  </si>
  <si>
    <t xml:space="preserve">
%</t>
  </si>
  <si>
    <t>• Délibération de principe sur la mise en place de la Ti
• Délibération de tarif ou de grille tarifaire</t>
  </si>
  <si>
    <t>a) Des moyens sont mis en place pour identifier les acteurs en reherche de financements</t>
  </si>
  <si>
    <t>b) Des moyens sont mis en place pour accompagner les acteurs sur la recherche de financements</t>
  </si>
  <si>
    <t>c) Des projets sont accompagnés</t>
  </si>
  <si>
    <t>Décret du 30 décembre 2015 portant diverses dispositions d'adaptation et de simplification dans le domaine de la prévention et de la gestion des déchets
https://www.legifrance.gouv.fr/jorf/id/JORFTEXT000031739883</t>
  </si>
  <si>
    <t>Rapport annuel n'est pas rédigé</t>
  </si>
  <si>
    <t>Rapport annuel rédigé</t>
  </si>
  <si>
    <t>Rapport annuel rédigé avec tous les éléments du décret et publié en ligne</t>
  </si>
  <si>
    <r>
      <t xml:space="preserve">Rapport annuel n'est pas rédigé → 0%
Rapport annuel rédigé </t>
    </r>
    <r>
      <rPr>
        <sz val="10"/>
        <rFont val="Calibri"/>
        <family val="2"/>
      </rPr>
      <t>→</t>
    </r>
    <r>
      <rPr>
        <sz val="10"/>
        <rFont val="Calibri"/>
        <family val="2"/>
        <scheme val="minor"/>
      </rPr>
      <t xml:space="preserve"> 60%
Rapport annuel rédigé avec tous les éléments du décret et publié en ligne → 100%</t>
    </r>
  </si>
  <si>
    <t>Matrice non réalisée</t>
  </si>
  <si>
    <t>Matrice et positionnement des résultats</t>
  </si>
  <si>
    <r>
      <t xml:space="preserve">Matrice non réalisée → 0%
Matrice réalisée </t>
    </r>
    <r>
      <rPr>
        <sz val="10"/>
        <rFont val="Calibri"/>
        <family val="2"/>
      </rPr>
      <t>→</t>
    </r>
    <r>
      <rPr>
        <sz val="10"/>
        <rFont val="Calibri"/>
        <family val="2"/>
        <scheme val="minor"/>
      </rPr>
      <t xml:space="preserve"> 60%
Matrice et positionnement des résultats </t>
    </r>
    <r>
      <rPr>
        <sz val="10"/>
        <rFont val="Calibri"/>
        <family val="2"/>
      </rPr>
      <t>→ 100%</t>
    </r>
  </si>
  <si>
    <t>Analyse non réalisée</t>
  </si>
  <si>
    <t>Matrice des coûts analysée</t>
  </si>
  <si>
    <r>
      <t xml:space="preserve">Analyse non réalisée → 0%
Matrice des coûts analysée → 80%
Etude réalisée </t>
    </r>
    <r>
      <rPr>
        <sz val="10"/>
        <rFont val="Calibri"/>
        <family val="2"/>
      </rPr>
      <t>→ 100%</t>
    </r>
  </si>
  <si>
    <t>Aucune action démarrée</t>
  </si>
  <si>
    <t>Actions sont mises en place</t>
  </si>
  <si>
    <t>Moins de 50% d'actions sont en cours de réalisation</t>
  </si>
  <si>
    <t>Plus de 50% d'actions sont en cours de réalisation</t>
  </si>
  <si>
    <r>
      <t xml:space="preserve">Aucune action démarrée → 0%
Moins de 50% d'actions sont en cours de réalisation → 25%
Plus de 50% d'actions sont en cours de réalisation → 75%
Actions sont mises en place </t>
    </r>
    <r>
      <rPr>
        <sz val="10"/>
        <rFont val="Calibri"/>
        <family val="2"/>
      </rPr>
      <t>→ 100%</t>
    </r>
  </si>
  <si>
    <t>Aucune communication n'est mis en place → 0%
Communication sur le positionnement → 50%
Communication sur les objectifs → 50%</t>
  </si>
  <si>
    <t>Aucune communication n'est mis en place</t>
  </si>
  <si>
    <t>a) Communication sur le positionnement</t>
  </si>
  <si>
    <t>b) Communication sur les objectifs</t>
  </si>
  <si>
    <t>• Fiches actions sur Optigede
• Fiches "belles histoires" dans les mdia accessibles</t>
  </si>
  <si>
    <t>Hors Syndicat</t>
  </si>
  <si>
    <t>Syndicat</t>
  </si>
  <si>
    <t>Rentrer le poucentage</t>
  </si>
  <si>
    <r>
      <t>La collectivité respecte la hiérarchie des modes de traitement des déchets au titre de la directive 2008/98/CE et de l’article L.541-1 du code de l’environnement.
Les UIOM doivent respecter le seuil de performance légal.</t>
    </r>
    <r>
      <rPr>
        <sz val="10"/>
        <rFont val="Calibri"/>
        <family val="2"/>
        <scheme val="minor"/>
      </rPr>
      <t xml:space="preserve">
</t>
    </r>
    <r>
      <rPr>
        <b/>
        <sz val="10"/>
        <rFont val="Calibri"/>
        <family val="2"/>
        <scheme val="minor"/>
      </rPr>
      <t/>
    </r>
  </si>
  <si>
    <t>• Rapport(s) d'étude</t>
  </si>
  <si>
    <r>
      <rPr>
        <b/>
        <u/>
        <sz val="10"/>
        <color theme="1"/>
        <rFont val="Calibri"/>
        <family val="2"/>
        <scheme val="minor"/>
      </rPr>
      <t>Niveau 4 : Pérennisation et partage d'expériences</t>
    </r>
    <r>
      <rPr>
        <sz val="10"/>
        <color theme="1"/>
        <rFont val="Calibri"/>
        <family val="2"/>
        <scheme val="minor"/>
      </rPr>
      <t xml:space="preserve">
La collectivité impulse et/ou pilote la création ou le transfert du pilotage de la démarche d'EIT à une structure externe dédiée (acteur-tiers) dont la gouvernance est multi-acteurs. Si la structure existe déjà, elle participe à sa consolidation. Elle participe aux instances de gouvernance auprès des autres acteurs partenaires (entreprises, associations, etc.).
</t>
    </r>
    <r>
      <rPr>
        <sz val="10"/>
        <rFont val="Calibri"/>
        <family val="2"/>
        <scheme val="minor"/>
      </rPr>
      <t xml:space="preserve">
La collectivité participe à la définition du modèle économique de l’acteur-tiers sur le territoire et s’assure d’un équilibre de financement privés et publics et d’autofinancement de l’acteur-tiers.</t>
    </r>
    <r>
      <rPr>
        <sz val="10"/>
        <color theme="1"/>
        <rFont val="Calibri"/>
        <family val="2"/>
        <scheme val="minor"/>
      </rPr>
      <t xml:space="preserve">
Un ETP est dédié au portage de la démarche pour assurer sa pérennité.
La collectivité incite les projets d'EIT de son territoire à s'évaluer sur la plateforme ELIPSE et à valoriser les retours d'expérience au sein du réseau SYNAPSE (réseau national des acteurs de l'EIT).
Elle communique plus largement sur les projets à forte valeur ajoutée.</t>
    </r>
  </si>
  <si>
    <r>
      <t xml:space="preserve">Niveau 1 :  Engagement politique et moyens
</t>
    </r>
    <r>
      <rPr>
        <sz val="10"/>
        <color theme="1"/>
        <rFont val="Calibri"/>
        <family val="2"/>
        <scheme val="minor"/>
      </rPr>
      <t>La collectivité justifie d'un portage politique de l'économie circulaire : Un élu s’engage à travers l’établissement d’une politique de l'économie circulaire.
La collectivité s'est dotée d'une équipe technique en charge de déployer la politique de l'économie circulaire en interne et en externe.</t>
    </r>
    <r>
      <rPr>
        <b/>
        <u/>
        <sz val="10"/>
        <color theme="1"/>
        <rFont val="Calibri"/>
        <family val="2"/>
        <scheme val="minor"/>
      </rPr>
      <t xml:space="preserve">
</t>
    </r>
  </si>
  <si>
    <r>
      <t xml:space="preserve">Niveau 2 : Diagnostic
</t>
    </r>
    <r>
      <rPr>
        <sz val="10"/>
        <rFont val="Calibri"/>
        <family val="2"/>
        <scheme val="minor"/>
      </rPr>
      <t>La collectivité réalise son diagnostic de l'économie circulaire sur le territoire à partir des analyses suivantes :</t>
    </r>
    <r>
      <rPr>
        <b/>
        <u/>
        <sz val="10"/>
        <rFont val="Calibri"/>
        <family val="2"/>
        <scheme val="minor"/>
      </rPr>
      <t xml:space="preserve">
</t>
    </r>
    <r>
      <rPr>
        <sz val="10"/>
        <rFont val="Calibri"/>
        <family val="2"/>
        <scheme val="minor"/>
      </rPr>
      <t xml:space="preserve">• une identification des orientations et des objectifs d'économie circulaire régionaux et locaux s'inscrivant dans les documents de planification (SRDEII, PRPGD, PRAEC, SRADDET, S3, PLU, SCOT, PCAET, PAT, SRDT, etc.).
• une analyse du tissu territorial afin d'identifier des enjeux économiques, environnementaux et sociaux prioritaires en matière d'économie circulaire. Ces analyses peuvent provenir des travaux précédents ou de nouvelles études.
• un recensement des principaux acteurs mobilisables (acteurs institutionnels, acteurs économiques du territoire, acteurs associatifs et citoyens) associé à une première prise de contact et un recensement des initiatives d'économie circulaire du territoire.
</t>
    </r>
    <r>
      <rPr>
        <sz val="10"/>
        <color rgb="FFFF0000"/>
        <rFont val="Calibri"/>
        <family val="2"/>
        <scheme val="minor"/>
      </rPr>
      <t xml:space="preserve">
   </t>
    </r>
  </si>
  <si>
    <t>Une stratégie territoriale de la politique Economie Circulaire et l'inscription dans le territoire nécessite un portage politique et un pilotage technique dédiés ainsi qu'un diagnostic et une stratégie d'économie circulaire avec des objectifs et des cibles clairement exprimés, cohérents avec les documents régionaux et nationaux.</t>
  </si>
  <si>
    <t>L'analyse des documents de planification sous-entend de mobiliser les personnes ressources pour interpréter les textes et identifier les enjeux.
Des diagnostics spécifiques sont attendus dans les autres orientations du Référentiel listées ci-après. Le diagnostic de ce niveau 1.1.2 peut poser des éléments de connaissances sur ses sujets:
Déchets :
   2.2.1 Etude d'opportunités d'optimisation de la collecte des déchets
   2.3.1 Etude des flux de déchets et d'opportunités de leur valorisation
   2.4.1 Etude de pistes de réduction d'impact de la gestion des déchets (collecte et traitement)
Acteurs :
   3.1 Diagnostic de filière(s) à enjeux d'économie circulaire
   3.3.1 Annuaire des activités qui proposent des biens ou des services responsables sur le territoire
   3.4.2 Liste des établissements du territoire dispensant une formation en écoconception
 Finances:
   2.1.1 Structure des achats de la collectivité (en vue d'y intégrer des clauses d'achats responsables)
   4.1.2 Etude d'optimisation des coûts du Service Publique de Gestion des Déchets
   4.2.2 Etude de faisabilité de la Tarification Incitative</t>
  </si>
  <si>
    <t>• Un élu référent en charge de la politique Economie Circulaire est identifié
• La politique Economie Circulaire est engagée
• L'équipe technique est identifiée
• Un budget alloué à la politique Economie Circulaire</t>
  </si>
  <si>
    <r>
      <t xml:space="preserve">Avancement des </t>
    </r>
    <r>
      <rPr>
        <sz val="10"/>
        <rFont val="Calibri"/>
        <family val="2"/>
        <scheme val="minor"/>
      </rPr>
      <t>analyses du diagn</t>
    </r>
    <r>
      <rPr>
        <sz val="10"/>
        <color theme="1"/>
        <rFont val="Calibri"/>
        <family val="2"/>
        <scheme val="minor"/>
      </rPr>
      <t>ostic</t>
    </r>
  </si>
  <si>
    <r>
      <rPr>
        <sz val="10"/>
        <rFont val="Calibri"/>
        <family val="2"/>
        <scheme val="minor"/>
      </rPr>
      <t xml:space="preserve">Définir l'organisation de la collectivité : l'élu identifié, l'équipe projet.
Définir moyens humains et financiers  : le budget identifié, les moyens humains.
Formaliser l'intention de développer une stratégie et un programme d'actions Economie Circulaire sur le territoire (exemple: une politique Economie Circulaire, une politique de Transition Ecologique intégrant les éléments de l'économie circulaire, etc.). 
</t>
    </r>
    <r>
      <rPr>
        <sz val="10"/>
        <color rgb="FF7030A0"/>
        <rFont val="Calibri"/>
        <family val="2"/>
        <scheme val="minor"/>
      </rPr>
      <t xml:space="preserve">
</t>
    </r>
  </si>
  <si>
    <t>• Délibération indiquant l'engagement à développer une stratégie et un programme d'actions Economie Circulaire 
• L'organigramme de l'équipe mobilisée pour la mise en œuvre de la politique Economie Circulaire (élu et équipe technique)
• Justificatif d'une ligne budgétaire dédiée à la stratégie et au programme d'actions Economie Circulaire
• Fiches de poste des membres de l'équipe mises à jour</t>
  </si>
  <si>
    <t>Preuve d'avancement du diagnostic:
• Synthèse des enjeux, objectifs et actions économie circulaire des documents de planification analysés (avec les sources).
• Les conclusions du diagnostic des enjeux économiques, environnementaux et sociaux retenus prioritaires pour la stratégie Economie Circulaire.
• La liste des acteurs et des incitatives économie circulaire sur le territoire.</t>
  </si>
  <si>
    <r>
      <t xml:space="preserve">Niveau 3 : Gouvernance élargie en interne et en externe
</t>
    </r>
    <r>
      <rPr>
        <sz val="10"/>
        <rFont val="Calibri"/>
        <family val="2"/>
        <scheme val="minor"/>
      </rPr>
      <t>La collectivité met en place une gouvernance élargie permettant de construire une stratégie et des actions Economie Circulaire le plus en adéquation avec le territoire. Co-construite avec les acteurs du territoire, la stratégie Economie Circulaire sera soutenue par les acteurs du territoire dans sa mise en œuvre.</t>
    </r>
  </si>
  <si>
    <t xml:space="preserve">L'équipe Economie Circulaire associe à l'élaboration et au suivi de sa stratégie les autres services de la collectivité.
La collectivité organise une consultation et/ou une concertation collaborative auprès des acteurs du territoire concernant son projet et sa stratégie Economie Circulaire.
Acteurs du territoire : acteurs économiques, associations, citoyens...
La collectivité cherche à co-construire ses actions avec les acteurs du territoire. Des espaces d'échange sont créés pour le partage de bonnes pratiques et la co-construction des actions.
</t>
  </si>
  <si>
    <t>• Aucune action → 0%
• Elu identifié → 20%
• Politique Economie Circulaire engagée → 30%
• Equipe technique est identifiée → 40%
• Budget est alloué à la politique Economie Circulaire → 10%
(cases à cocher)</t>
  </si>
  <si>
    <t xml:space="preserve">• Aucune action → 0%
• Enjeux et objectifs en lien avec l'économie circulaire identifiés dans les documents de planification existants → 20%
• Diagnostic comprend une analyse des secteurs économiques → 20%
• Diagnostic comprend une analyse des enjeux environnementaux → 20%
• Diagnostic comprend une analyse des enjeux sociaux → 20%
• Recensement des acteurs et des initiatives réalisé → 20%
(Cases à cocher)
</t>
  </si>
  <si>
    <t>• Mise en place d'un comité de pilotage interne élargi
• Présence d'une gouvernance élargie
• Groupe de travail avec des acteurs externes pour la conception d'actions</t>
  </si>
  <si>
    <t>• Aucune action → 0%
• COPIL interne existant → 20% du niveau
• Gouvernance élargie avec les représentants des acteurs du territoire (société civile, acteurs publiques, acteurs économiques) → 30% du niveau
• Groupes de travail pour la construction des actions  Economie Circulaire → 50%
(Cases à cocher)</t>
  </si>
  <si>
    <t>• Liste des membres de la gouvernance et leurs rôles 
• Compte -rendu des réunions de gouvernance.</t>
  </si>
  <si>
    <r>
      <t>Niveau 4 : Stra</t>
    </r>
    <r>
      <rPr>
        <b/>
        <u/>
        <sz val="10"/>
        <rFont val="Calibri"/>
        <family val="2"/>
        <scheme val="minor"/>
      </rPr>
      <t xml:space="preserve">tégie et Programme d'action Economie Circulaire
</t>
    </r>
    <r>
      <rPr>
        <sz val="10"/>
        <rFont val="Calibri"/>
        <family val="2"/>
        <scheme val="minor"/>
      </rPr>
      <t>Sur la base des résultats du diagnostic, la collectivité adopte le documen</t>
    </r>
    <r>
      <rPr>
        <sz val="10"/>
        <color theme="1"/>
        <rFont val="Calibri"/>
        <family val="2"/>
        <scheme val="minor"/>
      </rPr>
      <t>t cadre de la stratégie économie circulaire.
Elle crée un programme d'action.</t>
    </r>
  </si>
  <si>
    <t>La stratégie et le programme d'actions sont établis</t>
  </si>
  <si>
    <t>La Stratégie (avec la Gouvernance élargie) :
• Définir une vision à court, moyen et long terme de l'économie circulaire pour le territoire 
• Définir des objectifs clairs et atteignables pour avancer vers la vision
Le programme d'actions (avec les Groupes de travail) :
• Définir les actions permettant de remplir les objectifs
• Définir le calendrier de réalisation
• Définir les résultats des actions et les impacts attendus
Les exemples de leviers et de champs d'actions de la stratégie Economie Circulaire se trouvent dans l'Axe 2, 3 et 4.
Exemples:
Comment mobiliser et accompagner le secteur économique dans le développement de l'économie de la fonctionnalité ?
Comment favoriser les achats durables chez les acteurs publiques du territoires ?
Comment mobiliser différents publics sur le gaspillage alimentaire  ?
Comment la collectivité peut agir sur les fournisseurs de matières premières pour améliorer l'approvisionnement durable : au niveau local (biomasse, eau, etc.), national et international (minerais, etc.)?</t>
  </si>
  <si>
    <t xml:space="preserve">• Délibération de l'adoption de la stratégie comprenant le budget associé
• Programme d'actions formalisé
</t>
  </si>
  <si>
    <r>
      <t xml:space="preserve">Niveau 5 : Mise en œuvre et valorisation
</t>
    </r>
    <r>
      <rPr>
        <sz val="10"/>
        <rFont val="Calibri"/>
        <family val="2"/>
        <scheme val="minor"/>
      </rPr>
      <t>La collectivité met en œuvre sur ses compétences et de manière opérationnelle des actions co-construites avec les acteurs du territoire.
Elle capitalise les retours des actions effectuées.</t>
    </r>
    <r>
      <rPr>
        <b/>
        <u/>
        <sz val="10"/>
        <rFont val="Calibri"/>
        <family val="2"/>
        <scheme val="minor"/>
      </rPr>
      <t xml:space="preserve">
</t>
    </r>
  </si>
  <si>
    <t>Présence d'actions antérieures à la stratégie (antérieures à la date de la délibération du 1.1.1)
Taux de réalisation d'actions issues du programme d'actions postérieures à la date de la délibération du 1.1.1)</t>
  </si>
  <si>
    <t xml:space="preserve">Organiser un suivi de la mise en œuvre (par l'équipe technique et l'élu). 
Communiquer les résultats atteints largement au sein de la collectivité et à travers le territoire (sous forme de "belles histoires" via un site web, des évènements, des réseaux sociaux, etc.). Les acteurs du territoire sont conscients de leur impact sur le développement de l'économie circulaire et adhérent plus facilement aux projets.
Ce retour d'expérience stimule d'autres territoires.
</t>
  </si>
  <si>
    <t>Niveaux grisés si "Type de structure" est Syndicat</t>
  </si>
  <si>
    <t>1.2.2 + 1.2.3</t>
  </si>
  <si>
    <t>Niveaux grisés si "Type de structure" est autre que Syndicat (Commune, Communauté de commune, Communauté urbaine, Commaunauté d'agglomération, Métropole, Conseil départemental, Conseil Régional)</t>
  </si>
  <si>
    <t>1.2.2bis</t>
  </si>
  <si>
    <r>
      <t xml:space="preserve">Niveau 1 : Formation interne
</t>
    </r>
    <r>
      <rPr>
        <sz val="10"/>
        <rFont val="Calibri"/>
        <family val="2"/>
        <scheme val="minor"/>
      </rPr>
      <t>La collectivité répertorie des compétences nécessaires à la mise en œuvre de la stratégie, du programme d'actions, ainsi que leurs suivi. 
La collectivité met en place des formations internes (auprès des élus, des chargés de mission, des agents techniques, etc.) sur l'économie circulaire dans sa globalité ou sur les thématiques qu'elle comprend.
En collaboration avec les Ressources Humaines, le plan de formation annuel intègre des formations sur l’économie circulaire pertinentes pour chaque métier.</t>
    </r>
  </si>
  <si>
    <t xml:space="preserve">
ELa collectivité peut répertorier les compétences nécessaires à la mise en œuvre sur la base des fiches de poste de l'équipe technique.
Exemples de sujets de formations :
• Economie circulaire en regard des 7 piliers
• Prévention des déchets
• Compostage
• Achat durable
• Gaspillage alimentaire
Des pistes de formations par l'ADEME - catalogue de formations programmés : https://formations.ademe.fr/solutions/recherche-de-formation.html?stab=0&amp;start=0&amp;folid=26&amp;search=&amp;theme=31</t>
  </si>
  <si>
    <t>Le plan de formation annuel prévoit des formations Economie Circulaire pertinentes et ces formation sont réalisées</t>
  </si>
  <si>
    <r>
      <rPr>
        <b/>
        <u/>
        <sz val="10"/>
        <rFont val="Calibri"/>
        <family val="2"/>
        <scheme val="minor"/>
      </rPr>
      <t xml:space="preserve">Niveau 2 : Transversalité pour des actions et des projets
</t>
    </r>
    <r>
      <rPr>
        <sz val="10"/>
        <color theme="1"/>
        <rFont val="Calibri"/>
        <family val="2"/>
        <scheme val="minor"/>
      </rPr>
      <t>Les personnes en charge de la démarche d'économie circulaire sont invitées dans la comitologie de pilotage et de suivi des autres stratégies de la collectivité.
La collectivité co-construit des actions économie circulaire inter-service pour favoriser la transversalité entre les services de la collectivité.
La stratégie Economie Circulaire est ainsi liée avec les stratégie sectorielles existantes.</t>
    </r>
  </si>
  <si>
    <t>• Intégrer les équipes Economie Circulaire dans la conception et réalisation de projets en lien avec les services de la collectivité :
-  Renouvellement du transport en commun : motorisation au biogaz
-  Communication :  promotion sensibilisation citoyens consommation responsable, 
-  Jardins partagés : promotion du compostage collectif et formation au jardinage
-  Marchés d'approvisionnement de la cantine scolaire : alimentation durable, local et de saison, cantine zéro gaspillage
-  Manifestation culturelle : transfert vers l'éco-manifestation, événements zéro déchet, zéro-gaspi.
• Identifier des cycles de révision des stratégies sectorielles pour passer à la Transversalité amont</t>
  </si>
  <si>
    <t>Part des compétences obligatoires et facultatives exercées par la collectivité (mobilité, urbanisme, etc.) pour lesquelles l'équipe Economie Circulaire a co-construit au moins une action favorisant  l'Economie Circulaire dans les 4 dernières années</t>
  </si>
  <si>
    <t>• Description de l'action co-construit pour chaque compétence avec l'explication ce qui favorise l'Economie Circulaire
• Fiches actions sur Optigede</t>
  </si>
  <si>
    <t>Les futurs axes stratégiques intègrent les composantes de l'économie circulaire dès leur élaboration.
•  Créer des groupes de coordination ad hoc (comités, commissions, agences ou groupes de travail)
• Organiser des points de coordination ad hoc au niveau municipal, départemental, régional ou national. Conclure des accords avec le niveau adapté pour faciliter la mise en œuvre de la Stratégie
• Renforcer les liens avec les politiques et les stratégie de la collectivité :
- Plan Alimentaires Territoriaux
- PLUi
- Stratégie Mobilité
- Affaires culturels
- Stratégie RSE
- etc.</t>
  </si>
  <si>
    <t>Dans les compétences obligatoires et facultatives exercées par la collectivité (mobilité, urbanisme, etc.), part des stratégies ou des politiques dans lesquelles l'équipe Economie Circulaire a été associée pour leur conception.</t>
  </si>
  <si>
    <t xml:space="preserve">• Document approuvé par un élu précisant comment l'économie circulaire est prise en compte dans les nouvelles stratégies
• Compte Rendu  des réunions d'élaboration des nouvelles stratégies
</t>
  </si>
  <si>
    <t>• Vote du plan formation par la collectivité
• Attestations de participation aux formations réalisées</t>
  </si>
  <si>
    <r>
      <rPr>
        <b/>
        <u/>
        <sz val="10"/>
        <rFont val="Calibri"/>
        <family val="2"/>
        <scheme val="minor"/>
      </rPr>
      <t xml:space="preserve">Niveau 3 : Politiques territoriales intègrent l'Economie Circulaire
</t>
    </r>
    <r>
      <rPr>
        <sz val="10"/>
        <rFont val="Calibri"/>
        <family val="2"/>
        <scheme val="minor"/>
      </rPr>
      <t xml:space="preserve">La collectivité intègre les équipes Economie Circulaire dans la conception de ses politiques et stratégies territoriales. </t>
    </r>
  </si>
  <si>
    <t>Aucun élement de stratégie → 0%
Stratégie intègre les enjeux économiques, environnementaux et sociaux → 15%
Stratégie fixe des caps à court, moyen et long terme → 15%
Stratégie cible la société civile, les acteurs publiques et les acteurs économiques → 15%
Stratégie couvre tous les axes de l'ECi → 15%
Aucun élement de programme d'actions → 0%
Programme d'actions couvre différents champs de l'ECi  :
• action(s) vers la société civile → 4%
• action(s) vers les acteurs publiques → 4%
• action(s) vers les acteurs économiques → 4%
• action(s) sur les piliers de l'économie circulaire :
- Approvisionnement durable → 4%
- Ecoconception → 4%
- Ecologie industrielle et territoriale → 4%
- Economie de la fonctionnalité → 4%
- Consommation responsable → 4%
- Allongement de la durée d'usage → 4%
- Recyclage → 4%</t>
  </si>
  <si>
    <r>
      <t>Aucune valorisation d'action → 0%
Actions antérieures à la stratégie sont valorisés → 20%
Plus de 20% des actions issues du programme d'action sont valorisés → 20%</t>
    </r>
    <r>
      <rPr>
        <i/>
        <sz val="10"/>
        <rFont val="Calibri"/>
        <family val="2"/>
        <scheme val="minor"/>
      </rPr>
      <t xml:space="preserve">
</t>
    </r>
    <r>
      <rPr>
        <sz val="10"/>
        <rFont val="Calibri"/>
        <family val="2"/>
        <scheme val="minor"/>
      </rPr>
      <t>Plus de 50% des actions issues du programme d'action sont valorisés → 20%</t>
    </r>
    <r>
      <rPr>
        <i/>
        <sz val="10"/>
        <rFont val="Calibri"/>
        <family val="2"/>
        <scheme val="minor"/>
      </rPr>
      <t xml:space="preserve">
</t>
    </r>
    <r>
      <rPr>
        <sz val="10"/>
        <rFont val="Calibri"/>
        <family val="2"/>
        <scheme val="minor"/>
      </rPr>
      <t>Le programme d'action réalisé couvre différents pilliers de l'économie circulaire → [Note de l'axe 5] * 40%</t>
    </r>
  </si>
  <si>
    <r>
      <rPr>
        <b/>
        <u/>
        <sz val="10"/>
        <rFont val="Calibri"/>
        <family val="2"/>
        <scheme val="minor"/>
      </rPr>
      <t>Niveau 1 : Indicateurs spécifiques et objectifs</t>
    </r>
    <r>
      <rPr>
        <sz val="10"/>
        <rFont val="Calibri"/>
        <family val="2"/>
        <scheme val="minor"/>
      </rPr>
      <t xml:space="preserve">
Dans le cadre de sa stratégie la collectivité détermine : 
des indicateurs de résultats lui permettant de piloter la réalisation du programme d’actions.
des indicateurs d'impact lui permettant de mesurer l'efficacité de son programme d'actions et suivre la trajectoire de la stratégie.
En accord avec la stratégie, elle détermine un objectif pour chaque indicateur spécifique.
Les indicateurs sont suivis avec des données fiables.</t>
    </r>
  </si>
  <si>
    <t>dentifier des indicateurs de résultats par action, ainsi que leurs objectifs et usages.
Identifier des indicateurs d'impact par action ou domaine d'actions, ainsi que leurs objectifs et usages.
Identifier des indicateurs transversaux et spécifiques aux secteurs activités ou filières stratégiques du territoire.
Mettre en place la collecte de données pour suivre les indicateurs identifiés.
Rendre accessibles certaines données pertinentes aux acteurs du territoire afin d'alimenter leurs actions et motivation.
Exemple d'indicateur : gaspillage alimentaire dans les cantines scolaires en g/repas
→ permet de mesurer l'efficacité des actions orientées vers une diminution de cette notion.</t>
  </si>
  <si>
    <t>Comment gérer les notes ? Avoir une grille par type de structure ???</t>
  </si>
  <si>
    <t>• Indicateurs spécifiques et objectifs renseignés dans une interface dédié (interface web du Référentiel Economie Circulaire ou une autre interface choisie par la collectivité ex. tableau de bord Excel).</t>
  </si>
  <si>
    <r>
      <rPr>
        <b/>
        <u/>
        <sz val="10"/>
        <color theme="1"/>
        <rFont val="Calibri"/>
        <family val="2"/>
        <scheme val="minor"/>
      </rPr>
      <t>Niveau 2 : Bilan et ajustement des actions</t>
    </r>
    <r>
      <rPr>
        <sz val="10"/>
        <color theme="1"/>
        <rFont val="Calibri"/>
        <family val="2"/>
        <scheme val="minor"/>
      </rPr>
      <t xml:space="preserve">
La collectivité effectue un bilan annuel sur la base des indicateurs  proposés par le Référentiel Economie Circulaire ou choisis par la collectivité. Elle en tire des conclusions aboutissant à un ajustement de sa politique et de sa stratégie Economie Circulaire ainsi qu'à une modification du programme d'actions.
Elle élabore un document synthétique pour présenter l'évolution des indicateurs et la mise à jour des actions.</t>
    </r>
  </si>
  <si>
    <t xml:space="preserve">Le COPIL interne et la Gouvernance sont associés à la revue annuelle. Des éventuelles ajustements sont intégrés dans le programme d'actions. La stratégie peut aussi être ajusté si les raisons sont valables.
Les bilans peuvent être plus fréquent si la collectivité le juge nécessaire.
Des bilans spécifiques par filière ou par thématique peuvent également être réalisés grâce aux indicateurs de résultats, d'impact et spécifiques par secteur stratégique.
</t>
  </si>
  <si>
    <t xml:space="preserve">• Compte Rendu des réunions d'analyse des résultats
• Programme d'actions mis à jour
• Document de synthèse
• Support de communication externe
</t>
  </si>
  <si>
    <t xml:space="preserve">Souvent responsable des plus gros impacts environnementaux et des plus gros coûts, la collecte des déchets doit être pensée pour être plus efficiente en elle-même mais également être en lien avec la prévention dans une logique de réduction des déchets et en cohérence avec les moyens de traitement.
L’optimisation de la collecte commence chez le producteur du déchet et doit donc être associée à une communication efficace notamment lors du déploiement de nouvelles solutions (passage de « Porte A Porte » (PAP) à « Par Apport Volontaire » (PAV), mise en place de la Tarification Incitative, …).
L’optimisation en elle-même consiste en un ensemble de questions dont les réponses doivent impérativement être adaptées au contexte local et garantir la qualité du service rendu : PAP ou PAV ?, quels flux doivent être collectés séparément et dans quels contenants ?, où placer les points de collecte pour qu'ils soient accessibles et réduire la longueur des tournées ?, quelles fréquences choisir pour les différentes tournées ?, quels véhicules de collecte utiliser et comment les utiliser efficacement ?, comment optimiser les moyens humains associés à la collecte ?
</t>
  </si>
  <si>
    <t>Exemples d'actions :
• Caractériser les OMR
• Evaluer le taux de présentation des bacs et de fréquentation des déchèteries
• Suivre son parc de bacs et de composteurs
• Evaluer le parc de déchèteries : étude en vue de la mise en place du contrôle d'accès en déchèterie, facturation différenciée selon les flux,...
• Mener une étude en vue de la mise en place des solutions alternatives pour diminuer les flux traités : broyeurs de végétaux à disposition, collecte "préservente", ...</t>
  </si>
  <si>
    <r>
      <t>Analyses absents ou obsolètes → 0%
Analyse disponibles et d'actualité par rapport à l'état du système de collecte: (choix multiple)
• Taux d'utilisation du service → 33%
• Evaluation du parc de déchèteries → 33%
• Etude préalable à la mise en place de solutions alternatives pour diminuer les flux traités → 33%</t>
    </r>
    <r>
      <rPr>
        <i/>
        <sz val="10"/>
        <color rgb="FFFF0000"/>
        <rFont val="Calibri"/>
        <family val="2"/>
        <scheme val="minor"/>
      </rPr>
      <t xml:space="preserve">
</t>
    </r>
  </si>
  <si>
    <t>• Rapports des enquêtes et des études
Les preuves ne doivent pas forcement être récentes (en terme de date), mais d'actualité par rapport à l'état du système de collecte en place.</t>
  </si>
  <si>
    <t>Fixer des priorités d'optimisation du système de collecte sur une période donnée afin de ne pas mener tous les chantiers d'optimisation de front.
En fonction de la stratégie et des moyens de collectivité les actions peuvent porter sur les objectifs extraits de la loi relative à la lutte contre le gaspillage et pour l'économie circulaire qui concernent la collecte :
• Extension des consignes de tri et harmonisation des couleurs des bacs de collecte sélective selon les règles nationales d'ici 2022 
• Harmonisation des schémas de collecte
• Mise en place des REP
• Tri à la source des bio déchets d'ici fin 2023
• 90% de collecte pour recyclage des bouteilles et flacons pour boisson en 2029
• Installation généralisée de corbeille de tri dans l’espace public
• Collecte élargie des produits usagés en magasin.</t>
  </si>
  <si>
    <t xml:space="preserve">Aucun élément de plan d’action → 0%
Plan d'action en cours d'élaboration → 50% 
Plan d'action validé par les élus → 100%
</t>
  </si>
  <si>
    <t>• Plan d'action
• Délibération validant le plan d'action</t>
  </si>
  <si>
    <t>Le plan d'action est déployé sur les thématiques prioritaires</t>
  </si>
  <si>
    <t>• Bac pucée et contrôle de l'accès à la déchèterie (choix unique) :
→ non existant : 0%
→ en cours : 10%
→ réalisé : 20%</t>
  </si>
  <si>
    <t>• Optimisation du réseau de déchèterie (choix unique) :
→ non existant : 0%
→ en cours : 10%
→ réalisé : 20%</t>
  </si>
  <si>
    <t>• Développement de l'accueil de nouvelles filières en déchèteries (liés aux REP ou non) (choix unique):
→ non existant : 0%
→ en cours : 10%
→ réalisé : 20%</t>
  </si>
  <si>
    <t>• Tri à la source de bio déchets (choix unique) :
→ non existant : 0%
→ en cours : 10%
→ réalisé : 20%</t>
  </si>
  <si>
    <t>• Document Unique d'Evaluation de Risques Professionnels</t>
  </si>
  <si>
    <t>Pour les déchets organiques, s’inscrire dans la démarche ConcerTO (programme de concertation territorial autour de la matière organique)
Une étude peut être basée sur les travaux internes déjà disponible ou réalisée sur mesure en interne ou par un sous-traitant.
Etude d'optimisation peut faire état du taux d'utilisation des installations actuelles et l'optimiser.
L'étude peut mener vers la mise en place de nouvelle(s) filière.</t>
  </si>
  <si>
    <r>
      <t xml:space="preserve">Au-delà des obligations du guide de collecte des déchets (Article R2224-27 du Code général des collectivités territoriales), la collectivité informe les professionnels sur leurs obligations notamment : tri 5 flux (décret n° 2016-288 du 10 mars 2016) </t>
    </r>
    <r>
      <rPr>
        <sz val="10"/>
        <color rgb="FFFF0000"/>
        <rFont val="Calibri"/>
        <family val="2"/>
        <scheme val="minor"/>
      </rPr>
      <t>et tr</t>
    </r>
  </si>
  <si>
    <t xml:space="preserve">Aucune solution n’est en cours de concrétisation → 0%
Moins de 1/3 de solutions retenues dans l’étude sont en cours de concrétisation → 25%
Entre 1/3 et 2/3 de solutions sont en cours de concrétisation → 50%
Plus de 2/3 de solutions sont en cours de concrétisation → 75%
Toutes les solutions ont été concrétisées → 100% 
</t>
  </si>
  <si>
    <t>Installation de traitement : centre de tri, de prétraitement, de recyclage, centre de compostage, méthaniser, incinérateur, installation de stockage, etc.
Pour les Installations de Stockage de Déchets Non-Dangereux (ISDND), l’installation est gérée en bio réacteur avec captage et valorisation du biogaz.
Pour les installations de méthanisation, le digestat produit fait l’objet d’une valorisation locale garantissant le respect de la qualité des sols.
Pour les installations de valorisation énergétique, s'assurer des débouchés sur la chaleur et l'électricité produite.
Maintenir une veille pour identifier et intégrer les meilleures technologies disponibles (MTD) de valorisation des déchets :
   - en tenant compte de la qualité des flux entrants
   - en s’assurant que les flux et volumes sortant seront cohérent avec la disponibilité et la capacité des repreneurs
   - en tenant compte des études de prospection (évolution future des flux)</t>
  </si>
  <si>
    <t>Suivi de la concrétisation est mis en place
Part des déchets valorisés</t>
  </si>
  <si>
    <t xml:space="preserve">• Documents de production : PV de contrôle qualité, remonté des écarts, trace des actions correctives
• Document de suivi des refus (refus de tri, digestat et énergie)
</t>
  </si>
  <si>
    <r>
      <rPr>
        <b/>
        <u/>
        <sz val="10"/>
        <color theme="1"/>
        <rFont val="Calibri"/>
        <family val="2"/>
        <scheme val="minor"/>
      </rPr>
      <t>Niveau 3 : Suivre et accompagner les installations de traitement</t>
    </r>
    <r>
      <rPr>
        <sz val="10"/>
        <color theme="1"/>
        <rFont val="Calibri"/>
        <family val="2"/>
        <scheme val="minor"/>
      </rPr>
      <t xml:space="preserve">
La collectivité suit les installations de traitement sous sa responsabilité et s’assure de leur efficacité en matière de valorisation. Dans cette optique, elle accompagne les équipes en charge de ces installations. 
La collectivité doit ainsi :
• S’assurer que l’ensemble des flux du territoire puissent être traités en priorisant le réemploi et le recyclage.
• S’assurer que les contrôles sont effectués pour assurer l’optimisation du processus de traitement et la qualité des flux entrants et sortants. 
• Alerter les producteurs de déchets et les acteurs qui interviennent en amont en cas de non-qualité des flux entrants et s’assure que les actions correctives sont effectuées si les autres contrôles révèlent des écarts.
• Quantifier et caractériser les refus de tri (ou les mâchefers) dans le but de les réduire, notamment en rehaussant les exigences de qualité du flux entrant si nécessaire et éventuellement éviter la sur-qualité.
• S’assurer que les refus de tri (ou les mâchefers) sont valorisés selon la hiérarchie de traitement.</t>
    </r>
  </si>
  <si>
    <r>
      <rPr>
        <b/>
        <u/>
        <sz val="10"/>
        <color theme="1"/>
        <rFont val="Calibri"/>
        <family val="2"/>
        <scheme val="minor"/>
      </rPr>
      <t>Niveau 2</t>
    </r>
    <r>
      <rPr>
        <u/>
        <sz val="10"/>
        <color theme="1"/>
        <rFont val="Calibri"/>
        <family val="2"/>
        <scheme val="minor"/>
      </rPr>
      <t xml:space="preserve"> </t>
    </r>
    <r>
      <rPr>
        <b/>
        <u/>
        <sz val="10"/>
        <color theme="1"/>
        <rFont val="Calibri"/>
        <family val="2"/>
        <scheme val="minor"/>
      </rPr>
      <t>: Concrétiser</t>
    </r>
    <r>
      <rPr>
        <sz val="10"/>
        <color theme="1"/>
        <rFont val="Calibri"/>
        <family val="2"/>
        <scheme val="minor"/>
      </rPr>
      <t xml:space="preserve">
La collectivité concrétise les solutions issues des études d'optimisation. Elle met en place les conditions (financières et organisationnelles) pour favoriser l’émergence de ces solutions.
Elle mène et accompagne l'évolution des moyens de traitement.</t>
    </r>
  </si>
  <si>
    <r>
      <rPr>
        <b/>
        <u/>
        <sz val="10"/>
        <rFont val="Calibri"/>
        <family val="2"/>
        <scheme val="minor"/>
      </rPr>
      <t xml:space="preserve">Niveau 1 : Connaitre les flux
</t>
    </r>
    <r>
      <rPr>
        <sz val="10"/>
        <rFont val="Calibri"/>
        <family val="2"/>
        <scheme val="minor"/>
      </rPr>
      <t>En amont de d’optimisation de la valorisation des déchets sur son territoire, la collectivité doit :
• Identifier les principaux flux de déchets du territoire et leur méthode de traitement actuelle. 
• Identifier les flux insuffisamment valorisés au regard de la hiérarchie de traitement et les causes de cette insuffisance (absence de moyen de traitement, moyen de traitement saturé, absence d’exutoire adapté, coût des autres traitement trop élevé, …)
• Réaliser des études de faisabilités technico-économique sur des solutions pour améliorer la valorisation de flux sélectionnés en tenant compte des problématiques associées aux détournements de flux (sous-alimentation des installations de traitement, reconversion des installation, etc.)</t>
    </r>
  </si>
  <si>
    <r>
      <rPr>
        <b/>
        <u/>
        <sz val="10"/>
        <rFont val="Calibri"/>
        <family val="2"/>
        <scheme val="minor"/>
      </rPr>
      <t>Niveau 3 : Mettre en œuvre le plan d'action et communiquer</t>
    </r>
    <r>
      <rPr>
        <sz val="10"/>
        <rFont val="Calibri"/>
        <family val="2"/>
        <scheme val="minor"/>
      </rPr>
      <t xml:space="preserve">
La collectivité met en œuvre le plan d'action du Niveau 2. Elle pilote la mise en œuvre du Plan d'action pour s'assurer de l'atteinte d'objectifs.
Elle déploie la communication associée pour valoriser ses progrès.
Une fois le Plan d'action est réalisé, la collectivité peut recommencer une nouvelle boucle d'optimisation.</t>
    </r>
  </si>
  <si>
    <r>
      <rPr>
        <b/>
        <u/>
        <sz val="10"/>
        <rFont val="Calibri"/>
        <family val="2"/>
        <scheme val="minor"/>
      </rPr>
      <t>Niveau 2 : Définir un plan d'action</t>
    </r>
    <r>
      <rPr>
        <sz val="10"/>
        <rFont val="Calibri"/>
        <family val="2"/>
        <scheme val="minor"/>
      </rPr>
      <t xml:space="preserve">
Sur la base des données du suivi ou des résultats des études, la collectivité défini un plan d'action d'optimisation de la collecte en cohérence avec les objectifs de la loi relative à la lutte contre le gaspillage et pour l'économie circulaire (loi AGEC).</t>
    </r>
  </si>
  <si>
    <r>
      <rPr>
        <b/>
        <u/>
        <sz val="10"/>
        <rFont val="Calibri"/>
        <family val="2"/>
        <scheme val="minor"/>
      </rPr>
      <t xml:space="preserve">Niveau 1 : </t>
    </r>
    <r>
      <rPr>
        <b/>
        <u/>
        <sz val="10"/>
        <color theme="1"/>
        <rFont val="Calibri"/>
        <family val="2"/>
        <scheme val="minor"/>
      </rPr>
      <t>Connaitre l'état du service publique de collecte des déchets</t>
    </r>
    <r>
      <rPr>
        <sz val="10"/>
        <color theme="1"/>
        <rFont val="Calibri"/>
        <family val="2"/>
        <scheme val="minor"/>
      </rPr>
      <t xml:space="preserve">
La collectivité a réalisé les études nécessaires en faveur d'une démarche d'optimisation du service public de collecte des déchets. Les études peuvent être réalisées en interne ou par un prestataire.
Elle dispose notamment des analyses suivantes :
• Etude d'optimisation pré collecte/collecte (peut être réalisée ponctuellement ou organisé au cours de l'eau) qui porte également sur le taux d'utilisation du service en vue d'une diminution/adaptation des fréquences et modes de collecte et des volumes des contenants.
• Evaluation du parc de déchèterie en vue de l'adaptation et de l'optimisation de son réseau sur le territoire.
• Etude préalable à la mise en place de solutions alternatives pour diminuer les flux traités.
</t>
    </r>
  </si>
  <si>
    <t>Portage du Programme Local de Prévention des Déchets Ménages et Assimilés</t>
  </si>
  <si>
    <t>Compétence gestion des déchéteries (ou collecte en décheterie ?)</t>
  </si>
  <si>
    <t xml:space="preserve">Mener une étude en interne ou par un prestataire :
• Recensement des dépôts sauvages : identifier de lieux, les tonnages, les contrevenants.
• Etude des émissions des polluants émergeants sur les principaux sites de traitement
• Si la configuration territoriale le permet, la collectivité étudie les possibilités de réduction de la quantité de déchets transportés par route : augmentation de la part de déchets transportés par la voie d'eau et/ou la voie ferrée.
Analyser les constats
Identifier les pistes de réduction des émissions et nuisances (optimisation des transports de déchets, optimisation des circuits de collecte et/ ou report modal, émissions des sites de traitement, dépôts sauvages de déchets, gestion des effluents, ...)
Sélectionner les actions à mener
</t>
  </si>
  <si>
    <t xml:space="preserve">Connaissance des pistes de réduction d’impact
Priorisation d’actions d’optimisation
</t>
  </si>
  <si>
    <t>• Justificatif de décision de la collectivité à mener l'étude en interne ou en externe (ex. Compte rendu, délibération, cahier des charges de l'étude, etc.)
• Rapport de l'étude réalisée
• La liste des actions priorisées</t>
  </si>
  <si>
    <r>
      <rPr>
        <b/>
        <u/>
        <sz val="10"/>
        <color theme="1"/>
        <rFont val="Calibri"/>
        <family val="2"/>
        <scheme val="minor"/>
      </rPr>
      <t xml:space="preserve">Niveau 1 : </t>
    </r>
    <r>
      <rPr>
        <b/>
        <u/>
        <sz val="10"/>
        <rFont val="Calibri"/>
        <family val="2"/>
        <scheme val="minor"/>
      </rPr>
      <t>Identifier les pistes de réduction des impacts</t>
    </r>
    <r>
      <rPr>
        <b/>
        <u/>
        <sz val="10"/>
        <color theme="1"/>
        <rFont val="Calibri"/>
        <family val="2"/>
        <scheme val="minor"/>
      </rPr>
      <t xml:space="preserve">
</t>
    </r>
    <r>
      <rPr>
        <sz val="10"/>
        <color theme="1"/>
        <rFont val="Calibri"/>
        <family val="2"/>
        <scheme val="minor"/>
      </rPr>
      <t>La collectivité étudie et priorise des pistes de réduction des émissions et nuisances.</t>
    </r>
    <r>
      <rPr>
        <sz val="10"/>
        <color rgb="FFFF0000"/>
        <rFont val="Calibri"/>
        <family val="2"/>
        <scheme val="minor"/>
      </rPr>
      <t xml:space="preserve">
</t>
    </r>
    <r>
      <rPr>
        <b/>
        <sz val="10"/>
        <color rgb="FFFF0000"/>
        <rFont val="Calibri"/>
        <family val="2"/>
        <scheme val="minor"/>
      </rPr>
      <t>S'assurer de la bonne articulation avec la partie prévntion Niveau 1!</t>
    </r>
  </si>
  <si>
    <r>
      <rPr>
        <sz val="10"/>
        <rFont val="Calibri"/>
        <family val="2"/>
        <scheme val="minor"/>
      </rPr>
      <t xml:space="preserve">Exemples de pistes :
• Mise en place d'actions pour limiter les dépôts sauvages et le brulage à l'air libre des déchets </t>
    </r>
    <r>
      <rPr>
        <sz val="10"/>
        <color rgb="FFFF0000"/>
        <rFont val="Calibri"/>
        <family val="2"/>
        <scheme val="minor"/>
      </rPr>
      <t xml:space="preserve">(voir les liens)
</t>
    </r>
    <r>
      <rPr>
        <sz val="10"/>
        <rFont val="Calibri"/>
        <family val="2"/>
        <scheme val="minor"/>
      </rPr>
      <t>• Si pertinent, mise en place les points volontaires de collecte</t>
    </r>
    <r>
      <rPr>
        <sz val="10"/>
        <color rgb="FFFF0000"/>
        <rFont val="Calibri"/>
        <family val="2"/>
        <scheme val="minor"/>
      </rPr>
      <t xml:space="preserve"> - Rapport sur l'impact des Point d'apport volontaire de déchets
</t>
    </r>
    <r>
      <rPr>
        <sz val="10"/>
        <rFont val="Calibri"/>
        <family val="2"/>
        <scheme val="minor"/>
      </rPr>
      <t>• Report modal de la collecte : évolution des équipements de transport de déchet vers des véhicules Gaz Naturel pour Véhicules (GNV) ou biogaz, par voie fluviale, par voie ferroviaire, par véhicules électriques, mobilité douce ou active, et.
• Améliorer la prévention des risques sanitaires (suivi du taux de Troubles Musculo-Squelettiques (TMS) chez les ripeurs et les techniciens des sites de traitement des déchets, formation des salariés, équipements adaptés, suivi médical professionnel, etc.)</t>
    </r>
    <r>
      <rPr>
        <sz val="10"/>
        <color rgb="FFFF0000"/>
        <rFont val="Calibri"/>
        <family val="2"/>
        <scheme val="minor"/>
      </rPr>
      <t xml:space="preserve"> (document INRS) + lien CARSAT
Ajouter un exemple sur les impacts sanitaires- lien OPTIGEDE (fin avril)</t>
    </r>
  </si>
  <si>
    <t>Mise en place du plan d’actions avec objectifs chiffrés
Démarrage de la mise en œuvre d’actions
Démarrage de la mise en œuvre d’actions
 Pilotage en place</t>
  </si>
  <si>
    <r>
      <rPr>
        <sz val="10"/>
        <rFont val="Calibri"/>
        <family val="2"/>
        <scheme val="minor"/>
      </rPr>
      <t>Exemples de pistes :
• Optimisation des installations : émissions olfactives, sonores, GES, dioxines, métaux lourds, particules, etc.
• Bio déchets:
- Compostage individuel : information et formation sur le lombricompostage, etc.        
- Compostage collectif : information des usagers, formation des maitres composteurs, etc.
- Méthanisation : acceptabilité des sites, bonne conduite de procédés afin d'éviter les fuites, gestion intégrée de l'épandage  de digestat (gestion de l'apport azoté).
• Améliorer la prévention des risques sanitaires (suivi du taux de Troubles Musculo-Squelettiques (TMS) chez les ripeurs et les techniciens des sites de traitement des déchets, formation des salariés, équipements adaptés, suivi médical professionnel, etc.)</t>
    </r>
    <r>
      <rPr>
        <sz val="10"/>
        <color rgb="FFFF0000"/>
        <rFont val="Calibri"/>
        <family val="2"/>
        <scheme val="minor"/>
      </rPr>
      <t xml:space="preserve">
</t>
    </r>
    <r>
      <rPr>
        <i/>
        <sz val="10"/>
        <color rgb="FFFF0000"/>
        <rFont val="Calibri"/>
        <family val="2"/>
        <scheme val="minor"/>
      </rPr>
      <t>Ajouter un exemple sur les impacts sanitaires- lien OPTIGEDE (fin avril)</t>
    </r>
  </si>
  <si>
    <t>Mise en place du plan d’actions avec objectifs chiffrés
Démarrage de la mise en œuvre d’actions
Démarrage de la mise en œuvre d’actions
Pilotage en place</t>
  </si>
  <si>
    <t>Aucune démarche pour l'identifiaction des impacts → 0%
Etude est programmé → 20%
Etude réalisée et Pistes identifiées → 50%
Priorisation d'actions réalisée → 100%</t>
  </si>
  <si>
    <t>Plan d'action n'est pas mis en place → 0%
Plan d'actions mis en place  → 15%
Objectifs chiffrés sont donnés → 15%
Actions en cours de réalisation → 40%
Pilotage de la progression est mis en place → 30%</t>
  </si>
  <si>
    <t>Plan d'action n'est pas mis en place → 0%
Plan d'action mis en place  → 15%
Objectifs chiffrés sont donnés → 15%
Actions en cours de réalisation → 40%
Pilotage de la progression est mis en place → 30%</t>
  </si>
  <si>
    <t>Exemples :
• Publication systématique des résultats des contrôles et mesures, règlementaires ou non
• Mise en place d’un système de surveillance, d’un suivi d’indicateurs sur la qualité de l’environnement autour des installations de gestion des déchets
• Information claire et pédagogique, directement ou via les supports d’information de la collectivité
• Une communication est réalisée de manière régulière pour montrer l'impact réel des sites sur l'environnement. La Communication est adéquate et spécifique à la cible visée (associations voire des ONG, citoyens, acteurs économiques, autres collectivités).
• Une communication à destination des usagers pour la prévention des comportements à impact négatif, par exemple :
- sur les risques de brûlage à l'air libre de déchets verts et les alternatives; 
- sur les dépôts sauvages
En cas de mise en place d'une Commission de suivi des sites, la collectivité fait une communication ciblée.</t>
  </si>
  <si>
    <r>
      <rPr>
        <b/>
        <u/>
        <sz val="10"/>
        <rFont val="Calibri"/>
        <family val="2"/>
        <scheme val="minor"/>
      </rPr>
      <t xml:space="preserve">Niveau 2 : Gérer des impacts de la collecte des déchets
</t>
    </r>
    <r>
      <rPr>
        <sz val="10"/>
        <rFont val="Calibri"/>
        <family val="2"/>
        <scheme val="minor"/>
      </rPr>
      <t>La collectivité a identifié les impacts de la collecte des déchets, a défini un plan d'action pour les diminuer et le met en œuvre. 
Ce plan d'actions devrait être en cohérence avec les mesures de prévention des déchets et d'amélioration des systèmes de collecte et de valorisation de déchets. Il donne des objectifs pertinents pour le territoire, ainsi que les outils de pilotage de la progression. 
Ce plan d'action peut être itératif. Une fois terminé sur la période donnée, la collectivité peut construire un nouveau plan avec de nouveaux objectifs.
Pour les collectivités portant la compétence collecte et traitement les niveaux 2.4.2 et 2.4.3 peuvent faire objet d’un plan d’action unique.</t>
    </r>
    <r>
      <rPr>
        <b/>
        <u/>
        <sz val="10"/>
        <rFont val="Calibri"/>
        <family val="2"/>
        <scheme val="minor"/>
      </rPr>
      <t xml:space="preserve">
</t>
    </r>
  </si>
  <si>
    <r>
      <rPr>
        <b/>
        <u/>
        <sz val="10"/>
        <rFont val="Calibri"/>
        <family val="2"/>
        <scheme val="minor"/>
      </rPr>
      <t>Niveau 4 : Gerer des impacts du traitement des déchets</t>
    </r>
    <r>
      <rPr>
        <sz val="10"/>
        <rFont val="Calibri"/>
        <family val="2"/>
        <scheme val="minor"/>
      </rPr>
      <t xml:space="preserve">
La collectivité identifie les impacts du traitement. Elle définit un plan d'actions pour les diminuer et le met en œuvre. 
Ce plan d'actions devrait être en cohérence avec les mesures de prévention et d'amélioration des systèmes de collecte et de valorisation de déchets. Il donne des objectifs pertinents pour le territoire, ainsi que les outils de pilotage de la progression. 
Ce plan d'action peut être itératif. Une fois terminé sur la période donnée, la collectivité peut construire un nouveau plan avec de nouvelles objectifs.
Pour les collectivités portant la compétence collecte et traitement les niveaux 2.4.2 et 2.4.3 peuvent faire objet d’un plan d’action unique.</t>
    </r>
  </si>
  <si>
    <t>Présence de la compétence collecte (si absent - rapporter le poids au niveau 4)</t>
  </si>
  <si>
    <t>Présence de la compétence Traitement (si absent - rapporter le poids au niveau 2 et 3)</t>
  </si>
  <si>
    <r>
      <rPr>
        <b/>
        <u/>
        <sz val="10"/>
        <rFont val="Calibri"/>
        <family val="2"/>
        <scheme val="minor"/>
      </rPr>
      <t xml:space="preserve">Niveau 3 : Report modal de la collecte des déchets
</t>
    </r>
    <r>
      <rPr>
        <sz val="10"/>
        <rFont val="Calibri"/>
        <family val="2"/>
        <scheme val="minor"/>
      </rPr>
      <t>La collectivité met en place un report modal de transport des déchets via un système de collecte autre que le système routier à moteur thermique.</t>
    </r>
  </si>
  <si>
    <t xml:space="preserve">
La mobilisation des acteurs économiques (entreprises industrielles et du BTP, artisans et commerçants, services tertiaires…) est indispensable pour améliorer la prévention et la gestion des déchets sur un territoire en raison des quantités et de la nature des déchets qu’ils produisent.
La collectivité, dans le cadre du Service Publique de Gestion des Déchets (SPPGD) ou de sa compétence de développement économique, créé du lien avec et entre les acteurs économiques du territoire en collaboration avec les interlocuteurs locaux des entreprises (chambres consulaires, maisons de l’emploi, agence de développement économique, associations d’entreprises …)</t>
  </si>
  <si>
    <t>Au-delà des obligations du guide de collecte des déchets (Article R2224-27 du Code général des collectivités territoriales), la collectivité informe les professionnels sur leurs obligations notamment : tri 5 flux (décret n° 2016-288 du 10 mars 2016) et tri des bio déchets (Art. 70 de la loi 2015-992 du 17 août 2015 relative à la transition énergétique pour la croissance verte)</t>
  </si>
  <si>
    <r>
      <t>Niveau 1 :  Informer</t>
    </r>
    <r>
      <rPr>
        <sz val="10"/>
        <color theme="1"/>
        <rFont val="Calibri"/>
        <family val="2"/>
        <scheme val="minor"/>
      </rPr>
      <t xml:space="preserve">
La collectivité oriente les professionnels bénéficiant du SPPGD et leur propose l'ensemble des solutions de gestion de leurs déchets disponibles sur le territoire, y compris si ces solutions sont hors de leur périmètre SPPGD (renvoi vers les solutions privées)
</t>
    </r>
  </si>
  <si>
    <t>La collectivité identifie une cible d'entreprises prioritaires à conseiller en fonction des spécificités de son territoire. 
Cette identification peut s’appuyer sur les diagnostiques cités dans le Niveau 1.2.2 et de l’Orientation 3.1 du Référentiel Economie Circulaire.
Exemples d’actions :
Rencontrer de manière régulière les principaux producteurs de déchets du territoire.
Identifier un(e) Chargé(e) de mission dédié(e) ou partiellement dédié(e) au conseil aux entreprises 
Mettre en place un numéro de téléphone disponible pour les questions 
Proposer des services aux entreprises : diagnostic déchets, approche MFCA, …
La collectivité met en place un questionnaire d’évaluation du conseil reçu pour améliorer le dispositif de conseil.</t>
  </si>
  <si>
    <t>Des actions de conseil auprès des professionnels sont réalisées</t>
  </si>
  <si>
    <t>• Méthode d'identification des entreprises prioritaires à conseiller
• Compte rendu d'activité du service de conseil permettant calculer la taux de mobilisation (liste des entreprises ciblées et liste des entreprises conseillés)
• Enquête de satisfaction auprès des entreprises conseillées</t>
  </si>
  <si>
    <r>
      <rPr>
        <b/>
        <u/>
        <sz val="10"/>
        <rFont val="Calibri"/>
        <family val="2"/>
        <scheme val="minor"/>
      </rPr>
      <t>Niveau 3 : Structuration et mise en réseau des acteurs</t>
    </r>
    <r>
      <rPr>
        <sz val="10"/>
        <rFont val="Calibri"/>
        <family val="2"/>
        <scheme val="minor"/>
      </rPr>
      <t xml:space="preserve">
La collectivité joue un rôle de facilitateur et un rôle moteur auprès des entreprises dans l'implantation ou la consolidation de services de prévention et de gestion des déchets adaptés aux besoins du territoire et, quand possible, en lien avec le service développement économique.</t>
    </r>
  </si>
  <si>
    <r>
      <t>Faciliter la mise en place d'une collecte groupée dans les zones d'activités ou par secteur d'activité. Ces collaborations permettront par exemple de favoriser les démarches de gestion collective, l'émergence d'une filière de traitement d'un déchet particulier, les circuits courts de matériaux…
NOTA :</t>
    </r>
    <r>
      <rPr>
        <sz val="10"/>
        <rFont val="Calibri"/>
        <family val="2"/>
        <scheme val="minor"/>
      </rPr>
      <t xml:space="preserve"> La collectivité qui souhaite, indépendamment de ses missions de service public, prendre en charge une activité économique, ne peut le faire légalement que dans le respect tant de la liberté du commerce et de l’industrie que du droit de la concurrence.
(Voir décision du Conseil d'Etat du 31 mai 2006)</t>
    </r>
  </si>
  <si>
    <r>
      <t xml:space="preserve">Niveau 1 : Informer
</t>
    </r>
    <r>
      <rPr>
        <sz val="10"/>
        <color theme="1"/>
        <rFont val="Calibri"/>
        <family val="2"/>
        <scheme val="minor"/>
      </rPr>
      <t>Dans une logique de sobriété, la collectivité informe, sensibilise et forme le grand public sur les enjeux environnementaux en lien avec les 7 piliers de l'économie circulaire.</t>
    </r>
  </si>
  <si>
    <r>
      <rPr>
        <sz val="10"/>
        <rFont val="Calibri"/>
        <family val="2"/>
        <scheme val="minor"/>
      </rPr>
      <t>Pour le grand public :
Diffuser des documents d'information (déjà disponibles auprès des Communautés de commune, Conseils régionaux, ADEME ou réalisé en propre) -</t>
    </r>
    <r>
      <rPr>
        <sz val="10"/>
        <color rgb="FFFF0000"/>
        <rFont val="Calibri"/>
        <family val="2"/>
        <scheme val="minor"/>
      </rPr>
      <t xml:space="preserve"> créer un catalogue de documents disponibles pour lancer les actions. 
</t>
    </r>
    <r>
      <rPr>
        <sz val="10"/>
        <rFont val="Calibri"/>
        <family val="2"/>
        <scheme val="minor"/>
      </rPr>
      <t>Promouvoir des informations pour aider à des éco-gestes et des achats plus durables
Pour les relais vers le grand public :
Organiser des réunions d'information pour des relais vers le grand public (directeurs d'établissements scolaires, commerçants, associations, etc.)
Proposer des visites de sites vertueux : centre de tri, déchèterie, ressourcerie...</t>
    </r>
    <r>
      <rPr>
        <sz val="10"/>
        <color rgb="FFFF0000"/>
        <rFont val="Calibri"/>
        <family val="2"/>
        <scheme val="minor"/>
      </rPr>
      <t xml:space="preserve">
</t>
    </r>
    <r>
      <rPr>
        <sz val="10"/>
        <rFont val="Calibri"/>
        <family val="2"/>
        <scheme val="minor"/>
      </rPr>
      <t>Pour les acteurs associatifs :
Promouvoir des outils (type MOOC) et de la documentation permettant d'augmenter la connaissance et de former leurs membres</t>
    </r>
  </si>
  <si>
    <t>Actions d'information, de sensibilisation et de formation en lien avec les 7 piliers, réalisées dans les 2 dernières années.</t>
  </si>
  <si>
    <r>
      <t>Niveau 2 : Aider à l'action</t>
    </r>
    <r>
      <rPr>
        <u/>
        <sz val="10"/>
        <rFont val="Calibri"/>
        <family val="2"/>
        <scheme val="minor"/>
      </rPr>
      <t xml:space="preserve">
</t>
    </r>
    <r>
      <rPr>
        <sz val="10"/>
        <rFont val="Calibri"/>
        <family val="2"/>
        <scheme val="minor"/>
      </rPr>
      <t>La collectivité soutient des actions concrètes réalisées en direction du Grand Public sur les 7 piliers de l'économie circulaire en s'appuyant sur les initiatives du territoire</t>
    </r>
    <r>
      <rPr>
        <b/>
        <strike/>
        <u/>
        <sz val="10"/>
        <color rgb="FFFF0000"/>
        <rFont val="Calibri"/>
        <family val="2"/>
        <scheme val="minor"/>
      </rPr>
      <t xml:space="preserve">
</t>
    </r>
  </si>
  <si>
    <t>Soutenir des initiatives réalisées par le Grand Public et les associations (à supprimer)
Quelques exemples d'actions :
Aide à l'installation d'une AMAP
Mise en place d'une ressourcerie, d'un Repair Café
Développement de tiers-lieux (Espace de co-working, FabLab, etc.)
Expérimentation/proposition/soutien à des services plutôt que des produits : location vélo, partage auto, outillage
Organisation d'un atelier de préparation SERD (semaine européenne de réduction des déchets)
Mise en place de collecte de bio déchets et collecte sélective et fourniture de composteurs y compris en établissements scolaires...</t>
  </si>
  <si>
    <t>Action(s) dans chacun des 7 piliers, réalisées dans les 2 dernières années</t>
  </si>
  <si>
    <t>Nb de piliers avec action</t>
  </si>
  <si>
    <r>
      <rPr>
        <b/>
        <u/>
        <sz val="10"/>
        <rFont val="Calibri"/>
        <family val="2"/>
        <scheme val="minor"/>
      </rPr>
      <t>Niveau 3 : Fédérer les acteurs du territoire</t>
    </r>
    <r>
      <rPr>
        <u/>
        <sz val="10"/>
        <color theme="1"/>
        <rFont val="Calibri"/>
        <family val="2"/>
        <scheme val="minor"/>
      </rPr>
      <t xml:space="preserve">
</t>
    </r>
    <r>
      <rPr>
        <sz val="10"/>
        <color theme="1"/>
        <rFont val="Calibri"/>
        <family val="2"/>
        <scheme val="minor"/>
      </rPr>
      <t>La collectivité crée des espaces communs de dialogue afin d'encourager et amplifier les actions sur le territoire. Elle structure des partenariats avec les associations (et autres acteurs) sur les 7 piliers de l'économie circulaire. Elle mesure la réussite des partenariats mis en place et valorise les résultats.
Un partenariat peut couvrir plusieurs piliers.</t>
    </r>
  </si>
  <si>
    <t>Enquêter sur les besoins des acteurs associatifs grand public du territoire. 
Analyser les résultats de l'enquête afin de s'en inspirer pour la structuration de sa politique Economie Circulaire.
Créer des espaces communs de dialogue pour les acteurs associatifs grand public du territoire.
Mise en place des accord avec un ou plusieurs acteur associatif grand public du territoire permettant de progresser sur une thématique particulière de l'Economie Circulaire. Chaque accord devrait comprendre des indicateurs de performance pour mesurer la réussite du partenariat.
La collectivité publie les indicateurs de réussite afin de valoriser les résultats de ces partenariats et encourager à la reproduction des actions : site internet, journal de la commune, réseaux sociaux, etc. 
Les indicateurs de réussite (simples et peu nombreux) ont pour but d'aider la collectivité à juger de la pertinence de ce partenariat au regard de sa politique Economie Circulaire.</t>
  </si>
  <si>
    <t>• Synthèse de résultats de l'enquête
• Synthèse de l'analyse des besoins
• Description du/des espace(s) communs de dialogue
• Conventions de partenariat</t>
  </si>
  <si>
    <r>
      <t xml:space="preserve">Niveau 1 : </t>
    </r>
    <r>
      <rPr>
        <b/>
        <u/>
        <sz val="10"/>
        <rFont val="Calibri"/>
        <family val="2"/>
        <scheme val="minor"/>
      </rPr>
      <t>Informer</t>
    </r>
    <r>
      <rPr>
        <b/>
        <u/>
        <sz val="10"/>
        <color theme="1"/>
        <rFont val="Calibri"/>
        <family val="2"/>
        <scheme val="minor"/>
      </rPr>
      <t xml:space="preserve">
</t>
    </r>
    <r>
      <rPr>
        <sz val="10"/>
        <color theme="1"/>
        <rFont val="Calibri"/>
        <family val="2"/>
        <scheme val="minor"/>
      </rPr>
      <t>Dans une logique de sobriété, la collectivité informe, sensibilise et forme les autres collectivités et EPCI de son territoire sur les 7 piliers de l'économie circulaire</t>
    </r>
  </si>
  <si>
    <r>
      <t>Niveau 2 : Aider à l'action</t>
    </r>
    <r>
      <rPr>
        <i/>
        <u/>
        <sz val="10"/>
        <color theme="0" tint="-0.499984740745262"/>
        <rFont val="Calibri"/>
        <family val="2"/>
        <scheme val="minor"/>
      </rPr>
      <t xml:space="preserve">
</t>
    </r>
    <r>
      <rPr>
        <sz val="10"/>
        <rFont val="Calibri"/>
        <family val="2"/>
        <scheme val="minor"/>
      </rPr>
      <t>La collectivité soutient des actions concrètes réalisées en direction des autres EPCI sur les 7 piliers de l'économie circulaire.
Ce que la collectivité peut faire elle-même ou avec d'autres EPCI.</t>
    </r>
  </si>
  <si>
    <t>Diffuser des documents d'information (déjà disponibles auprès des Communautés de commune, Conseils régionaux, ADEME ou réalisé en propre). 
Par exemple, parmi les publication de l'ADEME : "Agir pour mon territoire", OPTIGEDE, etc.
Promouvoir des informations pour aider à des éco-gestes et des achats plus durables 
Les syndicats peuvent former les animateurs référents Economie Circulaire aux EPCI adhérentes
Approche potentielle par cibles : 
- Conseil municipaux, 
- Services techniques, 
- Gestionnaires d'établissements publics du territoire (restauration collective, établissements scolaires, établissements culturelles, bailleurs sociaux, etc.)
- etc.</t>
  </si>
  <si>
    <t>Soutenir (lancer ou participer) des initiatives en matière d'économie circulaire entre les EPCI du territoire, par exemple : Mutualisation de moyens
Bourse d'échanges de matériel de voierie réformé
Mise en commun de cahier des charges achats responsables ou d'un réseau d'acheteurs publics
Mise à disposition par les EPCI de locaux pour une ressourcerie
Mise en place d'un club Economie circulaire des collectivités sur le territoire pour l'échange de bonnes pratiques, émergence de projets, etc.</t>
  </si>
  <si>
    <r>
      <rPr>
        <b/>
        <u/>
        <sz val="10"/>
        <rFont val="Calibri"/>
        <family val="2"/>
        <scheme val="minor"/>
      </rPr>
      <t>Niveau 3 : Partenariats</t>
    </r>
    <r>
      <rPr>
        <b/>
        <u/>
        <sz val="10"/>
        <color theme="1"/>
        <rFont val="Calibri"/>
        <family val="2"/>
        <scheme val="minor"/>
      </rPr>
      <t xml:space="preserve">
</t>
    </r>
    <r>
      <rPr>
        <sz val="10"/>
        <color theme="1"/>
        <rFont val="Calibri"/>
        <family val="2"/>
        <scheme val="minor"/>
      </rPr>
      <t>La collectivité structure des partenariats avec les EPCI pour généraliser et amplifier la démarche sur l'ensemble du territoire.
Elle mesure la réussite des partenariats mis en place et valorise les résultats.
Un partenariat peut couvrir plusieurs piliers.</t>
    </r>
  </si>
  <si>
    <t xml:space="preserve">Créer ou participer à des espaces communs de dialogue pour les EPCI du territoire:
Restauration collective, Etablissements scolaires et culturelles, Habitat social - bailleurs sociaux, etc.
Mettre en place des accord avec une ou plusieurs EPCI du territoire permettant de progresser sur une thématique de particulière l'Economie Circulaire. Chaque accord devrait comprendre des indicateurs de performance pour mesurer la réussite du partenariat.
La collectivité publie les indicateurs de réussite afin de valoriser les résultats de ces partenariats et encourager à la reproduction des actions : site internet, journal de la commune, réseaux sociaux, etc.  Les indicateurs de réussite (simples et peu nombreux) ont pour but d'aider la collectivité à juger de la pertinence de ce partenariat au regard de sa politique Economie Circulaire.
</t>
  </si>
  <si>
    <t>Enquête sur les besoins des acteurs est réalisée → 20%
Analyse des besoins est réalisée → 20%
Un ou des espaces communs de dialogue pour les acteurs du territoire sont créés → 20%
Accord(s) avec un ou plusieurs acteurs grand public du territoire → 20%
Indicateurs de réussite des partenariats sont publiés → 20%</t>
  </si>
  <si>
    <t>• Liste des EPCI identifiées
• Liste d'EPCI et d'enjeux identifiés
• Conventions de partenariat</t>
  </si>
  <si>
    <r>
      <t xml:space="preserve">Niveau 1 </t>
    </r>
    <r>
      <rPr>
        <u/>
        <sz val="10"/>
        <color theme="1"/>
        <rFont val="Calibri"/>
        <family val="2"/>
        <scheme val="minor"/>
      </rPr>
      <t xml:space="preserve">: </t>
    </r>
    <r>
      <rPr>
        <b/>
        <u/>
        <sz val="10"/>
        <rFont val="Calibri"/>
        <family val="2"/>
        <scheme val="minor"/>
      </rPr>
      <t xml:space="preserve">Informer
</t>
    </r>
    <r>
      <rPr>
        <sz val="10"/>
        <rFont val="Calibri"/>
        <family val="2"/>
        <scheme val="minor"/>
      </rPr>
      <t>Dans une logique de sobriété, la collectivité a mis en place des actions de sensibilisation et de formations à l'attention des acteurs économiques sur les 7 piliers de l'économie circulaire.</t>
    </r>
    <r>
      <rPr>
        <b/>
        <u/>
        <sz val="10"/>
        <rFont val="Calibri"/>
        <family val="2"/>
        <scheme val="minor"/>
      </rPr>
      <t xml:space="preserve">
</t>
    </r>
  </si>
  <si>
    <t>Démarches auprès des acteurs économiques ou vers leurs représentants locaux (fédérations, réseaux, organisme consulaire, …) en fonction des compétences et enjeux de la collectivité. La collectivité peut s'appuyer sur les actions identifiés dans son diagnostic initial.
Diffuser des documents d'information (déjà disponibles auprès des Communautés de commune, Conseils régionaux, ADEME ou réalisé en propre) sur l'écoconception, les achats responsables, l'économie de la fonctionnalité, la prévention des déchets, etc.
Promouvoir des MOOCs, des formations ou des évènements à destinations des entreprises et des représentants locaux.
Organiser des réunions d'information à destination des entreprises (y compris organisés en partenariat avec les représentants locaux).</t>
  </si>
  <si>
    <t>Historique des documents diffusés.
Historique des supports de présentations des réunions d'informations et les listes de participants.</t>
  </si>
  <si>
    <r>
      <t>Niveau 2 : Aider à l'action</t>
    </r>
    <r>
      <rPr>
        <i/>
        <u/>
        <sz val="10"/>
        <color theme="0" tint="-0.499984740745262"/>
        <rFont val="Calibri"/>
        <family val="2"/>
        <scheme val="minor"/>
      </rPr>
      <t xml:space="preserve">
</t>
    </r>
    <r>
      <rPr>
        <sz val="10"/>
        <rFont val="Calibri"/>
        <family val="2"/>
        <scheme val="minor"/>
      </rPr>
      <t>La collectivité a mis en place des actions concrètes avec les acteurs économiques de son territoire sur les 7 piliers de l'économie circulaire.
Ces actions peuvent être déjà mentionnées dans les axes précédents.</t>
    </r>
  </si>
  <si>
    <r>
      <t xml:space="preserve">Soutenir (lancer ou participer) des initiatives en matière d'économie circulaire  réalisées par les représentants locaux et/ou les acteurs économiques :
Mise en place de services mutualisés sur une ZI/ZAC ayant un impact sur l'économie circulaire.
Mise à disposition d'équipement ou de lieux favorisant la collecte de flux pour le recyclage ou les plateformes d'échanges pour réemploi (bourse de déchets, etc.).
Identification/mise à disposition de foncier en faveur d'installations : déchèteries professionnels, etc.
Incitations financières ou techniques (financement d'études environnementales et de diagnostics, etc.)
Organisation de concours autour de l'écoconception, etc.
...
</t>
    </r>
    <r>
      <rPr>
        <i/>
        <sz val="10"/>
        <rFont val="Calibri"/>
        <family val="2"/>
        <scheme val="minor"/>
      </rPr>
      <t>(S'aider des trames filières pour identifier d'autres actions)</t>
    </r>
  </si>
  <si>
    <t>Collectivité &lt; 100 000 hab. 
au moins 1 action/ 1 piliers → 14%
au moins 1 action/ 2 piliers → 28%
au moins 1 action / 3 piliers → 42%
…
Collectivité &gt; 100 000 hab. 
au moins 2 actions/ 1 piliers → 14%
au moins 2 actions/ 2 piliers → 28%
au moins 2 actions / 3 piliers → 42%
…</t>
  </si>
  <si>
    <t xml:space="preserve">Collectivité &lt; 100 000 hab. 
au moins 1 action/ 1 piliers → 14%
au moins 1 action/ 2 piliers → 28%
au moins 1 action / 3 piliers → 42%
…
Collectivité &gt; 100 000 hab. 
au moins 2 actions/ 1 piliers → 14%
au moins 2 actions/ 2 piliers → 28%
au moins 2 actions / 3 piliers → 42%
...
</t>
  </si>
  <si>
    <r>
      <rPr>
        <b/>
        <u/>
        <sz val="10"/>
        <color theme="1"/>
        <rFont val="Calibri"/>
        <family val="2"/>
        <scheme val="minor"/>
      </rPr>
      <t>Niveau 3</t>
    </r>
    <r>
      <rPr>
        <u/>
        <sz val="10"/>
        <color theme="1"/>
        <rFont val="Calibri"/>
        <family val="2"/>
        <scheme val="minor"/>
      </rPr>
      <t xml:space="preserve"> :</t>
    </r>
    <r>
      <rPr>
        <b/>
        <u/>
        <sz val="10"/>
        <color theme="1"/>
        <rFont val="Calibri"/>
        <family val="2"/>
        <scheme val="minor"/>
      </rPr>
      <t xml:space="preserve"> Fédérer les acteurs</t>
    </r>
    <r>
      <rPr>
        <sz val="10"/>
        <color theme="1"/>
        <rFont val="Calibri"/>
        <family val="2"/>
        <scheme val="minor"/>
      </rPr>
      <t xml:space="preserve">
La collectivité a déployé des partenariats ayant aboutis à des actions avec les acteurs économiques de son territoire sur les 7 piliers de l'économie circulaire.
(Un partenariat peut couvrir plusieurs piliers)</t>
    </r>
  </si>
  <si>
    <t>Accord avec un ou plusieurs représentants locaux et/ou à default acteurs économiques du territoire permettant de progresser sur une thématique particulière de l'Economie Circulaire.
Partenariat avec un réseau EIT ou économie de la fonctionnalité.
Dons de matériel bureautique aux acteurs de l'ESS et TPE.
Partenariat pour établir un annuaire local des prestataires par type de déchet.
Co-financement d'un réseau de plateformes de recyclage des déchets inertes du BTP.
Soutient à une association pour l'animation d'une bourse de déchets.
…</t>
  </si>
  <si>
    <r>
      <rPr>
        <b/>
        <u/>
        <sz val="10"/>
        <rFont val="Calibri"/>
        <family val="2"/>
        <scheme val="minor"/>
      </rPr>
      <t xml:space="preserve">
Niveau 1 : Connaître la structure des coûts de la gestion des déchets</t>
    </r>
    <r>
      <rPr>
        <sz val="10"/>
        <rFont val="Calibri"/>
        <family val="2"/>
        <scheme val="minor"/>
      </rPr>
      <t xml:space="preserve">
La collectivité réalise annuellement la matrice des coûts.
La collectivité se positionne par rapport à d'autres collectivités via la matrice des coûts.</t>
    </r>
  </si>
  <si>
    <r>
      <rPr>
        <sz val="10"/>
        <rFont val="Calibri"/>
        <family val="2"/>
        <scheme val="minor"/>
      </rPr>
      <t>Utiliser la matrice des coûts 
Effectuer une comparaison avec le "Référentiel national des coûts du service public de prévention et de gestion des déchets" 
S'inspirer du guide</t>
    </r>
    <r>
      <rPr>
        <sz val="10"/>
        <color theme="1"/>
        <rFont val="Calibri"/>
        <family val="2"/>
        <scheme val="minor"/>
      </rPr>
      <t xml:space="preserve"> </t>
    </r>
    <r>
      <rPr>
        <i/>
        <sz val="10"/>
        <color theme="1"/>
        <rFont val="Calibri"/>
        <family val="2"/>
        <scheme val="minor"/>
      </rPr>
      <t>Analyser et valoriser les matrices des coûts</t>
    </r>
    <r>
      <rPr>
        <i/>
        <sz val="10"/>
        <color rgb="FFFF0000"/>
        <rFont val="Calibri"/>
        <family val="2"/>
        <scheme val="minor"/>
      </rPr>
      <t xml:space="preserve"> 
https://www.optigede.ademe.fr/analyser-referentiels-outils-animations</t>
    </r>
  </si>
  <si>
    <t>Une matrice des couts est réalisée et ses résultats sont positionnés par rapport à d'autres collectivités</t>
  </si>
  <si>
    <r>
      <t>• Matrice des coûts validée dans SINOE</t>
    </r>
    <r>
      <rPr>
        <strike/>
        <sz val="10"/>
        <rFont val="Calibri"/>
        <family val="2"/>
        <scheme val="minor"/>
      </rPr>
      <t xml:space="preserve">
</t>
    </r>
    <r>
      <rPr>
        <sz val="10"/>
        <rFont val="Calibri"/>
        <family val="2"/>
        <scheme val="minor"/>
      </rPr>
      <t>• Document présentant l'analyse de positionnement (ex.: onglet Analyse de la matrice des coûts, diaporama, etc.)</t>
    </r>
  </si>
  <si>
    <r>
      <rPr>
        <b/>
        <u/>
        <sz val="10"/>
        <color theme="1"/>
        <rFont val="Calibri"/>
        <family val="2"/>
        <scheme val="minor"/>
      </rPr>
      <t>Niveau 2 :  E</t>
    </r>
    <r>
      <rPr>
        <b/>
        <u/>
        <sz val="10"/>
        <rFont val="Calibri"/>
        <family val="2"/>
        <scheme val="minor"/>
      </rPr>
      <t xml:space="preserve">tudier les pistes d'optimisation </t>
    </r>
    <r>
      <rPr>
        <sz val="10"/>
        <rFont val="Calibri"/>
        <family val="2"/>
        <scheme val="minor"/>
      </rPr>
      <t xml:space="preserve">
La collectivité analyse les résultats de la matrice afin d'identifier les pistes d'optimisation.
La collectivité a réalisé une étude d'optimisation sur tout ou partie de ses services.
Si cela est nécessaire, la collectivité a étudié une réorganisation possible pour maîtriser les coûts du service.</t>
    </r>
  </si>
  <si>
    <t>• Synthèse de l'analyse de la matrice des coûts
• Rapport d'étude</t>
  </si>
  <si>
    <t>Les postes de coût pouvant être optimisés sont identifiés par le biais de la matrice des coûts.
Une étude a été réalisée dans les deux dernières années écoulées (ou sert de base à des réalisations en cours).</t>
  </si>
  <si>
    <t xml:space="preserve">
Conduire des actions d'optimisation et analyser leurs impacts.
Recommencer avec des pistes d'optimisation non-explorés.
Parmi les actions à mettre en place est la Tarification Incitative (voir 4.2).</t>
  </si>
  <si>
    <r>
      <rPr>
        <b/>
        <u/>
        <sz val="10"/>
        <rFont val="Calibri"/>
        <family val="2"/>
        <scheme val="minor"/>
      </rPr>
      <t xml:space="preserve">
Niveau 3 : Agir pour optimiser les dépenses publiques de gestion de déchets</t>
    </r>
    <r>
      <rPr>
        <sz val="10"/>
        <rFont val="Calibri"/>
        <family val="2"/>
        <scheme val="minor"/>
      </rPr>
      <t xml:space="preserve">
Suite à l’étude d’optimisation désignée en 4.1.2., la collectivité met en œuvre des actions d'optimisation et évalue les résultats.</t>
    </r>
  </si>
  <si>
    <t>Site internet
Journal intercommunal
Réseau sociaux
Groupe de travail</t>
  </si>
  <si>
    <r>
      <rPr>
        <b/>
        <u/>
        <sz val="10"/>
        <rFont val="Calibri"/>
        <family val="2"/>
        <scheme val="minor"/>
      </rPr>
      <t xml:space="preserve">Niveau 4 : Communiquer la démarche d'optimisation 
</t>
    </r>
    <r>
      <rPr>
        <sz val="10"/>
        <rFont val="Calibri"/>
        <family val="2"/>
        <scheme val="minor"/>
      </rPr>
      <t>La collectivité s'engage dans une communication transparente sur sa démarche d'optimisation des coûts de la gestion des déchets. Faire connaitre ces efforts d'optimisation est un levier de mobilisation des usagers pour la prévention des déchets et le changement de comportement.</t>
    </r>
  </si>
  <si>
    <t>Réservé à la compétence traitement (sans collecte)</t>
  </si>
  <si>
    <r>
      <rPr>
        <b/>
        <u/>
        <sz val="10"/>
        <rFont val="Calibri"/>
        <family val="2"/>
        <scheme val="minor"/>
      </rPr>
      <t xml:space="preserve">Niveau 4 : Mise en œuvre de la Tarification incitative (Ti) pour tous les usagers
</t>
    </r>
    <r>
      <rPr>
        <sz val="10"/>
        <rFont val="Calibri"/>
        <family val="2"/>
        <scheme val="minor"/>
      </rPr>
      <t>Au cas où l'étude sur la mise en place de la Ti est concluante, la collectivité met en place la Ti (y compris Redevance Spéciale en cas de TEOM incitative).</t>
    </r>
    <r>
      <rPr>
        <strike/>
        <sz val="10"/>
        <color rgb="FFFF0000"/>
        <rFont val="Calibri"/>
        <family val="2"/>
        <scheme val="minor"/>
      </rPr>
      <t xml:space="preserve">
</t>
    </r>
  </si>
  <si>
    <r>
      <rPr>
        <b/>
        <u/>
        <sz val="10"/>
        <color theme="1"/>
        <rFont val="Calibri"/>
        <family val="2"/>
        <scheme val="minor"/>
      </rPr>
      <t>Nive</t>
    </r>
    <r>
      <rPr>
        <b/>
        <u/>
        <sz val="10"/>
        <rFont val="Calibri"/>
        <family val="2"/>
        <scheme val="minor"/>
      </rPr>
      <t>au 3</t>
    </r>
    <r>
      <rPr>
        <u/>
        <sz val="10"/>
        <rFont val="Calibri"/>
        <family val="2"/>
        <scheme val="minor"/>
      </rPr>
      <t xml:space="preserve"> :</t>
    </r>
    <r>
      <rPr>
        <b/>
        <u/>
        <sz val="10"/>
        <rFont val="Calibri"/>
        <family val="2"/>
        <scheme val="minor"/>
      </rPr>
      <t xml:space="preserve"> Mettre</t>
    </r>
    <r>
      <rPr>
        <b/>
        <u/>
        <sz val="10"/>
        <color theme="1"/>
        <rFont val="Calibri"/>
        <family val="2"/>
        <scheme val="minor"/>
      </rPr>
      <t xml:space="preserve"> en œuvre la </t>
    </r>
    <r>
      <rPr>
        <b/>
        <u/>
        <sz val="10"/>
        <rFont val="Calibri"/>
        <family val="2"/>
        <scheme val="minor"/>
      </rPr>
      <t>Redevance Spéciale incitative pour les usagers non ménagers</t>
    </r>
    <r>
      <rPr>
        <sz val="10"/>
        <rFont val="Calibri"/>
        <family val="2"/>
        <scheme val="minor"/>
      </rPr>
      <t xml:space="preserve">
La collectivité, si elle n'est pas en REOM, facture la Redevance Spéciale avec une part variable en fonction des levées et/ou pesées effectués.
La facturation est différentiée par flux et donc le service mobilisé.</t>
    </r>
  </si>
  <si>
    <r>
      <rPr>
        <b/>
        <u/>
        <sz val="10"/>
        <rFont val="Calibri"/>
        <family val="2"/>
        <scheme val="minor"/>
      </rPr>
      <t>Niveau 2 : Etudier le potentiel de mise en place de la Tarification incitative (Ti)</t>
    </r>
    <r>
      <rPr>
        <sz val="10"/>
        <rFont val="Calibri"/>
        <family val="2"/>
        <scheme val="minor"/>
      </rPr>
      <t xml:space="preserve">
La collectivité étudie la mise en place d'un système de Ti (y compris redevance spéciale en cas de Taxe d’Enlèvement des Ordures Ménagères (TEOM) incitative) sur l'ensemble du territoire.</t>
    </r>
  </si>
  <si>
    <t>Aucune démarche sur la Ti → 0%
Etude en phase de lancement → 33%
Etude en phase de réalisation → 66%
Etude réalisée → 100%</t>
  </si>
  <si>
    <t>La Redevance Spéciale est mise en place</t>
  </si>
  <si>
    <r>
      <rPr>
        <b/>
        <u/>
        <sz val="10"/>
        <rFont val="Calibri"/>
        <family val="2"/>
        <scheme val="minor"/>
      </rPr>
      <t xml:space="preserve">Niveau 1 : Facturer des usagers non ménagers
</t>
    </r>
    <r>
      <rPr>
        <sz val="10"/>
        <rFont val="Calibri"/>
        <family val="2"/>
        <scheme val="minor"/>
      </rPr>
      <t>La collectivité, si elle n'est pas en REOM, met en place la Redevance Spéciale pour les usagers non ménagers.</t>
    </r>
  </si>
  <si>
    <t>• Documents d'avancement de l'étude</t>
  </si>
  <si>
    <r>
      <rPr>
        <b/>
        <u/>
        <sz val="10"/>
        <rFont val="Calibri"/>
        <family val="2"/>
        <scheme val="minor"/>
      </rPr>
      <t>Niveau 1 : Veille</t>
    </r>
    <r>
      <rPr>
        <sz val="10"/>
        <rFont val="Calibri"/>
        <family val="2"/>
        <scheme val="minor"/>
      </rPr>
      <t xml:space="preserve">
La collectivité s'informe sur les moyens de financements existants auprès des organismes qui agrègent déjà l'information dans le but de développer et porter des projets d'économie circulaire. Les acteurs relais possibles : agences de développement, CCI, réseaux, etc.</t>
    </r>
  </si>
  <si>
    <r>
      <t xml:space="preserve">Pas de veille présente → 0%
Veille présente </t>
    </r>
    <r>
      <rPr>
        <sz val="10"/>
        <color theme="1"/>
        <rFont val="Calibri"/>
        <family val="2"/>
      </rPr>
      <t>→ 100%</t>
    </r>
  </si>
  <si>
    <t>Via son site internet, une newsletter, les journaux ou un blog.
En particulier, la collectivité améliore la lisibilité des financements disponibles pour les acteurs de l'ESS de petite taille, les petites entreprises, les petites structures associatives…</t>
  </si>
  <si>
    <r>
      <t xml:space="preserve">Pas de communication réalise → 0%
Communication réalisée </t>
    </r>
    <r>
      <rPr>
        <sz val="10"/>
        <color theme="1"/>
        <rFont val="Calibri"/>
        <family val="2"/>
      </rPr>
      <t>→ 100%</t>
    </r>
  </si>
  <si>
    <t>Un appuis vers les acteurs et projets d'économie circulaire est mis en œuvre</t>
  </si>
  <si>
    <t>Actions spécifiques du service développement économique sur l'économie circulaire</t>
  </si>
  <si>
    <t>Des moyens sont mis en place pour identifier les acteurs en recherche de financements → 33%
Des moyens sont mis en place pour accompagner les acteurs sur la recherche de financements → 33%
Des projets sont accompagnés → 33%</t>
  </si>
  <si>
    <t xml:space="preserve">En lien avec le diagnostic de l'économie circulaire réalisé dans l'orientation 1.1, la collectivité identifie précisément les filières à enjeux sur son territoire et met en place un plan d'action "boucle" dédié par filière. Une boucle locale d'économie circulaire vise à conserver le plus longtemps possible dans l’économie (locale) la valeur d’un produit, de ses composants ou des matières (des ressources) en limitant la génération de déchets (et en développant le partage, la réparation, le réemploi, la réutilisation, la rénovation, la refabrication et le recyclage) dans une perspective de développement d’activité économique  (durable, faible en carbone et réduction de l'utilisation des ressources naturelles) et d’emplois locaux (ou de proximité).
</t>
  </si>
  <si>
    <r>
      <t xml:space="preserve">Niveau 1 :  Diagnostic de filière(s) à enjeux d'économie circulaire
</t>
    </r>
    <r>
      <rPr>
        <sz val="10"/>
        <rFont val="Calibri"/>
        <family val="2"/>
        <scheme val="minor"/>
      </rPr>
      <t>A l'appui de la stratégie adoptée dans l'orientation 1.1, la collectivité approfondit le diagnostic sur les secteurs économiques analysés retenus sous l'angle de l'économie circulaire. 
Le diagnostic porte sur l'analyse des flux, des acteurs, des chaines de valeurs et des marchés. Son but est d'identifier des opportunités d'instaurer des boucles locales d'économie circulaire.
La collectivité priorise les secteurs à enjeux le plus fort pour son territoire.
Les diagnostics pourront s'appuyer sur la stratégie de développement économique du territoire.</t>
    </r>
  </si>
  <si>
    <t xml:space="preserve">Le (ou les) diagnostic(s) sont réalisés et partagé(s) avec les acteurs clés </t>
  </si>
  <si>
    <t>Actions possibles pour chaque plan d'action spécifique à une filière :
• Définir une équipe responsable de la construction et de la rédaction du plan d'action.
• Organiser des ateliers de co-construction du plan d'action impliquant les acteurs clés par filière.
• Concaténer et analyser les apports extérieures afin d'identifier et prioriser les actions.
• Repartir des rôles dans la mise en œuvre du plan d'action (les unités de la collectivités, les acteurs clés des filières, etc.) en s'assurant de l'accord et engagement de personnes ressources.
• Planifier les actions dans le temps (date butoir de fin de chaque action, ainsi que les jalons en cours de réalisation). Cette planification peut permettre d'articuler le contenu du plan d'action avec l'agenda d'autres stratégies et plans d'action, ainsi que le programme évènementiel de la collectivité et du territoire.
• Définir un coordinateur de la mise en œuvre du plan d'action (une personne ou une équipe).</t>
  </si>
  <si>
    <r>
      <t xml:space="preserve">Niveau 2 : Plan d'action spécifique
</t>
    </r>
    <r>
      <rPr>
        <sz val="10"/>
        <rFont val="Calibri"/>
        <family val="2"/>
        <scheme val="minor"/>
      </rPr>
      <t>La collectivité construit son plan d'action spécifique autour d'au moins une filière à enjeu sur son territoire. Elle consulte les acteurs clés de la filière et définit les partenariats associés au plan d'action. Les partenariats sont précisés dans l'Axe 5 du Référentiel.
La collectivité rédige le plan d'action, se fixe des objectifs concrets avec un horizon temps défini et intègre des indicateurs de performance.
Elle met en œuvre le plan d'action en collaboration avec les acteurs et les initiatives de son territoire.</t>
    </r>
  </si>
  <si>
    <r>
      <rPr>
        <b/>
        <u/>
        <sz val="10"/>
        <rFont val="Calibri"/>
        <family val="2"/>
        <scheme val="minor"/>
      </rPr>
      <t>Niveau 3 : Pilotage et résultats du plan d'action</t>
    </r>
    <r>
      <rPr>
        <sz val="10"/>
        <rFont val="Calibri"/>
        <family val="2"/>
        <scheme val="minor"/>
      </rPr>
      <t xml:space="preserve">
La collectivité met en œuvre un suivi du (des) plan(s) d'action spécifique(s) en y associant les acteurs impliqués dans sa réalisation. 
Elle évalue régulièrement l'avancement des travaux, notamment au regard des indicateurs d'impact.
En fin de période, elle fait un bilan final, qu'elle communique aux acteurs du territoire (grand public et associations, collectivités, entreprises). 
La collectivité peut envisager un nouvel plan d'action spécifique pour la filière ou travailler sur d'autres filières toute en apprenant de son expérience précédente.</t>
    </r>
  </si>
  <si>
    <t>Actions possibles :
• Etablir un protocole de suivi.
• Etablir tableau de bord pour suivre l'avancement des actions. Utiliser les indicateurs définis dans le plan d'action. Recueillir des données pour alimenter le tableau de bord. Le tableau de bord est un outil opérationnel et adapté au contexte de la collectivité. Son but est de capitaliser les informations de suivi.
• Faire des bilans réguliers d'avancement (annuel, semestriel, mensuel) afin d'ajuster les actions et prioriser.
• Mettre en place un Comité de pilotage pour appuyer le coordinateur de la mise en œuvre (orientation stratégique pour garder le cap, résolution de points de blocage, etc.)
• Présenter l'évaluation du plan aux parties prenantes identifiées dans la gouvernance de la politique Economie Circulaire (Axe 1)
• Communiquer et valoriser les résultats et l'impact d'actions réalisées. Valoriser les partenariats.</t>
  </si>
  <si>
    <t>• Protocole de suivi
• Bilan</t>
  </si>
  <si>
    <t>• Rapport du diagnostic
• Liste d'acteurs avec lesquels le diagnostic a été partagé</t>
  </si>
  <si>
    <t>montant annuel d'achats supérieur à 100 millions d'euro</t>
  </si>
  <si>
    <t>Document de formalisation : charte, délibération, schéma de promotion des achats responsables (SPASER) pour les obligés (plus de 100 millions d'euros d'achats).
Cartographie des achats : identification des principales familles d'achats, des enjeux associés, des priorités d'action (familles à fort volume d'achat, à fort enjeux environnementaux, marchés à renouveler).
La collectivité prend contact avec le réseau d'acheteurs "Commande publique et développement durable" (https://www.ecologie.gouv.fr/achats-publics-durables), réseaux présents dans la plupart des régions, pour être aidée dans la sensibilisation et la formation.</t>
  </si>
  <si>
    <t xml:space="preserve">Part en nombre ou en euros de marchés publics avec des dispositions environnementales (ou produits portant un label environnemental 'ADEME')
La collectivité choisit d'évaluer la part en nombre ou en euros.
</t>
  </si>
  <si>
    <t>Part en nombre ou en euros de marchés publics avec des dispositions sociales
La collectivité choisit d'évaluer la part en nombre ou en euros.</t>
  </si>
  <si>
    <r>
      <rPr>
        <b/>
        <u/>
        <sz val="10"/>
        <rFont val="Calibri"/>
        <family val="2"/>
        <scheme val="minor"/>
      </rPr>
      <t>Niveau 1 : Politique et sensibilisation</t>
    </r>
    <r>
      <rPr>
        <sz val="10"/>
        <rFont val="Calibri"/>
        <family val="2"/>
        <scheme val="minor"/>
      </rPr>
      <t xml:space="preserve">
La collectivité définit le cadre et formalise sa politique d'achats responsables dans un document écrit.
Elle réalise la cartographie de ses achats.
Elle sensibilise et forme ses acheteurs aux enjeux et pratiques des achats responsables en regard de l'économie circulaire.</t>
    </r>
  </si>
  <si>
    <r>
      <rPr>
        <b/>
        <u/>
        <sz val="10"/>
        <color theme="1"/>
        <rFont val="Calibri"/>
        <family val="2"/>
        <scheme val="minor"/>
      </rPr>
      <t>Niveau 2 : Expérimentation</t>
    </r>
    <r>
      <rPr>
        <u/>
        <sz val="10"/>
        <color theme="1"/>
        <rFont val="Calibri"/>
        <family val="2"/>
        <scheme val="minor"/>
      </rPr>
      <t xml:space="preserve">
</t>
    </r>
    <r>
      <rPr>
        <sz val="10"/>
        <color theme="1"/>
        <rFont val="Calibri"/>
        <family val="2"/>
        <scheme val="minor"/>
      </rPr>
      <t xml:space="preserve">En lien avec le réseau d'acheteur "Commande publique et développement durable", les acheteurs expérimentent l'intégration de dispositions de l'économie circulaire en plus des dispositions environnementales et sociales dans plusieurs marchés de la collectivité en se basant sur la logique cycle de vie des produits et des services. 
</t>
    </r>
  </si>
  <si>
    <r>
      <rPr>
        <b/>
        <u/>
        <sz val="10"/>
        <color theme="1"/>
        <rFont val="Calibri"/>
        <family val="2"/>
        <scheme val="minor"/>
      </rPr>
      <t>Niveau 3 : Pérennisation de la démarche</t>
    </r>
    <r>
      <rPr>
        <sz val="10"/>
        <color theme="1"/>
        <rFont val="Calibri"/>
        <family val="2"/>
        <scheme val="minor"/>
      </rPr>
      <t xml:space="preserve">
Le service Achats met en place les outils nécessaires à la pérennisation de la démarche : la démarche est systématisée à l'ensemble des marchés passés par la collectivité dans une logique d'amélioration continue, une veille sur les caractéristiques environnementales, sociales et de l'économie circulaire de l'offre est assurée, le pilotage de ses achats (mise en place d'indicateurs, d'un tableau de bord de suivi des progrès) est réalisé.
Les acheteurs participent activement aux travaux du réseau d'acheteurs de leur territoire, ils capitalisent leurs retours d'expérience. 
Ils participent à la promotion des achats responsables auprès des élus et des acheteurs non encore sensibilisés au sein de leur territoire.</t>
    </r>
  </si>
  <si>
    <t>Pérennisation de la démarche : connaissance des producteurs locaux (plateformes présentant l'offre locale). Un élu ou un référent est identifié pour le suivi de la mise en oeuvre de la politique.
La collectivité facilite l'accès des PME locales à ses marchés publics dans le respect des règles de la commande public et de la libre concurrence. 
Ils testent des alternatives innovantes comme l'économie de la fonctionnalité (Orientation 3.6).</t>
  </si>
  <si>
    <t xml:space="preserve">Le tableau de bord de suivi de la démarche dans les différentes familles d'achat est à jour.
La collectivité participe activement aux travaux du réseau d'acheteurs de son territoire.
La collectivité participe à la promotion des achats responsables </t>
  </si>
  <si>
    <t>• Tableau de bord 
• Justificatif de participation à un réseau d'acheteurs ou club d'acheteurs (CR de réunions, etc.) 
• Support(s) de promotion des achats durables</t>
  </si>
  <si>
    <t>Aucune action</t>
  </si>
  <si>
    <t>d) Bugdet alloué à la politique ECi</t>
  </si>
  <si>
    <t>a) Enjeux et objectifs en lien avec l'économie circulaire identifiés dans les documents de planification existants</t>
  </si>
  <si>
    <t>b) Diagnostic comprend une analyse des secteurs économiques</t>
  </si>
  <si>
    <t>c) Diagnostic comprend une analyse des enjeux environnementaux</t>
  </si>
  <si>
    <t>d) Diagnostic comprend une analyse des enjeux sociaux</t>
  </si>
  <si>
    <t>e) Recensement des acteurs et des initiatives réalisé</t>
  </si>
  <si>
    <t>a) + e)</t>
  </si>
  <si>
    <t>c) + e)</t>
  </si>
  <si>
    <t>a) + b) + c) + d) + e)</t>
  </si>
  <si>
    <t>Si besoin de détails procéder ainsi :</t>
  </si>
  <si>
    <t>2 points sur 5</t>
  </si>
  <si>
    <t>3 points sur 5</t>
  </si>
  <si>
    <t>4 points sur 5</t>
  </si>
  <si>
    <t>5 points sur 5</t>
  </si>
  <si>
    <t>- Approvisionnement durable → 4%</t>
  </si>
  <si>
    <t>- Ecoconception → 4%</t>
  </si>
  <si>
    <t>- Ecologie industrielle et territoriale → 4%</t>
  </si>
  <si>
    <t>- Economie de la fonctionnalité → 4%</t>
  </si>
  <si>
    <t>- Consommation responsable → 4%</t>
  </si>
  <si>
    <t>- Allongement de la durée d'usage → 4%</t>
  </si>
  <si>
    <t>- Recyclage → 4%</t>
  </si>
  <si>
    <t>Stratégie : 1 point validé sur 4</t>
  </si>
  <si>
    <t>Stratégie : 2 point validé sur 4</t>
  </si>
  <si>
    <t>Stratégie : 3 point validé sur 4</t>
  </si>
  <si>
    <t>Stratégie : 4 point validé sur 4</t>
  </si>
  <si>
    <t>1 dimension sur 4</t>
  </si>
  <si>
    <t>2 dimensions sur 4</t>
  </si>
  <si>
    <t>3 dimensions sur 4</t>
  </si>
  <si>
    <t>Aucun élement</t>
  </si>
  <si>
    <t>Programme d'actions</t>
  </si>
  <si>
    <t xml:space="preserve">a) COPIL interne existant </t>
  </si>
  <si>
    <t>c) Groupes de travail pour la construction des actions  Economie Circulaire</t>
  </si>
  <si>
    <t xml:space="preserve">b) Gouvernance élargie avec les représentants des acteurs du territoire (société civile, acteurs publiques, acteurs économiques) </t>
  </si>
  <si>
    <t>Aucune valorisation d'action</t>
  </si>
  <si>
    <t>5.1 &amp; 5.2</t>
  </si>
  <si>
    <t>Enquête sur les besoins des acteurs est réalisée</t>
  </si>
  <si>
    <t>Analyse des besoins est réalisée</t>
  </si>
  <si>
    <t>Un ou des espaces communs de dialogue pour les acteurs du territoire sont créés</t>
  </si>
  <si>
    <t>Accord(s) avec un ou plusieurs acteurs grand public du territoire</t>
  </si>
  <si>
    <t>Indicateurs de réussite des partenariats sont publiés</t>
  </si>
  <si>
    <t>Cartographie de représentants locaux à potentiel de partenariat → 10%</t>
  </si>
  <si>
    <t>Construite des accords avec les représentants locaux : 1-2 piliers → 15%</t>
  </si>
  <si>
    <t>Construite des accords avec les représentants locaux : 3-4 piliers → 30%</t>
  </si>
  <si>
    <t>Construite des accords avec les représentants locaux : plus de 4 piliers → 50%</t>
  </si>
  <si>
    <t>Suivi des indicateurs des partenariats → 30%</t>
  </si>
  <si>
    <t>Communication des résultats → 10%</t>
  </si>
  <si>
    <t>Cartographie de représentants locaux à potentiel de partenariat
Construite des accords avec les représentants locaux sur différents pilliers de l'économie circulaire
Suivi des indicateurs des partenariats 
Communication des résultats</t>
  </si>
  <si>
    <t>Construite des accords avec les représentants locaux : 1-2 piliers → 15%
Construite des accords avec les représentants locaux : 3-4 piliers → 30%
Construite des accords avec les représentants locaux : plus de 4 piliers → 50%</t>
  </si>
  <si>
    <t>Construite des accords avec les représentants locaux sur différents pilliers de l'économie circulaire</t>
  </si>
  <si>
    <t>EPCI à potentiel de collaboration identifiées → 20%
Enjeux identifiés → 30%
Un/des accord(s) conclu(s) avec une ou plusieurs EPCI du territoire → 50%</t>
  </si>
  <si>
    <t>a) EPCI à potentiel de collaboration identifiées</t>
  </si>
  <si>
    <t>b) Enjeux identifiés</t>
  </si>
  <si>
    <t xml:space="preserve">c) Un/des accord(s) conclu(s) avec une ou plusieurs EPCI du territoire </t>
  </si>
  <si>
    <t>a) Actions antérieures à la stratégie sont valorisés</t>
  </si>
  <si>
    <t>b) Plus de 20% des actions issues du programme d'action sont valorisés</t>
  </si>
  <si>
    <t>c) Plus de 50% des actions issues du programme d'action sont valorisés</t>
  </si>
  <si>
    <t>d) Le programme d'action réalisé couvre différents pilliers de l'économie circulaire</t>
  </si>
  <si>
    <t>• Comptes Rendus des réunions d'échange</t>
  </si>
  <si>
    <t>Programme de formation Economie Circulaire n'existe pas encore → 0%</t>
  </si>
  <si>
    <t>Programme de formation Economie Circulaire en cours de définition → 10%</t>
  </si>
  <si>
    <t>Programme de formation inclut des formations Economie Circulaire pour les élus et les techniciens → 30%</t>
  </si>
  <si>
    <t>Plus de 20% des Unité de Gestion ont au moins 1 salarié formés à l'ECi → 20%</t>
  </si>
  <si>
    <t>Le DGA/DGS a été formé à l'ECi → 20%</t>
  </si>
  <si>
    <t>Plus de 20% des élus ont été formés à l'ECi →20%</t>
  </si>
  <si>
    <t>• Programme de formation Economie Circulaire n'existe pas encore → 0%
• Programme de formation Economie Circulaire en cours de définition → 10%
• Programme de formation inclut des formations Economie Circulaire pour les élus et les techniciens → 30%
• Plus de 20% des Unité de Gestion ont au moins 1 salarié formés à l'Economie Circulaire → 20%
• Le DGA/DGS a été formé à l'Economie Circulaire → 20%
• Plus de 20% des élus ont été formés à l'Economie Circulaire →20%</t>
  </si>
  <si>
    <t>2 points valides → 40%</t>
  </si>
  <si>
    <t>3 points valides → 60%</t>
  </si>
  <si>
    <t>3 points valides → 70%</t>
  </si>
  <si>
    <t>4 points valides → 80%</t>
  </si>
  <si>
    <t>4 points valides → 90%</t>
  </si>
  <si>
    <t>5 points valides → 100%</t>
  </si>
  <si>
    <t>Syndicats</t>
  </si>
  <si>
    <t>Aucun dialogue sur l'Economie Circulaire au-délà de la gestion des déchets →  0%</t>
  </si>
  <si>
    <t>a) Partage avec les EPCI des observations sur les gisements de déchets à optimiser → 20%</t>
  </si>
  <si>
    <t>b) Accompagnement collectif des EPCI adhérentes vers la construction d'actions sur leurs autres compétences → 20%</t>
  </si>
  <si>
    <t>c) Actions d'amélioration en amont de la production de déchets sont réalisées dans le cadre d'une compétence → 20%</t>
  </si>
  <si>
    <t>d) Actions d'amélioration en amont de la production de déchets sont réalisées dans le cadre de plusieurs compétences → 20%</t>
  </si>
  <si>
    <t>• Aucun dialogue sur l'Economie Circulaire au-délà de la gestion des déchets →  0%
• Partage avec les EPCI des observations sur les gisements de déchets à optimiser → 25%
• Accompagnement collectif des EPCI adhérentes vers la construction d'actions sur leurs autres compétences → 25%
• Actions d'amélioration en amont de la production de déchets sont réalisées dans le cadre d'une compétence → 25%
• Actions d'amélioration en amont de la production de déchets sont réalisées dans le cadre de plusieurs compétences → 25%</t>
  </si>
  <si>
    <t>Aucun indicateur n'est identifié → 0%</t>
  </si>
  <si>
    <t>a) Indicateurs de résultats identifiés → 50%</t>
  </si>
  <si>
    <t>b) Indicateurs d'impact identifiés → 25%</t>
  </si>
  <si>
    <t>c) Indicateurs spécifiques par secteur stratégique identifiés (en lien avec l'orientation 3.1) → 25%</t>
  </si>
  <si>
    <t>Aucun indicateur n'est identifié → 0%
Indicateurs de résultats identifiés → 50%
Indicateurs d'impact identifiés → 25%
Indicateurs spécifiques par secteur stratégique identifiés (en lien avec l'orientation 3.1) → 25%</t>
  </si>
  <si>
    <t xml:space="preserve">Bilan non réalisé → 0%
Bilan réalisé → 40%
Bilan partagé avec la gouvernance → 10%
Communication externe → 20%
Programme d'actions est mis à jour régulièrement au regard notamment de l'évaluation → 30%                                                                                                              </t>
  </si>
  <si>
    <t>Bilan non réalisé → 0%</t>
  </si>
  <si>
    <t>a) Bilan réalisé → 40%</t>
  </si>
  <si>
    <t>b) Bilan partagé avec la gouvernance → 10%</t>
  </si>
  <si>
    <t>c) Communication externe → 20%</t>
  </si>
  <si>
    <t xml:space="preserve">d) Programme d'actions est mis à jour régulièrement au regard notamment de l'évaluation → 30%  </t>
  </si>
  <si>
    <r>
      <t xml:space="preserve">• Pas de gouvernance participative → 0%
• Au moins 1 réunion de la CCES par an → 50% du niveau 
• Composition élargie au-delà des élus → 50% du niveau
</t>
    </r>
    <r>
      <rPr>
        <i/>
        <sz val="10"/>
        <color theme="1"/>
        <rFont val="Calibri"/>
        <family val="2"/>
        <scheme val="minor"/>
      </rPr>
      <t>(cases à cocher)</t>
    </r>
  </si>
  <si>
    <t>Pas de gouvernance participative → 0%</t>
  </si>
  <si>
    <t>Composition élargie au-delà des élus → 50% du niveau</t>
  </si>
  <si>
    <t>2 poits validés</t>
  </si>
  <si>
    <t xml:space="preserve">Au moins 1 réunion de la CCES par an → 50% du niveau </t>
  </si>
  <si>
    <t>Analyses absents ou obsolètes → 0%</t>
  </si>
  <si>
    <t>a) Taux d'utilisation du service → 33%</t>
  </si>
  <si>
    <t>b) Evaluation du parc de déchèteries → 33%</t>
  </si>
  <si>
    <t>c) Etude préalable à la mise en place de solutions alternatives pour diminuer les flux traités → 33%</t>
  </si>
  <si>
    <t>Aucun élément de plan d’action → 0%</t>
  </si>
  <si>
    <t xml:space="preserve">Plan d'action en cours d'élaboration → 50% </t>
  </si>
  <si>
    <t>Plan d'action validé par les élus → 100%</t>
  </si>
  <si>
    <t>Pas de connaissance de flux à jour → 0%
Connaissance des flux de déchets → 40%
Etat des lieux de l'utilisation des filières existantes → 20%
Etude d'optimisation des filières envisageables → 40%</t>
  </si>
  <si>
    <t>Pas de connaissance de flux à jour → 0%</t>
  </si>
  <si>
    <t>a) Connaissance des flux de déchets → 40%</t>
  </si>
  <si>
    <t>b) Etat des lieux de l'utilisation des filières existantes → 20%</t>
  </si>
  <si>
    <t>c) Etude d'optimisation des filières envisageables → 40%</t>
  </si>
  <si>
    <t>Aucune solution n’est en cours de concrétisation → 0%</t>
  </si>
  <si>
    <t>Moins de 1/3 de solutions retenues dans l’étude sont en cours de concrétisation → 25%</t>
  </si>
  <si>
    <t>Entre 1/3 et 2/3 de solutions sont en cours de concrétisation → 50%</t>
  </si>
  <si>
    <t>Plus de 2/3 de solutions sont en cours de concrétisation → 75%</t>
  </si>
  <si>
    <t xml:space="preserve">Toutes les solutions ont été concrétisées → 100% </t>
  </si>
  <si>
    <t>Suivi de l'effet de la concrétisation → 20%</t>
  </si>
  <si>
    <t>50% des déchets valorisés  → 40%</t>
  </si>
  <si>
    <t>60% des déchets valorisés → 50%</t>
  </si>
  <si>
    <t>70% des déchets valorisés  → 75%</t>
  </si>
  <si>
    <t>80% des déchets valorisés  → 90%</t>
  </si>
  <si>
    <t>90% des déchets valorisés  → 100%</t>
  </si>
  <si>
    <r>
      <t xml:space="preserve">• Aucun suivi → 0%
• Suivi de l'effet de la concrétisation → 20%
• 50% des déchets valorisés  → 40%
• 60% des déchets valorisés → 50%
• 70% des déchets valorisés  → 75%
• 80% des déchets valorisés  → 90%
• 90% des déchets valorisés  → 100%
</t>
    </r>
    <r>
      <rPr>
        <sz val="10"/>
        <color rgb="FFFF0000"/>
        <rFont val="Calibri"/>
        <family val="2"/>
        <scheme val="minor"/>
      </rPr>
      <t xml:space="preserve">Critères à peser avec la prévention (compostage domestique = prévention). Faisabilité de la moyenne - voir Odile ?
</t>
    </r>
  </si>
  <si>
    <t>Aucun suivi</t>
  </si>
  <si>
    <t>Aucune démarche pour l'identifiaction des impacts → 0%</t>
  </si>
  <si>
    <t>Etude est programmé → 20%</t>
  </si>
  <si>
    <t>Etude réalisée et Pistes identifiées → 50%</t>
  </si>
  <si>
    <t>Priorisation d'actions réalisée → 100%</t>
  </si>
  <si>
    <t>Plan d'action n'est pas mis en place → 0%</t>
  </si>
  <si>
    <t>a) Plan d'actions mis en place  → 15%</t>
  </si>
  <si>
    <t>b) Objectifs chiffrés sont donnés → 15%</t>
  </si>
  <si>
    <t>c) Actions en cours de réalisation → 40%</t>
  </si>
  <si>
    <t>d) Pilotage de la progression est mis en place → 30%</t>
  </si>
  <si>
    <t>Aucune communication sur les impacts → 0%</t>
  </si>
  <si>
    <t>Planification des actions de communication → 20%</t>
  </si>
  <si>
    <t>Communication écrite réalisée → 20%</t>
  </si>
  <si>
    <t>Communication orale (réunions d'information, etc.) → 20%</t>
  </si>
  <si>
    <t>Communication sur les impacts de la gestion des déchets → 20%</t>
  </si>
  <si>
    <t>Communication pour la prévention des comportements indésirables → 20%</t>
  </si>
  <si>
    <t>Compétence Collecte</t>
  </si>
  <si>
    <t>Compétence Traitement</t>
  </si>
  <si>
    <t>Aucune action → 0%
Des moyens sont mis en place pour identifier ou fédérer des réseaux d'acteurs sur le territoire → 33%
Des moyens sont mis en place pour accompagner les projets dans leur définition → 33%
Des moyens sont mis en place soutenir le déploiement des projets → 33%</t>
  </si>
  <si>
    <t>Le taux de satisfaction des entreprises conseillées → % des entreprises satisfaites du conseil reçu * 25%</t>
  </si>
  <si>
    <t>Taux d'engagement de la cible → % des entreprises ciblés ayant été conseillées * 50%</t>
  </si>
  <si>
    <t xml:space="preserve">Aucune action → 0%
</t>
  </si>
  <si>
    <t>La collectivité a identifié les critères de priorisation des entreprises à conseiller → 25%</t>
  </si>
  <si>
    <t>Aucune action → 0%</t>
  </si>
  <si>
    <t>a) Des moyens sont mis en place pour identifier ou fédérer des réseaux d'acteurs sur le territoire → 33%</t>
  </si>
  <si>
    <t>b) Des moyens sont mis en place pour accompagner les projets dans leur définition → 33%</t>
  </si>
  <si>
    <t>c) Des moyens sont mis en place soutenir le déploiement des projets → 33%</t>
  </si>
  <si>
    <t xml:space="preserve">Diagnostic n'est pas commencé → 0% </t>
  </si>
  <si>
    <t>Diagnostic en cours → 40%</t>
  </si>
  <si>
    <t>Diagnostic finalisé → 80%</t>
  </si>
  <si>
    <t>Diagnostic partagé avec les acteurs clés des filières étudiés → 100%</t>
  </si>
  <si>
    <t>Aucune suivi → 0%</t>
  </si>
  <si>
    <t>Protocole de suivi défini → 33%</t>
  </si>
  <si>
    <t>Protocol de suivi et  recueil des données effectué → 66%</t>
  </si>
  <si>
    <t>Protocol de suivi,  recueil des données et suivi de l'évolution des indicateurs effectué et plan d'action ajusté → 100%</t>
  </si>
  <si>
    <t>Pas de politique structurée → 0%</t>
  </si>
  <si>
    <t>a) Politique d'achat en cours de structuration → 10%</t>
  </si>
  <si>
    <t xml:space="preserve">b) Politique d'achat structurée → 20% </t>
  </si>
  <si>
    <t>c) Cartographie des achats réalisée → 20%</t>
  </si>
  <si>
    <t>d) Sensibilisation et formation réalisées → 50%</t>
  </si>
  <si>
    <t>Aucune démarche de pérennisation → 0%</t>
  </si>
  <si>
    <t>a) Tableau de bord mis en place → 40%</t>
  </si>
  <si>
    <t>b) Participation au réseau d'acheteurs → 30%</t>
  </si>
  <si>
    <t>c) Promotion des achats responsables → 30%</t>
  </si>
  <si>
    <t>La collectivité se rapproche des éco-organismes pour favoriser leur mise en relation avec les entreprises de son territoire
Types d'évènements possibles : organisation de colloques, de groupes de travail ou de formations
Création d'un référent écoconception pour accompagner les acteurs du territoire.</t>
  </si>
  <si>
    <r>
      <rPr>
        <b/>
        <u/>
        <sz val="10"/>
        <rFont val="Calibri"/>
        <family val="2"/>
        <scheme val="minor"/>
      </rPr>
      <t>Niveau 2 : Collaboration entreprises-établissements de formation</t>
    </r>
    <r>
      <rPr>
        <sz val="10"/>
        <rFont val="Calibri"/>
        <family val="2"/>
        <scheme val="minor"/>
      </rPr>
      <t xml:space="preserve">
Si des établissements de formation (initiale ou continue) sont présents sur son territoire, la collectivité encourage des collaborations entre les entreprises et ces établissements pour développer de nouvelles solutions d'écoconception et une montée en compétences sur le sujet. Elle s'appuie en particulier sur la Région (qui a la compétence formation / éducation supérieure).</t>
    </r>
  </si>
  <si>
    <t>La collectivité structure et propose des modèles de partenariats entre les entreprises et les organismes de formation. Elle valorise ces partenariats.
Organisation de rencontres ciblées "Organismes de formation / entreprises"  
Actions durant les forums de l’emploi, les salons étudiant ou les événements de même type (exemple : « Made in Angers »).
Création d'un référent écoconception pour accompagner les acteurs du territoire.</t>
  </si>
  <si>
    <t>Partenariats avec les chambres consulaires, les universités, les agences régionales de l'innovation, les agences de développement économique, les pôles de compétitivité, les clusters, etc...
Implication dans le montage d’opérations collectives ou groupées d’écoconception 
Organisation de journées de REX, de formations, etc...
La collectivité met en avant les réalisations des entreprises de son territoire en termes d’écoconception (communication, jumelages, axes de développement économique…)
Exemple : en France, le tourisme est un secteur clé qui permet, via les hébergements touristiques, de mobiliser les acteurs économiques des territoires sur l'économie de la ressource, la sensibilisation des consommateurs et de développer des synergies.
Création d'un référent écoconception pour accompagner les acteurs du territoire.</t>
  </si>
  <si>
    <r>
      <rPr>
        <b/>
        <u/>
        <sz val="10"/>
        <rFont val="Calibri"/>
        <family val="2"/>
        <scheme val="minor"/>
      </rPr>
      <t>Niveau 4 : Ecoconception des projets à impacts</t>
    </r>
    <r>
      <rPr>
        <sz val="10"/>
        <rFont val="Calibri"/>
        <family val="2"/>
        <scheme val="minor"/>
      </rPr>
      <t xml:space="preserve">
La collectivité encourage ou met en œuvre la prise en compte de l'ensemble du cycle de vie dans les études d'impacts de projets réalisés sur son territoire, au-delà des impacts locaux dus à son implantation. 
L'enjeux est de généraliser la pensée cycle de vie pour les projets structurants implantés sur le territoire, notamment via l'écoconception des ICPE, des bâtiments, des infrastractures, etc.</t>
    </r>
  </si>
  <si>
    <r>
      <t xml:space="preserve">Méthode ADEME Empreinte Projet </t>
    </r>
    <r>
      <rPr>
        <b/>
        <i/>
        <sz val="10"/>
        <rFont val="Calibri"/>
        <family val="2"/>
        <scheme val="minor"/>
      </rPr>
      <t xml:space="preserve">- </t>
    </r>
    <r>
      <rPr>
        <b/>
        <i/>
        <sz val="10"/>
        <color rgb="FFFF0000"/>
        <rFont val="Calibri"/>
        <family val="2"/>
        <scheme val="minor"/>
      </rPr>
      <t>lien à ajouter en mai juin Olivier Rethoré</t>
    </r>
    <r>
      <rPr>
        <sz val="10"/>
        <rFont val="Calibri"/>
        <family val="2"/>
        <scheme val="minor"/>
      </rPr>
      <t xml:space="preserve">
Exemple : écoconception des data centers.
Création d'un référent écoconception pour accompagner les acteurs du territoire.</t>
    </r>
  </si>
  <si>
    <t>Pas de prise en compte → 0%</t>
  </si>
  <si>
    <t>Méthodologie en étude → 50%</t>
  </si>
  <si>
    <t>Mise en œuvre de la pensée cycle de vie sur des projets structurants → 100%</t>
  </si>
  <si>
    <r>
      <rPr>
        <b/>
        <u/>
        <sz val="10"/>
        <rFont val="Calibri"/>
        <family val="2"/>
        <scheme val="minor"/>
      </rPr>
      <t xml:space="preserve">Niveau 1 : Sensibilisation et formation
</t>
    </r>
    <r>
      <rPr>
        <sz val="10"/>
        <rFont val="Calibri"/>
        <family val="2"/>
        <scheme val="minor"/>
      </rPr>
      <t xml:space="preserve">La collectivité forme les élus et son personnel aux nouveaux modèles économiques en lien avec la transition écologique et sociale des territoires. 
Elle sensibilise les acteurs économiques de son territoire à l’économie de la fonctionnalité (entreprises, associations, etc.)  </t>
    </r>
  </si>
  <si>
    <t>Oraginser une journée de sensibilisation pour les différents services en interne, pour les élus. Organiser une formation avec le CNFPT.
Co-organiser des journées techniques sur l’économie de la fonctionnalité à destination des PME, d'associations et d'autres acteurs économiques.</t>
  </si>
  <si>
    <t>Le personnel de la collectivité est formé
-----------------------------------------
Les autres acteurs sont sensibilisés</t>
  </si>
  <si>
    <t>Aucune foramtion et sencibilisation → 0%</t>
  </si>
  <si>
    <t xml:space="preserve">a) Formation du personnel de la collectivité lancée → 25% </t>
  </si>
  <si>
    <t>b) Personnel de la collectivité est formé → 50%</t>
  </si>
  <si>
    <t xml:space="preserve">c) Sencibilisation des acteurs du territoire lancée → 25% </t>
  </si>
  <si>
    <t>d) Acteurs du territoire sencibilisés → 50%</t>
  </si>
  <si>
    <r>
      <t xml:space="preserve">Exemples d'effets à évaluer:
Bénéfices sociaux, économiques et environnementaux sur des aspects pertinents pour le territoire </t>
    </r>
    <r>
      <rPr>
        <i/>
        <sz val="10"/>
        <color rgb="FFFF0000"/>
        <rFont val="Calibri"/>
        <family val="2"/>
        <scheme val="minor"/>
      </rPr>
      <t xml:space="preserve">(donner des liensvers des ressources) </t>
    </r>
    <r>
      <rPr>
        <sz val="10"/>
        <rFont val="Calibri"/>
        <family val="2"/>
        <scheme val="minor"/>
      </rPr>
      <t xml:space="preserve">
Dynamiques entrepreunatiales créées. </t>
    </r>
    <r>
      <rPr>
        <i/>
        <sz val="10"/>
        <color rgb="FFFF0000"/>
        <rFont val="Calibri"/>
        <family val="2"/>
        <scheme val="minor"/>
      </rPr>
      <t>(s'agit-il de nouvelles activités économiques? Ou cela fait référence au changement de modèles d'affaires des organisation existantes? à préciser)</t>
    </r>
  </si>
  <si>
    <t xml:space="preserve">• Document formalisant l'implication dans les projets
Exemples :
- Contrat
- Charte
- Convention
- Plaquette d'événement impliquant la collectivité
</t>
  </si>
  <si>
    <t>• Document formalisant l'accompagnement de chaque programme
Exemples :
- Contrat
- Convention de financement
Le degré d'innovation est à considérer à l'échelle géographique pertinente.</t>
  </si>
  <si>
    <r>
      <rPr>
        <b/>
        <u/>
        <sz val="10"/>
        <rFont val="Calibri"/>
        <family val="2"/>
        <scheme val="minor"/>
      </rPr>
      <t xml:space="preserve">Niveau 2 : Animation de réseaux d'acteurs économiques et commande publique
</t>
    </r>
    <r>
      <rPr>
        <sz val="10"/>
        <rFont val="Calibri"/>
        <family val="2"/>
        <scheme val="minor"/>
      </rPr>
      <t>La collectivité soutient des structures d'animation territoriale qui portent des actions d’économie de la fonctionnalité vers les entreprises ou les collectivités territoriales. Elle adhère à une telle structure et participe à la promotion de cette structure et finance des actions spécifiques.
La collectivité intègre elle-même des critères d'économie de la fonctionnalité dans sa politique d'achats publics pour répondre à ses besoins internes.</t>
    </r>
  </si>
  <si>
    <r>
      <t xml:space="preserve">Les structure d'animation territoriale peuvent être des réseaux professionnels, des réseaux consulaires, des agences de l’innovation ou encore des structures d’animation territoriale spécialisées.
Exemples d'action de soutien à l'animation : actions collectives ciblant les dirigeants d'entreprises et les collectivités du territoire.
Exemples d'action en matière de commande publique : photocopiage, déplacements des salariés de la collectivité, confort thermique de ses locaux. </t>
    </r>
    <r>
      <rPr>
        <i/>
        <sz val="10"/>
        <color rgb="FFFF0000"/>
        <rFont val="Calibri"/>
        <family val="2"/>
        <scheme val="minor"/>
      </rPr>
      <t>(mutualisation de moyens? préférer un fournisseur qui vend le service d'impression ? il faudrait expliciter un peu plus l'orientation des actions)</t>
    </r>
  </si>
  <si>
    <t>Adhésion à une structure d'animation territoriale et/ou participation à des actions vers les acteurs économiques
-------------------------------------------------------
Intégration des critères d'économie de la fonctionnalité dans les pratiques et cahiers des charges</t>
  </si>
  <si>
    <r>
      <t xml:space="preserve">Missions service public : éclairage public, confort thermique des bâtiments, prévention des déchets, mutualisation d'espaces publics ou stationnements…
Réponses à des enjeux de DD sur son territoire : nouvelles solutions de mobilité, d’habitat durable, d’alimentation durable (au-delà de ses compétences habituelles), …
</t>
    </r>
    <r>
      <rPr>
        <i/>
        <sz val="10"/>
        <color rgb="FFFF0000"/>
        <rFont val="Calibri"/>
        <family val="2"/>
        <scheme val="minor"/>
      </rPr>
      <t>Lien vers la présentation des projets coopératifs territoriau et le programme COOPTERE.</t>
    </r>
    <r>
      <rPr>
        <i/>
        <sz val="10"/>
        <rFont val="Calibri"/>
        <family val="2"/>
        <scheme val="minor"/>
      </rPr>
      <t xml:space="preserve">
</t>
    </r>
    <r>
      <rPr>
        <sz val="10"/>
        <rFont val="Calibri"/>
        <family val="2"/>
        <scheme val="minor"/>
      </rPr>
      <t xml:space="preserve">Le développement des projets coopératifs territoriaux passent souvent par deux phases : </t>
    </r>
    <r>
      <rPr>
        <i/>
        <sz val="10"/>
        <rFont val="Calibri"/>
        <family val="2"/>
        <scheme val="minor"/>
      </rPr>
      <t xml:space="preserve">
</t>
    </r>
    <r>
      <rPr>
        <sz val="10"/>
        <rFont val="Calibri"/>
        <family val="2"/>
        <scheme val="minor"/>
      </rPr>
      <t>1. Phase d'emergence:
Créer un espace de dialogue afin de définir les enjeux de l'Eéconomie de la fonctionnalité
Mener des premières expériences de projets
2. Développement:
Définir le groupe projet avec d'autres acteurs pour prendre en charge l'initiative</t>
    </r>
  </si>
  <si>
    <t>• Méthode d'évaluation choisie
• Preuve de l'évaluation (enquête, évaluation environnementale, …)</t>
  </si>
  <si>
    <t>Pas de participation à l'animation térritoriale → 0%</t>
  </si>
  <si>
    <t>a) Participation à des actions d'animation →  25%</t>
  </si>
  <si>
    <t>b) Adhésion à une structure d'animation → 25%</t>
  </si>
  <si>
    <t>c) Intégration des critères d'économie de la fonctionnalité → 50%</t>
  </si>
  <si>
    <t>Pas d'engagement → 0%</t>
  </si>
  <si>
    <t>La collectivité a commencé de travailler sur le projet → 50%</t>
  </si>
  <si>
    <t>Un groupe projet s'est constitué et strabilisé pour travailler sur le projet  → 100%</t>
  </si>
  <si>
    <t>Evaluation d'effets non engagée →  0%</t>
  </si>
  <si>
    <t>Effets à évaluer identifiés → 25%</t>
  </si>
  <si>
    <t>Modalits d'évaluation sont identifiés → 50%</t>
  </si>
  <si>
    <t>Evaluation mise en place → 100%</t>
  </si>
  <si>
    <r>
      <t xml:space="preserve">Niveau 1 : Accompagnement non financier de programmes
</t>
    </r>
    <r>
      <rPr>
        <sz val="10"/>
        <rFont val="Calibri"/>
        <family val="2"/>
        <scheme val="minor"/>
      </rPr>
      <t>Dans un souci de l'amélioration continue, la collectivité accueille des programmes d'étude ou de R&amp;I sur son territoire. La R&amp;I et l'expérimentation peuvent porter sur des nouvelles techniques, ainsi que sur les modes d'organisation ou des modèles d'affaires. 
La collectivité établit des partenariats avec les acteurs de la recherche.</t>
    </r>
  </si>
  <si>
    <t xml:space="preserve">Exemples :
La collectivité est territoire expérimentateur d'un programme de R&amp;I.
La collectivité participe aux programmes d'innovation régionaux (incubateurs, programmes de formation, etc.). 
La collectivité peut accompagner la maturation de technologies et transfert technologique (collaboration avec les SATT, Pôles de compétitivité, mise en relation des porteurs d'innovation et d'acteurs économiques, etc.) en collaboration avec d'autres services de la collectivité.
Elle met à disposition des infrastructures ou des ressources humaines pour des projets d'innovation.
Elle expérimente des outils et/ou met à disposition des données nécessaires aux travaux de R&amp;I.
La collectivité met à disposition des moyens hors budgétaires (locaux, équipements, matière première, ressource humaines, …) pour des programmes de R&amp;I sur l'économie circulaire.
La collectivité est relais d’appel à projets R&amp;I (un appel à projet est un programme).
La collectivité participe à des événements associés à un programme R&amp;I porté par des acteurs de la R&amp;I.
</t>
  </si>
  <si>
    <t>Aucun soutien non-financiers aux projets de R&amp;I et d'expriemntation → 0%</t>
  </si>
  <si>
    <t>a) Collectivité accepte des sollicitations pour des programmes d'études ou de R&amp;I → 40%</t>
  </si>
  <si>
    <t>b) Collectivité s'implique dans le suivi des travaux → 20%</t>
  </si>
  <si>
    <t>c) Collectivité s'approprie les résultats afin d'améliorer ses pratiques → 40%</t>
  </si>
  <si>
    <t>Exemples :
Co-financement de projet de R&amp;I (exemples : nouvelles techniques, modes d'organisation ou modèles d'affaires)
Publication de bulletins de veille sur le territoire
Soutien d'acteurs des écosystèmes régionaux : agence régionale de l'innovation, fonds européens, Région, BPI</t>
  </si>
  <si>
    <r>
      <t xml:space="preserve">Taille uniquement
</t>
    </r>
    <r>
      <rPr>
        <sz val="10"/>
        <color rgb="FFFF0000"/>
        <rFont val="Calibri"/>
        <family val="2"/>
        <scheme val="minor"/>
      </rPr>
      <t>dapter la pondération en fonction de la taille (&lt;100K : 25%; &gt;100k: 75%)</t>
    </r>
  </si>
  <si>
    <t>Aucune action → 0%
La mise en place de la Redevance Spéciale est lancée → 50%
Toutes les communes du territoires sont concernés par la Redevance Spéciale → 100%</t>
  </si>
  <si>
    <t>Aucune action → 0%
La Redevance Spéciale inclut une part variable en fonction des levées et/ou pesées → 50%
La Redevance Spéciale est différentiée en fonction des flux → 50%</t>
  </si>
  <si>
    <t>Part de la population de la collectivité couverte par la Ti → taux * 70%</t>
  </si>
  <si>
    <t>Aucune action → 0%
La mise en place de la Ti est lancée → 30%</t>
  </si>
  <si>
    <t>La mise en place de la Redevance Spéciale est lancée → 50%</t>
  </si>
  <si>
    <t>Toutes les communes du territoires sont concernés par la Redevance Spéciale → 100%</t>
  </si>
  <si>
    <t>Aucune démarche sur la Ti → 0%</t>
  </si>
  <si>
    <t>Etude en phase de lancement → 33%</t>
  </si>
  <si>
    <t>Etude en phase de réalisation → 66%</t>
  </si>
  <si>
    <t>Etude réalisée → 100%</t>
  </si>
  <si>
    <t>La Redevance Spéciale inclut une part variable en fonction des levées et/ou pesées → 50%</t>
  </si>
  <si>
    <t>La Redevance Spéciale est différentiée en fonction des flux → 50%</t>
  </si>
  <si>
    <t>La mise en place de la Ti est lancée → 30%</t>
  </si>
  <si>
    <t>Pas de part variable dans la facturation → 0% 
La facturation des adhérents inclut une part variable en fonction de sa production de déchets → 50%
La facturation des adhérents est différentiée en fonction des  flux → 50%</t>
  </si>
  <si>
    <t xml:space="preserve">Pas de part variable dans la facturation → 0% </t>
  </si>
  <si>
    <t>La facturation des adhérents inclut une part variable en fonction de sa production de déchets → 50%</t>
  </si>
  <si>
    <t>La facturation des adhérents est différentiée en fonction des  flux → 50%</t>
  </si>
  <si>
    <t>2 points validés</t>
  </si>
  <si>
    <t>Pas de veille présente → 0%</t>
  </si>
  <si>
    <t>Veille présente → 100%</t>
  </si>
  <si>
    <t>Pas de communication réalise → 0%</t>
  </si>
  <si>
    <t>Communication réalisée → 100%</t>
  </si>
  <si>
    <t xml:space="preserve">Aucun budget n'est rservé aux projets → 0% </t>
  </si>
  <si>
    <t>Document de référence → 30%</t>
  </si>
  <si>
    <r>
      <t xml:space="preserve">Par filière (ex: Alimentation et matières organiques, Industrie, Tourisme, Construction, Commerce et Services, Economie Sociale et Solidaire, Education, etc.) :
• Identifier précisément des gisements et des approvisionnements
• Recenser de façon exhaustive les acteurs de la chaine de valeur de la filière et des initiatives de l'économie circulaire déjà existantes
• Réaliser une analyse environnementale
• Identifier des ruptures dans l'offre tout au long de la chaine de valeur
• Identifier des opportunités de partenariat (lien axe 5) et de développement économique des filières dans les principes de la circularité
• Partager le diagnostic avec les acteurs clés de la filière sur le territoire
</t>
    </r>
    <r>
      <rPr>
        <sz val="10"/>
        <color rgb="FFFF0000"/>
        <rFont val="Calibri"/>
        <family val="2"/>
        <scheme val="minor"/>
      </rPr>
      <t>Ce n'est pas le nombre qui compte, mais la qualité de travail sur chaque filière. Objectif: mettre en place un pipeline d'action : Année 1: Filière 1 diagnostiqué. Année 2: Filière 1 fait objet du plan d'action, Filière 2 est diagnostiqué. Année 3: Filière 1 avec le plan d'action piloté; Filière 2 fait objet du plan d'action. filière 3 est diagnostiqué.</t>
    </r>
  </si>
  <si>
    <r>
      <t xml:space="preserve">Niveau 5 : La Tarification incitative (Ti) du second niveau
</t>
    </r>
    <r>
      <rPr>
        <sz val="10"/>
        <color rgb="FFFF0000"/>
        <rFont val="Calibri"/>
        <family val="2"/>
        <scheme val="minor"/>
      </rPr>
      <t>Afin de récompenser les collectivités qui fournissent les efforts de prévention et de collecte sélective les plus significatifs, la collectivité en charge de traitement mets en place la Ti du second niveau.</t>
    </r>
    <r>
      <rPr>
        <b/>
        <u/>
        <sz val="10"/>
        <color rgb="FFFF0000"/>
        <rFont val="Calibri"/>
        <family val="2"/>
        <scheme val="minor"/>
      </rPr>
      <t xml:space="preserve">
</t>
    </r>
  </si>
  <si>
    <r>
      <t xml:space="preserve">Niveau 4 : Transversalité inter-collectivités
</t>
    </r>
    <r>
      <rPr>
        <sz val="10"/>
        <color rgb="FFFF0000"/>
        <rFont val="Calibri"/>
        <family val="2"/>
        <scheme val="minor"/>
      </rPr>
      <t>Dans l'objectif de réduire la production de déchets ou d'améliorer leur qualité, le syndicat a l'intérêt d'agir auprès de ses collectivités adhérentes pour intégrer l'Economie Circulaire dans leurs actions.
Le syndicat assiste et accompagne les EPCI adhérents pour renforcer dans leur compétences (urbanisme, mobilité, affaires scolaires, développement économique, etc.) la dimension Economie Circulaire.</t>
    </r>
  </si>
  <si>
    <r>
      <rPr>
        <b/>
        <u/>
        <sz val="10"/>
        <color rgb="FFFF0000"/>
        <rFont val="Calibri"/>
        <family val="2"/>
        <scheme val="minor"/>
      </rPr>
      <t>Niveau 5 : Communication sur les impacts</t>
    </r>
    <r>
      <rPr>
        <sz val="10"/>
        <color rgb="FFFF0000"/>
        <rFont val="Calibri"/>
        <family val="2"/>
        <scheme val="minor"/>
      </rPr>
      <t xml:space="preserve">
La collectivité communique sur ses données d'impacts environnementaux et sociaux</t>
    </r>
    <r>
      <rPr>
        <i/>
        <sz val="10"/>
        <color rgb="FFFF0000"/>
        <rFont val="Calibri"/>
        <family val="2"/>
        <scheme val="minor"/>
      </rPr>
      <t xml:space="preserve">
</t>
    </r>
    <r>
      <rPr>
        <sz val="10"/>
        <color rgb="FFFF0000"/>
        <rFont val="Calibri"/>
        <family val="2"/>
        <scheme val="minor"/>
      </rPr>
      <t xml:space="preserve">
</t>
    </r>
  </si>
  <si>
    <t xml:space="preserve">Aucune communication sur les impacts → 0%
Planification des actions de communication → 20%
Communication écrite réalisée → 20%
Communication orale (réunions d'information, etc.) → 20%
Communication sur les impacts de la gestion des déchets → 20%
Communication pour la prévention des comportements indésirables → 20%
</t>
  </si>
  <si>
    <t xml:space="preserve">Connaître les coûts de la gestion des déchets pour maîtriser les dépenses publiques </t>
  </si>
  <si>
    <r>
      <rPr>
        <b/>
        <u/>
        <sz val="10"/>
        <rFont val="Calibri"/>
        <family val="2"/>
        <scheme val="minor"/>
      </rPr>
      <t>Niveau 3 :  Accompagnement des entreprises</t>
    </r>
    <r>
      <rPr>
        <sz val="10"/>
        <rFont val="Calibri"/>
        <family val="2"/>
        <scheme val="minor"/>
      </rPr>
      <t xml:space="preserve">
La collectivité accompagne, seule ou en partenariat, les entreprises à la mise en place de démarches d'écoconception s'appuyant ou non sur un label (type Ecolabel européen). Elle cible ses actions d'accompagnement en matière d'écoconception, notamment sur les filières à enjeux sur son territoire. </t>
    </r>
    <r>
      <rPr>
        <sz val="10"/>
        <color rgb="FFFF0000"/>
        <rFont val="Calibri"/>
        <family val="2"/>
        <scheme val="minor"/>
      </rPr>
      <t>-&gt; Les 100 labels environnementaux recommandés par l'ADEME</t>
    </r>
  </si>
  <si>
    <t xml:space="preserve">• Support(s) de communication : annuaire, carte en ligne, page du site web, livret, etc.
• Preuve du déroulé des ateliers de sencibilisation : programme, feuille d'émargement, bilan de l'évènement, etc.
• Preuve du déroulé des évènements mettant en avant la moindre consommation : programme, feuille d'émargement, bilan de l'évènement, etc.
</t>
  </si>
  <si>
    <t xml:space="preserve">La collectivité dispose d’un document de communication recensant les solutions sobres (Annuaire, carte en ligne, page du site web, livret…)
La collectivité organise des ateliers de sensibilisation à la consommation sobre (en propre ou avec des partenaires)
La collectivité soutient financièrement ou organise des évènements (culturels, environnementaux, porteurs de projets de solutions sobres…) mettant la moindre consommation avec pour point d’appui des jalons comme le « green Friday » </t>
  </si>
  <si>
    <r>
      <rPr>
        <b/>
        <u/>
        <sz val="10"/>
        <rFont val="Calibri"/>
        <family val="2"/>
        <scheme val="minor"/>
      </rPr>
      <t>Niveau 1 : Communiquer et sensibiliser à la consommation responsable et la sobriété</t>
    </r>
    <r>
      <rPr>
        <sz val="10"/>
        <rFont val="Calibri"/>
        <family val="2"/>
        <scheme val="minor"/>
      </rPr>
      <t xml:space="preserve">
La collectivité communique (elle-même ou en partenariat avec la Région, les chambres consulaires, les associations environnementales ou de consommateurs, les offices du tourisme…) sur les activités de son territoire pour rendre visibles et accessibles les structures contribuant à une consommation responsable et/ou la sobriété.
La collectivité sensibilise tous les acteurs aux enjeux environnementaux des activités et des consommations sur son territoire et à la sobriété.</t>
    </r>
  </si>
  <si>
    <r>
      <rPr>
        <b/>
        <u/>
        <sz val="10"/>
        <color theme="1"/>
        <rFont val="Calibri"/>
        <family val="2"/>
        <scheme val="minor"/>
      </rPr>
      <t>Niveau 2 : Promotion et définition de la politique de sobriété</t>
    </r>
    <r>
      <rPr>
        <b/>
        <u/>
        <sz val="10"/>
        <color rgb="FFFF0000"/>
        <rFont val="Calibri"/>
        <family val="2"/>
        <scheme val="minor"/>
      </rPr>
      <t xml:space="preserve"> (est-ce le bon nom?)</t>
    </r>
    <r>
      <rPr>
        <sz val="10"/>
        <color theme="1"/>
        <rFont val="Calibri"/>
        <family val="2"/>
        <scheme val="minor"/>
      </rPr>
      <t xml:space="preserve">
</t>
    </r>
    <r>
      <rPr>
        <sz val="10"/>
        <color rgb="FFFF0000"/>
        <rFont val="Calibri"/>
        <family val="2"/>
        <scheme val="minor"/>
      </rPr>
      <t>La collectivité sencibilise et forme à la sobriété ses élus et ses techniciens.
La collectivité élabore un document formalisant une vision et des actions de sobriété à mettre en place pour son territoire. Ce document décline notamment la sobriété sur les 7 piliers de l'ECi.</t>
    </r>
  </si>
  <si>
    <r>
      <rPr>
        <sz val="10"/>
        <color rgb="FFFF0000"/>
        <rFont val="Calibri"/>
        <family val="2"/>
        <scheme val="minor"/>
      </rPr>
      <t xml:space="preserve">Sencibiliser et former les élus et techniqciens sur les sujets suivants: </t>
    </r>
    <r>
      <rPr>
        <sz val="10"/>
        <color theme="1"/>
        <rFont val="Calibri"/>
        <family val="2"/>
        <scheme val="minor"/>
      </rPr>
      <t xml:space="preserve">
• Réflexion sur le besoin : avant l'achat (pertinence du besoin, prêt et location, économie de la fonctionnalité), lors de l'achat (neuf ou occasion, label environnementaux, offre locale), lors de l'usage (utilisation, entretien, maintenance et réparation appropriés) et lors de la fin de vie du produit (revente, don ou élimination appropriée).
</t>
    </r>
    <r>
      <rPr>
        <sz val="10"/>
        <color rgb="FFFF0000"/>
        <rFont val="Calibri"/>
        <family val="2"/>
        <scheme val="minor"/>
      </rPr>
      <t>• Autres sujets ?
A l'issue de la formation, mettre en place un document de formalisation (incluant des actions à décliner dans chaque service formé). Le document peut-être constitué au moment de conslure chaque formation.
Mettre en place un groupe de travail ou une équipe dédié à la construction de la vision et du plan d'action global sur la sobriété.</t>
    </r>
  </si>
  <si>
    <t>Sensibilisation d’élus et des techniciens à la sobriété
Formation d’élus et de techniciens à la sobriété
Suite à la formation, une liste d’actions à décliner dans chaque service formé
Document formalisant une vision et un plan d'action de la collectivité sur la sobriété</t>
  </si>
  <si>
    <r>
      <t xml:space="preserve">• Documents de sensibilisation
• Attestations de formation
</t>
    </r>
    <r>
      <rPr>
        <sz val="10"/>
        <color rgb="FFFF0000"/>
        <rFont val="Calibri"/>
        <family val="2"/>
        <scheme val="minor"/>
      </rPr>
      <t>• Liste d’actions à décliner dans chaque service formé</t>
    </r>
    <r>
      <rPr>
        <sz val="10"/>
        <color theme="1"/>
        <rFont val="Calibri"/>
        <family val="2"/>
        <scheme val="minor"/>
      </rPr>
      <t xml:space="preserve">
• Document de formalisation</t>
    </r>
  </si>
  <si>
    <t>Comment traiter les Syndicats ???</t>
  </si>
  <si>
    <r>
      <t>• Fiches d'actions réalisés ou Suivi du plan d'action
• Fiches actions sur Optigede</t>
    </r>
    <r>
      <rPr>
        <sz val="10"/>
        <color theme="9" tint="-0.249977111117893"/>
        <rFont val="Calibri"/>
        <family val="2"/>
        <scheme val="minor"/>
      </rPr>
      <t/>
    </r>
  </si>
  <si>
    <r>
      <t>Exemples par filière :
• BTP : guide d’accompagnement des MOA du BTP
Construction, rénovation bâtiments (écoconception - matériaux issus du réemploi, recyclés (charte Démoclès), biosourcés - efficacité énergétique - énergies renouvelables...), Voirie (utilisation des logiciels Seve et Ecorce pour évaluer les variantes environnementales...)
• Restauration collective : Choix de produits de saison, bio, locaux. Lutte contre le gaspillage alimentaire. Suppression de la vaisselle jetable. Compostage des déchets organiques. 
• Equipement de bureaux : fournitures avec label environnemental, papier recyclé, bureautique efficace en énergie...
• Flottes de véhicules : achat/location, véhicules électriques, vélos...
Se référer aux label environnementaux (</t>
    </r>
    <r>
      <rPr>
        <sz val="10"/>
        <color rgb="FFFF0000"/>
        <rFont val="Calibri"/>
        <family val="2"/>
        <scheme val="minor"/>
      </rPr>
      <t xml:space="preserve">100 labels environnementaux recommandés par l’ADEME)
https://agirpourlatransition.ademe.fr/particuliers/labels-environnementaux
</t>
    </r>
    <r>
      <rPr>
        <sz val="10"/>
        <color theme="1"/>
        <rFont val="Calibri"/>
        <family val="2"/>
        <scheme val="minor"/>
      </rPr>
      <t xml:space="preserve">
Se référer aux ressources, guides cités dans Optigede (Synthèse thématique Achats responsables) (https://www.optigede.ademe.fr/syntheses-thematiques-a3p-economie-circulaire)</t>
    </r>
  </si>
  <si>
    <t>Tous (Syndicats et les autres)</t>
  </si>
  <si>
    <t>A VALIDER: 
Utiliser la caractérisation des flux entrants dans les installations gérés pour pointer aux collectivités les secteurs, les filières, les flux, les usagers représentant des pistes d'amélioration importantes 
Accompagner les collectivités dans leurs autres compétences pour améliorer la situation en amont de la production de déchets par la sobriété et la prévention des déchets, l'écoconception, etc.</t>
  </si>
  <si>
    <t>Par sa connaissance des flux de déchets, le syndicat est capable d'identifier les gisements de déchets problématiques à optimiser. Sur cette base le syndicat peut ainsi prendre un rôle d'animateur pour un dialogue inter-EPCI de son territoire.
Exemples:
Pour la compétence Bâtiment - Le syndicat mobilise les EPCI adhérentes d'améliorer le tri sur chantier ou permettre une organisation différente de la collecte facilitant la gestion des déchets du BTP. Le Syndicat propose les bourses aux matériaux facilitant le réemploi.
Pour la filière Tourisme - Le syndicat mobilise les EPCI adhérents pour instaurer un dialogue entre les producteurs locaux d'alimentation et les organisations hébergeant les touristes afin de instaurer les chaines d'approvisionnement locales et limiter la quantité d'emballages individuelles utilisé.
Agir sur la sobriété - voir 3.3 et particulièrement 3.3.4</t>
  </si>
  <si>
    <r>
      <rPr>
        <b/>
        <u/>
        <sz val="10"/>
        <color theme="1"/>
        <rFont val="Calibri"/>
        <family val="2"/>
        <scheme val="minor"/>
      </rPr>
      <t>Niveau 4 : Actions sur les acteurs externes</t>
    </r>
    <r>
      <rPr>
        <sz val="10"/>
        <color theme="1"/>
        <rFont val="Calibri"/>
        <family val="2"/>
        <scheme val="minor"/>
      </rPr>
      <t xml:space="preserve">
La collectivité accompagne les acteurs de son territoire sur des actions de consommation responsable et de sobriété. </t>
    </r>
    <r>
      <rPr>
        <sz val="10"/>
        <color rgb="FFFF0000"/>
        <rFont val="Calibri"/>
        <family val="2"/>
        <scheme val="minor"/>
      </rPr>
      <t>Elle aide au changement de comportement et favorise le développement d’une offre sobre.</t>
    </r>
    <r>
      <rPr>
        <sz val="10"/>
        <color theme="1"/>
        <rFont val="Calibri"/>
        <family val="2"/>
        <scheme val="minor"/>
      </rPr>
      <t xml:space="preserve">
</t>
    </r>
  </si>
  <si>
    <t>Promouvoir l'usage des écolables "100 labels environnementaux recommandés par l’ADEME"
https://agirpourlatransition.ademe.fr/particuliers/labels-environnementaux
Proposer des campagnes de communication sur l’encombrement par les objets (et aux déchets)
Mettre en avant les co-bénéfices de la réduction de sa consommation en lien avec d’autres enjeux (santé, économies, lien social)
Sensibilisation aux 5R : Refuser, Réduire, Réutiliser, Recycler, Rendre à la terre (composter)
Valoriser les pratiques qui permettent de répondre gratuitement à son besoin
Mettre en avant le « green Friday » (en opposition au « black Friday ») : affichage, info dans le bulletin communal…
Loisirs et Tourisme :
Promouvoir les activités de loisir non consommatrices (festival de musique, appui aux moments conviviaux proposés par les associations)
Sensibiliser à la nature (apiculture…)
Sensibilisation des touristes aux pratiques vertueuses sur le territoire (via notamment la mobilisation des offices du tourisme)
Proposer des formations gratuites sur la sobriété ouverte aux organisateurs d’évènements
Développer des festivals sur la sobriété
Lien social :
Planter des arbres fruitiers pour créer des échanges et instaurer du lien entre les habitants 
Favoriser et mettre en avant la location de matériel (bricolage, cuisine) entre particuliers, annuaires, associations mettant en location
Mettre en avant et valoriser les « talents » sur un territoire (artisans, artistes) pour donner envie de faire réparer, de faire des échanges… 
Organiser des visites pour les élus et techniciens de territoires démonstrateurs de la sobriété (échange de bonnes pratiques entre collectivités ou structures porteuses d’initiatives à succès)</t>
  </si>
  <si>
    <t>Aider le changement de comportement (tous type de collectivité) :
• Atelier pour apprendre à revisiter ses propres besoins
• Identifier et valoriser des ambassadeurs de la sobriété : citoyens, associations, entreprises (ils pourraient mettre en avant les solutions de réparation, don, vente d’occasion, achats de produits avec labels…) Exemple de « VoisinMalin »
• Outiller les groupes d’influence pour faire faire 
Aider le changement de comportement du grand public ou des associations représentants :
• Accompagner des groupes d’habitants : Défis Familles « consommation sobre » (type Déclics)
• Atelier réparation, cuisine (zéro gaspillage), partage de recettes avec produits locaux
• Créer des partenariats avec les services de protection maternelle et infantile (PMI) sur les alternatives à la consommation pour jeunes parents (lingettes, matériel inutile…) 
• Accompagner des structures (CCAS, Centre socio-culturel) qui accueillent du public à parler des enjeux de sobriété (puis à entrer en action)
• Créer une culture technique au sein de la population
• Mettre en place une monnaie sociale récompensant les pratiques de sobriété
Favoriser le développement d’une offre sobre (collectivité à compétence développement économique) :
• Missionner des chargés de mission pour accompagner les commerces / écoles / crèches : audits et conseil pour créer du lien entre les « offreurs » de biens et les citoyens</t>
  </si>
  <si>
    <r>
      <t xml:space="preserve">Lutte contre les gaspillages, 5R, …
</t>
    </r>
    <r>
      <rPr>
        <sz val="10"/>
        <color rgb="FFFF0000"/>
        <rFont val="Calibri"/>
        <family val="2"/>
        <scheme val="minor"/>
      </rPr>
      <t xml:space="preserve">Travailler avec les établissements scolaires: 
• Soutenir les écoles dans des fêtes « zéro déchet »
• Sensibiliser les élèves aux impacts environnementaux des produits et donner des pistes pour une consommation plus responsable (du primaire au lycée) / Eduquer les enfants et adolescents à la « consommation juste »
• Développer les pedibus et velobus avec les écoles
</t>
    </r>
    <r>
      <rPr>
        <sz val="10"/>
        <color theme="1"/>
        <rFont val="Calibri"/>
        <family val="2"/>
        <scheme val="minor"/>
      </rPr>
      <t xml:space="preserve">Mettre en place une stratégie pour limiter la place de la publicité (stop pub, oui pub, révision du Règlement Local de publicité (interdiction écrans publicitaires…)
</t>
    </r>
    <r>
      <rPr>
        <sz val="10"/>
        <color rgb="FFFF0000"/>
        <rFont val="Calibri"/>
        <family val="2"/>
        <scheme val="minor"/>
      </rPr>
      <t>Dimensionner les projets structurants de la collectivité, tels que les aménagements ou les infrastructures au besoin du territoire.</t>
    </r>
  </si>
  <si>
    <t>• Fiche action sur optigede
• Délibération décrivant les modalités du dispsotif de soutiens à une offre commerciale plus sobre
• Délibération décrivant le dispositif d’accompagnement au changement de modèle économique
• Délibération décrivant les critères d’exclusion de subventions aux associations promouvant des activités non sobres</t>
  </si>
  <si>
    <r>
      <t xml:space="preserve">Un document présentant les modalités de financement que la collectivité peut apporter aux projets d'économie circulaire </t>
    </r>
    <r>
      <rPr>
        <sz val="10"/>
        <color rgb="FFFF0000"/>
        <rFont val="Calibri"/>
        <family val="2"/>
        <scheme val="minor"/>
      </rPr>
      <t xml:space="preserve">et de sobriété </t>
    </r>
    <r>
      <rPr>
        <sz val="10"/>
        <color theme="1"/>
        <rFont val="Calibri"/>
        <family val="2"/>
        <scheme val="minor"/>
      </rPr>
      <t>de son territoire est rédigé
Des projets d'économie circulaire sont soutenus financièrement</t>
    </r>
  </si>
  <si>
    <r>
      <rPr>
        <b/>
        <u/>
        <sz val="10"/>
        <color theme="1"/>
        <rFont val="Calibri"/>
        <family val="2"/>
        <scheme val="minor"/>
      </rPr>
      <t>Niveau 4 : Financement</t>
    </r>
    <r>
      <rPr>
        <sz val="10"/>
        <color theme="1"/>
        <rFont val="Calibri"/>
        <family val="2"/>
        <scheme val="minor"/>
      </rPr>
      <t xml:space="preserve">
La collectivité réserve une part de son budget au financement de projets sur le sujet de l'économie circulaire. </t>
    </r>
    <r>
      <rPr>
        <sz val="10"/>
        <color rgb="FFFF0000"/>
        <rFont val="Calibri"/>
        <family val="2"/>
        <scheme val="minor"/>
      </rPr>
      <t>Elle mets en cohérence les subvention des acteurs du territoire au regard de la sobriété</t>
    </r>
  </si>
  <si>
    <r>
      <t xml:space="preserve">• Aucun budget n'est reservé aux projets → 0% 
• Document de référence → 20%
• Liste des projets → 50%
</t>
    </r>
    <r>
      <rPr>
        <sz val="10"/>
        <color rgb="FFFF0000"/>
        <rFont val="Calibri"/>
        <family val="2"/>
        <scheme val="minor"/>
      </rPr>
      <t>• Mise en cohérence des subventions allouées aux acteurs du territoire au regard de la sobriété → 50%</t>
    </r>
  </si>
  <si>
    <t>b) Liste des projets → 50%</t>
  </si>
  <si>
    <t>a) Document de référence</t>
  </si>
  <si>
    <t>b) Liste des projets</t>
  </si>
  <si>
    <t>c) Mise en cohérence des subventions allouées aux acteurs du territoire au regard de la sobriété</t>
  </si>
  <si>
    <r>
      <rPr>
        <sz val="10"/>
        <rFont val="Calibri"/>
        <family val="2"/>
        <scheme val="minor"/>
      </rPr>
      <t xml:space="preserve">Disposer d'un diagnostic de filière(s) à enjeux d'économie circulaire en cours de réalisation → 40%
Disposer d'un diagnostic de filière(s) à enjeux d'économie circulaire finalisé → 40%
Partager le diagnostic avec les acteurs clés des filières étudiées → 20%
</t>
    </r>
    <r>
      <rPr>
        <sz val="10"/>
        <color theme="1"/>
        <rFont val="Calibri"/>
        <family val="2"/>
        <scheme val="minor"/>
      </rPr>
      <t xml:space="preserve">
</t>
    </r>
  </si>
  <si>
    <t>Définir un protocole de suivi → 33%
Recueillir les données → 33%
Suivre l'évolution des indicateurs et ajuster le plan d'actions → 34%</t>
  </si>
  <si>
    <t>Décider d'engager une structuration de sa politique d'achats responsables → 10%
Disposer d'une politique d'achat structurée → 20% 
Réaliser une cartographie des achats → 20%
Sensibiliser et former → 50%</t>
  </si>
  <si>
    <t>Disposer d'au moins 30% des marchés publics incluant des dispositions environnementales → 25%
Disposer d'au moins 60% des marchés publics incluant des dispositions environnementales → 25%
Disposer d'au moins 30% des marchés publics incluant des dispositions sociales → 50%</t>
  </si>
  <si>
    <t>Mettre en place un tableau de bord → 40%
Participer au réseau d'acheteurs → 30%
Promouvoir les achats responsables → 30%</t>
  </si>
  <si>
    <t xml:space="preserve">Disposer de support(s) de communication recensant les solutions sobres → 20%
Organiser des ateliers de sensibilisation à la consommation sobre → 30%
Soutenir financièrement ou organiser des évènements mettant en avant la moindre consommation → 50%
</t>
  </si>
  <si>
    <t>Sensibiliser les élus et les techniciens → 25%
Former les élus et les techniciens → 25% 
Disposer d'une liste d’actions à décliner dans chaque service formé → 25%
Formaliser dans un document une vision et un plan d'action de la collectivité sur la sobriété  → 25%</t>
  </si>
  <si>
    <t xml:space="preserve">Réaliser des actions à  destination d'établissements scolaires → 20%
Réaliser des actions  sur au moins 1 autre compétence de la collectivité → 20%
Réaliser des actions sur au moins 3 compétence de la collectivité → 30%
Réaliser des actions de façon transversale qui concernent toutes les actions de la collectivité → 30%
</t>
  </si>
  <si>
    <t xml:space="preserve">Mettre en place au moin une action → 20%
Mettre en place un ensemble d’actions vers une cible → 40%
Mettre en place un ensemble d’actions vers l'ensemble des cibles clés du territoire → 40%
</t>
  </si>
  <si>
    <t>Organiser au moins un évènement annuel avec les entreprises du territoire → 5%
Organiser au moins 2 évènements annuels avec les entreprises du territoire → 15%
Organiser au moins 3 évènements annuels avec les entreprises du territoire → 50%
Organiser au moins 4 évènements annuels avec les entreprises du territoire → 100%</t>
  </si>
  <si>
    <t>Etablir la liste des établissements du territoire qui dispensent une formation en écoconception → 20%
Disposer au moins d'un partenariat avec un organisme/entreprise conclu sous l’égide de la collectivité abordant le développement de l'écoconception → 80%</t>
  </si>
  <si>
    <t>Accompagner les entreprises au travers d'opérations collectives → 50%
Accompagner les entreprises au travers d'un accompagnement individuel → 50%</t>
  </si>
  <si>
    <t>Disposer d'une méthodologie d'écoconception des projets à impact → 50%
Mettre en œuvrela pensée cycle de vie sur les projets structurants → 50%</t>
  </si>
  <si>
    <r>
      <t xml:space="preserve">Niveau 2 : Mise en réseau des acteurs et gouvernance
</t>
    </r>
    <r>
      <rPr>
        <sz val="10"/>
        <rFont val="Calibri"/>
        <family val="2"/>
        <charset val="1"/>
      </rPr>
      <t>La collectivité contribue à la mobilisation autour de l'EIT par une mise en réseau des acteurs pertinents (chambres consulaires, agences de développement économique, syndicats déchets, associations d'entreprises et de zones d'activités, DREAL/DIRECCTE, université/laboratoire de recherche, etc.). Elle réalise notamment des actions de communication et de sensibilisation sur l'EIT et organise des rencontres entre les acteurs.
La collectivité contribue à la mise en place d’une gouvernance territoriale de la démarche d'EIT avec l'ensemble de ses acteurs. 
Elle participe et contribue au réseau régional d’EIT quand il existe.
Nombre d'action(s) parmi :
• Réalisation d'actions de communication et de sensibilisation 
• Organisation et participation à une réunion/atelier inter-entreprise avec les acteurs
• Participation à la structuration d’une gouvernance territoriale
• Participation à une ou plusieurs réunion d’échanges au sein du réseau régional s'il existe</t>
    </r>
  </si>
  <si>
    <t xml:space="preserve">Financer ou internaliser un animateur EIT → 10%
Contribuer à l'identification de nouvelles synergies → 20%
Mettre en œuvre au moins une synergie par an → 10%
Mettre en œuvre au moins 2 synergies par an → 20%
Mettre en œuvre 3 synergies ou plus par an → 20%
Intégrer l'EIT dans les projets d'aménagement du territoire (zones d'activités) → 10%
Au moins une synergie mise en œuvre sur les activités de la collectivité → 10%
</t>
  </si>
  <si>
    <t xml:space="preserve">
Réaliser au moins une action → 25%
Réaliser au moins deux actions → 25%
Réaliser au moins trois actions → 25%
Réaliser au moins 4 actions → 25%</t>
  </si>
  <si>
    <t>Transférer le pilotage de la démarche → 40%
Disposer d'un ETP dédié → 40%
Renseigner les projets EIT sur la plateforme ELIPSE et SYNAPSE et communiquer → 20%</t>
  </si>
  <si>
    <t xml:space="preserve">Décider d'engager une formation du personnel de la collectivité → 25% 
Disposer d'un personnel de la collectivité formé → 25%
Décider d'engager une sensibilisation des acteurs du territoire → 25% 
Sensibiliser les acteurs du territoire → 25%
</t>
  </si>
  <si>
    <t>Participer à des actions d'animation →  25%
Adhérer à une structure d'animation → 25%
Intégrer des critères d'économie de la fonctionnalité → 50%</t>
  </si>
  <si>
    <t>Commencer à élaborer un projet coopératif territorial d'économie de la fonctionnalité → 50%
Constituer et stabiliser un groupe projet  coopératif territorial d'économie de la fonctionnalité   → 50%</t>
  </si>
  <si>
    <t>Identifier les effets à évaluer → 25%
Identifier les modalités d'évaluation → 25%
Mettre en place une évaluation → 50%</t>
  </si>
  <si>
    <t>Accepter des sollicitations pour des programmes d'études ou de R&amp;I → 40%
S'impliquer dans le suivi des travaux → 20%
S'approprier les résultats afin d'améliorer ses pratiques → 40%</t>
  </si>
  <si>
    <t xml:space="preserve">
Disposer d'au omins 1 projet en tant que collectivité &lt; 100 000 habitants ou entre 2 à 9 projets en tant que collectivité &gt; 100 000 habitants → 50%
Disposer d'au moins 2 projets  en tant que collectivité &lt; 100 000 habitants ou au moins 10 projets en tant que collectivité &gt; 100 000 habitants → 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</si>
</sst>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64" formatCode="0.0%"/>
    <numFmt numFmtId="165" formatCode="0,&quot; action(s)&quot;"/>
    <numFmt numFmtId="166" formatCode="#.#,&quot;kg&quot;"/>
    <numFmt numFmtId="167" formatCode="#,##0\ &quot;actions&quot;"/>
    <numFmt numFmtId="168" formatCode="#,##0\ &quot;action(s)&quot;"/>
    <numFmt numFmtId="169" formatCode="#,##0\ &quot;axe(s)&quot;"/>
    <numFmt numFmtId="170" formatCode="#,##0\ &quot;projet(s)&quot;"/>
    <numFmt numFmtId="171" formatCode="#,##0.00\ &quot;€&quot;"/>
  </numFmts>
  <fonts count="107" x14ac:knownFonts="1">
    <font>
      <sz val="11"/>
      <color theme="1"/>
      <name val="Calibri"/>
      <family val="2"/>
      <scheme val="minor"/>
    </font>
    <font>
      <sz val="10"/>
      <color theme="1"/>
      <name val="Calibri"/>
      <family val="2"/>
      <scheme val="minor"/>
    </font>
    <font>
      <sz val="10"/>
      <color theme="1"/>
      <name val="Calibri"/>
      <family val="2"/>
      <scheme val="minor"/>
    </font>
    <font>
      <sz val="10"/>
      <color theme="1"/>
      <name val="Calibri"/>
      <family val="2"/>
      <scheme val="minor"/>
    </font>
    <font>
      <sz val="10"/>
      <color theme="1"/>
      <name val="Calibri"/>
      <family val="2"/>
      <scheme val="minor"/>
    </font>
    <font>
      <b/>
      <sz val="14"/>
      <name val="Calibri"/>
      <family val="2"/>
      <scheme val="minor"/>
    </font>
    <font>
      <sz val="10"/>
      <name val="Calibri"/>
      <family val="2"/>
      <scheme val="minor"/>
    </font>
    <font>
      <b/>
      <sz val="14"/>
      <color theme="0"/>
      <name val="Calibri"/>
      <family val="2"/>
      <scheme val="minor"/>
    </font>
    <font>
      <sz val="12"/>
      <color theme="1"/>
      <name val="Calibri"/>
      <family val="2"/>
      <scheme val="minor"/>
    </font>
    <font>
      <i/>
      <sz val="10"/>
      <color theme="1"/>
      <name val="Calibri"/>
      <family val="2"/>
      <scheme val="minor"/>
    </font>
    <font>
      <b/>
      <sz val="9"/>
      <color indexed="81"/>
      <name val="Tahoma"/>
      <family val="2"/>
    </font>
    <font>
      <sz val="9"/>
      <color indexed="81"/>
      <name val="Tahoma"/>
      <family val="2"/>
    </font>
    <font>
      <b/>
      <sz val="10"/>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u/>
      <sz val="10"/>
      <color theme="1"/>
      <name val="Calibri"/>
      <family val="2"/>
      <scheme val="minor"/>
    </font>
    <font>
      <b/>
      <u/>
      <sz val="10"/>
      <name val="Calibri"/>
      <family val="2"/>
      <scheme val="minor"/>
    </font>
    <font>
      <sz val="10"/>
      <color rgb="FFFF0000"/>
      <name val="Calibri"/>
      <family val="2"/>
      <scheme val="minor"/>
    </font>
    <font>
      <b/>
      <sz val="10"/>
      <color rgb="FFFF0000"/>
      <name val="Calibri"/>
      <family val="2"/>
      <scheme val="minor"/>
    </font>
    <font>
      <b/>
      <sz val="12"/>
      <name val="Calibri"/>
      <family val="2"/>
      <scheme val="minor"/>
    </font>
    <font>
      <b/>
      <sz val="11"/>
      <color theme="0"/>
      <name val="Calibri"/>
      <family val="2"/>
      <scheme val="minor"/>
    </font>
    <font>
      <b/>
      <sz val="11"/>
      <name val="Calibri"/>
      <family val="2"/>
      <scheme val="minor"/>
    </font>
    <font>
      <b/>
      <sz val="10"/>
      <color theme="1"/>
      <name val="Calibri"/>
      <family val="2"/>
      <scheme val="minor"/>
    </font>
    <font>
      <b/>
      <sz val="10"/>
      <color theme="0"/>
      <name val="Calibri"/>
      <family val="2"/>
      <scheme val="minor"/>
    </font>
    <font>
      <u/>
      <sz val="10"/>
      <color theme="1"/>
      <name val="Calibri"/>
      <family val="2"/>
      <scheme val="minor"/>
    </font>
    <font>
      <b/>
      <sz val="14"/>
      <color rgb="FFFF0000"/>
      <name val="Calibri"/>
      <family val="2"/>
      <scheme val="minor"/>
    </font>
    <font>
      <b/>
      <sz val="10"/>
      <color indexed="8"/>
      <name val="Calibri"/>
      <family val="2"/>
    </font>
    <font>
      <sz val="10"/>
      <name val="Calibri"/>
      <family val="2"/>
    </font>
    <font>
      <sz val="10"/>
      <color indexed="8"/>
      <name val="Calibri"/>
      <family val="2"/>
    </font>
    <font>
      <i/>
      <u/>
      <sz val="10"/>
      <color theme="0" tint="-0.499984740745262"/>
      <name val="Calibri"/>
      <family val="2"/>
      <scheme val="minor"/>
    </font>
    <font>
      <sz val="11"/>
      <color theme="0"/>
      <name val="Calibri"/>
      <family val="2"/>
      <scheme val="minor"/>
    </font>
    <font>
      <u/>
      <sz val="11"/>
      <color theme="10"/>
      <name val="Calibri"/>
      <family val="2"/>
      <scheme val="minor"/>
    </font>
    <font>
      <sz val="10"/>
      <name val="Arial"/>
      <family val="2"/>
    </font>
    <font>
      <b/>
      <sz val="16"/>
      <color theme="0"/>
      <name val="Calibri"/>
      <family val="2"/>
      <scheme val="minor"/>
    </font>
    <font>
      <sz val="10"/>
      <color theme="4"/>
      <name val="Arial"/>
      <family val="2"/>
    </font>
    <font>
      <b/>
      <sz val="10"/>
      <name val="Arial"/>
      <family val="2"/>
    </font>
    <font>
      <b/>
      <sz val="10"/>
      <color theme="1"/>
      <name val="Arial"/>
      <family val="2"/>
    </font>
    <font>
      <sz val="10"/>
      <color theme="1"/>
      <name val="Arial"/>
      <family val="2"/>
    </font>
    <font>
      <b/>
      <sz val="10"/>
      <color rgb="FFFF0000"/>
      <name val="Arial"/>
      <family val="2"/>
    </font>
    <font>
      <b/>
      <sz val="10"/>
      <color theme="0"/>
      <name val="Arial"/>
      <family val="2"/>
    </font>
    <font>
      <i/>
      <sz val="11"/>
      <color theme="1"/>
      <name val="Calibri"/>
      <family val="2"/>
      <scheme val="minor"/>
    </font>
    <font>
      <i/>
      <sz val="11"/>
      <color rgb="FFFF0000"/>
      <name val="Calibri"/>
      <family val="2"/>
      <scheme val="minor"/>
    </font>
    <font>
      <b/>
      <sz val="11"/>
      <color theme="3"/>
      <name val="Calibri"/>
      <family val="2"/>
      <scheme val="minor"/>
    </font>
    <font>
      <b/>
      <sz val="12"/>
      <color theme="1"/>
      <name val="Calibri"/>
      <family val="2"/>
      <scheme val="minor"/>
    </font>
    <font>
      <i/>
      <sz val="11"/>
      <color theme="4"/>
      <name val="Calibri"/>
      <family val="2"/>
      <scheme val="minor"/>
    </font>
    <font>
      <i/>
      <sz val="11"/>
      <color theme="9"/>
      <name val="Calibri"/>
      <family val="2"/>
      <scheme val="minor"/>
    </font>
    <font>
      <i/>
      <sz val="11"/>
      <color theme="6"/>
      <name val="Calibri"/>
      <family val="2"/>
      <scheme val="minor"/>
    </font>
    <font>
      <i/>
      <sz val="11"/>
      <color theme="0" tint="-0.34998626667073579"/>
      <name val="Calibri"/>
      <family val="2"/>
      <scheme val="minor"/>
    </font>
    <font>
      <i/>
      <sz val="11"/>
      <color theme="5"/>
      <name val="Calibri"/>
      <family val="2"/>
      <scheme val="minor"/>
    </font>
    <font>
      <sz val="10"/>
      <color theme="5" tint="-0.249977111117893"/>
      <name val="Calibri"/>
      <family val="2"/>
      <scheme val="minor"/>
    </font>
    <font>
      <b/>
      <sz val="10"/>
      <color theme="5" tint="-0.249977111117893"/>
      <name val="Calibri"/>
      <family val="2"/>
      <scheme val="minor"/>
    </font>
    <font>
      <sz val="10"/>
      <color theme="3" tint="0.39997558519241921"/>
      <name val="Calibri"/>
      <family val="2"/>
      <scheme val="minor"/>
    </font>
    <font>
      <b/>
      <sz val="10"/>
      <color theme="3" tint="0.39997558519241921"/>
      <name val="Calibri"/>
      <family val="2"/>
      <scheme val="minor"/>
    </font>
    <font>
      <sz val="10"/>
      <color theme="9" tint="-0.249977111117893"/>
      <name val="Calibri"/>
      <family val="2"/>
      <scheme val="minor"/>
    </font>
    <font>
      <b/>
      <sz val="10"/>
      <color theme="9" tint="-0.249977111117893"/>
      <name val="Calibri"/>
      <family val="2"/>
      <scheme val="minor"/>
    </font>
    <font>
      <i/>
      <sz val="10"/>
      <color theme="4"/>
      <name val="Calibri"/>
      <family val="2"/>
      <scheme val="minor"/>
    </font>
    <font>
      <b/>
      <sz val="10"/>
      <color theme="4"/>
      <name val="Calibri"/>
      <family val="2"/>
      <scheme val="minor"/>
    </font>
    <font>
      <sz val="10"/>
      <color theme="4"/>
      <name val="Calibri"/>
      <family val="2"/>
      <scheme val="minor"/>
    </font>
    <font>
      <b/>
      <sz val="8"/>
      <color theme="4"/>
      <name val="Calibri"/>
      <family val="2"/>
      <scheme val="minor"/>
    </font>
    <font>
      <sz val="8"/>
      <color theme="4"/>
      <name val="Calibri"/>
      <family val="2"/>
      <scheme val="minor"/>
    </font>
    <font>
      <i/>
      <sz val="10"/>
      <name val="Calibri"/>
      <family val="2"/>
      <scheme val="minor"/>
    </font>
    <font>
      <sz val="10"/>
      <name val="Trebuchet MS"/>
      <family val="2"/>
    </font>
    <font>
      <b/>
      <sz val="10"/>
      <name val="Trebuchet MS"/>
      <family val="2"/>
    </font>
    <font>
      <b/>
      <sz val="9"/>
      <color theme="1"/>
      <name val="Calibri"/>
      <family val="2"/>
      <scheme val="minor"/>
    </font>
    <font>
      <sz val="9"/>
      <color theme="1"/>
      <name val="Calibri"/>
      <family val="2"/>
      <scheme val="minor"/>
    </font>
    <font>
      <sz val="11"/>
      <color theme="4"/>
      <name val="Calibri"/>
      <family val="2"/>
      <scheme val="minor"/>
    </font>
    <font>
      <b/>
      <sz val="11"/>
      <color theme="4"/>
      <name val="Calibri"/>
      <family val="2"/>
      <scheme val="minor"/>
    </font>
    <font>
      <b/>
      <i/>
      <sz val="11"/>
      <color theme="4"/>
      <name val="Calibri"/>
      <family val="2"/>
      <scheme val="minor"/>
    </font>
    <font>
      <sz val="10"/>
      <color theme="9"/>
      <name val="Calibri"/>
      <family val="2"/>
      <scheme val="minor"/>
    </font>
    <font>
      <sz val="10"/>
      <color theme="5"/>
      <name val="Calibri"/>
      <family val="2"/>
      <scheme val="minor"/>
    </font>
    <font>
      <i/>
      <sz val="10"/>
      <color theme="0" tint="-0.34998626667073579"/>
      <name val="Calibri"/>
      <family val="2"/>
      <scheme val="minor"/>
    </font>
    <font>
      <i/>
      <sz val="10"/>
      <color theme="9"/>
      <name val="Calibri"/>
      <family val="2"/>
      <scheme val="minor"/>
    </font>
    <font>
      <i/>
      <sz val="10"/>
      <color theme="5"/>
      <name val="Calibri"/>
      <family val="2"/>
      <scheme val="minor"/>
    </font>
    <font>
      <b/>
      <sz val="10"/>
      <color theme="5"/>
      <name val="Calibri"/>
      <family val="2"/>
      <scheme val="minor"/>
    </font>
    <font>
      <b/>
      <i/>
      <sz val="11"/>
      <color theme="1"/>
      <name val="Calibri"/>
      <family val="2"/>
      <scheme val="minor"/>
    </font>
    <font>
      <b/>
      <sz val="11"/>
      <color theme="3" tint="-0.249977111117893"/>
      <name val="Calibri"/>
      <family val="2"/>
      <scheme val="minor"/>
    </font>
    <font>
      <sz val="8"/>
      <name val="Calibri"/>
      <family val="2"/>
      <scheme val="minor"/>
    </font>
    <font>
      <sz val="11"/>
      <color theme="0" tint="-4.9989318521683403E-2"/>
      <name val="Calibri"/>
      <family val="2"/>
      <scheme val="minor"/>
    </font>
    <font>
      <b/>
      <sz val="16"/>
      <color theme="1"/>
      <name val="Calibri"/>
      <family val="2"/>
      <scheme val="minor"/>
    </font>
    <font>
      <sz val="10"/>
      <color theme="1"/>
      <name val="Calibri"/>
      <family val="2"/>
    </font>
    <font>
      <b/>
      <sz val="10"/>
      <color indexed="9"/>
      <name val="Calibri"/>
      <family val="2"/>
    </font>
    <font>
      <b/>
      <sz val="10"/>
      <color theme="0"/>
      <name val="Calibri"/>
      <family val="2"/>
    </font>
    <font>
      <sz val="11"/>
      <name val="Calibri"/>
      <family val="2"/>
      <scheme val="minor"/>
    </font>
    <font>
      <b/>
      <sz val="11"/>
      <color theme="1"/>
      <name val="Calibri"/>
      <family val="2"/>
    </font>
    <font>
      <strike/>
      <sz val="11"/>
      <color rgb="FFFF0000"/>
      <name val="Calibri"/>
      <family val="2"/>
      <scheme val="minor"/>
    </font>
    <font>
      <sz val="11"/>
      <color theme="1"/>
      <name val="Calibri"/>
      <family val="2"/>
    </font>
    <font>
      <sz val="11"/>
      <color rgb="FF000000"/>
      <name val="Calibri"/>
      <family val="2"/>
      <scheme val="minor"/>
    </font>
    <font>
      <sz val="11"/>
      <color theme="0" tint="-0.34998626667073579"/>
      <name val="Calibri"/>
      <family val="2"/>
      <scheme val="minor"/>
    </font>
    <font>
      <b/>
      <u/>
      <sz val="10"/>
      <name val="Calibri"/>
      <family val="2"/>
      <charset val="1"/>
    </font>
    <font>
      <sz val="10"/>
      <name val="Calibri"/>
      <family val="2"/>
      <charset val="1"/>
    </font>
    <font>
      <i/>
      <sz val="11"/>
      <color theme="0" tint="-0.34998626667073579"/>
      <name val="Calibri"/>
      <family val="2"/>
    </font>
    <font>
      <sz val="11"/>
      <color rgb="FF9C6500"/>
      <name val="Calibri"/>
      <family val="2"/>
      <scheme val="minor"/>
    </font>
    <font>
      <sz val="10"/>
      <color rgb="FF7030A0"/>
      <name val="Calibri"/>
      <family val="2"/>
      <scheme val="minor"/>
    </font>
    <font>
      <i/>
      <sz val="11"/>
      <color theme="0" tint="-0.249977111117893"/>
      <name val="Calibri"/>
      <family val="2"/>
      <scheme val="minor"/>
    </font>
    <font>
      <b/>
      <i/>
      <sz val="10"/>
      <color theme="1"/>
      <name val="Calibri"/>
      <family val="2"/>
      <scheme val="minor"/>
    </font>
    <font>
      <i/>
      <sz val="10"/>
      <color rgb="FFFF0000"/>
      <name val="Calibri"/>
      <family val="2"/>
      <scheme val="minor"/>
    </font>
    <font>
      <strike/>
      <sz val="10"/>
      <color rgb="FFFF0000"/>
      <name val="Calibri"/>
      <family val="2"/>
      <scheme val="minor"/>
    </font>
    <font>
      <b/>
      <u/>
      <sz val="10"/>
      <color rgb="FFFF0000"/>
      <name val="Calibri"/>
      <family val="2"/>
      <scheme val="minor"/>
    </font>
    <font>
      <b/>
      <strike/>
      <u/>
      <sz val="10"/>
      <color rgb="FFFF0000"/>
      <name val="Calibri"/>
      <family val="2"/>
      <scheme val="minor"/>
    </font>
    <font>
      <sz val="11"/>
      <color rgb="FF7030A0"/>
      <name val="Calibri"/>
      <family val="2"/>
      <scheme val="minor"/>
    </font>
    <font>
      <u/>
      <sz val="10"/>
      <name val="Calibri"/>
      <family val="2"/>
      <scheme val="minor"/>
    </font>
    <font>
      <strike/>
      <sz val="10"/>
      <name val="Calibri"/>
      <family val="2"/>
      <scheme val="minor"/>
    </font>
    <font>
      <sz val="11"/>
      <color theme="0" tint="-0.14999847407452621"/>
      <name val="Calibri"/>
      <family val="2"/>
      <scheme val="minor"/>
    </font>
    <font>
      <sz val="11"/>
      <color theme="0" tint="-0.249977111117893"/>
      <name val="Calibri"/>
      <family val="2"/>
      <scheme val="minor"/>
    </font>
    <font>
      <b/>
      <i/>
      <sz val="10"/>
      <name val="Calibri"/>
      <family val="2"/>
      <scheme val="minor"/>
    </font>
    <font>
      <b/>
      <i/>
      <sz val="10"/>
      <color rgb="FFFF0000"/>
      <name val="Calibri"/>
      <family val="2"/>
      <scheme val="minor"/>
    </font>
  </fonts>
  <fills count="35">
    <fill>
      <patternFill patternType="none"/>
    </fill>
    <fill>
      <patternFill patternType="gray125"/>
    </fill>
    <fill>
      <patternFill patternType="solid">
        <fgColor theme="3" tint="0.59999389629810485"/>
        <bgColor indexed="64"/>
      </patternFill>
    </fill>
    <fill>
      <patternFill patternType="solid">
        <fgColor theme="3"/>
        <bgColor indexed="64"/>
      </patternFill>
    </fill>
    <fill>
      <patternFill patternType="solid">
        <fgColor theme="0" tint="-4.9989318521683403E-2"/>
        <bgColor indexed="64"/>
      </patternFill>
    </fill>
    <fill>
      <patternFill patternType="solid">
        <fgColor rgb="FF00B050"/>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1" tint="0.34998626667073579"/>
        <bgColor indexed="64"/>
      </patternFill>
    </fill>
    <fill>
      <patternFill patternType="solid">
        <fgColor theme="0" tint="-0.249977111117893"/>
        <bgColor indexed="64"/>
      </patternFill>
    </fill>
    <fill>
      <patternFill patternType="solid">
        <fgColor rgb="FF595959"/>
        <bgColor indexed="64"/>
      </patternFill>
    </fill>
    <fill>
      <patternFill patternType="solid">
        <fgColor theme="0" tint="-0.14999847407452621"/>
        <bgColor indexed="64"/>
      </patternFill>
    </fill>
    <fill>
      <patternFill patternType="solid">
        <fgColor rgb="FFBFBFBF"/>
        <bgColor indexed="64"/>
      </patternFill>
    </fill>
    <fill>
      <patternFill patternType="solid">
        <fgColor theme="0" tint="-0.499984740745262"/>
        <bgColor indexed="64"/>
      </patternFill>
    </fill>
    <fill>
      <patternFill patternType="solid">
        <fgColor theme="0"/>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4"/>
        <bgColor indexed="64"/>
      </patternFill>
    </fill>
    <fill>
      <patternFill patternType="solid">
        <fgColor theme="9"/>
        <bgColor indexed="64"/>
      </patternFill>
    </fill>
    <fill>
      <patternFill patternType="solid">
        <fgColor theme="8" tint="0.39997558519241921"/>
        <bgColor indexed="64"/>
      </patternFill>
    </fill>
    <fill>
      <patternFill patternType="solid">
        <fgColor theme="2" tint="-0.249977111117893"/>
        <bgColor indexed="64"/>
      </patternFill>
    </fill>
    <fill>
      <patternFill patternType="solid">
        <fgColor theme="6" tint="-0.499984740745262"/>
        <bgColor indexed="64"/>
      </patternFill>
    </fill>
    <fill>
      <patternFill patternType="solid">
        <fgColor theme="9" tint="0.39997558519241921"/>
        <bgColor indexed="64"/>
      </patternFill>
    </fill>
    <fill>
      <patternFill patternType="mediumGray">
        <fgColor rgb="FFC00000"/>
        <bgColor theme="0" tint="-4.9989318521683403E-2"/>
      </patternFill>
    </fill>
    <fill>
      <patternFill patternType="solid">
        <fgColor theme="8" tint="0.59999389629810485"/>
        <bgColor indexed="64"/>
      </patternFill>
    </fill>
    <fill>
      <patternFill patternType="solid">
        <fgColor rgb="FFFF0000"/>
        <bgColor indexed="64"/>
      </patternFill>
    </fill>
    <fill>
      <patternFill patternType="solid">
        <fgColor theme="9" tint="0.59999389629810485"/>
        <bgColor indexed="64"/>
      </patternFill>
    </fill>
    <fill>
      <patternFill patternType="solid">
        <fgColor rgb="FFFFC000"/>
        <bgColor indexed="64"/>
      </patternFill>
    </fill>
    <fill>
      <patternFill patternType="solid">
        <fgColor theme="6" tint="0.39997558519241921"/>
        <bgColor indexed="64"/>
      </patternFill>
    </fill>
    <fill>
      <patternFill patternType="solid">
        <fgColor rgb="FFFFFF00"/>
        <bgColor indexed="64"/>
      </patternFill>
    </fill>
    <fill>
      <patternFill patternType="solid">
        <fgColor rgb="FFFFEB9C"/>
      </patternFill>
    </fill>
    <fill>
      <patternFill patternType="solid">
        <fgColor theme="1"/>
        <bgColor indexed="64"/>
      </patternFill>
    </fill>
    <fill>
      <patternFill patternType="solid">
        <fgColor theme="7" tint="0.79998168889431442"/>
        <bgColor indexed="64"/>
      </patternFill>
    </fill>
    <fill>
      <patternFill patternType="solid">
        <fgColor rgb="FFC00000"/>
        <bgColor indexed="64"/>
      </patternFill>
    </fill>
  </fills>
  <borders count="10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thin">
        <color auto="1"/>
      </left>
      <right/>
      <top style="medium">
        <color indexed="64"/>
      </top>
      <bottom style="thin">
        <color auto="1"/>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bottom/>
      <diagonal/>
    </border>
    <border>
      <left style="hair">
        <color theme="0" tint="-0.249977111117893"/>
      </left>
      <right style="hair">
        <color theme="0" tint="-0.249977111117893"/>
      </right>
      <top style="hair">
        <color theme="0" tint="-0.249977111117893"/>
      </top>
      <bottom style="hair">
        <color theme="0" tint="-0.249977111117893"/>
      </bottom>
      <diagonal/>
    </border>
    <border>
      <left style="thin">
        <color theme="1" tint="0.499984740745262"/>
      </left>
      <right style="thin">
        <color theme="1" tint="0.499984740745262"/>
      </right>
      <top style="thin">
        <color theme="1" tint="0.499984740745262"/>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hair">
        <color theme="0" tint="-0.249977111117893"/>
      </right>
      <top style="thin">
        <color theme="0" tint="-0.249977111117893"/>
      </top>
      <bottom style="hair">
        <color theme="0" tint="-0.249977111117893"/>
      </bottom>
      <diagonal/>
    </border>
    <border>
      <left style="hair">
        <color theme="0" tint="-0.249977111117893"/>
      </left>
      <right style="hair">
        <color theme="0" tint="-0.249977111117893"/>
      </right>
      <top style="thin">
        <color theme="0" tint="-0.249977111117893"/>
      </top>
      <bottom style="hair">
        <color theme="0" tint="-0.249977111117893"/>
      </bottom>
      <diagonal/>
    </border>
    <border>
      <left style="hair">
        <color theme="0" tint="-0.249977111117893"/>
      </left>
      <right style="thin">
        <color theme="0" tint="-0.249977111117893"/>
      </right>
      <top style="thin">
        <color theme="0" tint="-0.249977111117893"/>
      </top>
      <bottom style="hair">
        <color theme="0" tint="-0.249977111117893"/>
      </bottom>
      <diagonal/>
    </border>
    <border>
      <left style="thin">
        <color theme="0" tint="-0.249977111117893"/>
      </left>
      <right style="hair">
        <color theme="0" tint="-0.249977111117893"/>
      </right>
      <top style="hair">
        <color theme="0" tint="-0.249977111117893"/>
      </top>
      <bottom style="hair">
        <color theme="0" tint="-0.249977111117893"/>
      </bottom>
      <diagonal/>
    </border>
    <border>
      <left style="hair">
        <color theme="0" tint="-0.249977111117893"/>
      </left>
      <right style="thin">
        <color theme="0" tint="-0.249977111117893"/>
      </right>
      <top style="hair">
        <color theme="0" tint="-0.249977111117893"/>
      </top>
      <bottom style="hair">
        <color theme="0" tint="-0.249977111117893"/>
      </bottom>
      <diagonal/>
    </border>
    <border>
      <left style="thin">
        <color theme="0" tint="-0.249977111117893"/>
      </left>
      <right style="hair">
        <color theme="0" tint="-0.249977111117893"/>
      </right>
      <top style="hair">
        <color theme="0" tint="-0.249977111117893"/>
      </top>
      <bottom style="thin">
        <color theme="0" tint="-0.249977111117893"/>
      </bottom>
      <diagonal/>
    </border>
    <border>
      <left style="hair">
        <color theme="0" tint="-0.249977111117893"/>
      </left>
      <right style="hair">
        <color theme="0" tint="-0.249977111117893"/>
      </right>
      <top style="hair">
        <color theme="0" tint="-0.249977111117893"/>
      </top>
      <bottom style="thin">
        <color theme="0" tint="-0.249977111117893"/>
      </bottom>
      <diagonal/>
    </border>
    <border>
      <left style="hair">
        <color theme="0" tint="-0.249977111117893"/>
      </left>
      <right style="thin">
        <color theme="0" tint="-0.249977111117893"/>
      </right>
      <top style="hair">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hair">
        <color theme="0" tint="-0.249977111117893"/>
      </bottom>
      <diagonal/>
    </border>
    <border>
      <left style="thin">
        <color theme="0" tint="-0.249977111117893"/>
      </left>
      <right style="thin">
        <color theme="0" tint="-0.249977111117893"/>
      </right>
      <top style="hair">
        <color theme="0" tint="-0.249977111117893"/>
      </top>
      <bottom style="hair">
        <color theme="0" tint="-0.249977111117893"/>
      </bottom>
      <diagonal/>
    </border>
    <border>
      <left style="thin">
        <color theme="0" tint="-0.249977111117893"/>
      </left>
      <right style="thin">
        <color theme="0" tint="-0.249977111117893"/>
      </right>
      <top style="hair">
        <color theme="0" tint="-0.249977111117893"/>
      </top>
      <bottom style="thin">
        <color theme="0" tint="-0.249977111117893"/>
      </bottom>
      <diagonal/>
    </border>
    <border>
      <left style="thin">
        <color theme="0" tint="-0.249977111117893"/>
      </left>
      <right/>
      <top/>
      <bottom/>
      <diagonal/>
    </border>
    <border>
      <left style="hair">
        <color theme="0" tint="-0.249977111117893"/>
      </left>
      <right/>
      <top style="thin">
        <color theme="0" tint="-0.249977111117893"/>
      </top>
      <bottom style="hair">
        <color theme="0" tint="-0.249977111117893"/>
      </bottom>
      <diagonal/>
    </border>
    <border>
      <left style="hair">
        <color theme="0" tint="-0.249977111117893"/>
      </left>
      <right/>
      <top style="hair">
        <color theme="0" tint="-0.249977111117893"/>
      </top>
      <bottom style="hair">
        <color theme="0" tint="-0.249977111117893"/>
      </bottom>
      <diagonal/>
    </border>
    <border>
      <left style="hair">
        <color theme="0" tint="-0.249977111117893"/>
      </left>
      <right/>
      <top style="hair">
        <color theme="0" tint="-0.249977111117893"/>
      </top>
      <bottom style="thin">
        <color theme="0" tint="-0.249977111117893"/>
      </bottom>
      <diagonal/>
    </border>
    <border>
      <left/>
      <right style="thin">
        <color theme="0" tint="-0.249977111117893"/>
      </right>
      <top style="thin">
        <color theme="0" tint="-0.249977111117893"/>
      </top>
      <bottom style="hair">
        <color theme="0" tint="-0.249977111117893"/>
      </bottom>
      <diagonal/>
    </border>
    <border>
      <left/>
      <right style="thin">
        <color theme="0" tint="-0.249977111117893"/>
      </right>
      <top style="hair">
        <color theme="0" tint="-0.249977111117893"/>
      </top>
      <bottom style="hair">
        <color theme="0" tint="-0.249977111117893"/>
      </bottom>
      <diagonal/>
    </border>
    <border>
      <left/>
      <right style="thin">
        <color theme="0" tint="-0.249977111117893"/>
      </right>
      <top style="hair">
        <color theme="0" tint="-0.249977111117893"/>
      </top>
      <bottom style="thin">
        <color theme="0" tint="-0.249977111117893"/>
      </bottom>
      <diagonal/>
    </border>
    <border>
      <left/>
      <right style="thin">
        <color theme="0" tint="-0.249977111117893"/>
      </right>
      <top style="thin">
        <color theme="0" tint="-0.249977111117893"/>
      </top>
      <bottom style="thin">
        <color indexed="64"/>
      </bottom>
      <diagonal/>
    </border>
    <border>
      <left/>
      <right style="thin">
        <color theme="0" tint="-0.249977111117893"/>
      </right>
      <top style="thin">
        <color indexed="64"/>
      </top>
      <bottom style="thin">
        <color indexed="64"/>
      </bottom>
      <diagonal/>
    </border>
    <border>
      <left/>
      <right style="thin">
        <color theme="0" tint="-0.249977111117893"/>
      </right>
      <top style="thin">
        <color indexed="64"/>
      </top>
      <bottom style="thin">
        <color theme="0" tint="-0.249977111117893"/>
      </bottom>
      <diagonal/>
    </border>
    <border>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
      <left/>
      <right/>
      <top style="thin">
        <color theme="0" tint="-0.249977111117893"/>
      </top>
      <bottom/>
      <diagonal/>
    </border>
    <border>
      <left/>
      <right style="thin">
        <color theme="0" tint="-0.249977111117893"/>
      </right>
      <top/>
      <bottom/>
      <diagonal/>
    </border>
    <border>
      <left style="thin">
        <color theme="0" tint="-0.249977111117893"/>
      </left>
      <right/>
      <top/>
      <bottom style="thin">
        <color theme="0" tint="-0.249977111117893"/>
      </bottom>
      <diagonal/>
    </border>
    <border>
      <left/>
      <right/>
      <top/>
      <bottom style="thin">
        <color theme="0" tint="-0.249977111117893"/>
      </bottom>
      <diagonal/>
    </border>
    <border>
      <left/>
      <right style="thin">
        <color theme="0" tint="-0.249977111117893"/>
      </right>
      <top/>
      <bottom style="thin">
        <color theme="0" tint="-0.249977111117893"/>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249977111117893"/>
      </left>
      <right style="hair">
        <color theme="0" tint="-0.249977111117893"/>
      </right>
      <top/>
      <bottom/>
      <diagonal/>
    </border>
    <border>
      <left style="hair">
        <color theme="0" tint="-0.249977111117893"/>
      </left>
      <right style="hair">
        <color theme="0" tint="-0.249977111117893"/>
      </right>
      <top/>
      <bottom/>
      <diagonal/>
    </border>
    <border>
      <left style="hair">
        <color theme="0" tint="-0.249977111117893"/>
      </left>
      <right/>
      <top/>
      <bottom/>
      <diagonal/>
    </border>
    <border>
      <left style="thin">
        <color theme="0" tint="-0.249977111117893"/>
      </left>
      <right style="thin">
        <color theme="0" tint="-0.249977111117893"/>
      </right>
      <top/>
      <bottom/>
      <diagonal/>
    </border>
    <border>
      <left style="thin">
        <color theme="0" tint="-0.249977111117893"/>
      </left>
      <right style="hair">
        <color theme="0" tint="-0.249977111117893"/>
      </right>
      <top style="thin">
        <color theme="0" tint="-0.249977111117893"/>
      </top>
      <bottom/>
      <diagonal/>
    </border>
    <border>
      <left style="thin">
        <color theme="0" tint="-0.249977111117893"/>
      </left>
      <right style="hair">
        <color theme="0" tint="-0.249977111117893"/>
      </right>
      <top/>
      <bottom style="thin">
        <color theme="0" tint="-0.249977111117893"/>
      </bottom>
      <diagonal/>
    </border>
    <border>
      <left style="hair">
        <color theme="0" tint="-0.249977111117893"/>
      </left>
      <right style="hair">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hair">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medium">
        <color indexed="64"/>
      </left>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theme="0" tint="-0.34998626667073579"/>
      </left>
      <right style="medium">
        <color indexed="64"/>
      </right>
      <top style="thin">
        <color theme="0" tint="-0.34998626667073579"/>
      </top>
      <bottom/>
      <diagonal/>
    </border>
    <border>
      <left/>
      <right style="thin">
        <color indexed="64"/>
      </right>
      <top style="thin">
        <color theme="0" tint="-0.34998626667073579"/>
      </top>
      <bottom/>
      <diagonal/>
    </border>
    <border>
      <left style="thin">
        <color indexed="64"/>
      </left>
      <right/>
      <top style="thin">
        <color theme="0" tint="-0.34998626667073579"/>
      </top>
      <bottom/>
      <diagonal/>
    </border>
    <border>
      <left style="medium">
        <color indexed="64"/>
      </left>
      <right style="thin">
        <color indexed="64"/>
      </right>
      <top style="thin">
        <color theme="0" tint="-0.34998626667073579"/>
      </top>
      <bottom/>
      <diagonal/>
    </border>
    <border>
      <left style="thin">
        <color indexed="64"/>
      </left>
      <right style="thin">
        <color indexed="64"/>
      </right>
      <top style="thin">
        <color theme="0" tint="-0.34998626667073579"/>
      </top>
      <bottom/>
      <diagonal/>
    </border>
    <border>
      <left style="thin">
        <color indexed="64"/>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diagonal/>
    </border>
    <border>
      <left style="hair">
        <color theme="0" tint="-0.249977111117893"/>
      </left>
      <right style="hair">
        <color theme="0" tint="-0.249977111117893"/>
      </right>
      <top style="medium">
        <color indexed="64"/>
      </top>
      <bottom style="hair">
        <color theme="0" tint="-0.249977111117893"/>
      </bottom>
      <diagonal/>
    </border>
    <border>
      <left style="hair">
        <color theme="0" tint="-0.249977111117893"/>
      </left>
      <right/>
      <top style="medium">
        <color indexed="64"/>
      </top>
      <bottom style="hair">
        <color theme="0" tint="-0.249977111117893"/>
      </bottom>
      <diagonal/>
    </border>
    <border>
      <left style="medium">
        <color indexed="64"/>
      </left>
      <right style="medium">
        <color indexed="64"/>
      </right>
      <top style="medium">
        <color indexed="64"/>
      </top>
      <bottom/>
      <diagonal/>
    </border>
    <border>
      <left style="medium">
        <color indexed="64"/>
      </left>
      <right style="medium">
        <color indexed="64"/>
      </right>
      <top style="thin">
        <color theme="0" tint="-0.249977111117893"/>
      </top>
      <bottom/>
      <diagonal/>
    </border>
    <border>
      <left style="thin">
        <color theme="0" tint="-0.34998626667073579"/>
      </left>
      <right style="thin">
        <color theme="0" tint="-0.34998626667073579"/>
      </right>
      <top style="thin">
        <color theme="0" tint="-0.34998626667073579"/>
      </top>
      <bottom/>
      <diagonal/>
    </border>
    <border>
      <left style="medium">
        <color indexed="64"/>
      </left>
      <right style="medium">
        <color indexed="64"/>
      </right>
      <top style="thin">
        <color theme="0" tint="-0.249977111117893"/>
      </top>
      <bottom style="medium">
        <color indexed="64"/>
      </bottom>
      <diagonal/>
    </border>
    <border>
      <left style="hair">
        <color theme="0" tint="-0.249977111117893"/>
      </left>
      <right style="hair">
        <color theme="0" tint="-0.249977111117893"/>
      </right>
      <top style="medium">
        <color indexed="64"/>
      </top>
      <bottom style="thin">
        <color theme="0" tint="-0.249977111117893"/>
      </bottom>
      <diagonal/>
    </border>
    <border>
      <left style="hair">
        <color theme="0" tint="-0.249977111117893"/>
      </left>
      <right style="hair">
        <color theme="0" tint="-0.249977111117893"/>
      </right>
      <top style="hair">
        <color theme="0" tint="-0.249977111117893"/>
      </top>
      <bottom style="medium">
        <color indexed="64"/>
      </bottom>
      <diagonal/>
    </border>
    <border>
      <left style="hair">
        <color theme="0" tint="-0.249977111117893"/>
      </left>
      <right style="hair">
        <color theme="0" tint="-0.249977111117893"/>
      </right>
      <top style="thin">
        <color theme="0" tint="-0.249977111117893"/>
      </top>
      <bottom style="medium">
        <color indexed="64"/>
      </bottom>
      <diagonal/>
    </border>
    <border>
      <left style="hair">
        <color theme="0" tint="-0.249977111117893"/>
      </left>
      <right/>
      <top style="hair">
        <color theme="0" tint="-0.249977111117893"/>
      </top>
      <bottom style="medium">
        <color indexed="64"/>
      </bottom>
      <diagonal/>
    </border>
    <border>
      <left style="thin">
        <color theme="1" tint="0.499984740745262"/>
      </left>
      <right style="thin">
        <color theme="1" tint="0.499984740745262"/>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7">
    <xf numFmtId="0" fontId="0" fillId="0" borderId="0"/>
    <xf numFmtId="0" fontId="8" fillId="0" borderId="0"/>
    <xf numFmtId="9" fontId="13" fillId="0" borderId="0" applyFont="0" applyFill="0" applyBorder="0" applyAlignment="0" applyProtection="0"/>
    <xf numFmtId="0" fontId="32" fillId="0" borderId="0" applyNumberFormat="0" applyFill="0" applyBorder="0" applyAlignment="0" applyProtection="0"/>
    <xf numFmtId="0" fontId="33" fillId="0" borderId="0"/>
    <xf numFmtId="0" fontId="13" fillId="0" borderId="0"/>
    <xf numFmtId="0" fontId="92" fillId="31" borderId="0" applyNumberFormat="0" applyBorder="0" applyAlignment="0" applyProtection="0"/>
  </cellStyleXfs>
  <cellXfs count="980">
    <xf numFmtId="0" fontId="0" fillId="0" borderId="0" xfId="0"/>
    <xf numFmtId="0" fontId="4" fillId="0" borderId="0" xfId="0" applyFont="1"/>
    <xf numFmtId="0" fontId="6" fillId="0" borderId="0" xfId="0" applyFont="1" applyFill="1" applyAlignment="1">
      <alignment horizontal="center" vertical="center" wrapText="1"/>
    </xf>
    <xf numFmtId="0" fontId="0" fillId="0" borderId="1" xfId="0" applyBorder="1"/>
    <xf numFmtId="0" fontId="4" fillId="0" borderId="1" xfId="0" applyFont="1" applyBorder="1"/>
    <xf numFmtId="0" fontId="12" fillId="0" borderId="0" xfId="0" applyFont="1" applyFill="1" applyAlignment="1">
      <alignment horizontal="center" vertical="center" wrapText="1"/>
    </xf>
    <xf numFmtId="0" fontId="15" fillId="0" borderId="0" xfId="0" applyFont="1"/>
    <xf numFmtId="0" fontId="22" fillId="0" borderId="0" xfId="0" applyFont="1" applyFill="1" applyBorder="1" applyAlignment="1">
      <alignment horizontal="center" vertical="center" wrapText="1"/>
    </xf>
    <xf numFmtId="0" fontId="7" fillId="0" borderId="0" xfId="0" applyFont="1" applyFill="1" applyBorder="1" applyAlignment="1">
      <alignment horizontal="center" vertical="center" wrapText="1"/>
    </xf>
    <xf numFmtId="0" fontId="21" fillId="0" borderId="0" xfId="0" applyFont="1" applyFill="1" applyAlignment="1">
      <alignment horizontal="center" vertical="center" wrapText="1"/>
    </xf>
    <xf numFmtId="0" fontId="12" fillId="11" borderId="0" xfId="0" applyFont="1" applyFill="1" applyAlignment="1">
      <alignment horizontal="center" vertical="center" wrapText="1"/>
    </xf>
    <xf numFmtId="0" fontId="22" fillId="11" borderId="0" xfId="0" applyFont="1" applyFill="1" applyAlignment="1">
      <alignment horizontal="center" vertical="center" wrapText="1"/>
    </xf>
    <xf numFmtId="0" fontId="23" fillId="11" borderId="0" xfId="0" applyFont="1" applyFill="1" applyAlignment="1">
      <alignment horizontal="center" vertical="center" wrapText="1"/>
    </xf>
    <xf numFmtId="0" fontId="7" fillId="8" borderId="0" xfId="0" applyFont="1" applyFill="1" applyAlignment="1">
      <alignment vertical="center"/>
    </xf>
    <xf numFmtId="0" fontId="0" fillId="4" borderId="1" xfId="0" applyFill="1" applyBorder="1" applyAlignment="1">
      <alignment vertical="center"/>
    </xf>
    <xf numFmtId="0" fontId="4" fillId="4" borderId="1" xfId="0" applyFont="1" applyFill="1" applyBorder="1" applyAlignment="1">
      <alignment vertical="center"/>
    </xf>
    <xf numFmtId="0" fontId="0" fillId="0" borderId="0" xfId="0" applyAlignment="1">
      <alignment vertical="center"/>
    </xf>
    <xf numFmtId="0" fontId="6" fillId="0" borderId="0" xfId="0" applyFont="1" applyFill="1" applyAlignment="1">
      <alignment vertical="center" wrapText="1"/>
    </xf>
    <xf numFmtId="0" fontId="0" fillId="0" borderId="0" xfId="0" applyFill="1" applyAlignment="1">
      <alignment vertical="center"/>
    </xf>
    <xf numFmtId="0" fontId="4" fillId="0" borderId="0" xfId="0" applyFont="1" applyFill="1" applyAlignment="1">
      <alignment vertical="center"/>
    </xf>
    <xf numFmtId="0" fontId="4" fillId="0" borderId="0" xfId="0" applyFont="1" applyAlignment="1">
      <alignment vertical="center"/>
    </xf>
    <xf numFmtId="0" fontId="4" fillId="4" borderId="1" xfId="0" applyFont="1" applyFill="1" applyBorder="1" applyAlignment="1">
      <alignment vertical="center" wrapText="1"/>
    </xf>
    <xf numFmtId="9" fontId="0" fillId="4" borderId="1" xfId="0" applyNumberFormat="1" applyFill="1" applyBorder="1" applyAlignment="1">
      <alignment vertical="center"/>
    </xf>
    <xf numFmtId="9" fontId="4" fillId="4" borderId="1" xfId="0" applyNumberFormat="1" applyFont="1" applyFill="1" applyBorder="1" applyAlignment="1">
      <alignment vertical="center"/>
    </xf>
    <xf numFmtId="0" fontId="0" fillId="4" borderId="1" xfId="0" applyFill="1" applyBorder="1" applyAlignment="1">
      <alignment vertical="center" wrapText="1"/>
    </xf>
    <xf numFmtId="0" fontId="4" fillId="4" borderId="0" xfId="0" applyFont="1" applyFill="1" applyBorder="1" applyAlignment="1">
      <alignment vertical="center"/>
    </xf>
    <xf numFmtId="0" fontId="0" fillId="0" borderId="0" xfId="0" applyAlignment="1">
      <alignment wrapText="1"/>
    </xf>
    <xf numFmtId="0" fontId="4" fillId="0" borderId="10" xfId="0" applyFont="1" applyBorder="1" applyAlignment="1">
      <alignment vertical="center" wrapText="1"/>
    </xf>
    <xf numFmtId="0" fontId="4" fillId="0" borderId="3" xfId="0" applyFont="1" applyBorder="1" applyAlignment="1">
      <alignment vertical="center" wrapText="1"/>
    </xf>
    <xf numFmtId="0" fontId="4" fillId="0" borderId="16" xfId="0" applyFont="1" applyBorder="1" applyAlignment="1">
      <alignment vertical="center" wrapText="1"/>
    </xf>
    <xf numFmtId="0" fontId="4" fillId="0" borderId="22" xfId="0" applyFont="1" applyBorder="1" applyAlignment="1">
      <alignment horizontal="center" vertical="center"/>
    </xf>
    <xf numFmtId="0" fontId="4" fillId="0" borderId="23" xfId="0" applyFont="1" applyBorder="1" applyAlignment="1">
      <alignment horizontal="center" vertical="center"/>
    </xf>
    <xf numFmtId="0" fontId="4" fillId="0" borderId="24" xfId="0" applyFont="1" applyBorder="1" applyAlignment="1">
      <alignment horizontal="center" vertical="center"/>
    </xf>
    <xf numFmtId="164" fontId="0" fillId="4" borderId="1" xfId="2" applyNumberFormat="1" applyFont="1" applyFill="1" applyBorder="1" applyAlignment="1">
      <alignment vertical="center"/>
    </xf>
    <xf numFmtId="0" fontId="45" fillId="0" borderId="0" xfId="0" applyFont="1" applyAlignment="1">
      <alignment horizontal="left" vertical="center"/>
    </xf>
    <xf numFmtId="0" fontId="15" fillId="0" borderId="0" xfId="0" applyFont="1" applyAlignment="1">
      <alignment horizontal="left" vertical="center"/>
    </xf>
    <xf numFmtId="0" fontId="45" fillId="0" borderId="1" xfId="0" applyFont="1" applyBorder="1"/>
    <xf numFmtId="0" fontId="46" fillId="0" borderId="1" xfId="0" applyFont="1" applyBorder="1" applyAlignment="1">
      <alignment wrapText="1"/>
    </xf>
    <xf numFmtId="0" fontId="47" fillId="0" borderId="1" xfId="0" applyFont="1" applyBorder="1" applyAlignment="1">
      <alignment wrapText="1"/>
    </xf>
    <xf numFmtId="0" fontId="48" fillId="0" borderId="1" xfId="0" applyFont="1" applyBorder="1" applyAlignment="1">
      <alignment wrapText="1"/>
    </xf>
    <xf numFmtId="0" fontId="49" fillId="0" borderId="1" xfId="0" applyFont="1" applyBorder="1" applyAlignment="1">
      <alignment wrapText="1"/>
    </xf>
    <xf numFmtId="0" fontId="15" fillId="0" borderId="0" xfId="0" applyFont="1" applyAlignment="1">
      <alignment horizontal="center" vertical="center" textRotation="90" wrapText="1"/>
    </xf>
    <xf numFmtId="0" fontId="45" fillId="0" borderId="0" xfId="0" applyFont="1"/>
    <xf numFmtId="0" fontId="41" fillId="0" borderId="0" xfId="0" applyFont="1" applyAlignment="1">
      <alignment horizontal="left" vertical="center" wrapText="1"/>
    </xf>
    <xf numFmtId="0" fontId="50" fillId="0" borderId="0" xfId="0" applyFont="1" applyAlignment="1">
      <alignment vertical="center" wrapText="1"/>
    </xf>
    <xf numFmtId="0" fontId="52" fillId="0" borderId="0" xfId="0" applyFont="1" applyAlignment="1">
      <alignment vertical="center" wrapText="1"/>
    </xf>
    <xf numFmtId="0" fontId="54" fillId="0" borderId="0" xfId="0" applyFont="1" applyAlignment="1">
      <alignment vertical="center" wrapText="1"/>
    </xf>
    <xf numFmtId="0" fontId="0" fillId="0" borderId="0" xfId="0" applyAlignment="1">
      <alignment horizontal="center" vertical="top" wrapText="1"/>
    </xf>
    <xf numFmtId="0" fontId="4" fillId="0" borderId="0" xfId="0" applyFont="1" applyAlignment="1">
      <alignment wrapText="1"/>
    </xf>
    <xf numFmtId="0" fontId="56" fillId="0" borderId="0" xfId="0" applyFont="1" applyAlignment="1">
      <alignment horizontal="left" vertical="center" wrapText="1"/>
    </xf>
    <xf numFmtId="0" fontId="56" fillId="0" borderId="0" xfId="0" applyFont="1" applyAlignment="1">
      <alignment horizontal="left" vertical="center"/>
    </xf>
    <xf numFmtId="0" fontId="23" fillId="0" borderId="0" xfId="0" applyFont="1" applyAlignment="1">
      <alignment horizontal="left" vertical="center" wrapText="1"/>
    </xf>
    <xf numFmtId="0" fontId="56" fillId="0" borderId="1" xfId="0" applyFont="1" applyBorder="1" applyAlignment="1">
      <alignment vertical="center" wrapText="1"/>
    </xf>
    <xf numFmtId="0" fontId="61" fillId="0" borderId="1" xfId="0" applyFont="1" applyBorder="1" applyAlignment="1">
      <alignment vertical="center" wrapText="1"/>
    </xf>
    <xf numFmtId="0" fontId="6" fillId="0" borderId="1" xfId="0" applyFont="1" applyBorder="1" applyAlignment="1">
      <alignment vertical="center"/>
    </xf>
    <xf numFmtId="0" fontId="6" fillId="0" borderId="1" xfId="0" applyFont="1" applyBorder="1" applyAlignment="1">
      <alignment vertical="center" wrapText="1"/>
    </xf>
    <xf numFmtId="0" fontId="6" fillId="0" borderId="6" xfId="0" applyFont="1" applyBorder="1" applyAlignment="1">
      <alignment vertical="center"/>
    </xf>
    <xf numFmtId="0" fontId="62" fillId="0" borderId="1" xfId="0" applyFont="1" applyBorder="1" applyAlignment="1">
      <alignment horizontal="left" vertical="center" wrapText="1" readingOrder="1"/>
    </xf>
    <xf numFmtId="0" fontId="56" fillId="0" borderId="0" xfId="0" applyFont="1" applyAlignment="1">
      <alignment wrapText="1"/>
    </xf>
    <xf numFmtId="0" fontId="64" fillId="0" borderId="0" xfId="0" applyFont="1" applyAlignment="1">
      <alignment horizontal="center" vertical="center" textRotation="90" wrapText="1"/>
    </xf>
    <xf numFmtId="0" fontId="9" fillId="0" borderId="0" xfId="0" applyFont="1" applyAlignment="1">
      <alignment horizontal="left" vertical="center" wrapText="1"/>
    </xf>
    <xf numFmtId="0" fontId="65" fillId="0" borderId="0" xfId="0" applyFont="1"/>
    <xf numFmtId="0" fontId="67" fillId="0" borderId="0" xfId="0" applyFont="1" applyAlignment="1">
      <alignment vertical="center" wrapText="1"/>
    </xf>
    <xf numFmtId="0" fontId="67" fillId="0" borderId="29" xfId="0" applyFont="1" applyBorder="1" applyAlignment="1">
      <alignment vertical="center" wrapText="1"/>
    </xf>
    <xf numFmtId="0" fontId="52" fillId="0" borderId="1" xfId="0" applyFont="1" applyBorder="1" applyAlignment="1">
      <alignment vertical="top" wrapText="1"/>
    </xf>
    <xf numFmtId="0" fontId="69" fillId="0" borderId="1" xfId="0" applyFont="1" applyBorder="1" applyAlignment="1">
      <alignment vertical="top" wrapText="1"/>
    </xf>
    <xf numFmtId="0" fontId="4" fillId="0" borderId="1" xfId="0" applyFont="1" applyBorder="1" applyAlignment="1">
      <alignment wrapText="1"/>
    </xf>
    <xf numFmtId="0" fontId="69" fillId="0" borderId="3" xfId="0" applyFont="1" applyBorder="1" applyAlignment="1">
      <alignment horizontal="center" vertical="center" wrapText="1"/>
    </xf>
    <xf numFmtId="0" fontId="69" fillId="0" borderId="28" xfId="0" applyFont="1" applyBorder="1" applyAlignment="1">
      <alignment horizontal="center" vertical="center" wrapText="1"/>
    </xf>
    <xf numFmtId="0" fontId="52" fillId="0" borderId="28" xfId="0" applyFont="1" applyBorder="1" applyAlignment="1">
      <alignment horizontal="center" vertical="center" wrapText="1"/>
    </xf>
    <xf numFmtId="0" fontId="4" fillId="0" borderId="2" xfId="0" applyFont="1" applyBorder="1"/>
    <xf numFmtId="0" fontId="71" fillId="0" borderId="1" xfId="0" applyFont="1" applyBorder="1" applyAlignment="1">
      <alignment wrapText="1"/>
    </xf>
    <xf numFmtId="0" fontId="70" fillId="0" borderId="1" xfId="0" applyFont="1" applyBorder="1" applyAlignment="1">
      <alignment wrapText="1"/>
    </xf>
    <xf numFmtId="0" fontId="72" fillId="0" borderId="1" xfId="0" applyFont="1" applyBorder="1" applyAlignment="1">
      <alignment wrapText="1"/>
    </xf>
    <xf numFmtId="0" fontId="73" fillId="0" borderId="1" xfId="0" applyFont="1" applyBorder="1" applyAlignment="1">
      <alignment wrapText="1"/>
    </xf>
    <xf numFmtId="0" fontId="69" fillId="0" borderId="1" xfId="0" applyFont="1" applyBorder="1" applyAlignment="1">
      <alignment vertical="center" wrapText="1"/>
    </xf>
    <xf numFmtId="0" fontId="69" fillId="0" borderId="1" xfId="0" applyFont="1" applyBorder="1" applyAlignment="1">
      <alignment wrapText="1"/>
    </xf>
    <xf numFmtId="0" fontId="70" fillId="0" borderId="0" xfId="0" applyFont="1" applyAlignment="1">
      <alignment vertical="center" wrapText="1"/>
    </xf>
    <xf numFmtId="9" fontId="4" fillId="4" borderId="1" xfId="2" applyFont="1" applyFill="1" applyBorder="1" applyAlignment="1">
      <alignment horizontal="center" vertical="center"/>
    </xf>
    <xf numFmtId="164" fontId="0" fillId="4" borderId="1" xfId="2" applyNumberFormat="1" applyFont="1" applyFill="1" applyBorder="1" applyAlignment="1">
      <alignment horizontal="center" vertical="center"/>
    </xf>
    <xf numFmtId="0" fontId="24" fillId="3" borderId="31" xfId="0" applyFont="1" applyFill="1" applyBorder="1" applyAlignment="1">
      <alignment horizontal="center" vertical="center" wrapText="1"/>
    </xf>
    <xf numFmtId="0" fontId="4" fillId="0" borderId="30" xfId="0" applyFont="1" applyFill="1" applyBorder="1" applyAlignment="1">
      <alignment horizontal="center" vertical="center"/>
    </xf>
    <xf numFmtId="0" fontId="4" fillId="0" borderId="30" xfId="0" applyFont="1" applyFill="1" applyBorder="1" applyAlignment="1">
      <alignment vertical="center" wrapText="1"/>
    </xf>
    <xf numFmtId="0" fontId="4" fillId="0" borderId="34" xfId="0" applyFont="1" applyFill="1" applyBorder="1" applyAlignment="1">
      <alignment horizontal="center" vertical="center"/>
    </xf>
    <xf numFmtId="0" fontId="4" fillId="0" borderId="34" xfId="0" applyFont="1" applyFill="1" applyBorder="1" applyAlignment="1">
      <alignment vertical="center" wrapText="1"/>
    </xf>
    <xf numFmtId="0" fontId="4" fillId="0" borderId="39" xfId="0" applyFont="1" applyFill="1" applyBorder="1" applyAlignment="1">
      <alignment horizontal="center" vertical="center"/>
    </xf>
    <xf numFmtId="0" fontId="4" fillId="0" borderId="39" xfId="0" applyFont="1" applyFill="1" applyBorder="1" applyAlignment="1">
      <alignment vertical="center" wrapText="1"/>
    </xf>
    <xf numFmtId="9" fontId="4" fillId="0" borderId="41" xfId="2" applyFont="1" applyFill="1" applyBorder="1" applyAlignment="1">
      <alignment horizontal="center" vertical="center"/>
    </xf>
    <xf numFmtId="9" fontId="4" fillId="0" borderId="42" xfId="2" applyFont="1" applyFill="1" applyBorder="1" applyAlignment="1">
      <alignment horizontal="center" vertical="center"/>
    </xf>
    <xf numFmtId="9" fontId="4" fillId="0" borderId="43" xfId="2" applyFont="1" applyFill="1" applyBorder="1" applyAlignment="1">
      <alignment horizontal="center" vertical="center"/>
    </xf>
    <xf numFmtId="0" fontId="0" fillId="4" borderId="0" xfId="0" applyFill="1"/>
    <xf numFmtId="0" fontId="20" fillId="0" borderId="32" xfId="0" applyFont="1" applyBorder="1" applyAlignment="1">
      <alignment horizontal="center" vertical="center" wrapText="1"/>
    </xf>
    <xf numFmtId="9" fontId="21" fillId="0" borderId="32" xfId="0" applyNumberFormat="1" applyFont="1" applyFill="1" applyBorder="1" applyAlignment="1">
      <alignment horizontal="center" vertical="center"/>
    </xf>
    <xf numFmtId="9" fontId="0" fillId="4" borderId="0" xfId="0" applyNumberFormat="1" applyFill="1"/>
    <xf numFmtId="164" fontId="0" fillId="4" borderId="0" xfId="0" applyNumberFormat="1" applyFill="1"/>
    <xf numFmtId="10" fontId="0" fillId="4" borderId="0" xfId="0" applyNumberFormat="1" applyFill="1"/>
    <xf numFmtId="9" fontId="4" fillId="0" borderId="34" xfId="2" applyFont="1" applyFill="1" applyBorder="1" applyAlignment="1">
      <alignment horizontal="center" vertical="center" wrapText="1"/>
    </xf>
    <xf numFmtId="9" fontId="4" fillId="0" borderId="30" xfId="2" applyFont="1" applyFill="1" applyBorder="1" applyAlignment="1">
      <alignment horizontal="center" vertical="center" wrapText="1"/>
    </xf>
    <xf numFmtId="9" fontId="4" fillId="0" borderId="39" xfId="2" applyFont="1" applyFill="1" applyBorder="1" applyAlignment="1">
      <alignment horizontal="center" vertical="center" wrapText="1"/>
    </xf>
    <xf numFmtId="9" fontId="4" fillId="4" borderId="39" xfId="2" applyFont="1" applyFill="1" applyBorder="1" applyAlignment="1">
      <alignment horizontal="center" vertical="center" wrapText="1"/>
    </xf>
    <xf numFmtId="9" fontId="4" fillId="4" borderId="30" xfId="2" applyFont="1" applyFill="1" applyBorder="1" applyAlignment="1">
      <alignment horizontal="center" vertical="center" wrapText="1"/>
    </xf>
    <xf numFmtId="9" fontId="4" fillId="4" borderId="34" xfId="2" applyFont="1" applyFill="1" applyBorder="1" applyAlignment="1">
      <alignment horizontal="center" vertical="center" wrapText="1"/>
    </xf>
    <xf numFmtId="9" fontId="4" fillId="0" borderId="45" xfId="2" applyFont="1" applyFill="1" applyBorder="1" applyAlignment="1">
      <alignment horizontal="center" vertical="center" wrapText="1"/>
    </xf>
    <xf numFmtId="9" fontId="4" fillId="4" borderId="46" xfId="2" applyFont="1" applyFill="1" applyBorder="1" applyAlignment="1">
      <alignment horizontal="center" vertical="center" wrapText="1"/>
    </xf>
    <xf numFmtId="9" fontId="4" fillId="4" borderId="47" xfId="2" applyFont="1" applyFill="1" applyBorder="1" applyAlignment="1">
      <alignment horizontal="center" vertical="center" wrapText="1"/>
    </xf>
    <xf numFmtId="9" fontId="4" fillId="4" borderId="45" xfId="2" applyFont="1" applyFill="1" applyBorder="1" applyAlignment="1">
      <alignment horizontal="center" vertical="center" wrapText="1"/>
    </xf>
    <xf numFmtId="9" fontId="9" fillId="0" borderId="41" xfId="2" applyFont="1" applyFill="1" applyBorder="1" applyAlignment="1">
      <alignment horizontal="center" vertical="center" wrapText="1"/>
    </xf>
    <xf numFmtId="9" fontId="9" fillId="0" borderId="42" xfId="2" applyFont="1" applyFill="1" applyBorder="1" applyAlignment="1">
      <alignment horizontal="center" vertical="center" wrapText="1"/>
    </xf>
    <xf numFmtId="9" fontId="9" fillId="0" borderId="43" xfId="2" applyFont="1" applyFill="1" applyBorder="1" applyAlignment="1">
      <alignment horizontal="center" vertical="center" wrapText="1"/>
    </xf>
    <xf numFmtId="0" fontId="4" fillId="0" borderId="30" xfId="0" applyFont="1" applyBorder="1" applyAlignment="1">
      <alignment horizontal="center" vertical="center"/>
    </xf>
    <xf numFmtId="0" fontId="4" fillId="0" borderId="30" xfId="0" applyFont="1" applyBorder="1" applyAlignment="1">
      <alignment vertical="center" wrapText="1"/>
    </xf>
    <xf numFmtId="9" fontId="4" fillId="0" borderId="30" xfId="2" applyFont="1" applyFill="1" applyBorder="1"/>
    <xf numFmtId="0" fontId="4" fillId="0" borderId="34" xfId="0" applyFont="1" applyBorder="1" applyAlignment="1">
      <alignment horizontal="center" vertical="center"/>
    </xf>
    <xf numFmtId="0" fontId="4" fillId="0" borderId="34" xfId="0" applyFont="1" applyBorder="1" applyAlignment="1">
      <alignment vertical="center" wrapText="1"/>
    </xf>
    <xf numFmtId="0" fontId="4" fillId="0" borderId="39" xfId="0" applyFont="1" applyBorder="1" applyAlignment="1">
      <alignment horizontal="center" vertical="center"/>
    </xf>
    <xf numFmtId="0" fontId="4" fillId="0" borderId="39" xfId="0" applyFont="1" applyBorder="1" applyAlignment="1">
      <alignment vertical="center" wrapText="1"/>
    </xf>
    <xf numFmtId="0" fontId="0" fillId="4" borderId="30" xfId="0" applyFill="1" applyBorder="1"/>
    <xf numFmtId="9" fontId="4" fillId="0" borderId="30" xfId="2" applyFont="1" applyBorder="1"/>
    <xf numFmtId="0" fontId="0" fillId="4" borderId="34" xfId="0" applyFill="1" applyBorder="1"/>
    <xf numFmtId="0" fontId="76" fillId="4" borderId="0" xfId="0" applyFont="1" applyFill="1"/>
    <xf numFmtId="0" fontId="31" fillId="21" borderId="0" xfId="0" applyFont="1" applyFill="1"/>
    <xf numFmtId="9" fontId="4" fillId="0" borderId="41" xfId="2" applyFont="1" applyBorder="1" applyAlignment="1">
      <alignment horizontal="center"/>
    </xf>
    <xf numFmtId="0" fontId="40" fillId="13" borderId="32" xfId="4" applyFont="1" applyFill="1" applyBorder="1"/>
    <xf numFmtId="0" fontId="32" fillId="16" borderId="32" xfId="3" quotePrefix="1" applyFill="1" applyBorder="1" applyAlignment="1" applyProtection="1">
      <alignment vertical="center"/>
      <protection locked="0"/>
    </xf>
    <xf numFmtId="0" fontId="4" fillId="16" borderId="32" xfId="5" applyFont="1" applyFill="1" applyBorder="1" applyAlignment="1">
      <alignment vertical="center"/>
    </xf>
    <xf numFmtId="0" fontId="12" fillId="17" borderId="32" xfId="5" applyFont="1" applyFill="1" applyBorder="1" applyAlignment="1">
      <alignment horizontal="center" vertical="center"/>
    </xf>
    <xf numFmtId="0" fontId="4" fillId="17" borderId="32" xfId="5" applyFont="1" applyFill="1" applyBorder="1" applyAlignment="1">
      <alignment horizontal="center" vertical="center" wrapText="1"/>
    </xf>
    <xf numFmtId="0" fontId="32" fillId="17" borderId="32" xfId="3" quotePrefix="1" applyFill="1" applyBorder="1" applyAlignment="1" applyProtection="1">
      <alignment vertical="center"/>
      <protection locked="0"/>
    </xf>
    <xf numFmtId="0" fontId="4" fillId="17" borderId="32" xfId="5" applyFont="1" applyFill="1" applyBorder="1" applyAlignment="1">
      <alignment vertical="center" wrapText="1"/>
    </xf>
    <xf numFmtId="0" fontId="12" fillId="18" borderId="32" xfId="5" applyFont="1" applyFill="1" applyBorder="1" applyAlignment="1">
      <alignment horizontal="center" vertical="center"/>
    </xf>
    <xf numFmtId="0" fontId="4" fillId="18" borderId="32" xfId="5" applyFont="1" applyFill="1" applyBorder="1" applyAlignment="1">
      <alignment horizontal="center" vertical="center" wrapText="1"/>
    </xf>
    <xf numFmtId="0" fontId="32" fillId="18" borderId="32" xfId="3" quotePrefix="1" applyFill="1" applyBorder="1" applyAlignment="1" applyProtection="1">
      <alignment vertical="center"/>
      <protection locked="0"/>
    </xf>
    <xf numFmtId="0" fontId="4" fillId="18" borderId="32" xfId="5" applyFont="1" applyFill="1" applyBorder="1" applyAlignment="1">
      <alignment horizontal="left" vertical="center"/>
    </xf>
    <xf numFmtId="0" fontId="12" fillId="19" borderId="32" xfId="5" applyFont="1" applyFill="1" applyBorder="1" applyAlignment="1">
      <alignment horizontal="center" vertical="center"/>
    </xf>
    <xf numFmtId="0" fontId="4" fillId="19" borderId="32" xfId="5" applyFont="1" applyFill="1" applyBorder="1" applyAlignment="1">
      <alignment horizontal="center" vertical="center" wrapText="1"/>
    </xf>
    <xf numFmtId="0" fontId="32" fillId="19" borderId="32" xfId="3" quotePrefix="1" applyFill="1" applyBorder="1" applyAlignment="1" applyProtection="1">
      <alignment vertical="center"/>
      <protection locked="0"/>
    </xf>
    <xf numFmtId="0" fontId="4" fillId="19" borderId="32" xfId="5" applyFont="1" applyFill="1" applyBorder="1" applyAlignment="1">
      <alignment horizontal="left" vertical="center"/>
    </xf>
    <xf numFmtId="0" fontId="12" fillId="15" borderId="32" xfId="5" applyFont="1" applyFill="1" applyBorder="1" applyAlignment="1">
      <alignment horizontal="center" vertical="center"/>
    </xf>
    <xf numFmtId="0" fontId="4" fillId="15" borderId="32" xfId="5" applyFont="1" applyFill="1" applyBorder="1" applyAlignment="1">
      <alignment horizontal="left" vertical="center" wrapText="1"/>
    </xf>
    <xf numFmtId="0" fontId="32" fillId="15" borderId="32" xfId="3" quotePrefix="1" applyFill="1" applyBorder="1" applyAlignment="1" applyProtection="1">
      <alignment vertical="center"/>
      <protection locked="0"/>
    </xf>
    <xf numFmtId="0" fontId="4" fillId="15" borderId="32" xfId="5" applyFont="1" applyFill="1" applyBorder="1" applyAlignment="1">
      <alignment vertical="center"/>
    </xf>
    <xf numFmtId="0" fontId="31" fillId="4" borderId="0" xfId="0" applyFont="1" applyFill="1"/>
    <xf numFmtId="0" fontId="33" fillId="14" borderId="44" xfId="4" applyFill="1" applyBorder="1"/>
    <xf numFmtId="0" fontId="33" fillId="14" borderId="0" xfId="4" applyFill="1" applyBorder="1"/>
    <xf numFmtId="0" fontId="33" fillId="14" borderId="57" xfId="4" applyFill="1" applyBorder="1"/>
    <xf numFmtId="0" fontId="0" fillId="0" borderId="0" xfId="0" applyBorder="1"/>
    <xf numFmtId="0" fontId="21" fillId="15" borderId="44" xfId="4" applyFont="1" applyFill="1" applyBorder="1"/>
    <xf numFmtId="0" fontId="21" fillId="15" borderId="0" xfId="4" applyFont="1" applyFill="1" applyBorder="1"/>
    <xf numFmtId="0" fontId="33" fillId="15" borderId="57" xfId="4" applyFill="1" applyBorder="1"/>
    <xf numFmtId="0" fontId="33" fillId="11" borderId="44" xfId="4" applyFill="1" applyBorder="1"/>
    <xf numFmtId="0" fontId="33" fillId="0" borderId="44" xfId="4" applyBorder="1"/>
    <xf numFmtId="0" fontId="33" fillId="0" borderId="0" xfId="4" quotePrefix="1" applyBorder="1" applyAlignment="1">
      <alignment horizontal="left" vertical="top" wrapText="1"/>
    </xf>
    <xf numFmtId="0" fontId="33" fillId="0" borderId="57" xfId="4" applyBorder="1" applyAlignment="1">
      <alignment horizontal="left" vertical="top" wrapText="1"/>
    </xf>
    <xf numFmtId="0" fontId="13" fillId="0" borderId="44" xfId="5" applyBorder="1"/>
    <xf numFmtId="0" fontId="13" fillId="0" borderId="0" xfId="5" applyBorder="1"/>
    <xf numFmtId="0" fontId="13" fillId="0" borderId="57" xfId="5" applyBorder="1"/>
    <xf numFmtId="0" fontId="13" fillId="0" borderId="58" xfId="5" applyBorder="1"/>
    <xf numFmtId="0" fontId="13" fillId="0" borderId="59" xfId="5" applyBorder="1"/>
    <xf numFmtId="0" fontId="13" fillId="0" borderId="60" xfId="5" applyBorder="1"/>
    <xf numFmtId="0" fontId="0" fillId="0" borderId="44" xfId="0" applyBorder="1"/>
    <xf numFmtId="0" fontId="0" fillId="0" borderId="57" xfId="0" applyBorder="1"/>
    <xf numFmtId="0" fontId="0" fillId="6" borderId="0" xfId="0" applyFill="1" applyBorder="1" applyAlignment="1" applyProtection="1">
      <alignment horizontal="center" vertical="center"/>
      <protection locked="0"/>
    </xf>
    <xf numFmtId="0" fontId="0" fillId="0" borderId="0" xfId="0" applyBorder="1" applyAlignment="1">
      <alignment vertical="center"/>
    </xf>
    <xf numFmtId="0" fontId="0" fillId="0" borderId="0" xfId="0" applyBorder="1" applyAlignment="1">
      <alignment horizontal="center" vertical="center"/>
    </xf>
    <xf numFmtId="3" fontId="0" fillId="6" borderId="0" xfId="0" applyNumberFormat="1" applyFill="1" applyBorder="1" applyAlignment="1" applyProtection="1">
      <alignment horizontal="center" vertical="center"/>
      <protection locked="0"/>
    </xf>
    <xf numFmtId="0" fontId="0" fillId="14" borderId="0" xfId="0" applyFill="1" applyBorder="1" applyAlignment="1" applyProtection="1">
      <alignment horizontal="center" vertical="center"/>
      <protection locked="0"/>
    </xf>
    <xf numFmtId="0" fontId="41" fillId="0" borderId="0" xfId="0" applyFont="1" applyBorder="1" applyAlignment="1">
      <alignment vertical="center"/>
    </xf>
    <xf numFmtId="3" fontId="0" fillId="0" borderId="0" xfId="0" applyNumberFormat="1" applyBorder="1" applyAlignment="1">
      <alignment horizontal="center" vertical="center"/>
    </xf>
    <xf numFmtId="0" fontId="0" fillId="0" borderId="0" xfId="0" applyBorder="1" applyAlignment="1">
      <alignment horizontal="left" vertical="center" wrapText="1"/>
    </xf>
    <xf numFmtId="0" fontId="0" fillId="0" borderId="58" xfId="0" applyBorder="1"/>
    <xf numFmtId="0" fontId="0" fillId="0" borderId="59" xfId="0" applyBorder="1"/>
    <xf numFmtId="0" fontId="0" fillId="0" borderId="60" xfId="0" applyBorder="1"/>
    <xf numFmtId="0" fontId="4" fillId="4" borderId="0" xfId="0" applyFont="1" applyFill="1" applyBorder="1" applyAlignment="1">
      <alignment vertical="center" wrapText="1"/>
    </xf>
    <xf numFmtId="0" fontId="4" fillId="4" borderId="2" xfId="0" applyFont="1" applyFill="1" applyBorder="1" applyAlignment="1">
      <alignment vertical="center" wrapText="1"/>
    </xf>
    <xf numFmtId="0" fontId="0" fillId="0" borderId="61" xfId="0" applyBorder="1"/>
    <xf numFmtId="0" fontId="0" fillId="0" borderId="0" xfId="0" applyAlignment="1">
      <alignment horizontal="center" vertical="center"/>
    </xf>
    <xf numFmtId="9" fontId="0" fillId="0" borderId="1" xfId="2" applyFont="1" applyBorder="1"/>
    <xf numFmtId="0" fontId="0" fillId="0" borderId="1" xfId="0" applyFill="1" applyBorder="1" applyAlignment="1" applyProtection="1">
      <alignment horizontal="center" vertical="center"/>
      <protection locked="0"/>
    </xf>
    <xf numFmtId="0" fontId="0" fillId="0" borderId="1" xfId="0" applyFill="1" applyBorder="1" applyAlignment="1" applyProtection="1">
      <alignment vertical="center"/>
      <protection locked="0"/>
    </xf>
    <xf numFmtId="9" fontId="0" fillId="0" borderId="1" xfId="2" applyFont="1" applyFill="1" applyBorder="1" applyAlignment="1" applyProtection="1">
      <alignment horizontal="center" vertical="center"/>
      <protection locked="0"/>
    </xf>
    <xf numFmtId="0" fontId="15" fillId="0" borderId="0" xfId="0" applyFont="1" applyAlignment="1">
      <alignment vertical="center"/>
    </xf>
    <xf numFmtId="9" fontId="4" fillId="4" borderId="0" xfId="0" applyNumberFormat="1" applyFont="1" applyFill="1" applyBorder="1" applyAlignment="1">
      <alignment vertical="center"/>
    </xf>
    <xf numFmtId="0" fontId="4" fillId="0" borderId="1" xfId="0" applyFont="1" applyFill="1" applyBorder="1" applyAlignment="1" applyProtection="1">
      <alignment vertical="center"/>
      <protection locked="0"/>
    </xf>
    <xf numFmtId="0" fontId="4" fillId="0" borderId="0" xfId="0" applyFont="1" applyAlignment="1" applyProtection="1">
      <alignment vertical="center"/>
      <protection locked="0"/>
    </xf>
    <xf numFmtId="0" fontId="0" fillId="0" borderId="1" xfId="2" applyNumberFormat="1" applyFont="1" applyFill="1" applyBorder="1" applyAlignment="1" applyProtection="1">
      <alignment vertical="center"/>
      <protection locked="0"/>
    </xf>
    <xf numFmtId="0" fontId="0" fillId="0" borderId="0" xfId="0" applyAlignment="1" applyProtection="1">
      <alignment vertical="center"/>
      <protection locked="0"/>
    </xf>
    <xf numFmtId="9" fontId="0" fillId="4" borderId="2" xfId="2" applyFont="1" applyFill="1" applyBorder="1" applyAlignment="1">
      <alignment horizontal="center" vertical="center"/>
    </xf>
    <xf numFmtId="0" fontId="0" fillId="14" borderId="0" xfId="0" applyFill="1"/>
    <xf numFmtId="0" fontId="7" fillId="8" borderId="0" xfId="0" applyFont="1" applyFill="1" applyAlignment="1">
      <alignment horizontal="center" vertical="center"/>
    </xf>
    <xf numFmtId="0" fontId="0" fillId="0" borderId="0" xfId="0" applyBorder="1" applyProtection="1">
      <protection locked="0"/>
    </xf>
    <xf numFmtId="0" fontId="0" fillId="0" borderId="0" xfId="0" applyBorder="1" applyAlignment="1" applyProtection="1">
      <alignment vertical="center"/>
      <protection locked="0"/>
    </xf>
    <xf numFmtId="9" fontId="0" fillId="4" borderId="1" xfId="0" applyNumberFormat="1" applyFill="1" applyBorder="1" applyAlignment="1">
      <alignment vertical="center" wrapText="1"/>
    </xf>
    <xf numFmtId="0" fontId="0" fillId="0" borderId="0" xfId="0" applyBorder="1" applyProtection="1"/>
    <xf numFmtId="0" fontId="7" fillId="5" borderId="0" xfId="0" applyFont="1" applyFill="1" applyAlignment="1">
      <alignment horizontal="center" vertical="center" wrapText="1"/>
    </xf>
    <xf numFmtId="9" fontId="0" fillId="4" borderId="1" xfId="2" applyFont="1" applyFill="1" applyBorder="1" applyAlignment="1">
      <alignment horizontal="center" vertical="center"/>
    </xf>
    <xf numFmtId="0" fontId="12" fillId="11" borderId="0" xfId="0" applyFont="1" applyFill="1" applyAlignment="1" applyProtection="1">
      <alignment horizontal="center" vertical="center" wrapText="1"/>
      <protection hidden="1"/>
    </xf>
    <xf numFmtId="0" fontId="4" fillId="4" borderId="1" xfId="0" applyFont="1" applyFill="1" applyBorder="1" applyAlignment="1" applyProtection="1">
      <alignment vertical="center"/>
      <protection hidden="1"/>
    </xf>
    <xf numFmtId="0" fontId="0" fillId="4" borderId="1" xfId="0" applyFill="1" applyBorder="1" applyAlignment="1" applyProtection="1">
      <alignment vertical="center"/>
      <protection hidden="1"/>
    </xf>
    <xf numFmtId="0" fontId="0" fillId="4" borderId="0" xfId="0" applyFont="1" applyFill="1"/>
    <xf numFmtId="0" fontId="4" fillId="0" borderId="68" xfId="0" applyFont="1" applyBorder="1" applyAlignment="1">
      <alignment horizontal="center" vertical="center"/>
    </xf>
    <xf numFmtId="0" fontId="4" fillId="0" borderId="68" xfId="0" applyFont="1" applyBorder="1" applyAlignment="1">
      <alignment vertical="center" wrapText="1"/>
    </xf>
    <xf numFmtId="0" fontId="0" fillId="4" borderId="68" xfId="0" applyFill="1" applyBorder="1"/>
    <xf numFmtId="0" fontId="0" fillId="4" borderId="0" xfId="0" applyFill="1" applyBorder="1"/>
    <xf numFmtId="0" fontId="4" fillId="0" borderId="68" xfId="0" applyFont="1" applyFill="1" applyBorder="1" applyAlignment="1">
      <alignment horizontal="center" vertical="center"/>
    </xf>
    <xf numFmtId="0" fontId="4" fillId="0" borderId="68" xfId="0" applyFont="1" applyFill="1" applyBorder="1" applyAlignment="1">
      <alignment vertical="center" wrapText="1"/>
    </xf>
    <xf numFmtId="0" fontId="34" fillId="14" borderId="44" xfId="4" applyFont="1" applyFill="1" applyBorder="1" applyAlignment="1">
      <alignment horizontal="center" vertical="center" wrapText="1"/>
    </xf>
    <xf numFmtId="0" fontId="34" fillId="14" borderId="0" xfId="4" applyFont="1" applyFill="1" applyBorder="1" applyAlignment="1">
      <alignment horizontal="center" vertical="center"/>
    </xf>
    <xf numFmtId="0" fontId="34" fillId="14" borderId="57" xfId="4" applyFont="1" applyFill="1" applyBorder="1" applyAlignment="1">
      <alignment horizontal="center" vertical="center"/>
    </xf>
    <xf numFmtId="0" fontId="79" fillId="14" borderId="44" xfId="4" applyFont="1" applyFill="1" applyBorder="1" applyAlignment="1">
      <alignment horizontal="center" vertical="center" wrapText="1"/>
    </xf>
    <xf numFmtId="0" fontId="79" fillId="14" borderId="0" xfId="4" applyFont="1" applyFill="1" applyBorder="1" applyAlignment="1">
      <alignment horizontal="center" vertical="center"/>
    </xf>
    <xf numFmtId="0" fontId="79" fillId="14" borderId="57" xfId="4" applyFont="1" applyFill="1" applyBorder="1" applyAlignment="1">
      <alignment horizontal="center" vertical="center"/>
    </xf>
    <xf numFmtId="0" fontId="44" fillId="14" borderId="0" xfId="4" applyFont="1" applyFill="1" applyBorder="1" applyAlignment="1">
      <alignment horizontal="left" vertical="center" wrapText="1"/>
    </xf>
    <xf numFmtId="15" fontId="8" fillId="14" borderId="0" xfId="4" applyNumberFormat="1" applyFont="1" applyFill="1" applyBorder="1" applyAlignment="1">
      <alignment horizontal="left" vertical="center"/>
    </xf>
    <xf numFmtId="17" fontId="8" fillId="14" borderId="0" xfId="4" applyNumberFormat="1" applyFont="1" applyFill="1" applyBorder="1" applyAlignment="1">
      <alignment horizontal="left" vertical="center"/>
    </xf>
    <xf numFmtId="0" fontId="8" fillId="14" borderId="0" xfId="4" applyFont="1" applyFill="1" applyBorder="1" applyAlignment="1">
      <alignment horizontal="left" vertical="center"/>
    </xf>
    <xf numFmtId="2" fontId="0" fillId="0" borderId="1" xfId="0" applyNumberFormat="1" applyBorder="1"/>
    <xf numFmtId="0" fontId="4" fillId="4" borderId="1" xfId="0" applyFont="1" applyFill="1" applyBorder="1" applyAlignment="1" applyProtection="1">
      <alignment vertical="center" wrapText="1"/>
      <protection hidden="1"/>
    </xf>
    <xf numFmtId="0" fontId="4" fillId="4" borderId="1" xfId="0" applyFont="1" applyFill="1" applyBorder="1" applyAlignment="1" applyProtection="1">
      <alignment horizontal="center" vertical="center"/>
      <protection hidden="1"/>
    </xf>
    <xf numFmtId="9" fontId="4" fillId="4" borderId="1" xfId="0" applyNumberFormat="1" applyFont="1" applyFill="1" applyBorder="1" applyAlignment="1" applyProtection="1">
      <alignment vertical="center"/>
      <protection hidden="1"/>
    </xf>
    <xf numFmtId="0" fontId="4" fillId="4" borderId="1" xfId="0" applyFont="1" applyFill="1" applyBorder="1" applyAlignment="1" applyProtection="1">
      <alignment horizontal="center" vertical="center" wrapText="1"/>
      <protection hidden="1"/>
    </xf>
    <xf numFmtId="0" fontId="0" fillId="24" borderId="0" xfId="0" applyFill="1"/>
    <xf numFmtId="0" fontId="15" fillId="4" borderId="0" xfId="0" applyFont="1" applyFill="1" applyAlignment="1">
      <alignment vertical="center"/>
    </xf>
    <xf numFmtId="0" fontId="78" fillId="4" borderId="0" xfId="0" applyFont="1" applyFill="1" applyProtection="1">
      <protection locked="0"/>
    </xf>
    <xf numFmtId="0" fontId="78" fillId="4" borderId="0" xfId="0" applyFont="1" applyFill="1" applyAlignment="1" applyProtection="1">
      <alignment horizontal="center" vertical="center"/>
      <protection locked="0"/>
    </xf>
    <xf numFmtId="0" fontId="44" fillId="14" borderId="0" xfId="4" applyFont="1" applyFill="1" applyBorder="1" applyAlignment="1">
      <alignment horizontal="left" vertical="top" wrapText="1"/>
    </xf>
    <xf numFmtId="0" fontId="4" fillId="0" borderId="0" xfId="0" applyFont="1" applyAlignment="1" applyProtection="1">
      <alignment vertical="center"/>
      <protection hidden="1"/>
    </xf>
    <xf numFmtId="167" fontId="0" fillId="0" borderId="0" xfId="0" applyNumberFormat="1" applyAlignment="1">
      <alignment vertical="center"/>
    </xf>
    <xf numFmtId="165" fontId="0" fillId="0" borderId="0" xfId="0" applyNumberFormat="1" applyAlignment="1">
      <alignment vertical="center"/>
    </xf>
    <xf numFmtId="166" fontId="0" fillId="0" borderId="0" xfId="0" applyNumberFormat="1" applyAlignment="1">
      <alignment vertical="center"/>
    </xf>
    <xf numFmtId="0" fontId="4" fillId="4" borderId="2" xfId="0" applyFont="1" applyFill="1" applyBorder="1" applyAlignment="1">
      <alignment vertical="center"/>
    </xf>
    <xf numFmtId="9" fontId="9" fillId="26" borderId="46" xfId="0" applyNumberFormat="1" applyFont="1" applyFill="1" applyBorder="1"/>
    <xf numFmtId="0" fontId="4" fillId="4" borderId="1" xfId="0" applyFont="1" applyFill="1" applyBorder="1" applyAlignment="1">
      <alignment wrapText="1"/>
    </xf>
    <xf numFmtId="0" fontId="0" fillId="0" borderId="0" xfId="0" applyFill="1" applyAlignment="1">
      <alignment vertical="center" wrapText="1"/>
    </xf>
    <xf numFmtId="0" fontId="6" fillId="11" borderId="1" xfId="0" applyFont="1" applyFill="1" applyBorder="1" applyAlignment="1">
      <alignment horizontal="center" vertical="center" wrapText="1"/>
    </xf>
    <xf numFmtId="0" fontId="58" fillId="4" borderId="1" xfId="0" applyFont="1" applyFill="1" applyBorder="1" applyAlignment="1">
      <alignment vertical="center" wrapText="1"/>
    </xf>
    <xf numFmtId="0" fontId="58" fillId="4" borderId="1" xfId="0" applyFont="1" applyFill="1" applyBorder="1" applyAlignment="1">
      <alignment wrapText="1"/>
    </xf>
    <xf numFmtId="0" fontId="4" fillId="0" borderId="0" xfId="0" applyFont="1" applyAlignment="1">
      <alignment horizontal="left" vertical="center"/>
    </xf>
    <xf numFmtId="0" fontId="29" fillId="12" borderId="0" xfId="0" applyFont="1" applyFill="1" applyAlignment="1">
      <alignment horizontal="center" vertical="center" wrapText="1"/>
    </xf>
    <xf numFmtId="0" fontId="27" fillId="0" borderId="0" xfId="0" applyFont="1" applyAlignment="1">
      <alignment horizontal="center" vertical="center" wrapText="1"/>
    </xf>
    <xf numFmtId="0" fontId="4" fillId="0" borderId="1" xfId="0" applyFont="1" applyFill="1" applyBorder="1" applyAlignment="1">
      <alignment vertical="center" wrapText="1"/>
    </xf>
    <xf numFmtId="0" fontId="12" fillId="0" borderId="0" xfId="0" applyFont="1" applyFill="1" applyBorder="1" applyAlignment="1">
      <alignment horizontal="center" vertical="center" wrapText="1"/>
    </xf>
    <xf numFmtId="0" fontId="6" fillId="11" borderId="1" xfId="0" applyFont="1" applyFill="1" applyBorder="1" applyAlignment="1">
      <alignment horizontal="center" vertical="center" textRotation="90" wrapText="1"/>
    </xf>
    <xf numFmtId="0" fontId="4" fillId="0" borderId="1" xfId="0" applyFont="1" applyFill="1" applyBorder="1" applyAlignment="1">
      <alignment vertical="center"/>
    </xf>
    <xf numFmtId="0" fontId="4" fillId="0" borderId="1" xfId="0" applyFont="1" applyBorder="1" applyAlignment="1">
      <alignment vertical="center"/>
    </xf>
    <xf numFmtId="0" fontId="4" fillId="0" borderId="0" xfId="0" applyFont="1" applyFill="1" applyBorder="1" applyAlignment="1">
      <alignment vertical="center"/>
    </xf>
    <xf numFmtId="0" fontId="24" fillId="8" borderId="0" xfId="0" applyFont="1" applyFill="1" applyAlignment="1">
      <alignment vertical="center"/>
    </xf>
    <xf numFmtId="0" fontId="81" fillId="10" borderId="0" xfId="0" applyFont="1" applyFill="1" applyAlignment="1">
      <alignment horizontal="center" vertical="center"/>
    </xf>
    <xf numFmtId="0" fontId="24" fillId="7"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5" borderId="0" xfId="0" applyFont="1" applyFill="1" applyAlignment="1">
      <alignment horizontal="center" vertical="center" wrapText="1"/>
    </xf>
    <xf numFmtId="0" fontId="24" fillId="0" borderId="0" xfId="0" applyFont="1" applyFill="1" applyAlignment="1">
      <alignment horizontal="center" vertical="center" wrapText="1"/>
    </xf>
    <xf numFmtId="0" fontId="23" fillId="0" borderId="0" xfId="0" applyFont="1" applyAlignment="1">
      <alignment vertical="center"/>
    </xf>
    <xf numFmtId="164" fontId="4" fillId="4" borderId="1" xfId="2" applyNumberFormat="1" applyFont="1" applyFill="1" applyBorder="1" applyAlignment="1">
      <alignment horizontal="center" vertical="center"/>
    </xf>
    <xf numFmtId="0" fontId="4" fillId="0" borderId="1" xfId="0" applyFont="1" applyFill="1" applyBorder="1" applyAlignment="1" applyProtection="1">
      <alignment horizontal="center" vertical="center"/>
      <protection locked="0"/>
    </xf>
    <xf numFmtId="0" fontId="4" fillId="0" borderId="1" xfId="0" applyFont="1" applyFill="1" applyBorder="1" applyAlignment="1" applyProtection="1">
      <alignment horizontal="center" vertical="center" wrapText="1"/>
      <protection locked="0"/>
    </xf>
    <xf numFmtId="9" fontId="4" fillId="0" borderId="1" xfId="2" applyFont="1" applyFill="1" applyBorder="1" applyAlignment="1" applyProtection="1">
      <alignment horizontal="center" vertical="center"/>
      <protection locked="0"/>
    </xf>
    <xf numFmtId="0" fontId="4" fillId="0" borderId="0" xfId="0" applyFont="1" applyAlignment="1">
      <alignment horizontal="center" vertical="center"/>
    </xf>
    <xf numFmtId="0" fontId="4" fillId="0" borderId="1" xfId="0" applyFont="1" applyBorder="1" applyAlignment="1" applyProtection="1">
      <alignment vertical="center"/>
      <protection locked="0"/>
    </xf>
    <xf numFmtId="0" fontId="4" fillId="4" borderId="3" xfId="0" applyFont="1" applyFill="1" applyBorder="1" applyAlignment="1">
      <alignment vertical="center"/>
    </xf>
    <xf numFmtId="9" fontId="4" fillId="4" borderId="2" xfId="0" applyNumberFormat="1" applyFont="1" applyFill="1" applyBorder="1" applyAlignment="1">
      <alignment vertical="center"/>
    </xf>
    <xf numFmtId="0" fontId="81" fillId="10" borderId="0" xfId="0" applyFont="1" applyFill="1" applyAlignment="1">
      <alignment horizontal="center" vertical="center" wrapText="1"/>
    </xf>
    <xf numFmtId="0" fontId="4" fillId="0" borderId="0" xfId="0" applyFont="1" applyAlignment="1">
      <alignment horizontal="left" vertical="center" wrapText="1"/>
    </xf>
    <xf numFmtId="0" fontId="0" fillId="0" borderId="1" xfId="0" applyFill="1" applyBorder="1"/>
    <xf numFmtId="9" fontId="0" fillId="0" borderId="1" xfId="0" applyNumberFormat="1" applyBorder="1"/>
    <xf numFmtId="0" fontId="83" fillId="0" borderId="1" xfId="0" applyFont="1" applyBorder="1" applyAlignment="1">
      <alignment vertical="top" wrapText="1"/>
    </xf>
    <xf numFmtId="0" fontId="4" fillId="0" borderId="0" xfId="0" quotePrefix="1" applyFont="1" applyAlignment="1">
      <alignment vertical="center"/>
    </xf>
    <xf numFmtId="9" fontId="6" fillId="4" borderId="1" xfId="2" applyFont="1" applyFill="1" applyBorder="1" applyAlignment="1">
      <alignment horizontal="center" vertical="center"/>
    </xf>
    <xf numFmtId="0" fontId="45" fillId="0" borderId="1" xfId="0" applyFont="1" applyBorder="1" applyAlignment="1">
      <alignment wrapText="1"/>
    </xf>
    <xf numFmtId="0" fontId="66" fillId="0" borderId="1" xfId="0" applyFont="1" applyBorder="1"/>
    <xf numFmtId="0" fontId="15" fillId="0" borderId="0" xfId="0" applyFont="1" applyAlignment="1">
      <alignment horizontal="right" vertical="center" wrapText="1"/>
    </xf>
    <xf numFmtId="0" fontId="15" fillId="28" borderId="4" xfId="0" applyFont="1" applyFill="1" applyBorder="1" applyAlignment="1">
      <alignment horizontal="right"/>
    </xf>
    <xf numFmtId="9" fontId="15" fillId="28" borderId="5" xfId="2" applyFont="1" applyFill="1" applyBorder="1" applyAlignment="1">
      <alignment horizontal="left"/>
    </xf>
    <xf numFmtId="9" fontId="4" fillId="4" borderId="1" xfId="2" applyFont="1" applyFill="1" applyBorder="1" applyAlignment="1">
      <alignment horizontal="center" vertical="center"/>
    </xf>
    <xf numFmtId="0" fontId="0" fillId="0" borderId="0" xfId="0" applyAlignment="1">
      <alignment vertical="center" wrapText="1"/>
    </xf>
    <xf numFmtId="164" fontId="4" fillId="4" borderId="1" xfId="2" applyNumberFormat="1" applyFont="1" applyFill="1" applyBorder="1" applyAlignment="1">
      <alignment vertical="center"/>
    </xf>
    <xf numFmtId="9" fontId="4" fillId="4" borderId="2" xfId="2" applyFont="1" applyFill="1" applyBorder="1" applyAlignment="1">
      <alignment horizontal="center" vertical="center"/>
    </xf>
    <xf numFmtId="0" fontId="7" fillId="8" borderId="0" xfId="0" applyFont="1" applyFill="1" applyAlignment="1">
      <alignment vertical="center" wrapText="1"/>
    </xf>
    <xf numFmtId="0" fontId="0" fillId="0" borderId="1" xfId="0" applyFill="1" applyBorder="1" applyAlignment="1" applyProtection="1">
      <alignment horizontal="center" vertical="center" wrapText="1"/>
      <protection locked="0"/>
    </xf>
    <xf numFmtId="0" fontId="0" fillId="4" borderId="74" xfId="0" applyFill="1" applyBorder="1"/>
    <xf numFmtId="0" fontId="24" fillId="8" borderId="0" xfId="0" applyFont="1" applyFill="1" applyAlignment="1">
      <alignment vertical="center" wrapText="1"/>
    </xf>
    <xf numFmtId="0" fontId="4" fillId="0" borderId="0" xfId="0" applyFont="1" applyAlignment="1">
      <alignment vertical="center" wrapText="1"/>
    </xf>
    <xf numFmtId="0" fontId="0" fillId="0" borderId="0" xfId="0" applyFill="1" applyBorder="1"/>
    <xf numFmtId="9" fontId="0" fillId="0" borderId="1" xfId="2" applyFont="1" applyFill="1" applyBorder="1"/>
    <xf numFmtId="9" fontId="4" fillId="4" borderId="1" xfId="2" applyFont="1" applyFill="1" applyBorder="1" applyAlignment="1">
      <alignment horizontal="center" vertical="center"/>
    </xf>
    <xf numFmtId="0" fontId="4" fillId="0" borderId="1" xfId="0" applyFont="1" applyBorder="1" applyAlignment="1">
      <alignment vertical="center" wrapText="1"/>
    </xf>
    <xf numFmtId="0" fontId="0" fillId="0" borderId="1" xfId="0" applyFont="1" applyFill="1" applyBorder="1" applyAlignment="1">
      <alignment vertical="center" wrapText="1"/>
    </xf>
    <xf numFmtId="0" fontId="0" fillId="0" borderId="1" xfId="0" applyFont="1" applyBorder="1" applyAlignment="1">
      <alignment vertical="center" wrapText="1"/>
    </xf>
    <xf numFmtId="0" fontId="22" fillId="11" borderId="0" xfId="0" applyFont="1" applyFill="1" applyBorder="1" applyAlignment="1">
      <alignment horizontal="center" vertical="center" wrapText="1"/>
    </xf>
    <xf numFmtId="0" fontId="12" fillId="11" borderId="0" xfId="0" applyFont="1" applyFill="1" applyBorder="1" applyAlignment="1">
      <alignment horizontal="center" vertical="center" wrapText="1"/>
    </xf>
    <xf numFmtId="0" fontId="15" fillId="4" borderId="0" xfId="0" applyFont="1" applyFill="1"/>
    <xf numFmtId="0" fontId="0" fillId="4" borderId="72" xfId="0" applyFill="1" applyBorder="1" applyAlignment="1">
      <alignment wrapText="1"/>
    </xf>
    <xf numFmtId="0" fontId="0" fillId="4" borderId="76" xfId="0" applyFill="1" applyBorder="1"/>
    <xf numFmtId="0" fontId="0" fillId="0" borderId="77" xfId="0" applyBorder="1"/>
    <xf numFmtId="0" fontId="0" fillId="4" borderId="73" xfId="0" applyFill="1" applyBorder="1"/>
    <xf numFmtId="0" fontId="0" fillId="0" borderId="74" xfId="0" applyBorder="1"/>
    <xf numFmtId="0" fontId="0" fillId="4" borderId="4" xfId="0" applyFill="1" applyBorder="1"/>
    <xf numFmtId="0" fontId="0" fillId="4" borderId="5" xfId="0" applyFill="1" applyBorder="1"/>
    <xf numFmtId="0" fontId="0" fillId="4" borderId="75" xfId="0" applyFill="1" applyBorder="1"/>
    <xf numFmtId="0" fontId="0" fillId="4" borderId="77" xfId="0" applyFill="1" applyBorder="1"/>
    <xf numFmtId="0" fontId="0" fillId="4" borderId="22" xfId="0" applyFill="1" applyBorder="1" applyAlignment="1">
      <alignment wrapText="1"/>
    </xf>
    <xf numFmtId="0" fontId="0" fillId="4" borderId="23" xfId="0" applyFill="1" applyBorder="1" applyAlignment="1">
      <alignment wrapText="1"/>
    </xf>
    <xf numFmtId="0" fontId="0" fillId="4" borderId="20" xfId="0" applyFill="1" applyBorder="1"/>
    <xf numFmtId="0" fontId="0" fillId="4" borderId="21" xfId="0" applyFill="1" applyBorder="1"/>
    <xf numFmtId="0" fontId="42" fillId="0" borderId="0" xfId="0" applyFont="1" applyBorder="1"/>
    <xf numFmtId="0" fontId="0" fillId="4" borderId="76" xfId="0" applyFill="1" applyBorder="1" applyAlignment="1">
      <alignment wrapText="1"/>
    </xf>
    <xf numFmtId="0" fontId="14" fillId="0" borderId="22" xfId="0" applyFont="1" applyBorder="1"/>
    <xf numFmtId="0" fontId="0" fillId="0" borderId="19" xfId="0" applyBorder="1"/>
    <xf numFmtId="0" fontId="14" fillId="0" borderId="23" xfId="0" applyFont="1" applyBorder="1"/>
    <xf numFmtId="0" fontId="0" fillId="0" borderId="20" xfId="0" applyBorder="1"/>
    <xf numFmtId="0" fontId="0" fillId="0" borderId="23" xfId="0" applyBorder="1"/>
    <xf numFmtId="0" fontId="0" fillId="4" borderId="24" xfId="0" applyFill="1" applyBorder="1"/>
    <xf numFmtId="0" fontId="0" fillId="4" borderId="78" xfId="0" applyFill="1" applyBorder="1"/>
    <xf numFmtId="0" fontId="41" fillId="4" borderId="22" xfId="0" applyFont="1" applyFill="1" applyBorder="1"/>
    <xf numFmtId="0" fontId="41" fillId="4" borderId="23" xfId="0" applyFont="1" applyFill="1" applyBorder="1"/>
    <xf numFmtId="0" fontId="0" fillId="4" borderId="23" xfId="0" applyFill="1" applyBorder="1"/>
    <xf numFmtId="0" fontId="0" fillId="4" borderId="79" xfId="0" applyFill="1" applyBorder="1"/>
    <xf numFmtId="0" fontId="87" fillId="0" borderId="20" xfId="0" applyFont="1" applyBorder="1"/>
    <xf numFmtId="0" fontId="41" fillId="4" borderId="24" xfId="0" applyFont="1" applyFill="1" applyBorder="1" applyAlignment="1">
      <alignment wrapText="1"/>
    </xf>
    <xf numFmtId="0" fontId="88" fillId="0" borderId="20" xfId="0" applyFont="1" applyBorder="1" applyAlignment="1">
      <alignment wrapText="1"/>
    </xf>
    <xf numFmtId="9" fontId="4" fillId="4" borderId="1" xfId="2" applyFont="1" applyFill="1" applyBorder="1" applyAlignment="1">
      <alignment horizontal="center" vertical="center"/>
    </xf>
    <xf numFmtId="0" fontId="24" fillId="5" borderId="0" xfId="0" applyFont="1" applyFill="1" applyAlignment="1">
      <alignment horizontal="center" vertical="center" wrapText="1"/>
    </xf>
    <xf numFmtId="0" fontId="24" fillId="7" borderId="0" xfId="0" applyFont="1" applyFill="1" applyBorder="1" applyAlignment="1">
      <alignment horizontal="center" vertical="center" wrapText="1"/>
    </xf>
    <xf numFmtId="0" fontId="41" fillId="0" borderId="0" xfId="0" applyFont="1" applyAlignment="1">
      <alignment vertical="center"/>
    </xf>
    <xf numFmtId="0" fontId="41" fillId="0" borderId="0" xfId="0" applyFont="1" applyFill="1" applyAlignment="1">
      <alignment vertical="center"/>
    </xf>
    <xf numFmtId="0" fontId="41" fillId="9" borderId="0" xfId="0" applyFont="1" applyFill="1" applyAlignment="1">
      <alignment vertical="center"/>
    </xf>
    <xf numFmtId="0" fontId="0" fillId="0" borderId="0" xfId="0" applyFont="1" applyAlignment="1">
      <alignment vertical="center"/>
    </xf>
    <xf numFmtId="0" fontId="15" fillId="0" borderId="6" xfId="0" applyFont="1" applyBorder="1" applyAlignment="1">
      <alignment vertical="center"/>
    </xf>
    <xf numFmtId="0" fontId="0" fillId="9" borderId="7" xfId="0" applyFont="1" applyFill="1" applyBorder="1" applyAlignment="1">
      <alignment vertical="center"/>
    </xf>
    <xf numFmtId="9" fontId="0" fillId="16" borderId="7" xfId="0" applyNumberFormat="1" applyFont="1" applyFill="1" applyBorder="1" applyAlignment="1">
      <alignment vertical="center"/>
    </xf>
    <xf numFmtId="0" fontId="0" fillId="0" borderId="8" xfId="0" applyFont="1" applyBorder="1" applyAlignment="1">
      <alignment vertical="center"/>
    </xf>
    <xf numFmtId="0" fontId="6" fillId="0" borderId="1" xfId="0" applyFont="1" applyFill="1" applyBorder="1" applyAlignment="1">
      <alignment vertical="center" wrapText="1"/>
    </xf>
    <xf numFmtId="0" fontId="85" fillId="0" borderId="0" xfId="0" applyFont="1"/>
    <xf numFmtId="0" fontId="85" fillId="0" borderId="1" xfId="0" applyFont="1" applyBorder="1"/>
    <xf numFmtId="0" fontId="83" fillId="0" borderId="0" xfId="0" applyFont="1" applyFill="1" applyBorder="1"/>
    <xf numFmtId="0" fontId="83" fillId="0" borderId="23" xfId="0" applyFont="1" applyBorder="1"/>
    <xf numFmtId="0" fontId="24" fillId="8" borderId="0" xfId="0" applyFont="1" applyFill="1" applyAlignment="1">
      <alignment horizontal="center" vertical="center"/>
    </xf>
    <xf numFmtId="0" fontId="24" fillId="0" borderId="0" xfId="0" applyFont="1" applyFill="1" applyAlignment="1">
      <alignment vertical="center"/>
    </xf>
    <xf numFmtId="0" fontId="23" fillId="0" borderId="0" xfId="0" applyFont="1" applyAlignment="1">
      <alignment horizontal="center" vertical="center" wrapText="1"/>
    </xf>
    <xf numFmtId="0" fontId="12" fillId="11" borderId="0" xfId="0" applyFont="1" applyFill="1" applyBorder="1" applyAlignment="1">
      <alignment vertical="center" wrapText="1"/>
    </xf>
    <xf numFmtId="0" fontId="4" fillId="0" borderId="1" xfId="2" applyNumberFormat="1" applyFont="1" applyFill="1" applyBorder="1" applyAlignment="1" applyProtection="1">
      <alignment vertical="center"/>
      <protection locked="0"/>
    </xf>
    <xf numFmtId="0" fontId="0" fillId="0" borderId="0" xfId="0" applyFill="1" applyBorder="1" applyAlignment="1">
      <alignment wrapText="1"/>
    </xf>
    <xf numFmtId="9" fontId="0" fillId="0" borderId="0" xfId="2" applyFont="1" applyFill="1" applyBorder="1"/>
    <xf numFmtId="0" fontId="24" fillId="5" borderId="0" xfId="0" applyFont="1" applyFill="1" applyAlignment="1">
      <alignment horizontal="center" vertical="center" wrapText="1"/>
    </xf>
    <xf numFmtId="0" fontId="24" fillId="7" borderId="0" xfId="0" applyFont="1" applyFill="1" applyBorder="1" applyAlignment="1">
      <alignment horizontal="center" vertical="center" wrapText="1"/>
    </xf>
    <xf numFmtId="9" fontId="4" fillId="4" borderId="1" xfId="2" applyFont="1" applyFill="1" applyBorder="1" applyAlignment="1">
      <alignment horizontal="center" vertical="center"/>
    </xf>
    <xf numFmtId="0" fontId="19" fillId="2" borderId="0" xfId="0" applyFont="1" applyFill="1" applyAlignment="1">
      <alignment vertical="center"/>
    </xf>
    <xf numFmtId="0" fontId="19" fillId="0" borderId="0" xfId="0" applyFont="1" applyAlignment="1">
      <alignment horizontal="right" vertical="center"/>
    </xf>
    <xf numFmtId="9" fontId="19" fillId="0" borderId="0" xfId="0" applyNumberFormat="1" applyFont="1" applyAlignment="1">
      <alignment horizontal="left" vertical="center"/>
    </xf>
    <xf numFmtId="167" fontId="4" fillId="0" borderId="0" xfId="0" applyNumberFormat="1" applyFont="1" applyAlignment="1">
      <alignment vertical="center"/>
    </xf>
    <xf numFmtId="165" fontId="4" fillId="0" borderId="0" xfId="0" applyNumberFormat="1" applyFont="1" applyAlignment="1">
      <alignment vertical="center"/>
    </xf>
    <xf numFmtId="166" fontId="4" fillId="0" borderId="0" xfId="0" applyNumberFormat="1" applyFont="1" applyAlignment="1">
      <alignment vertical="center"/>
    </xf>
    <xf numFmtId="0" fontId="4" fillId="0" borderId="1" xfId="1" applyFont="1" applyFill="1" applyBorder="1" applyAlignment="1">
      <alignment vertical="center" wrapText="1"/>
    </xf>
    <xf numFmtId="0" fontId="41" fillId="0" borderId="0" xfId="0" applyFont="1" applyFill="1" applyAlignment="1">
      <alignment horizontal="center" vertical="center"/>
    </xf>
    <xf numFmtId="0" fontId="15" fillId="25" borderId="1" xfId="0" applyFont="1" applyFill="1" applyBorder="1" applyAlignment="1">
      <alignment horizontal="center" vertical="center" wrapText="1"/>
    </xf>
    <xf numFmtId="0" fontId="15" fillId="25" borderId="1" xfId="0" applyFont="1" applyFill="1" applyBorder="1" applyAlignment="1">
      <alignment horizontal="center" vertical="center" textRotation="90" wrapText="1"/>
    </xf>
    <xf numFmtId="0" fontId="22" fillId="25"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0" fillId="29" borderId="1" xfId="1" applyFont="1" applyFill="1" applyBorder="1" applyAlignment="1">
      <alignment horizontal="left" vertical="center" wrapText="1"/>
    </xf>
    <xf numFmtId="0" fontId="83" fillId="29" borderId="1" xfId="1" applyFont="1" applyFill="1" applyBorder="1" applyAlignment="1">
      <alignment horizontal="left" vertical="center" wrapText="1"/>
    </xf>
    <xf numFmtId="0" fontId="0" fillId="0" borderId="1" xfId="1" applyFont="1" applyBorder="1" applyAlignment="1">
      <alignment horizontal="left" vertical="center" wrapText="1"/>
    </xf>
    <xf numFmtId="0" fontId="83" fillId="0" borderId="1" xfId="1" applyFont="1" applyBorder="1" applyAlignment="1">
      <alignment horizontal="left" vertical="center" wrapText="1"/>
    </xf>
    <xf numFmtId="0" fontId="0" fillId="29" borderId="1" xfId="0" applyFont="1" applyFill="1" applyBorder="1" applyAlignment="1">
      <alignment vertical="center" wrapText="1"/>
    </xf>
    <xf numFmtId="0" fontId="32" fillId="29" borderId="1" xfId="3" applyFont="1" applyFill="1" applyBorder="1" applyAlignment="1">
      <alignment vertical="center" wrapText="1"/>
    </xf>
    <xf numFmtId="0" fontId="32" fillId="0" borderId="1" xfId="3" applyFont="1" applyBorder="1" applyAlignment="1">
      <alignment vertical="center" wrapText="1"/>
    </xf>
    <xf numFmtId="0" fontId="0" fillId="27" borderId="1" xfId="0" applyFont="1" applyFill="1" applyBorder="1" applyAlignment="1">
      <alignment vertical="center" wrapText="1"/>
    </xf>
    <xf numFmtId="0" fontId="83" fillId="27" borderId="1" xfId="0" applyFont="1" applyFill="1" applyBorder="1" applyAlignment="1">
      <alignment vertical="center" wrapText="1"/>
    </xf>
    <xf numFmtId="0" fontId="83" fillId="0" borderId="1" xfId="0" applyFont="1" applyBorder="1" applyAlignment="1">
      <alignment vertical="center" wrapText="1"/>
    </xf>
    <xf numFmtId="0" fontId="0" fillId="9" borderId="1" xfId="0" applyFont="1" applyFill="1" applyBorder="1" applyAlignment="1">
      <alignment vertical="center" wrapText="1"/>
    </xf>
    <xf numFmtId="0" fontId="83" fillId="9" borderId="1" xfId="0" applyFont="1" applyFill="1" applyBorder="1" applyAlignment="1">
      <alignment vertical="center" wrapText="1"/>
    </xf>
    <xf numFmtId="0" fontId="4" fillId="0" borderId="1" xfId="0" applyFont="1" applyFill="1" applyBorder="1" applyAlignment="1">
      <alignment horizontal="left" vertical="center" wrapText="1"/>
    </xf>
    <xf numFmtId="9" fontId="4" fillId="0" borderId="1" xfId="2" applyFont="1" applyFill="1" applyBorder="1" applyAlignment="1">
      <alignment horizontal="center" vertical="center"/>
    </xf>
    <xf numFmtId="9" fontId="4" fillId="0" borderId="1" xfId="2" applyFont="1" applyFill="1" applyBorder="1" applyAlignment="1">
      <alignment horizontal="center" vertical="center" wrapText="1"/>
    </xf>
    <xf numFmtId="0" fontId="4" fillId="0" borderId="0" xfId="0" applyFont="1" applyFill="1" applyAlignment="1">
      <alignment vertical="center" wrapText="1"/>
    </xf>
    <xf numFmtId="0" fontId="83" fillId="0" borderId="1" xfId="0" applyFont="1" applyFill="1" applyBorder="1" applyAlignment="1">
      <alignment vertical="center" wrapText="1"/>
    </xf>
    <xf numFmtId="0" fontId="83" fillId="27" borderId="1" xfId="1" applyFont="1" applyFill="1" applyBorder="1" applyAlignment="1">
      <alignment horizontal="left" vertical="center" wrapText="1"/>
    </xf>
    <xf numFmtId="0" fontId="86" fillId="27" borderId="1" xfId="0" applyFont="1" applyFill="1" applyBorder="1" applyAlignment="1">
      <alignment vertical="center" wrapText="1"/>
    </xf>
    <xf numFmtId="0" fontId="22" fillId="27" borderId="1" xfId="0" applyFont="1" applyFill="1" applyBorder="1" applyAlignment="1">
      <alignment vertical="center" wrapText="1"/>
    </xf>
    <xf numFmtId="0" fontId="15" fillId="11" borderId="1" xfId="0" applyFont="1" applyFill="1" applyBorder="1" applyAlignment="1">
      <alignment horizontal="center" vertical="center" wrapText="1"/>
    </xf>
    <xf numFmtId="0" fontId="0" fillId="11" borderId="1" xfId="0" applyFont="1" applyFill="1" applyBorder="1" applyAlignment="1">
      <alignment vertical="center" wrapText="1"/>
    </xf>
    <xf numFmtId="0" fontId="83" fillId="11" borderId="1" xfId="0" applyFont="1" applyFill="1" applyBorder="1" applyAlignment="1">
      <alignment vertical="center" wrapText="1"/>
    </xf>
    <xf numFmtId="0" fontId="22" fillId="11" borderId="1" xfId="0" applyFont="1" applyFill="1" applyBorder="1" applyAlignment="1">
      <alignment horizontal="center" vertical="center" wrapText="1"/>
    </xf>
    <xf numFmtId="0" fontId="22" fillId="11" borderId="1" xfId="0" applyFont="1" applyFill="1" applyBorder="1" applyAlignment="1">
      <alignment vertical="center" wrapText="1"/>
    </xf>
    <xf numFmtId="0" fontId="48" fillId="27" borderId="1" xfId="0" applyFont="1" applyFill="1" applyBorder="1" applyAlignment="1">
      <alignment vertical="center"/>
    </xf>
    <xf numFmtId="0" fontId="48" fillId="0" borderId="0" xfId="0" applyFont="1" applyAlignment="1">
      <alignment horizontal="center" vertical="center" wrapText="1"/>
    </xf>
    <xf numFmtId="9" fontId="48" fillId="27" borderId="0" xfId="0" applyNumberFormat="1" applyFont="1" applyFill="1" applyAlignment="1">
      <alignment horizontal="left" vertical="center"/>
    </xf>
    <xf numFmtId="0" fontId="48" fillId="0" borderId="0" xfId="0" applyFont="1" applyAlignment="1">
      <alignment vertical="center"/>
    </xf>
    <xf numFmtId="0" fontId="91" fillId="0" borderId="0" xfId="0" applyFont="1" applyAlignment="1">
      <alignment vertical="center" wrapText="1"/>
    </xf>
    <xf numFmtId="0" fontId="91" fillId="0" borderId="0" xfId="0" applyFont="1" applyAlignment="1">
      <alignment vertical="center"/>
    </xf>
    <xf numFmtId="0" fontId="48" fillId="0" borderId="0" xfId="0" applyFont="1" applyFill="1" applyAlignment="1">
      <alignment vertical="center"/>
    </xf>
    <xf numFmtId="0" fontId="41" fillId="0" borderId="80" xfId="0" applyFont="1" applyBorder="1" applyAlignment="1">
      <alignment vertical="center" wrapText="1"/>
    </xf>
    <xf numFmtId="0" fontId="16" fillId="0" borderId="2" xfId="0" applyFont="1" applyFill="1" applyBorder="1" applyAlignment="1">
      <alignment vertical="center" wrapText="1"/>
    </xf>
    <xf numFmtId="0" fontId="17" fillId="0" borderId="2" xfId="1" applyFont="1" applyFill="1" applyBorder="1" applyAlignment="1">
      <alignment vertical="center" wrapText="1"/>
    </xf>
    <xf numFmtId="0" fontId="16" fillId="0" borderId="2" xfId="1" applyFont="1" applyFill="1" applyBorder="1" applyAlignment="1">
      <alignment vertical="center" wrapText="1"/>
    </xf>
    <xf numFmtId="0" fontId="16" fillId="0" borderId="2" xfId="0" applyFont="1" applyFill="1" applyBorder="1" applyAlignment="1">
      <alignment horizontal="left" vertical="center" wrapText="1"/>
    </xf>
    <xf numFmtId="0" fontId="6" fillId="0" borderId="2" xfId="1" applyFont="1" applyFill="1" applyBorder="1" applyAlignment="1">
      <alignment vertical="center" wrapText="1"/>
    </xf>
    <xf numFmtId="0" fontId="16" fillId="0" borderId="1" xfId="0" applyFont="1" applyFill="1" applyBorder="1" applyAlignment="1">
      <alignment horizontal="left" vertical="center" wrapText="1"/>
    </xf>
    <xf numFmtId="0" fontId="6" fillId="0" borderId="1" xfId="0" applyFont="1" applyFill="1" applyBorder="1" applyAlignment="1">
      <alignment horizontal="left" vertical="center" wrapText="1"/>
    </xf>
    <xf numFmtId="164" fontId="4" fillId="0" borderId="1" xfId="2" applyNumberFormat="1" applyFont="1" applyFill="1" applyBorder="1" applyAlignment="1">
      <alignment horizontal="center" vertical="center"/>
    </xf>
    <xf numFmtId="9" fontId="6" fillId="0" borderId="1" xfId="2" applyFont="1" applyFill="1" applyBorder="1" applyAlignment="1">
      <alignment horizontal="center" vertical="center" wrapText="1"/>
    </xf>
    <xf numFmtId="0" fontId="6" fillId="0" borderId="1" xfId="1" applyFont="1" applyFill="1" applyBorder="1" applyAlignment="1">
      <alignment vertical="center" wrapText="1"/>
    </xf>
    <xf numFmtId="0" fontId="6" fillId="0" borderId="1" xfId="0" applyFont="1" applyFill="1" applyBorder="1" applyAlignment="1">
      <alignment vertical="center"/>
    </xf>
    <xf numFmtId="0" fontId="17" fillId="0" borderId="1" xfId="1" applyFont="1" applyFill="1" applyBorder="1" applyAlignment="1">
      <alignment vertical="center" wrapText="1"/>
    </xf>
    <xf numFmtId="0" fontId="90" fillId="0" borderId="1" xfId="0" applyFont="1" applyFill="1" applyBorder="1" applyAlignment="1">
      <alignment vertical="center" wrapText="1"/>
    </xf>
    <xf numFmtId="0" fontId="90" fillId="0" borderId="1" xfId="0" applyFont="1" applyFill="1" applyBorder="1" applyAlignment="1">
      <alignment horizontal="left" vertical="center" wrapText="1"/>
    </xf>
    <xf numFmtId="9" fontId="0" fillId="0" borderId="1" xfId="2" applyFont="1" applyFill="1" applyBorder="1" applyAlignment="1">
      <alignment horizontal="center" vertical="center"/>
    </xf>
    <xf numFmtId="164" fontId="4" fillId="0" borderId="1" xfId="2" applyNumberFormat="1" applyFont="1" applyFill="1" applyBorder="1" applyAlignment="1">
      <alignment vertical="center"/>
    </xf>
    <xf numFmtId="164" fontId="0" fillId="0" borderId="1" xfId="2" applyNumberFormat="1" applyFont="1" applyFill="1" applyBorder="1" applyAlignment="1">
      <alignment vertical="center"/>
    </xf>
    <xf numFmtId="0" fontId="0" fillId="0" borderId="19" xfId="0" applyFill="1" applyBorder="1"/>
    <xf numFmtId="0" fontId="0" fillId="0" borderId="20" xfId="0" applyFill="1" applyBorder="1"/>
    <xf numFmtId="0" fontId="32" fillId="4" borderId="20" xfId="3" applyFill="1" applyBorder="1"/>
    <xf numFmtId="0" fontId="15" fillId="0" borderId="77" xfId="0" applyFont="1" applyBorder="1"/>
    <xf numFmtId="0" fontId="15" fillId="4" borderId="77" xfId="0" applyFont="1" applyFill="1" applyBorder="1"/>
    <xf numFmtId="0" fontId="18" fillId="0" borderId="1" xfId="0" applyFont="1" applyFill="1" applyBorder="1" applyAlignment="1" applyProtection="1">
      <alignment vertical="center"/>
      <protection locked="0"/>
    </xf>
    <xf numFmtId="9" fontId="4" fillId="4" borderId="6" xfId="2" applyFont="1" applyFill="1" applyBorder="1" applyAlignment="1">
      <alignment horizontal="center" vertical="center"/>
    </xf>
    <xf numFmtId="164" fontId="4" fillId="4" borderId="6" xfId="2" applyNumberFormat="1" applyFont="1" applyFill="1" applyBorder="1" applyAlignment="1">
      <alignment horizontal="center" vertical="center"/>
    </xf>
    <xf numFmtId="164" fontId="4" fillId="0" borderId="6" xfId="2" applyNumberFormat="1" applyFont="1" applyFill="1" applyBorder="1" applyAlignment="1">
      <alignment horizontal="center" vertical="center"/>
    </xf>
    <xf numFmtId="9" fontId="6" fillId="0" borderId="6" xfId="2" applyFont="1" applyFill="1" applyBorder="1" applyAlignment="1">
      <alignment horizontal="center" vertical="center" wrapText="1"/>
    </xf>
    <xf numFmtId="0" fontId="24" fillId="3" borderId="81" xfId="0" applyFont="1" applyFill="1" applyBorder="1" applyAlignment="1">
      <alignment horizontal="center" vertical="center" wrapText="1"/>
    </xf>
    <xf numFmtId="0" fontId="24" fillId="3" borderId="82" xfId="0" applyFont="1" applyFill="1" applyBorder="1" applyAlignment="1">
      <alignment horizontal="center" vertical="center" wrapText="1"/>
    </xf>
    <xf numFmtId="0" fontId="24" fillId="3" borderId="83" xfId="0" applyFont="1" applyFill="1" applyBorder="1" applyAlignment="1">
      <alignment horizontal="center" vertical="center" wrapText="1"/>
    </xf>
    <xf numFmtId="0" fontId="24" fillId="3" borderId="84" xfId="0" applyFont="1" applyFill="1" applyBorder="1" applyAlignment="1">
      <alignment horizontal="center" vertical="center" wrapText="1"/>
    </xf>
    <xf numFmtId="0" fontId="24" fillId="3" borderId="85" xfId="0" applyFont="1" applyFill="1" applyBorder="1" applyAlignment="1">
      <alignment horizontal="center" vertical="center" wrapText="1"/>
    </xf>
    <xf numFmtId="0" fontId="24" fillId="3" borderId="86" xfId="0" applyFont="1" applyFill="1" applyBorder="1" applyAlignment="1">
      <alignment horizontal="center" vertical="center" wrapText="1"/>
    </xf>
    <xf numFmtId="0" fontId="24" fillId="3" borderId="87" xfId="0" applyFont="1" applyFill="1" applyBorder="1" applyAlignment="1">
      <alignment horizontal="center" vertical="center" wrapText="1"/>
    </xf>
    <xf numFmtId="9" fontId="4" fillId="0" borderId="88" xfId="2" applyFont="1" applyBorder="1"/>
    <xf numFmtId="9" fontId="9" fillId="26" borderId="89" xfId="0" applyNumberFormat="1" applyFont="1" applyFill="1" applyBorder="1"/>
    <xf numFmtId="9" fontId="4" fillId="23" borderId="90" xfId="2" applyFont="1" applyFill="1" applyBorder="1" applyAlignment="1">
      <alignment horizontal="center"/>
    </xf>
    <xf numFmtId="9" fontId="4" fillId="23" borderId="91" xfId="2" applyFont="1" applyFill="1" applyBorder="1" applyAlignment="1">
      <alignment horizontal="center"/>
    </xf>
    <xf numFmtId="9" fontId="4" fillId="0" borderId="71" xfId="2" applyFont="1" applyBorder="1" applyAlignment="1">
      <alignment horizontal="center"/>
    </xf>
    <xf numFmtId="0" fontId="0" fillId="0" borderId="92" xfId="0" applyBorder="1"/>
    <xf numFmtId="9" fontId="4" fillId="23" borderId="93" xfId="2" applyFont="1" applyFill="1" applyBorder="1" applyAlignment="1">
      <alignment horizontal="center"/>
    </xf>
    <xf numFmtId="9" fontId="4" fillId="23" borderId="71" xfId="2" applyFont="1" applyFill="1" applyBorder="1" applyAlignment="1">
      <alignment horizontal="center"/>
    </xf>
    <xf numFmtId="2" fontId="0" fillId="0" borderId="92" xfId="0" applyNumberFormat="1" applyBorder="1"/>
    <xf numFmtId="9" fontId="4" fillId="0" borderId="88" xfId="2" applyFont="1" applyFill="1" applyBorder="1"/>
    <xf numFmtId="0" fontId="0" fillId="4" borderId="94" xfId="0" applyFill="1" applyBorder="1"/>
    <xf numFmtId="0" fontId="0" fillId="4" borderId="88" xfId="0" applyFill="1" applyBorder="1"/>
    <xf numFmtId="9" fontId="4" fillId="20" borderId="90" xfId="2" applyFont="1" applyFill="1" applyBorder="1" applyAlignment="1">
      <alignment horizontal="center"/>
    </xf>
    <xf numFmtId="9" fontId="4" fillId="20" borderId="71" xfId="2" applyFont="1" applyFill="1" applyBorder="1" applyAlignment="1">
      <alignment horizontal="center"/>
    </xf>
    <xf numFmtId="9" fontId="4" fillId="20" borderId="91" xfId="2" applyFont="1" applyFill="1" applyBorder="1" applyAlignment="1">
      <alignment horizontal="center"/>
    </xf>
    <xf numFmtId="9" fontId="4" fillId="17" borderId="71" xfId="2" applyFont="1" applyFill="1" applyBorder="1" applyAlignment="1">
      <alignment horizontal="center"/>
    </xf>
    <xf numFmtId="9" fontId="4" fillId="0" borderId="95" xfId="2" applyFont="1" applyFill="1" applyBorder="1"/>
    <xf numFmtId="0" fontId="0" fillId="4" borderId="96" xfId="0" applyFill="1" applyBorder="1"/>
    <xf numFmtId="0" fontId="0" fillId="4" borderId="95" xfId="0" applyFill="1" applyBorder="1"/>
    <xf numFmtId="9" fontId="9" fillId="26" borderId="97" xfId="0" applyNumberFormat="1" applyFont="1" applyFill="1" applyBorder="1"/>
    <xf numFmtId="9" fontId="4" fillId="17" borderId="90" xfId="2" applyFont="1" applyFill="1" applyBorder="1" applyAlignment="1">
      <alignment horizontal="center"/>
    </xf>
    <xf numFmtId="9" fontId="4" fillId="17" borderId="91" xfId="2" applyFont="1" applyFill="1" applyBorder="1" applyAlignment="1">
      <alignment horizontal="center"/>
    </xf>
    <xf numFmtId="9" fontId="4" fillId="17" borderId="93" xfId="2" applyFont="1" applyFill="1" applyBorder="1" applyAlignment="1">
      <alignment horizontal="center"/>
    </xf>
    <xf numFmtId="9" fontId="4" fillId="0" borderId="95" xfId="2" applyFont="1" applyBorder="1"/>
    <xf numFmtId="2" fontId="4" fillId="0" borderId="48" xfId="2" applyNumberFormat="1" applyFont="1" applyFill="1" applyBorder="1" applyAlignment="1">
      <alignment horizontal="center" vertical="center"/>
    </xf>
    <xf numFmtId="0" fontId="24" fillId="3" borderId="98" xfId="0" applyFont="1" applyFill="1" applyBorder="1" applyAlignment="1">
      <alignment horizontal="center" vertical="center" wrapText="1"/>
    </xf>
    <xf numFmtId="0" fontId="31" fillId="19" borderId="0" xfId="0" applyFont="1" applyFill="1"/>
    <xf numFmtId="0" fontId="92" fillId="31" borderId="0" xfId="6" applyAlignment="1">
      <alignment vertical="center"/>
    </xf>
    <xf numFmtId="0" fontId="92" fillId="31" borderId="0" xfId="6"/>
    <xf numFmtId="0" fontId="92" fillId="31" borderId="1" xfId="6" applyBorder="1" applyAlignment="1">
      <alignment vertical="center"/>
    </xf>
    <xf numFmtId="0" fontId="92" fillId="31" borderId="0" xfId="6" applyAlignment="1">
      <alignment horizontal="center" vertical="center"/>
    </xf>
    <xf numFmtId="164" fontId="92" fillId="31" borderId="1" xfId="6" applyNumberFormat="1" applyBorder="1" applyAlignment="1">
      <alignment horizontal="center" vertical="center"/>
    </xf>
    <xf numFmtId="0" fontId="92" fillId="31" borderId="0" xfId="6" applyAlignment="1" applyProtection="1">
      <alignment vertical="center"/>
      <protection locked="0"/>
    </xf>
    <xf numFmtId="9" fontId="92" fillId="31" borderId="0" xfId="6" applyNumberFormat="1" applyAlignment="1" applyProtection="1">
      <alignment horizontal="center" vertical="center"/>
      <protection locked="0"/>
    </xf>
    <xf numFmtId="0" fontId="92" fillId="31" borderId="0" xfId="6" applyAlignment="1" applyProtection="1">
      <alignment vertical="center"/>
      <protection hidden="1"/>
    </xf>
    <xf numFmtId="0" fontId="92" fillId="31" borderId="0" xfId="6" applyBorder="1" applyAlignment="1">
      <alignment horizontal="center" vertical="center" wrapText="1"/>
    </xf>
    <xf numFmtId="0" fontId="92" fillId="31" borderId="0" xfId="6" applyAlignment="1">
      <alignment horizontal="center" vertical="center" wrapText="1"/>
    </xf>
    <xf numFmtId="49" fontId="92" fillId="31" borderId="0" xfId="6" applyNumberFormat="1" applyBorder="1" applyAlignment="1">
      <alignment horizontal="center" vertical="center" wrapText="1"/>
    </xf>
    <xf numFmtId="0" fontId="92" fillId="31" borderId="0" xfId="6" applyAlignment="1" applyProtection="1">
      <alignment horizontal="center" vertical="center" wrapText="1"/>
      <protection hidden="1"/>
    </xf>
    <xf numFmtId="49" fontId="92" fillId="31" borderId="0" xfId="6" applyNumberFormat="1" applyBorder="1" applyAlignment="1" applyProtection="1">
      <alignment horizontal="center" vertical="center" wrapText="1"/>
      <protection hidden="1"/>
    </xf>
    <xf numFmtId="0" fontId="92" fillId="31" borderId="0" xfId="6" applyAlignment="1">
      <alignment horizontal="left" vertical="center"/>
    </xf>
    <xf numFmtId="164" fontId="92" fillId="31" borderId="1" xfId="6" applyNumberFormat="1" applyBorder="1" applyAlignment="1">
      <alignment vertical="center"/>
    </xf>
    <xf numFmtId="0" fontId="92" fillId="31" borderId="0" xfId="6" applyAlignment="1">
      <alignment vertical="center" wrapText="1"/>
    </xf>
    <xf numFmtId="49" fontId="92" fillId="31" borderId="0" xfId="6" applyNumberFormat="1" applyBorder="1" applyAlignment="1">
      <alignment horizontal="left" vertical="center" wrapText="1"/>
    </xf>
    <xf numFmtId="0" fontId="92" fillId="31" borderId="0" xfId="6" applyAlignment="1">
      <alignment horizontal="left" vertical="center" wrapText="1"/>
    </xf>
    <xf numFmtId="0" fontId="92" fillId="31" borderId="1" xfId="6" applyBorder="1" applyAlignment="1" applyProtection="1">
      <alignment horizontal="center" vertical="center" wrapText="1"/>
      <protection locked="0"/>
    </xf>
    <xf numFmtId="0" fontId="92" fillId="31" borderId="0" xfId="6" applyAlignment="1" applyProtection="1">
      <alignment horizontal="center" vertical="center"/>
      <protection locked="0"/>
    </xf>
    <xf numFmtId="0" fontId="92" fillId="31" borderId="1" xfId="6" applyBorder="1" applyAlignment="1" applyProtection="1">
      <alignment horizontal="center" vertical="center"/>
      <protection locked="0"/>
    </xf>
    <xf numFmtId="0" fontId="12" fillId="11" borderId="0" xfId="0" applyFont="1" applyFill="1" applyBorder="1" applyAlignment="1">
      <alignment horizontal="left" vertical="center" wrapText="1"/>
    </xf>
    <xf numFmtId="0" fontId="92" fillId="31" borderId="0" xfId="6" applyBorder="1" applyAlignment="1">
      <alignment horizontal="left" vertical="center" wrapText="1"/>
    </xf>
    <xf numFmtId="0" fontId="17" fillId="0" borderId="1" xfId="1" applyFont="1" applyFill="1" applyBorder="1" applyAlignment="1">
      <alignment horizontal="left" vertical="center" wrapText="1"/>
    </xf>
    <xf numFmtId="0" fontId="6" fillId="0" borderId="1" xfId="1" applyFont="1" applyFill="1" applyBorder="1" applyAlignment="1">
      <alignment horizontal="left" vertical="center" wrapText="1"/>
    </xf>
    <xf numFmtId="0" fontId="89" fillId="0" borderId="1" xfId="1" applyFont="1" applyFill="1" applyBorder="1" applyAlignment="1">
      <alignment horizontal="left" vertical="center" wrapText="1"/>
    </xf>
    <xf numFmtId="0" fontId="4" fillId="0" borderId="6" xfId="0" applyFont="1" applyFill="1" applyBorder="1" applyAlignment="1">
      <alignment horizontal="left" vertical="center" wrapText="1"/>
    </xf>
    <xf numFmtId="9" fontId="4" fillId="0" borderId="6" xfId="2" applyFont="1" applyFill="1" applyBorder="1" applyAlignment="1">
      <alignment horizontal="center" vertical="center"/>
    </xf>
    <xf numFmtId="164" fontId="4" fillId="4" borderId="6" xfId="2" applyNumberFormat="1" applyFont="1" applyFill="1" applyBorder="1" applyAlignment="1">
      <alignment horizontal="center" vertical="center"/>
    </xf>
    <xf numFmtId="0" fontId="6" fillId="0" borderId="6" xfId="1" applyFont="1" applyFill="1" applyBorder="1" applyAlignment="1">
      <alignment horizontal="left" vertical="center" wrapText="1"/>
    </xf>
    <xf numFmtId="0" fontId="18" fillId="0" borderId="6" xfId="0" applyFont="1" applyFill="1" applyBorder="1" applyAlignment="1">
      <alignment horizontal="left" vertical="center" wrapText="1"/>
    </xf>
    <xf numFmtId="9" fontId="4" fillId="4" borderId="1" xfId="2" applyFont="1" applyFill="1" applyBorder="1" applyAlignment="1">
      <alignment horizontal="center" vertical="center"/>
    </xf>
    <xf numFmtId="0" fontId="4" fillId="4" borderId="6" xfId="0" applyFont="1" applyFill="1" applyBorder="1" applyAlignment="1">
      <alignment horizontal="left" vertical="center"/>
    </xf>
    <xf numFmtId="168" fontId="4" fillId="14" borderId="1" xfId="0" applyNumberFormat="1" applyFont="1" applyFill="1" applyBorder="1" applyAlignment="1" applyProtection="1">
      <alignment horizontal="center" vertical="center"/>
      <protection locked="0"/>
    </xf>
    <xf numFmtId="0" fontId="4" fillId="14" borderId="1" xfId="0" applyFont="1" applyFill="1" applyBorder="1" applyAlignment="1" applyProtection="1">
      <alignment horizontal="center" vertical="center" wrapText="1"/>
      <protection locked="0"/>
    </xf>
    <xf numFmtId="0" fontId="0" fillId="30" borderId="1" xfId="0" applyFill="1" applyBorder="1"/>
    <xf numFmtId="0" fontId="0" fillId="30" borderId="0" xfId="0" applyFill="1"/>
    <xf numFmtId="0" fontId="4" fillId="0" borderId="1" xfId="0" applyFont="1" applyFill="1" applyBorder="1" applyAlignment="1" applyProtection="1">
      <alignment horizontal="left" vertical="center" wrapText="1"/>
      <protection locked="0"/>
    </xf>
    <xf numFmtId="0" fontId="0" fillId="0" borderId="0" xfId="0" applyAlignment="1">
      <alignment horizontal="center"/>
    </xf>
    <xf numFmtId="0" fontId="0" fillId="33" borderId="0" xfId="0" applyFill="1"/>
    <xf numFmtId="0" fontId="0" fillId="33" borderId="1" xfId="0" applyFill="1" applyBorder="1"/>
    <xf numFmtId="9" fontId="0" fillId="0" borderId="0" xfId="0" applyNumberFormat="1" applyBorder="1"/>
    <xf numFmtId="0" fontId="0" fillId="0" borderId="1" xfId="0" applyFill="1" applyBorder="1" applyAlignment="1"/>
    <xf numFmtId="0" fontId="3" fillId="0" borderId="6" xfId="0" applyFont="1" applyFill="1" applyBorder="1" applyAlignment="1">
      <alignment vertical="center" wrapText="1"/>
    </xf>
    <xf numFmtId="0" fontId="4" fillId="14" borderId="1" xfId="0" applyFont="1" applyFill="1" applyBorder="1" applyAlignment="1" applyProtection="1">
      <alignment horizontal="center" vertical="center"/>
      <protection locked="0"/>
    </xf>
    <xf numFmtId="170" fontId="4" fillId="0" borderId="1" xfId="0" applyNumberFormat="1" applyFont="1" applyFill="1" applyBorder="1" applyAlignment="1" applyProtection="1">
      <alignment horizontal="center" vertical="center"/>
      <protection locked="0"/>
    </xf>
    <xf numFmtId="9" fontId="0" fillId="0" borderId="1" xfId="0" applyNumberFormat="1" applyBorder="1" applyAlignment="1">
      <alignment horizontal="center"/>
    </xf>
    <xf numFmtId="0" fontId="4" fillId="0" borderId="0" xfId="0" applyFont="1" applyBorder="1" applyAlignment="1">
      <alignment horizontal="center" vertical="center"/>
    </xf>
    <xf numFmtId="0" fontId="4" fillId="0" borderId="0" xfId="0" applyFont="1" applyBorder="1" applyAlignment="1">
      <alignment vertical="center" wrapText="1"/>
    </xf>
    <xf numFmtId="9" fontId="4" fillId="0" borderId="0" xfId="2" applyFont="1" applyBorder="1"/>
    <xf numFmtId="9" fontId="9" fillId="26" borderId="0" xfId="0" applyNumberFormat="1" applyFont="1" applyFill="1" applyBorder="1"/>
    <xf numFmtId="9" fontId="4" fillId="23" borderId="0" xfId="2" applyFont="1" applyFill="1" applyBorder="1" applyAlignment="1">
      <alignment horizontal="center"/>
    </xf>
    <xf numFmtId="0" fontId="14" fillId="4" borderId="0" xfId="0" applyFont="1" applyFill="1"/>
    <xf numFmtId="0" fontId="4" fillId="0" borderId="1" xfId="2" applyNumberFormat="1" applyFont="1" applyFill="1" applyBorder="1" applyAlignment="1" applyProtection="1">
      <alignment horizontal="center" vertical="center"/>
      <protection locked="0"/>
    </xf>
    <xf numFmtId="164" fontId="15" fillId="0" borderId="32" xfId="0" applyNumberFormat="1" applyFont="1" applyBorder="1" applyAlignment="1">
      <alignment horizontal="center" vertical="center"/>
    </xf>
    <xf numFmtId="0" fontId="15" fillId="0" borderId="32" xfId="0" applyFont="1" applyBorder="1" applyAlignment="1">
      <alignment vertical="center" wrapText="1"/>
    </xf>
    <xf numFmtId="164" fontId="4" fillId="0" borderId="34" xfId="2" applyNumberFormat="1" applyFont="1" applyBorder="1" applyAlignment="1">
      <alignment horizontal="center"/>
    </xf>
    <xf numFmtId="164" fontId="4" fillId="0" borderId="45" xfId="2" applyNumberFormat="1" applyFont="1" applyBorder="1" applyAlignment="1">
      <alignment horizontal="center"/>
    </xf>
    <xf numFmtId="164" fontId="4" fillId="0" borderId="30" xfId="2" applyNumberFormat="1" applyFont="1" applyBorder="1" applyAlignment="1">
      <alignment horizontal="center"/>
    </xf>
    <xf numFmtId="164" fontId="0" fillId="4" borderId="30" xfId="0" applyNumberFormat="1" applyFill="1" applyBorder="1" applyAlignment="1">
      <alignment horizontal="center"/>
    </xf>
    <xf numFmtId="164" fontId="0" fillId="4" borderId="46" xfId="0" applyNumberFormat="1" applyFill="1" applyBorder="1" applyAlignment="1">
      <alignment horizontal="center"/>
    </xf>
    <xf numFmtId="164" fontId="0" fillId="4" borderId="63" xfId="0" applyNumberFormat="1" applyFill="1" applyBorder="1" applyAlignment="1">
      <alignment horizontal="center"/>
    </xf>
    <xf numFmtId="164" fontId="0" fillId="4" borderId="45" xfId="0" applyNumberFormat="1" applyFill="1" applyBorder="1" applyAlignment="1">
      <alignment horizontal="center"/>
    </xf>
    <xf numFmtId="164" fontId="0" fillId="4" borderId="64" xfId="0" applyNumberFormat="1" applyFill="1" applyBorder="1" applyAlignment="1">
      <alignment horizontal="center"/>
    </xf>
    <xf numFmtId="164" fontId="4" fillId="0" borderId="34" xfId="2" applyNumberFormat="1" applyFont="1" applyFill="1" applyBorder="1" applyAlignment="1">
      <alignment horizontal="center"/>
    </xf>
    <xf numFmtId="9" fontId="4" fillId="0" borderId="30" xfId="2" applyFont="1" applyFill="1" applyBorder="1" applyAlignment="1">
      <alignment horizontal="center"/>
    </xf>
    <xf numFmtId="164" fontId="4" fillId="0" borderId="30" xfId="2" applyNumberFormat="1" applyFont="1" applyFill="1" applyBorder="1" applyAlignment="1">
      <alignment horizontal="center"/>
    </xf>
    <xf numFmtId="164" fontId="4" fillId="0" borderId="39" xfId="2" applyNumberFormat="1" applyFont="1" applyFill="1" applyBorder="1" applyAlignment="1">
      <alignment horizontal="center"/>
    </xf>
    <xf numFmtId="164" fontId="0" fillId="4" borderId="47" xfId="0" applyNumberFormat="1" applyFill="1" applyBorder="1" applyAlignment="1">
      <alignment horizontal="center"/>
    </xf>
    <xf numFmtId="164" fontId="0" fillId="4" borderId="34" xfId="0" applyNumberFormat="1" applyFill="1" applyBorder="1" applyAlignment="1">
      <alignment horizontal="center"/>
    </xf>
    <xf numFmtId="164" fontId="0" fillId="4" borderId="39" xfId="0" applyNumberFormat="1" applyFill="1" applyBorder="1" applyAlignment="1">
      <alignment horizontal="center"/>
    </xf>
    <xf numFmtId="164" fontId="4" fillId="0" borderId="39" xfId="2" applyNumberFormat="1" applyFont="1" applyBorder="1" applyAlignment="1">
      <alignment horizontal="center"/>
    </xf>
    <xf numFmtId="164" fontId="9" fillId="0" borderId="41" xfId="0" applyNumberFormat="1" applyFont="1" applyBorder="1" applyAlignment="1">
      <alignment horizontal="center" vertical="center"/>
    </xf>
    <xf numFmtId="164" fontId="9" fillId="0" borderId="42" xfId="0" applyNumberFormat="1" applyFont="1" applyBorder="1" applyAlignment="1">
      <alignment horizontal="center" vertical="center"/>
    </xf>
    <xf numFmtId="164" fontId="9" fillId="0" borderId="69" xfId="0" applyNumberFormat="1" applyFont="1" applyBorder="1" applyAlignment="1">
      <alignment horizontal="center" vertical="center"/>
    </xf>
    <xf numFmtId="164" fontId="9" fillId="0" borderId="43" xfId="0" applyNumberFormat="1" applyFont="1" applyBorder="1" applyAlignment="1">
      <alignment horizontal="center" vertical="center"/>
    </xf>
    <xf numFmtId="9" fontId="75" fillId="0" borderId="32" xfId="0" applyNumberFormat="1" applyFont="1" applyBorder="1" applyAlignment="1">
      <alignment horizontal="center" vertical="center"/>
    </xf>
    <xf numFmtId="0" fontId="0" fillId="4" borderId="0" xfId="0" applyFill="1" applyAlignment="1">
      <alignment horizontal="center" vertical="center"/>
    </xf>
    <xf numFmtId="164" fontId="4" fillId="0" borderId="39" xfId="2" applyNumberFormat="1" applyFont="1" applyBorder="1" applyAlignment="1">
      <alignment horizontal="center" vertical="center"/>
    </xf>
    <xf numFmtId="164" fontId="4" fillId="0" borderId="34" xfId="2" applyNumberFormat="1" applyFont="1" applyBorder="1" applyAlignment="1">
      <alignment horizontal="center" vertical="center"/>
    </xf>
    <xf numFmtId="164" fontId="4" fillId="0" borderId="45" xfId="2" applyNumberFormat="1" applyFont="1" applyBorder="1" applyAlignment="1">
      <alignment horizontal="center" vertical="center"/>
    </xf>
    <xf numFmtId="9" fontId="4" fillId="0" borderId="48" xfId="2" applyFont="1" applyBorder="1" applyAlignment="1">
      <alignment horizontal="center" vertical="center"/>
    </xf>
    <xf numFmtId="164" fontId="4" fillId="0" borderId="30" xfId="2" applyNumberFormat="1" applyFont="1" applyBorder="1" applyAlignment="1">
      <alignment horizontal="center" vertical="center"/>
    </xf>
    <xf numFmtId="164" fontId="0" fillId="4" borderId="30" xfId="0" applyNumberFormat="1" applyFill="1" applyBorder="1" applyAlignment="1">
      <alignment horizontal="center" vertical="center"/>
    </xf>
    <xf numFmtId="164" fontId="0" fillId="4" borderId="46" xfId="0" applyNumberFormat="1" applyFill="1" applyBorder="1" applyAlignment="1">
      <alignment horizontal="center" vertical="center"/>
    </xf>
    <xf numFmtId="9" fontId="9" fillId="0" borderId="42" xfId="0" applyNumberFormat="1" applyFont="1" applyBorder="1" applyAlignment="1">
      <alignment horizontal="center" vertical="center"/>
    </xf>
    <xf numFmtId="9" fontId="4" fillId="0" borderId="49" xfId="2" applyFont="1" applyBorder="1" applyAlignment="1">
      <alignment horizontal="center" vertical="center"/>
    </xf>
    <xf numFmtId="164" fontId="0" fillId="4" borderId="63" xfId="0" applyNumberFormat="1" applyFill="1" applyBorder="1" applyAlignment="1">
      <alignment horizontal="center" vertical="center"/>
    </xf>
    <xf numFmtId="164" fontId="0" fillId="4" borderId="45" xfId="0" applyNumberFormat="1" applyFill="1" applyBorder="1" applyAlignment="1">
      <alignment horizontal="center" vertical="center"/>
    </xf>
    <xf numFmtId="164" fontId="0" fillId="4" borderId="64" xfId="0" applyNumberFormat="1" applyFill="1" applyBorder="1" applyAlignment="1">
      <alignment horizontal="center" vertical="center"/>
    </xf>
    <xf numFmtId="9" fontId="9" fillId="0" borderId="69" xfId="0" applyNumberFormat="1" applyFont="1" applyBorder="1" applyAlignment="1">
      <alignment horizontal="center" vertical="center"/>
    </xf>
    <xf numFmtId="9" fontId="4" fillId="0" borderId="60" xfId="2" applyFont="1" applyBorder="1" applyAlignment="1">
      <alignment horizontal="center" vertical="center"/>
    </xf>
    <xf numFmtId="164" fontId="4" fillId="0" borderId="34" xfId="2" applyNumberFormat="1" applyFont="1" applyFill="1" applyBorder="1" applyAlignment="1">
      <alignment horizontal="center" vertical="center"/>
    </xf>
    <xf numFmtId="9" fontId="9" fillId="0" borderId="41" xfId="0" applyNumberFormat="1" applyFont="1" applyBorder="1" applyAlignment="1">
      <alignment horizontal="center" vertical="center"/>
    </xf>
    <xf numFmtId="164" fontId="4" fillId="0" borderId="30" xfId="2" applyNumberFormat="1" applyFont="1" applyFill="1" applyBorder="1" applyAlignment="1">
      <alignment horizontal="center" vertical="center"/>
    </xf>
    <xf numFmtId="164" fontId="4" fillId="0" borderId="39" xfId="2" applyNumberFormat="1" applyFont="1" applyFill="1" applyBorder="1" applyAlignment="1">
      <alignment horizontal="center" vertical="center"/>
    </xf>
    <xf numFmtId="0" fontId="0" fillId="4" borderId="34" xfId="0" applyFill="1" applyBorder="1" applyAlignment="1">
      <alignment horizontal="center" vertical="center"/>
    </xf>
    <xf numFmtId="9" fontId="9" fillId="0" borderId="43" xfId="0" applyNumberFormat="1" applyFont="1" applyBorder="1" applyAlignment="1">
      <alignment horizontal="center" vertical="center"/>
    </xf>
    <xf numFmtId="9" fontId="4" fillId="0" borderId="50" xfId="2" applyFont="1" applyBorder="1" applyAlignment="1">
      <alignment horizontal="center" vertical="center"/>
    </xf>
    <xf numFmtId="0" fontId="0" fillId="4" borderId="45" xfId="0" applyFill="1" applyBorder="1" applyAlignment="1">
      <alignment horizontal="center" vertical="center"/>
    </xf>
    <xf numFmtId="0" fontId="0" fillId="4" borderId="30" xfId="0" applyFill="1" applyBorder="1" applyAlignment="1">
      <alignment horizontal="center" vertical="center"/>
    </xf>
    <xf numFmtId="0" fontId="0" fillId="4" borderId="46" xfId="0" applyFill="1" applyBorder="1" applyAlignment="1">
      <alignment horizontal="center" vertical="center"/>
    </xf>
    <xf numFmtId="0" fontId="0" fillId="4" borderId="39" xfId="0" applyFill="1" applyBorder="1" applyAlignment="1">
      <alignment horizontal="center" vertical="center"/>
    </xf>
    <xf numFmtId="0" fontId="0" fillId="4" borderId="47" xfId="0" applyFill="1" applyBorder="1" applyAlignment="1">
      <alignment horizontal="center" vertical="center"/>
    </xf>
    <xf numFmtId="164" fontId="0" fillId="4" borderId="47" xfId="0" applyNumberFormat="1" applyFill="1" applyBorder="1" applyAlignment="1">
      <alignment horizontal="center" vertical="center"/>
    </xf>
    <xf numFmtId="164" fontId="0" fillId="4" borderId="34" xfId="0" applyNumberFormat="1" applyFill="1" applyBorder="1" applyAlignment="1">
      <alignment horizontal="center" vertical="center"/>
    </xf>
    <xf numFmtId="164" fontId="0" fillId="4" borderId="39" xfId="0" applyNumberFormat="1" applyFill="1" applyBorder="1" applyAlignment="1">
      <alignment horizontal="center" vertical="center"/>
    </xf>
    <xf numFmtId="0" fontId="15" fillId="0" borderId="32" xfId="0" applyFont="1" applyBorder="1" applyAlignment="1">
      <alignment horizontal="center" vertical="center" wrapText="1"/>
    </xf>
    <xf numFmtId="0" fontId="85" fillId="0" borderId="0" xfId="0" applyFont="1" applyBorder="1"/>
    <xf numFmtId="0" fontId="18" fillId="0" borderId="1" xfId="0" applyFont="1" applyFill="1" applyBorder="1" applyAlignment="1" applyProtection="1">
      <alignment vertical="center" wrapText="1"/>
      <protection locked="0"/>
    </xf>
    <xf numFmtId="0" fontId="18" fillId="0" borderId="1" xfId="0" applyFont="1" applyFill="1" applyBorder="1" applyAlignment="1" applyProtection="1">
      <alignment horizontal="center" vertical="center"/>
      <protection locked="0"/>
    </xf>
    <xf numFmtId="9" fontId="4" fillId="4" borderId="1" xfId="2" applyFont="1" applyFill="1" applyBorder="1" applyAlignment="1">
      <alignment horizontal="center" vertical="center"/>
    </xf>
    <xf numFmtId="2" fontId="0" fillId="0" borderId="1" xfId="0" applyNumberFormat="1" applyFill="1" applyBorder="1"/>
    <xf numFmtId="0" fontId="94" fillId="4" borderId="0" xfId="0" applyFont="1" applyFill="1" applyAlignment="1">
      <alignment horizontal="center" vertical="center"/>
    </xf>
    <xf numFmtId="0" fontId="41" fillId="4" borderId="0" xfId="0" applyFont="1" applyFill="1" applyAlignment="1">
      <alignment horizontal="center" vertical="center"/>
    </xf>
    <xf numFmtId="9" fontId="94" fillId="4" borderId="0" xfId="0" applyNumberFormat="1" applyFont="1" applyFill="1" applyAlignment="1">
      <alignment horizontal="center" vertical="center"/>
    </xf>
    <xf numFmtId="9" fontId="4" fillId="4" borderId="1" xfId="2" applyFont="1" applyFill="1" applyBorder="1" applyAlignment="1">
      <alignment horizontal="center" vertical="center"/>
    </xf>
    <xf numFmtId="0" fontId="0" fillId="0" borderId="1" xfId="0" applyFill="1" applyBorder="1" applyAlignment="1">
      <alignment horizontal="center"/>
    </xf>
    <xf numFmtId="0" fontId="4" fillId="0" borderId="6" xfId="0" applyFont="1" applyFill="1" applyBorder="1" applyAlignment="1">
      <alignment vertical="center"/>
    </xf>
    <xf numFmtId="0" fontId="0" fillId="0" borderId="1" xfId="0" applyBorder="1" applyAlignment="1"/>
    <xf numFmtId="0" fontId="28" fillId="12" borderId="0" xfId="0" applyFont="1" applyFill="1" applyAlignment="1">
      <alignment horizontal="center" vertical="center" wrapText="1"/>
    </xf>
    <xf numFmtId="9" fontId="4" fillId="4" borderId="1" xfId="2" applyFont="1" applyFill="1" applyBorder="1" applyAlignment="1">
      <alignment horizontal="center" vertical="center"/>
    </xf>
    <xf numFmtId="0" fontId="4" fillId="0" borderId="6" xfId="0" applyFont="1" applyFill="1" applyBorder="1" applyAlignment="1" applyProtection="1">
      <alignment horizontal="center" vertical="center"/>
      <protection locked="0"/>
    </xf>
    <xf numFmtId="0" fontId="4" fillId="4" borderId="6" xfId="0" applyFont="1" applyFill="1" applyBorder="1" applyAlignment="1" applyProtection="1">
      <alignment horizontal="center" vertical="center"/>
      <protection hidden="1"/>
    </xf>
    <xf numFmtId="9" fontId="4" fillId="4" borderId="6" xfId="2" applyFont="1" applyFill="1" applyBorder="1" applyAlignment="1">
      <alignment horizontal="center" vertical="center"/>
    </xf>
    <xf numFmtId="164" fontId="4" fillId="4" borderId="6" xfId="2" applyNumberFormat="1" applyFont="1" applyFill="1" applyBorder="1" applyAlignment="1">
      <alignment horizontal="center" vertical="center"/>
    </xf>
    <xf numFmtId="9" fontId="4" fillId="4" borderId="1" xfId="2" applyFont="1" applyFill="1" applyBorder="1" applyAlignment="1">
      <alignment horizontal="center" vertical="center"/>
    </xf>
    <xf numFmtId="0" fontId="1" fillId="0" borderId="1" xfId="0" applyFont="1" applyFill="1" applyBorder="1" applyAlignment="1">
      <alignment vertical="center" wrapText="1"/>
    </xf>
    <xf numFmtId="2" fontId="4" fillId="0" borderId="37" xfId="2" applyNumberFormat="1" applyFont="1" applyFill="1" applyBorder="1" applyAlignment="1">
      <alignment horizontal="center" vertical="center"/>
    </xf>
    <xf numFmtId="2" fontId="4" fillId="0" borderId="70" xfId="2" applyNumberFormat="1" applyFont="1" applyFill="1" applyBorder="1" applyAlignment="1">
      <alignment horizontal="center" vertical="center"/>
    </xf>
    <xf numFmtId="2" fontId="4" fillId="0" borderId="35" xfId="2" applyNumberFormat="1" applyFont="1" applyFill="1" applyBorder="1" applyAlignment="1">
      <alignment horizontal="center" vertical="center"/>
    </xf>
    <xf numFmtId="2" fontId="4" fillId="0" borderId="40" xfId="2" applyNumberFormat="1" applyFont="1" applyFill="1" applyBorder="1" applyAlignment="1">
      <alignment horizontal="center" vertical="center"/>
    </xf>
    <xf numFmtId="0" fontId="31" fillId="34" borderId="0" xfId="0" applyFont="1" applyFill="1"/>
    <xf numFmtId="0" fontId="2" fillId="0" borderId="0" xfId="0" applyFont="1" applyFill="1" applyBorder="1" applyAlignment="1">
      <alignment vertical="center"/>
    </xf>
    <xf numFmtId="0" fontId="0" fillId="0" borderId="0" xfId="0" applyBorder="1" applyAlignment="1"/>
    <xf numFmtId="0" fontId="1" fillId="0" borderId="0" xfId="0" applyFont="1" applyFill="1" applyBorder="1" applyAlignment="1">
      <alignment vertical="center"/>
    </xf>
    <xf numFmtId="0" fontId="1" fillId="0" borderId="1" xfId="1" applyFont="1" applyFill="1" applyBorder="1" applyAlignment="1">
      <alignment horizontal="left" vertical="center" wrapText="1"/>
    </xf>
    <xf numFmtId="0" fontId="1" fillId="0" borderId="1" xfId="0" applyFont="1" applyFill="1" applyBorder="1" applyAlignment="1">
      <alignment horizontal="left" vertical="center" wrapText="1"/>
    </xf>
    <xf numFmtId="0" fontId="1" fillId="0" borderId="1" xfId="1" applyFont="1" applyFill="1" applyBorder="1" applyAlignment="1">
      <alignment vertical="center" wrapText="1"/>
    </xf>
    <xf numFmtId="0" fontId="23" fillId="0" borderId="0" xfId="1" applyFont="1" applyAlignment="1">
      <alignment horizontal="center" vertical="center" wrapText="1"/>
    </xf>
    <xf numFmtId="0" fontId="4" fillId="9" borderId="0" xfId="1" applyFont="1" applyFill="1" applyAlignment="1">
      <alignment horizontal="center" vertical="center" wrapText="1"/>
    </xf>
    <xf numFmtId="9" fontId="4" fillId="4" borderId="1" xfId="2" applyFont="1" applyFill="1" applyBorder="1" applyAlignment="1">
      <alignment horizontal="center" vertical="center"/>
    </xf>
    <xf numFmtId="0" fontId="7" fillId="8" borderId="0" xfId="0" applyFont="1" applyFill="1" applyAlignment="1">
      <alignment horizontal="center" vertical="center"/>
    </xf>
    <xf numFmtId="0" fontId="7" fillId="7" borderId="0" xfId="0" applyFont="1" applyFill="1" applyBorder="1" applyAlignment="1">
      <alignment horizontal="center" vertical="center" wrapText="1"/>
    </xf>
    <xf numFmtId="0" fontId="7" fillId="5" borderId="0" xfId="0" applyFont="1" applyFill="1" applyAlignment="1">
      <alignment horizontal="center" vertical="center" wrapText="1"/>
    </xf>
    <xf numFmtId="0" fontId="21" fillId="8" borderId="0" xfId="1" applyFont="1" applyFill="1" applyAlignment="1">
      <alignment horizontal="center" vertical="center" wrapText="1"/>
    </xf>
    <xf numFmtId="9" fontId="1" fillId="0" borderId="1" xfId="0" applyNumberFormat="1" applyFont="1" applyFill="1" applyBorder="1" applyAlignment="1">
      <alignment horizontal="center" vertical="center"/>
    </xf>
    <xf numFmtId="0" fontId="1" fillId="0" borderId="1" xfId="0" applyFont="1" applyFill="1" applyBorder="1" applyAlignment="1">
      <alignment vertical="center"/>
    </xf>
    <xf numFmtId="9" fontId="1" fillId="0" borderId="1" xfId="2" applyFont="1" applyFill="1" applyBorder="1" applyAlignment="1">
      <alignment horizontal="center" vertical="center"/>
    </xf>
    <xf numFmtId="0" fontId="1" fillId="0" borderId="2" xfId="1" applyFont="1" applyFill="1" applyBorder="1" applyAlignment="1">
      <alignment vertical="center" wrapText="1"/>
    </xf>
    <xf numFmtId="9" fontId="1" fillId="0" borderId="6" xfId="2" applyFont="1" applyFill="1" applyBorder="1" applyAlignment="1">
      <alignment horizontal="center" vertical="center"/>
    </xf>
    <xf numFmtId="0" fontId="18" fillId="0" borderId="1" xfId="0" applyFont="1" applyFill="1" applyBorder="1" applyAlignment="1">
      <alignment vertical="center" wrapText="1"/>
    </xf>
    <xf numFmtId="0" fontId="97" fillId="0" borderId="1" xfId="0" applyFont="1" applyFill="1" applyBorder="1" applyAlignment="1">
      <alignment vertical="center" wrapText="1"/>
    </xf>
    <xf numFmtId="9" fontId="18" fillId="0" borderId="1" xfId="2" applyFont="1" applyFill="1" applyBorder="1" applyAlignment="1">
      <alignment horizontal="center" vertical="center"/>
    </xf>
    <xf numFmtId="0" fontId="97" fillId="0" borderId="1" xfId="0" applyFont="1" applyFill="1" applyBorder="1" applyAlignment="1">
      <alignment vertical="center"/>
    </xf>
    <xf numFmtId="0" fontId="18" fillId="0" borderId="1" xfId="0" applyFont="1" applyFill="1" applyBorder="1" applyAlignment="1">
      <alignment horizontal="left" vertical="center" wrapText="1"/>
    </xf>
    <xf numFmtId="0" fontId="18" fillId="0" borderId="1" xfId="0" applyFont="1" applyFill="1" applyBorder="1" applyAlignment="1">
      <alignment vertical="center"/>
    </xf>
    <xf numFmtId="0" fontId="1" fillId="0" borderId="0" xfId="0" applyFont="1" applyFill="1" applyAlignment="1">
      <alignment vertical="center"/>
    </xf>
    <xf numFmtId="0" fontId="1" fillId="4" borderId="1" xfId="0" applyFont="1" applyFill="1" applyBorder="1" applyAlignment="1">
      <alignment vertical="center" wrapText="1"/>
    </xf>
    <xf numFmtId="9" fontId="1" fillId="0" borderId="1" xfId="0" applyNumberFormat="1" applyFont="1" applyFill="1" applyBorder="1" applyAlignment="1">
      <alignment vertical="center" wrapText="1"/>
    </xf>
    <xf numFmtId="0" fontId="1" fillId="0" borderId="1" xfId="0" quotePrefix="1" applyFont="1" applyFill="1" applyBorder="1" applyAlignment="1">
      <alignment vertical="center" wrapText="1"/>
    </xf>
    <xf numFmtId="0" fontId="18" fillId="0" borderId="1" xfId="0" applyFont="1" applyBorder="1" applyAlignment="1">
      <alignment vertical="center" wrapText="1"/>
    </xf>
    <xf numFmtId="0" fontId="1" fillId="0" borderId="6" xfId="0" applyFont="1" applyFill="1" applyBorder="1" applyAlignment="1">
      <alignment horizontal="left" vertical="center" wrapText="1"/>
    </xf>
    <xf numFmtId="0" fontId="1" fillId="0" borderId="0" xfId="0" applyFont="1" applyAlignment="1">
      <alignment vertical="center"/>
    </xf>
    <xf numFmtId="0" fontId="1" fillId="0" borderId="0" xfId="0" applyFont="1" applyAlignment="1">
      <alignment vertical="center" wrapText="1"/>
    </xf>
    <xf numFmtId="0" fontId="1" fillId="4" borderId="1" xfId="0" applyFont="1" applyFill="1" applyBorder="1" applyAlignment="1">
      <alignment wrapText="1"/>
    </xf>
    <xf numFmtId="0" fontId="1" fillId="0" borderId="1" xfId="0" applyFont="1" applyFill="1" applyBorder="1" applyAlignment="1" applyProtection="1">
      <alignment horizontal="center" vertical="center"/>
      <protection locked="0"/>
    </xf>
    <xf numFmtId="9" fontId="1" fillId="4" borderId="1" xfId="2" applyFont="1" applyFill="1" applyBorder="1" applyAlignment="1">
      <alignment horizontal="center" vertical="center"/>
    </xf>
    <xf numFmtId="0" fontId="1" fillId="0" borderId="1" xfId="0" applyFont="1" applyFill="1" applyBorder="1" applyAlignment="1" applyProtection="1">
      <alignment vertical="center"/>
      <protection locked="0"/>
    </xf>
    <xf numFmtId="164" fontId="1" fillId="4" borderId="1" xfId="2" applyNumberFormat="1" applyFont="1" applyFill="1" applyBorder="1" applyAlignment="1">
      <alignment vertical="center"/>
    </xf>
    <xf numFmtId="0" fontId="1" fillId="4" borderId="1" xfId="0" applyFont="1" applyFill="1" applyBorder="1" applyAlignment="1">
      <alignment vertical="center"/>
    </xf>
    <xf numFmtId="9" fontId="1" fillId="4" borderId="1" xfId="0" applyNumberFormat="1" applyFont="1" applyFill="1" applyBorder="1" applyAlignment="1">
      <alignment vertical="center"/>
    </xf>
    <xf numFmtId="0" fontId="1" fillId="0" borderId="0" xfId="0" applyFont="1" applyFill="1" applyAlignment="1">
      <alignment vertical="center" wrapText="1"/>
    </xf>
    <xf numFmtId="0" fontId="1" fillId="0" borderId="1" xfId="0" applyFont="1" applyBorder="1" applyAlignment="1">
      <alignment vertical="center"/>
    </xf>
    <xf numFmtId="0" fontId="1" fillId="9" borderId="0" xfId="1" applyFont="1" applyFill="1" applyAlignment="1">
      <alignment horizontal="center" vertical="center" wrapText="1"/>
    </xf>
    <xf numFmtId="0" fontId="0" fillId="4" borderId="0" xfId="0" applyFill="1" applyBorder="1" applyAlignment="1">
      <alignment vertical="center" wrapText="1"/>
    </xf>
    <xf numFmtId="9" fontId="0" fillId="4" borderId="0" xfId="0" applyNumberFormat="1" applyFill="1" applyBorder="1" applyAlignment="1">
      <alignment vertical="center" wrapText="1"/>
    </xf>
    <xf numFmtId="0" fontId="1" fillId="0" borderId="1" xfId="1" applyNumberFormat="1" applyFont="1" applyFill="1" applyBorder="1" applyAlignment="1">
      <alignment vertical="center" wrapText="1"/>
    </xf>
    <xf numFmtId="0" fontId="1" fillId="0" borderId="0" xfId="0" applyFont="1" applyBorder="1" applyAlignment="1">
      <alignment vertical="center"/>
    </xf>
    <xf numFmtId="168" fontId="4" fillId="0" borderId="1" xfId="0" applyNumberFormat="1" applyFont="1" applyFill="1" applyBorder="1" applyAlignment="1" applyProtection="1">
      <alignment horizontal="center" vertical="center"/>
      <protection locked="0"/>
    </xf>
    <xf numFmtId="169" fontId="4" fillId="0" borderId="1" xfId="0" applyNumberFormat="1" applyFont="1" applyFill="1" applyBorder="1" applyAlignment="1" applyProtection="1">
      <alignment horizontal="center" vertical="center"/>
      <protection locked="0"/>
    </xf>
    <xf numFmtId="0" fontId="18" fillId="0" borderId="30" xfId="0" applyFont="1" applyFill="1" applyBorder="1" applyAlignment="1">
      <alignment vertical="center"/>
    </xf>
    <xf numFmtId="0" fontId="15" fillId="0" borderId="0" xfId="0" applyFont="1" applyFill="1"/>
    <xf numFmtId="9" fontId="95" fillId="0" borderId="65" xfId="2" applyFont="1" applyFill="1" applyBorder="1" applyAlignment="1">
      <alignment horizontal="center" vertical="center" wrapText="1"/>
    </xf>
    <xf numFmtId="2" fontId="15" fillId="0" borderId="0" xfId="0" applyNumberFormat="1" applyFont="1" applyFill="1" applyAlignment="1">
      <alignment horizontal="center"/>
    </xf>
    <xf numFmtId="0" fontId="0" fillId="0" borderId="0" xfId="0" applyBorder="1" applyAlignment="1">
      <alignment horizontal="left" vertical="center" wrapText="1"/>
    </xf>
    <xf numFmtId="0" fontId="6" fillId="0" borderId="6" xfId="1" applyFont="1" applyFill="1" applyBorder="1" applyAlignment="1">
      <alignment horizontal="left" vertical="center" wrapText="1"/>
    </xf>
    <xf numFmtId="9" fontId="4" fillId="4" borderId="1" xfId="2" applyFont="1" applyFill="1" applyBorder="1" applyAlignment="1">
      <alignment horizontal="center" vertical="center"/>
    </xf>
    <xf numFmtId="0" fontId="28" fillId="12" borderId="0" xfId="0" applyFont="1" applyFill="1" applyAlignment="1">
      <alignment horizontal="center" vertical="center" wrapText="1"/>
    </xf>
    <xf numFmtId="0" fontId="1" fillId="0" borderId="6" xfId="0" applyFont="1" applyFill="1" applyBorder="1" applyAlignment="1">
      <alignment horizontal="left" vertical="center" wrapText="1"/>
    </xf>
    <xf numFmtId="0" fontId="98" fillId="0" borderId="1" xfId="1" applyFont="1" applyFill="1" applyBorder="1" applyAlignment="1">
      <alignment horizontal="left" vertical="center" wrapText="1"/>
    </xf>
    <xf numFmtId="0" fontId="14" fillId="0" borderId="0" xfId="0" applyFont="1" applyBorder="1"/>
    <xf numFmtId="171" fontId="0" fillId="6" borderId="0" xfId="0" applyNumberFormat="1" applyFill="1" applyBorder="1" applyAlignment="1" applyProtection="1">
      <alignment horizontal="center" vertical="center"/>
      <protection locked="0"/>
    </xf>
    <xf numFmtId="0" fontId="100" fillId="0" borderId="59" xfId="0" applyFont="1" applyBorder="1"/>
    <xf numFmtId="164" fontId="92" fillId="31" borderId="8" xfId="6" applyNumberFormat="1" applyBorder="1" applyAlignment="1">
      <alignment horizontal="center" vertical="center"/>
    </xf>
    <xf numFmtId="0" fontId="23" fillId="0" borderId="0" xfId="1" applyFont="1" applyAlignment="1">
      <alignment horizontal="center" vertical="center" wrapText="1"/>
    </xf>
    <xf numFmtId="0" fontId="6" fillId="0" borderId="7" xfId="0" applyFont="1" applyFill="1" applyBorder="1" applyAlignment="1">
      <alignment horizontal="left" vertical="center" wrapText="1"/>
    </xf>
    <xf numFmtId="0" fontId="97" fillId="0" borderId="7" xfId="0" applyFont="1" applyFill="1" applyBorder="1" applyAlignment="1">
      <alignment horizontal="center" vertical="center"/>
    </xf>
    <xf numFmtId="0" fontId="98" fillId="0" borderId="1" xfId="1" applyFont="1" applyFill="1" applyBorder="1" applyAlignment="1">
      <alignment vertical="center" wrapText="1"/>
    </xf>
    <xf numFmtId="9" fontId="14" fillId="0" borderId="1" xfId="2" applyFont="1" applyFill="1" applyBorder="1" applyAlignment="1">
      <alignment horizontal="center" vertical="center" wrapText="1"/>
    </xf>
    <xf numFmtId="2" fontId="0" fillId="0" borderId="1" xfId="0" applyNumberFormat="1" applyBorder="1" applyAlignment="1">
      <alignment horizontal="right"/>
    </xf>
    <xf numFmtId="0" fontId="0" fillId="0" borderId="1" xfId="0" applyBorder="1" applyAlignment="1">
      <alignment wrapText="1"/>
    </xf>
    <xf numFmtId="0" fontId="0" fillId="0" borderId="1" xfId="0" applyNumberFormat="1" applyBorder="1"/>
    <xf numFmtId="164" fontId="92" fillId="31" borderId="8" xfId="6" applyNumberFormat="1" applyBorder="1" applyAlignment="1">
      <alignment vertical="center"/>
    </xf>
    <xf numFmtId="0" fontId="6" fillId="0" borderId="6" xfId="0" applyFont="1" applyFill="1" applyBorder="1" applyAlignment="1">
      <alignment horizontal="left" vertical="center" wrapText="1"/>
    </xf>
    <xf numFmtId="0" fontId="6" fillId="0" borderId="7" xfId="0" applyFont="1" applyFill="1" applyBorder="1" applyAlignment="1">
      <alignment horizontal="left" vertical="center" wrapText="1"/>
    </xf>
    <xf numFmtId="9" fontId="4" fillId="0" borderId="1" xfId="2" applyFont="1" applyFill="1" applyBorder="1" applyAlignment="1">
      <alignment horizontal="center" vertical="center"/>
    </xf>
    <xf numFmtId="9" fontId="4" fillId="4" borderId="1" xfId="2" applyFont="1" applyFill="1" applyBorder="1" applyAlignment="1">
      <alignment horizontal="center" vertical="center"/>
    </xf>
    <xf numFmtId="0" fontId="4" fillId="4" borderId="0" xfId="0" applyFont="1" applyFill="1" applyBorder="1" applyAlignment="1" applyProtection="1">
      <alignment vertical="center" wrapText="1"/>
      <protection hidden="1"/>
    </xf>
    <xf numFmtId="0" fontId="4" fillId="4" borderId="0" xfId="0" applyFont="1" applyFill="1" applyBorder="1" applyAlignment="1" applyProtection="1">
      <alignment vertical="center"/>
      <protection hidden="1"/>
    </xf>
    <xf numFmtId="9" fontId="4" fillId="4" borderId="0" xfId="0" applyNumberFormat="1" applyFont="1" applyFill="1" applyBorder="1" applyAlignment="1" applyProtection="1">
      <alignment vertical="center"/>
      <protection hidden="1"/>
    </xf>
    <xf numFmtId="0" fontId="6" fillId="0" borderId="29" xfId="1" applyFont="1" applyFill="1" applyBorder="1" applyAlignment="1">
      <alignment horizontal="left" vertical="center" wrapText="1"/>
    </xf>
    <xf numFmtId="0" fontId="28" fillId="0" borderId="7" xfId="0" applyFont="1" applyFill="1" applyBorder="1" applyAlignment="1">
      <alignment horizontal="left" vertical="center" wrapText="1"/>
    </xf>
    <xf numFmtId="0" fontId="1" fillId="0" borderId="1" xfId="0" applyFont="1" applyFill="1" applyBorder="1" applyAlignment="1">
      <alignment horizontal="center" vertical="center" wrapText="1"/>
    </xf>
    <xf numFmtId="0" fontId="1" fillId="0" borderId="1" xfId="0" applyFont="1" applyFill="1" applyBorder="1" applyAlignment="1">
      <alignment horizontal="left" vertical="center"/>
    </xf>
    <xf numFmtId="0" fontId="4" fillId="0" borderId="1" xfId="0" applyFont="1" applyFill="1" applyBorder="1" applyAlignment="1">
      <alignment horizontal="left" vertical="center" wrapText="1"/>
    </xf>
    <xf numFmtId="0" fontId="92" fillId="31" borderId="8" xfId="6" applyBorder="1" applyAlignment="1">
      <alignment vertical="center"/>
    </xf>
    <xf numFmtId="0" fontId="14" fillId="4" borderId="99" xfId="0" applyFont="1" applyFill="1" applyBorder="1" applyAlignment="1">
      <alignment wrapText="1"/>
    </xf>
    <xf numFmtId="0" fontId="14" fillId="0" borderId="100" xfId="0" applyFont="1" applyFill="1" applyBorder="1"/>
    <xf numFmtId="0" fontId="14" fillId="4" borderId="1" xfId="0" applyFont="1" applyFill="1" applyBorder="1" applyAlignment="1">
      <alignment wrapText="1"/>
    </xf>
    <xf numFmtId="0" fontId="14" fillId="0" borderId="1" xfId="0" applyFont="1" applyFill="1" applyBorder="1"/>
    <xf numFmtId="0" fontId="6" fillId="14" borderId="1" xfId="0" applyFont="1" applyFill="1" applyBorder="1" applyAlignment="1">
      <alignment vertical="center" wrapText="1"/>
    </xf>
    <xf numFmtId="164" fontId="4" fillId="26" borderId="1" xfId="2" applyNumberFormat="1" applyFont="1" applyFill="1" applyBorder="1" applyAlignment="1">
      <alignment horizontal="center" vertical="center"/>
    </xf>
    <xf numFmtId="9" fontId="1" fillId="0" borderId="7" xfId="2" applyFont="1" applyFill="1" applyBorder="1" applyAlignment="1">
      <alignment horizontal="center" vertical="center"/>
    </xf>
    <xf numFmtId="0" fontId="92" fillId="31" borderId="1" xfId="6" applyBorder="1" applyAlignment="1">
      <alignment horizontal="center" vertical="center"/>
    </xf>
    <xf numFmtId="164" fontId="24" fillId="26" borderId="1" xfId="2" applyNumberFormat="1" applyFont="1" applyFill="1" applyBorder="1" applyAlignment="1">
      <alignment horizontal="center" vertical="center" wrapText="1"/>
    </xf>
    <xf numFmtId="164" fontId="4" fillId="26" borderId="6" xfId="2" applyNumberFormat="1" applyFont="1" applyFill="1" applyBorder="1" applyAlignment="1">
      <alignment horizontal="center" vertical="center"/>
    </xf>
    <xf numFmtId="0" fontId="14" fillId="0" borderId="0" xfId="0" applyFont="1" applyBorder="1" applyAlignment="1" applyProtection="1">
      <alignment vertical="center"/>
      <protection locked="0"/>
    </xf>
    <xf numFmtId="9" fontId="4" fillId="26" borderId="30" xfId="2" applyFont="1" applyFill="1" applyBorder="1"/>
    <xf numFmtId="9" fontId="6" fillId="0" borderId="1" xfId="2" applyFont="1" applyFill="1" applyBorder="1" applyAlignment="1">
      <alignment horizontal="center" vertical="center"/>
    </xf>
    <xf numFmtId="164" fontId="14" fillId="4" borderId="1" xfId="2" applyNumberFormat="1" applyFont="1" applyFill="1" applyBorder="1" applyAlignment="1">
      <alignment horizontal="center" vertical="center"/>
    </xf>
    <xf numFmtId="9" fontId="83" fillId="0" borderId="1" xfId="2" applyFont="1" applyFill="1" applyBorder="1" applyAlignment="1">
      <alignment horizontal="center" vertical="center"/>
    </xf>
    <xf numFmtId="0" fontId="18" fillId="0" borderId="0" xfId="0" applyFont="1" applyAlignment="1">
      <alignment horizontal="left" wrapText="1"/>
    </xf>
    <xf numFmtId="0" fontId="17" fillId="0" borderId="1" xfId="0" applyFont="1" applyFill="1" applyBorder="1" applyAlignment="1">
      <alignment horizontal="left" vertical="center" wrapText="1"/>
    </xf>
    <xf numFmtId="9" fontId="4" fillId="4" borderId="6" xfId="2" applyFont="1" applyFill="1" applyBorder="1" applyAlignment="1">
      <alignment horizontal="center" vertical="center"/>
    </xf>
    <xf numFmtId="0" fontId="6" fillId="0" borderId="6" xfId="1" applyFont="1" applyFill="1" applyBorder="1" applyAlignment="1">
      <alignment horizontal="left" vertical="center" wrapText="1"/>
    </xf>
    <xf numFmtId="0" fontId="6" fillId="0" borderId="6" xfId="0" applyFont="1" applyFill="1" applyBorder="1" applyAlignment="1">
      <alignment horizontal="left" vertical="center" wrapText="1"/>
    </xf>
    <xf numFmtId="9" fontId="4" fillId="4" borderId="1" xfId="2" applyFont="1" applyFill="1" applyBorder="1" applyAlignment="1">
      <alignment horizontal="center" vertical="center"/>
    </xf>
    <xf numFmtId="0" fontId="0" fillId="0" borderId="1" xfId="0" applyBorder="1" applyAlignment="1">
      <alignment horizontal="center"/>
    </xf>
    <xf numFmtId="164" fontId="4" fillId="26" borderId="6" xfId="2" applyNumberFormat="1" applyFont="1" applyFill="1" applyBorder="1" applyAlignment="1">
      <alignment vertical="center"/>
    </xf>
    <xf numFmtId="0" fontId="23" fillId="0" borderId="0" xfId="1" applyFont="1" applyAlignment="1">
      <alignment horizontal="center" vertical="center" wrapText="1"/>
    </xf>
    <xf numFmtId="0" fontId="1" fillId="9" borderId="0" xfId="1" applyFont="1" applyFill="1" applyAlignment="1">
      <alignment horizontal="center" vertical="center" wrapText="1"/>
    </xf>
    <xf numFmtId="9" fontId="1" fillId="0" borderId="6" xfId="2" applyFont="1" applyFill="1" applyBorder="1" applyAlignment="1">
      <alignment horizontal="center" vertical="center"/>
    </xf>
    <xf numFmtId="9" fontId="4" fillId="4" borderId="1" xfId="2" applyFont="1" applyFill="1" applyBorder="1" applyAlignment="1">
      <alignment horizontal="center" vertical="center"/>
    </xf>
    <xf numFmtId="0" fontId="21" fillId="8" borderId="0" xfId="1" applyFont="1" applyFill="1" applyAlignment="1">
      <alignment horizontal="center" vertical="center" wrapText="1"/>
    </xf>
    <xf numFmtId="0" fontId="103" fillId="0" borderId="0" xfId="0" applyFont="1"/>
    <xf numFmtId="0" fontId="103" fillId="0" borderId="1" xfId="0" applyFont="1" applyBorder="1"/>
    <xf numFmtId="0" fontId="104" fillId="0" borderId="0" xfId="0" applyFont="1"/>
    <xf numFmtId="0" fontId="104" fillId="0" borderId="1" xfId="0" applyFont="1" applyBorder="1"/>
    <xf numFmtId="0" fontId="104" fillId="0" borderId="0" xfId="0" applyFont="1" applyBorder="1"/>
    <xf numFmtId="0" fontId="1" fillId="0" borderId="0" xfId="0" applyFont="1" applyFill="1" applyBorder="1" applyAlignment="1">
      <alignment vertical="center" wrapText="1"/>
    </xf>
    <xf numFmtId="9" fontId="85" fillId="0" borderId="1" xfId="2" applyFont="1" applyBorder="1"/>
    <xf numFmtId="0" fontId="0" fillId="0" borderId="1" xfId="0" applyBorder="1" applyAlignment="1">
      <alignment horizontal="left" vertical="center" wrapText="1"/>
    </xf>
    <xf numFmtId="0" fontId="0" fillId="0" borderId="1" xfId="0" applyFill="1" applyBorder="1" applyAlignment="1">
      <alignment horizontal="left" vertical="center" wrapText="1"/>
    </xf>
    <xf numFmtId="0" fontId="0" fillId="0" borderId="1" xfId="0" applyFill="1" applyBorder="1" applyAlignment="1">
      <alignment vertical="center" wrapText="1"/>
    </xf>
    <xf numFmtId="0" fontId="0" fillId="0" borderId="1" xfId="0" applyFill="1" applyBorder="1" applyAlignment="1" applyProtection="1">
      <alignment horizontal="center" vertical="center"/>
      <protection locked="0"/>
    </xf>
    <xf numFmtId="164" fontId="0" fillId="4" borderId="1" xfId="2" applyNumberFormat="1" applyFont="1" applyFill="1" applyBorder="1" applyAlignment="1">
      <alignment horizontal="center" vertical="center"/>
    </xf>
    <xf numFmtId="9" fontId="0" fillId="4" borderId="1" xfId="2" applyFont="1" applyFill="1" applyBorder="1" applyAlignment="1">
      <alignment horizontal="center" vertical="center"/>
    </xf>
    <xf numFmtId="0" fontId="85" fillId="0" borderId="0" xfId="0" applyFont="1" applyFill="1" applyBorder="1"/>
    <xf numFmtId="0" fontId="85" fillId="0" borderId="1" xfId="0" applyFont="1" applyFill="1" applyBorder="1"/>
    <xf numFmtId="9" fontId="4" fillId="14" borderId="1" xfId="2" applyFont="1" applyFill="1" applyBorder="1" applyAlignment="1" applyProtection="1">
      <alignment horizontal="center" vertical="center" wrapText="1"/>
      <protection locked="0"/>
    </xf>
    <xf numFmtId="9" fontId="4" fillId="0" borderId="1" xfId="2" applyFont="1" applyFill="1" applyBorder="1" applyAlignment="1" applyProtection="1">
      <alignment horizontal="center" vertical="center" wrapText="1"/>
      <protection locked="0"/>
    </xf>
    <xf numFmtId="0" fontId="1" fillId="0" borderId="0" xfId="0" applyFont="1" applyFill="1" applyBorder="1" applyAlignment="1">
      <alignment horizontal="left" vertical="center" wrapText="1"/>
    </xf>
    <xf numFmtId="0" fontId="0" fillId="0" borderId="6" xfId="0" applyBorder="1"/>
    <xf numFmtId="9" fontId="0" fillId="0" borderId="1" xfId="2" applyFont="1" applyFill="1" applyBorder="1" applyAlignment="1" applyProtection="1">
      <alignment horizontal="center" vertical="center" wrapText="1"/>
      <protection locked="0"/>
    </xf>
    <xf numFmtId="0" fontId="18" fillId="0" borderId="1" xfId="0" quotePrefix="1" applyFont="1" applyFill="1" applyBorder="1" applyAlignment="1">
      <alignment vertical="center" wrapText="1"/>
    </xf>
    <xf numFmtId="0" fontId="18" fillId="0" borderId="1" xfId="1" applyFont="1" applyFill="1" applyBorder="1" applyAlignment="1">
      <alignment vertical="center" wrapText="1"/>
    </xf>
    <xf numFmtId="0" fontId="1" fillId="0" borderId="1" xfId="0" applyFont="1" applyFill="1" applyBorder="1" applyAlignment="1">
      <alignment horizontal="left" vertical="center" wrapText="1"/>
    </xf>
    <xf numFmtId="0" fontId="1" fillId="0" borderId="1" xfId="1" applyFont="1" applyFill="1" applyBorder="1" applyAlignment="1">
      <alignment horizontal="left" vertical="center" wrapText="1"/>
    </xf>
    <xf numFmtId="0" fontId="33" fillId="0" borderId="0" xfId="4" quotePrefix="1" applyBorder="1" applyAlignment="1">
      <alignment horizontal="left" vertical="top" wrapText="1"/>
    </xf>
    <xf numFmtId="0" fontId="33" fillId="0" borderId="57" xfId="4" quotePrefix="1" applyBorder="1" applyAlignment="1">
      <alignment horizontal="left" vertical="top" wrapText="1"/>
    </xf>
    <xf numFmtId="0" fontId="34" fillId="13" borderId="55" xfId="4" applyFont="1" applyFill="1" applyBorder="1" applyAlignment="1">
      <alignment horizontal="center" vertical="center" wrapText="1"/>
    </xf>
    <xf numFmtId="0" fontId="34" fillId="13" borderId="56" xfId="4" applyFont="1" applyFill="1" applyBorder="1" applyAlignment="1">
      <alignment horizontal="center" vertical="center"/>
    </xf>
    <xf numFmtId="0" fontId="34" fillId="13" borderId="54" xfId="4" applyFont="1" applyFill="1" applyBorder="1" applyAlignment="1">
      <alignment horizontal="center" vertical="center"/>
    </xf>
    <xf numFmtId="0" fontId="33" fillId="0" borderId="57" xfId="4" applyBorder="1" applyAlignment="1">
      <alignment horizontal="left" vertical="top"/>
    </xf>
    <xf numFmtId="0" fontId="33" fillId="0" borderId="0" xfId="4" applyBorder="1" applyAlignment="1">
      <alignment horizontal="left" vertical="top"/>
    </xf>
    <xf numFmtId="0" fontId="33" fillId="0" borderId="57" xfId="4" applyBorder="1" applyAlignment="1">
      <alignment horizontal="left" vertical="top" wrapText="1"/>
    </xf>
    <xf numFmtId="0" fontId="33" fillId="0" borderId="0" xfId="4" quotePrefix="1" applyBorder="1" applyAlignment="1">
      <alignment horizontal="left" vertical="center" wrapText="1"/>
    </xf>
    <xf numFmtId="0" fontId="33" fillId="0" borderId="57" xfId="4" quotePrefix="1" applyBorder="1" applyAlignment="1">
      <alignment horizontal="left" vertical="center" wrapText="1"/>
    </xf>
    <xf numFmtId="0" fontId="33" fillId="14" borderId="0" xfId="4" applyFill="1" applyBorder="1" applyAlignment="1">
      <alignment horizontal="left" vertical="center" wrapText="1"/>
    </xf>
    <xf numFmtId="0" fontId="0" fillId="0" borderId="0" xfId="0" applyBorder="1" applyAlignment="1">
      <alignment horizontal="left" vertical="center" wrapText="1"/>
    </xf>
    <xf numFmtId="0" fontId="21" fillId="15" borderId="44" xfId="4" applyFont="1" applyFill="1" applyBorder="1" applyAlignment="1">
      <alignment horizontal="left"/>
    </xf>
    <xf numFmtId="0" fontId="21" fillId="15" borderId="0" xfId="4" applyFont="1" applyFill="1" applyBorder="1" applyAlignment="1">
      <alignment horizontal="left"/>
    </xf>
    <xf numFmtId="0" fontId="21" fillId="15" borderId="57" xfId="4" applyFont="1" applyFill="1" applyBorder="1" applyAlignment="1">
      <alignment horizontal="left"/>
    </xf>
    <xf numFmtId="0" fontId="34" fillId="13" borderId="55" xfId="4" applyFont="1" applyFill="1" applyBorder="1" applyAlignment="1">
      <alignment horizontal="center" vertical="center"/>
    </xf>
    <xf numFmtId="0" fontId="12" fillId="16" borderId="71" xfId="5" applyFont="1" applyFill="1" applyBorder="1" applyAlignment="1">
      <alignment horizontal="center" vertical="center"/>
    </xf>
    <xf numFmtId="0" fontId="12" fillId="16" borderId="65" xfId="5" applyFont="1" applyFill="1" applyBorder="1" applyAlignment="1">
      <alignment horizontal="center" vertical="center"/>
    </xf>
    <xf numFmtId="0" fontId="12" fillId="16" borderId="69" xfId="5" applyFont="1" applyFill="1" applyBorder="1" applyAlignment="1">
      <alignment horizontal="center" vertical="center"/>
    </xf>
    <xf numFmtId="0" fontId="4" fillId="16" borderId="71" xfId="5" applyFont="1" applyFill="1" applyBorder="1" applyAlignment="1">
      <alignment horizontal="center" vertical="center" wrapText="1"/>
    </xf>
    <xf numFmtId="0" fontId="4" fillId="16" borderId="65" xfId="5" applyFont="1" applyFill="1" applyBorder="1" applyAlignment="1">
      <alignment horizontal="center" vertical="center" wrapText="1"/>
    </xf>
    <xf numFmtId="0" fontId="4" fillId="16" borderId="69" xfId="5" applyFont="1" applyFill="1" applyBorder="1" applyAlignment="1">
      <alignment horizontal="center" vertical="center" wrapText="1"/>
    </xf>
    <xf numFmtId="0" fontId="24" fillId="3" borderId="0" xfId="0" applyFont="1" applyFill="1" applyAlignment="1">
      <alignment horizontal="center" vertical="center" wrapText="1"/>
    </xf>
    <xf numFmtId="0" fontId="24" fillId="8" borderId="0" xfId="0" applyFont="1" applyFill="1" applyAlignment="1">
      <alignment horizontal="center" vertical="center"/>
    </xf>
    <xf numFmtId="0" fontId="23" fillId="0" borderId="0" xfId="1" applyFont="1" applyAlignment="1">
      <alignment horizontal="center" vertical="center" wrapText="1"/>
    </xf>
    <xf numFmtId="0" fontId="24" fillId="8" borderId="0" xfId="1" applyFont="1" applyFill="1" applyAlignment="1">
      <alignment horizontal="center" vertical="center" wrapText="1"/>
    </xf>
    <xf numFmtId="0" fontId="6" fillId="9" borderId="0" xfId="1" applyFont="1" applyFill="1" applyAlignment="1">
      <alignment horizontal="center" vertical="center" wrapText="1"/>
    </xf>
    <xf numFmtId="0" fontId="12" fillId="2" borderId="0" xfId="0" applyFont="1" applyFill="1" applyBorder="1" applyAlignment="1">
      <alignment horizontal="center" vertical="center" wrapText="1"/>
    </xf>
    <xf numFmtId="0" fontId="24" fillId="7" borderId="0" xfId="0" applyFont="1" applyFill="1" applyBorder="1" applyAlignment="1">
      <alignment horizontal="center" vertical="center" wrapText="1"/>
    </xf>
    <xf numFmtId="0" fontId="24" fillId="5" borderId="0" xfId="0" applyFont="1" applyFill="1" applyAlignment="1">
      <alignment horizontal="center" vertical="center" wrapText="1"/>
    </xf>
    <xf numFmtId="0" fontId="4" fillId="9" borderId="0" xfId="1" applyFont="1" applyFill="1" applyAlignment="1">
      <alignment horizontal="center" vertical="center" wrapText="1"/>
    </xf>
    <xf numFmtId="0" fontId="4" fillId="0" borderId="6" xfId="0" applyFont="1" applyFill="1" applyBorder="1" applyAlignment="1" applyProtection="1">
      <alignment horizontal="center" vertical="center"/>
      <protection locked="0"/>
    </xf>
    <xf numFmtId="0" fontId="4" fillId="0" borderId="7" xfId="0" applyFont="1" applyFill="1" applyBorder="1" applyAlignment="1" applyProtection="1">
      <alignment horizontal="center" vertical="center"/>
      <protection locked="0"/>
    </xf>
    <xf numFmtId="0" fontId="4" fillId="0" borderId="8" xfId="0" applyFont="1" applyFill="1" applyBorder="1" applyAlignment="1" applyProtection="1">
      <alignment horizontal="center" vertical="center"/>
      <protection locked="0"/>
    </xf>
    <xf numFmtId="164" fontId="4" fillId="4" borderId="6" xfId="2" applyNumberFormat="1" applyFont="1" applyFill="1" applyBorder="1" applyAlignment="1">
      <alignment horizontal="center" vertical="center"/>
    </xf>
    <xf numFmtId="164" fontId="4" fillId="4" borderId="7" xfId="2" applyNumberFormat="1" applyFont="1" applyFill="1" applyBorder="1" applyAlignment="1">
      <alignment horizontal="center" vertical="center"/>
    </xf>
    <xf numFmtId="164" fontId="4" fillId="4" borderId="8" xfId="2" applyNumberFormat="1" applyFont="1" applyFill="1" applyBorder="1" applyAlignment="1">
      <alignment horizontal="center" vertical="center"/>
    </xf>
    <xf numFmtId="9" fontId="4" fillId="4" borderId="6" xfId="2" applyFont="1" applyFill="1" applyBorder="1" applyAlignment="1">
      <alignment horizontal="center" vertical="center"/>
    </xf>
    <xf numFmtId="9" fontId="4" fillId="4" borderId="7" xfId="2" applyFont="1" applyFill="1" applyBorder="1" applyAlignment="1">
      <alignment horizontal="center" vertical="center"/>
    </xf>
    <xf numFmtId="9" fontId="4" fillId="4" borderId="8" xfId="2" applyFont="1" applyFill="1" applyBorder="1" applyAlignment="1">
      <alignment horizontal="center" vertical="center"/>
    </xf>
    <xf numFmtId="0" fontId="6" fillId="0" borderId="6" xfId="0" applyFont="1" applyFill="1" applyBorder="1" applyAlignment="1">
      <alignment horizontal="left" vertical="center" wrapText="1"/>
    </xf>
    <xf numFmtId="0" fontId="6" fillId="0" borderId="7" xfId="0" applyFont="1" applyFill="1" applyBorder="1" applyAlignment="1">
      <alignment horizontal="left" vertical="center" wrapText="1"/>
    </xf>
    <xf numFmtId="0" fontId="6" fillId="0" borderId="8" xfId="0" applyFont="1" applyFill="1" applyBorder="1" applyAlignment="1">
      <alignment horizontal="left" vertical="center" wrapText="1"/>
    </xf>
    <xf numFmtId="164" fontId="4" fillId="0" borderId="6" xfId="2" applyNumberFormat="1" applyFont="1" applyFill="1" applyBorder="1" applyAlignment="1">
      <alignment horizontal="center" vertical="center"/>
    </xf>
    <xf numFmtId="164" fontId="4" fillId="0" borderId="7" xfId="2" applyNumberFormat="1" applyFont="1" applyFill="1" applyBorder="1" applyAlignment="1">
      <alignment horizontal="center" vertical="center"/>
    </xf>
    <xf numFmtId="164" fontId="4" fillId="0" borderId="8" xfId="2" applyNumberFormat="1" applyFont="1" applyFill="1" applyBorder="1" applyAlignment="1">
      <alignment horizontal="center" vertical="center"/>
    </xf>
    <xf numFmtId="0" fontId="4" fillId="0" borderId="6" xfId="0" applyFont="1" applyFill="1" applyBorder="1" applyAlignment="1">
      <alignment horizontal="center" vertical="center"/>
    </xf>
    <xf numFmtId="0" fontId="4" fillId="0" borderId="7" xfId="0" applyFont="1" applyFill="1" applyBorder="1" applyAlignment="1">
      <alignment horizontal="center" vertical="center"/>
    </xf>
    <xf numFmtId="0" fontId="4" fillId="0" borderId="8" xfId="0" applyFont="1" applyFill="1" applyBorder="1" applyAlignment="1">
      <alignment horizontal="center" vertical="center"/>
    </xf>
    <xf numFmtId="0" fontId="4" fillId="4" borderId="6" xfId="0" applyFont="1" applyFill="1" applyBorder="1" applyAlignment="1">
      <alignment horizontal="center" wrapText="1"/>
    </xf>
    <xf numFmtId="0" fontId="4" fillId="4" borderId="7" xfId="0" applyFont="1" applyFill="1" applyBorder="1" applyAlignment="1">
      <alignment horizontal="center" wrapText="1"/>
    </xf>
    <xf numFmtId="0" fontId="4" fillId="4" borderId="8" xfId="0" applyFont="1" applyFill="1" applyBorder="1" applyAlignment="1">
      <alignment horizontal="center" wrapText="1"/>
    </xf>
    <xf numFmtId="0" fontId="1" fillId="0" borderId="6" xfId="0" applyFont="1" applyFill="1" applyBorder="1" applyAlignment="1">
      <alignment horizontal="left" vertical="center" wrapText="1"/>
    </xf>
    <xf numFmtId="0" fontId="1" fillId="0" borderId="7" xfId="0" applyFont="1" applyFill="1" applyBorder="1" applyAlignment="1">
      <alignment horizontal="left" vertical="center" wrapText="1"/>
    </xf>
    <xf numFmtId="0" fontId="1" fillId="0" borderId="8" xfId="0" applyFont="1" applyFill="1" applyBorder="1" applyAlignment="1">
      <alignment horizontal="left" vertical="center" wrapText="1"/>
    </xf>
    <xf numFmtId="0" fontId="6" fillId="0" borderId="6" xfId="1" applyFont="1" applyFill="1" applyBorder="1" applyAlignment="1">
      <alignment horizontal="left" vertical="center" wrapText="1"/>
    </xf>
    <xf numFmtId="0" fontId="6" fillId="0" borderId="7" xfId="1" applyFont="1" applyFill="1" applyBorder="1" applyAlignment="1">
      <alignment horizontal="left" vertical="center" wrapText="1"/>
    </xf>
    <xf numFmtId="0" fontId="6" fillId="0" borderId="8" xfId="1" applyFont="1" applyFill="1" applyBorder="1" applyAlignment="1">
      <alignment horizontal="left" vertical="center" wrapText="1"/>
    </xf>
    <xf numFmtId="9" fontId="4" fillId="0" borderId="6" xfId="2" applyFont="1" applyFill="1" applyBorder="1" applyAlignment="1">
      <alignment horizontal="center" vertical="center"/>
    </xf>
    <xf numFmtId="9" fontId="4" fillId="0" borderId="7" xfId="2" applyFont="1" applyFill="1" applyBorder="1" applyAlignment="1">
      <alignment horizontal="center" vertical="center"/>
    </xf>
    <xf numFmtId="9" fontId="4" fillId="0" borderId="8" xfId="2" applyFont="1" applyFill="1" applyBorder="1" applyAlignment="1">
      <alignment horizontal="center" vertical="center"/>
    </xf>
    <xf numFmtId="0" fontId="4" fillId="0" borderId="6" xfId="0" applyFont="1" applyFill="1" applyBorder="1" applyAlignment="1">
      <alignment horizontal="left" vertical="center"/>
    </xf>
    <xf numFmtId="0" fontId="4" fillId="0" borderId="7" xfId="0" applyFont="1" applyFill="1" applyBorder="1" applyAlignment="1">
      <alignment horizontal="left" vertical="center"/>
    </xf>
    <xf numFmtId="0" fontId="4" fillId="0" borderId="8" xfId="0" applyFont="1" applyFill="1" applyBorder="1" applyAlignment="1">
      <alignment horizontal="left" vertical="center"/>
    </xf>
    <xf numFmtId="9" fontId="6" fillId="0" borderId="6" xfId="2" applyFont="1" applyFill="1" applyBorder="1" applyAlignment="1">
      <alignment horizontal="center" vertical="center" wrapText="1"/>
    </xf>
    <xf numFmtId="9" fontId="6" fillId="0" borderId="7" xfId="2" applyFont="1" applyFill="1" applyBorder="1" applyAlignment="1">
      <alignment horizontal="center" vertical="center" wrapText="1"/>
    </xf>
    <xf numFmtId="9" fontId="6" fillId="0" borderId="8" xfId="2" applyFont="1" applyFill="1" applyBorder="1" applyAlignment="1">
      <alignment horizontal="center" vertical="center" wrapText="1"/>
    </xf>
    <xf numFmtId="0" fontId="1" fillId="9" borderId="0" xfId="1" applyFont="1" applyFill="1" applyAlignment="1">
      <alignment horizontal="center" vertical="center" wrapText="1"/>
    </xf>
    <xf numFmtId="0" fontId="19" fillId="2" borderId="0" xfId="0" applyFont="1" applyFill="1" applyAlignment="1">
      <alignment horizontal="center" vertical="center"/>
    </xf>
    <xf numFmtId="0" fontId="18" fillId="0" borderId="0" xfId="0" applyFont="1" applyAlignment="1">
      <alignment horizontal="center" vertical="center"/>
    </xf>
    <xf numFmtId="0" fontId="19" fillId="2" borderId="0" xfId="0" applyFont="1" applyFill="1" applyBorder="1" applyAlignment="1">
      <alignment horizontal="center" vertical="center" wrapText="1"/>
    </xf>
    <xf numFmtId="9" fontId="4" fillId="0" borderId="6" xfId="2" applyFont="1" applyFill="1" applyBorder="1" applyAlignment="1">
      <alignment horizontal="center" vertical="center" wrapText="1"/>
    </xf>
    <xf numFmtId="9" fontId="4" fillId="0" borderId="8" xfId="2"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58" fillId="4" borderId="6" xfId="0" applyFont="1" applyFill="1" applyBorder="1" applyAlignment="1">
      <alignment horizontal="center" wrapText="1"/>
    </xf>
    <xf numFmtId="0" fontId="58" fillId="4" borderId="7" xfId="0" applyFont="1" applyFill="1" applyBorder="1" applyAlignment="1">
      <alignment horizontal="center" wrapText="1"/>
    </xf>
    <xf numFmtId="0" fontId="58" fillId="4" borderId="8" xfId="0" applyFont="1" applyFill="1" applyBorder="1" applyAlignment="1">
      <alignment horizontal="center" wrapText="1"/>
    </xf>
    <xf numFmtId="164" fontId="4" fillId="26" borderId="6" xfId="2" applyNumberFormat="1" applyFont="1" applyFill="1" applyBorder="1" applyAlignment="1">
      <alignment horizontal="center" vertical="center"/>
    </xf>
    <xf numFmtId="164" fontId="4" fillId="26" borderId="8" xfId="2" applyNumberFormat="1" applyFont="1" applyFill="1" applyBorder="1" applyAlignment="1">
      <alignment horizontal="center" vertical="center"/>
    </xf>
    <xf numFmtId="0" fontId="4" fillId="0" borderId="7" xfId="0" applyFont="1" applyFill="1" applyBorder="1" applyAlignment="1">
      <alignment horizontal="left" vertical="center" wrapText="1"/>
    </xf>
    <xf numFmtId="0" fontId="4" fillId="0" borderId="8" xfId="0" applyFont="1" applyFill="1" applyBorder="1" applyAlignment="1">
      <alignment horizontal="left" vertical="center" wrapText="1"/>
    </xf>
    <xf numFmtId="0" fontId="4" fillId="0" borderId="6" xfId="0" applyFont="1" applyFill="1" applyBorder="1" applyAlignment="1">
      <alignment horizontal="center" vertical="center" wrapText="1"/>
    </xf>
    <xf numFmtId="0" fontId="4" fillId="0" borderId="7" xfId="0" applyFont="1" applyFill="1" applyBorder="1" applyAlignment="1">
      <alignment horizontal="center" vertical="center" wrapText="1"/>
    </xf>
    <xf numFmtId="0" fontId="4" fillId="0" borderId="8" xfId="0" applyFont="1" applyFill="1" applyBorder="1" applyAlignment="1">
      <alignment horizontal="center" vertical="center" wrapText="1"/>
    </xf>
    <xf numFmtId="0" fontId="4" fillId="0" borderId="6" xfId="1" applyFont="1" applyFill="1" applyBorder="1" applyAlignment="1">
      <alignment horizontal="left" vertical="center" wrapText="1"/>
    </xf>
    <xf numFmtId="0" fontId="4" fillId="0" borderId="7" xfId="1" applyFont="1" applyFill="1" applyBorder="1" applyAlignment="1">
      <alignment horizontal="left" vertical="center" wrapText="1"/>
    </xf>
    <xf numFmtId="0" fontId="4" fillId="0" borderId="8" xfId="1" applyFont="1" applyFill="1" applyBorder="1" applyAlignment="1">
      <alignment horizontal="left" vertical="center" wrapText="1"/>
    </xf>
    <xf numFmtId="0" fontId="27" fillId="0" borderId="0" xfId="0" applyFont="1" applyAlignment="1">
      <alignment horizontal="center" vertical="center" wrapText="1"/>
    </xf>
    <xf numFmtId="0" fontId="81" fillId="10" borderId="0" xfId="0" applyFont="1" applyFill="1" applyAlignment="1">
      <alignment horizontal="center" vertical="center" wrapText="1"/>
    </xf>
    <xf numFmtId="0" fontId="29" fillId="12" borderId="0" xfId="0" applyFont="1" applyFill="1" applyAlignment="1">
      <alignment horizontal="center" vertical="center" wrapText="1"/>
    </xf>
    <xf numFmtId="0" fontId="1" fillId="0" borderId="6" xfId="1" applyFont="1" applyFill="1" applyBorder="1" applyAlignment="1">
      <alignment horizontal="left" vertical="center" wrapText="1"/>
    </xf>
    <xf numFmtId="0" fontId="4" fillId="0" borderId="1" xfId="0" applyFont="1" applyFill="1" applyBorder="1" applyAlignment="1">
      <alignment horizontal="left" vertical="center" wrapText="1"/>
    </xf>
    <xf numFmtId="9" fontId="4" fillId="0" borderId="1" xfId="2" applyFont="1" applyFill="1" applyBorder="1" applyAlignment="1">
      <alignment horizontal="center" vertical="center"/>
    </xf>
    <xf numFmtId="0" fontId="4" fillId="0" borderId="6" xfId="0" quotePrefix="1" applyFont="1" applyFill="1" applyBorder="1" applyAlignment="1">
      <alignment horizontal="left" vertical="center" wrapText="1"/>
    </xf>
    <xf numFmtId="0" fontId="4" fillId="0" borderId="7" xfId="0" quotePrefix="1" applyFont="1" applyFill="1" applyBorder="1" applyAlignment="1">
      <alignment horizontal="left" vertical="center" wrapText="1"/>
    </xf>
    <xf numFmtId="0" fontId="4" fillId="0" borderId="8" xfId="0" quotePrefix="1" applyFont="1" applyFill="1" applyBorder="1" applyAlignment="1">
      <alignment horizontal="left" vertical="center" wrapText="1"/>
    </xf>
    <xf numFmtId="9" fontId="4" fillId="4" borderId="1" xfId="2" applyFont="1" applyFill="1" applyBorder="1" applyAlignment="1">
      <alignment horizontal="center" vertical="center"/>
    </xf>
    <xf numFmtId="0" fontId="4" fillId="4" borderId="1" xfId="0" applyFont="1" applyFill="1" applyBorder="1" applyAlignment="1">
      <alignment horizontal="center" vertical="center"/>
    </xf>
    <xf numFmtId="0" fontId="81" fillId="10" borderId="0" xfId="0" applyFont="1" applyFill="1" applyAlignment="1">
      <alignment horizontal="center" vertical="center"/>
    </xf>
    <xf numFmtId="0" fontId="27" fillId="0" borderId="0" xfId="0" applyFont="1" applyAlignment="1">
      <alignment horizontal="center" vertical="center"/>
    </xf>
    <xf numFmtId="0" fontId="82" fillId="10" borderId="0" xfId="0" applyFont="1" applyFill="1" applyAlignment="1">
      <alignment horizontal="center" vertical="center" wrapText="1"/>
    </xf>
    <xf numFmtId="0" fontId="28" fillId="12" borderId="0" xfId="0" applyFont="1" applyFill="1" applyAlignment="1">
      <alignment horizontal="center" vertical="center" wrapText="1"/>
    </xf>
    <xf numFmtId="0" fontId="1" fillId="0" borderId="8" xfId="1" applyFont="1" applyFill="1" applyBorder="1" applyAlignment="1">
      <alignment horizontal="left" vertical="center" wrapText="1"/>
    </xf>
    <xf numFmtId="9" fontId="1" fillId="0" borderId="6" xfId="2" applyFont="1" applyFill="1" applyBorder="1" applyAlignment="1">
      <alignment horizontal="center" vertical="center"/>
    </xf>
    <xf numFmtId="9" fontId="1" fillId="0" borderId="8" xfId="2" applyFont="1" applyFill="1" applyBorder="1" applyAlignment="1">
      <alignment horizontal="center" vertical="center"/>
    </xf>
    <xf numFmtId="0" fontId="4" fillId="4" borderId="6" xfId="0" applyFont="1" applyFill="1" applyBorder="1" applyAlignment="1">
      <alignment horizontal="center" vertical="center"/>
    </xf>
    <xf numFmtId="0" fontId="4" fillId="4" borderId="8" xfId="0" applyFont="1" applyFill="1" applyBorder="1" applyAlignment="1">
      <alignment horizontal="center" vertical="center"/>
    </xf>
    <xf numFmtId="0" fontId="7" fillId="8" borderId="0" xfId="0" applyFont="1" applyFill="1" applyAlignment="1">
      <alignment horizontal="center" vertical="center"/>
    </xf>
    <xf numFmtId="0" fontId="26" fillId="2" borderId="0" xfId="0" applyFont="1" applyFill="1" applyAlignment="1">
      <alignment horizontal="center" vertical="center"/>
    </xf>
    <xf numFmtId="0" fontId="14" fillId="0" borderId="0" xfId="0" applyFont="1" applyAlignment="1">
      <alignment horizontal="center" vertical="center"/>
    </xf>
    <xf numFmtId="0" fontId="26" fillId="2" borderId="0" xfId="0" applyFont="1" applyFill="1" applyBorder="1" applyAlignment="1">
      <alignment horizontal="center" vertical="center" wrapText="1"/>
    </xf>
    <xf numFmtId="0" fontId="7" fillId="7" borderId="0" xfId="0" applyFont="1" applyFill="1" applyBorder="1" applyAlignment="1">
      <alignment horizontal="center" vertical="center" wrapText="1"/>
    </xf>
    <xf numFmtId="0" fontId="7" fillId="5" borderId="0" xfId="0" applyFont="1" applyFill="1" applyAlignment="1">
      <alignment horizontal="center" vertical="center" wrapText="1"/>
    </xf>
    <xf numFmtId="0" fontId="7" fillId="3" borderId="0" xfId="0" applyFont="1" applyFill="1" applyAlignment="1">
      <alignment horizontal="center" vertical="center" wrapText="1"/>
    </xf>
    <xf numFmtId="0" fontId="21" fillId="8" borderId="0" xfId="1" applyFont="1" applyFill="1" applyAlignment="1">
      <alignment horizontal="center" vertical="center" wrapText="1"/>
    </xf>
    <xf numFmtId="0" fontId="18" fillId="0" borderId="6" xfId="0" applyFont="1" applyBorder="1" applyAlignment="1">
      <alignment horizontal="left" vertical="center" wrapText="1"/>
    </xf>
    <xf numFmtId="0" fontId="18" fillId="0" borderId="7" xfId="0" applyFont="1" applyBorder="1" applyAlignment="1">
      <alignment horizontal="left" vertical="center" wrapText="1"/>
    </xf>
    <xf numFmtId="0" fontId="1" fillId="4" borderId="6" xfId="0" applyFont="1" applyFill="1" applyBorder="1" applyAlignment="1">
      <alignment horizontal="center" wrapText="1"/>
    </xf>
    <xf numFmtId="0" fontId="1" fillId="4" borderId="8" xfId="0" applyFont="1" applyFill="1" applyBorder="1" applyAlignment="1">
      <alignment horizontal="center" wrapText="1"/>
    </xf>
    <xf numFmtId="164" fontId="0" fillId="4" borderId="6" xfId="2" applyNumberFormat="1" applyFont="1" applyFill="1" applyBorder="1" applyAlignment="1">
      <alignment horizontal="center" vertical="center"/>
    </xf>
    <xf numFmtId="164" fontId="0" fillId="4" borderId="8" xfId="2" applyNumberFormat="1" applyFont="1" applyFill="1" applyBorder="1" applyAlignment="1">
      <alignment horizontal="center" vertical="center"/>
    </xf>
    <xf numFmtId="9" fontId="0" fillId="4" borderId="6" xfId="2" applyFont="1" applyFill="1" applyBorder="1" applyAlignment="1">
      <alignment horizontal="center" vertical="center"/>
    </xf>
    <xf numFmtId="9" fontId="0" fillId="4" borderId="8" xfId="2" applyFont="1" applyFill="1" applyBorder="1" applyAlignment="1">
      <alignment horizontal="center" vertical="center"/>
    </xf>
    <xf numFmtId="9" fontId="83" fillId="0" borderId="6" xfId="2" applyFont="1" applyFill="1" applyBorder="1" applyAlignment="1">
      <alignment horizontal="center" vertical="center"/>
    </xf>
    <xf numFmtId="9" fontId="83" fillId="0" borderId="8" xfId="2" applyFont="1" applyFill="1" applyBorder="1" applyAlignment="1">
      <alignment horizontal="center" vertical="center"/>
    </xf>
    <xf numFmtId="0" fontId="97" fillId="0" borderId="6" xfId="0" quotePrefix="1" applyFont="1" applyFill="1" applyBorder="1" applyAlignment="1">
      <alignment horizontal="left" vertical="center" wrapText="1"/>
    </xf>
    <xf numFmtId="0" fontId="97" fillId="0" borderId="8" xfId="0" quotePrefix="1" applyFont="1" applyFill="1" applyBorder="1" applyAlignment="1">
      <alignment horizontal="left" vertical="center" wrapText="1"/>
    </xf>
    <xf numFmtId="0" fontId="0" fillId="0" borderId="6" xfId="0" applyFill="1" applyBorder="1" applyAlignment="1" applyProtection="1">
      <alignment horizontal="center" vertical="center"/>
      <protection locked="0"/>
    </xf>
    <xf numFmtId="0" fontId="0" fillId="0" borderId="8" xfId="0" applyFill="1" applyBorder="1" applyAlignment="1" applyProtection="1">
      <alignment horizontal="center" vertical="center"/>
      <protection locked="0"/>
    </xf>
    <xf numFmtId="0" fontId="0" fillId="0" borderId="1" xfId="0" applyFill="1" applyBorder="1" applyAlignment="1" applyProtection="1">
      <alignment horizontal="center" vertical="center"/>
      <protection locked="0"/>
    </xf>
    <xf numFmtId="9" fontId="0" fillId="4" borderId="1" xfId="2" applyFont="1" applyFill="1" applyBorder="1" applyAlignment="1">
      <alignment horizontal="center" vertical="center"/>
    </xf>
    <xf numFmtId="164" fontId="0" fillId="4" borderId="1" xfId="2" applyNumberFormat="1" applyFont="1" applyFill="1" applyBorder="1" applyAlignment="1">
      <alignment horizontal="center" vertical="center"/>
    </xf>
    <xf numFmtId="164" fontId="0" fillId="0" borderId="1" xfId="2" applyNumberFormat="1" applyFont="1" applyFill="1" applyBorder="1" applyAlignment="1">
      <alignment horizontal="center" vertical="center"/>
    </xf>
    <xf numFmtId="0" fontId="1" fillId="0" borderId="1" xfId="0" applyFont="1" applyFill="1" applyBorder="1" applyAlignment="1">
      <alignment horizontal="left" vertical="center" wrapText="1"/>
    </xf>
    <xf numFmtId="9" fontId="0" fillId="0" borderId="1" xfId="2" applyFont="1" applyFill="1" applyBorder="1" applyAlignment="1">
      <alignment horizontal="left" vertical="center"/>
    </xf>
    <xf numFmtId="0" fontId="1" fillId="0" borderId="1" xfId="1" applyFont="1" applyFill="1" applyBorder="1" applyAlignment="1">
      <alignment horizontal="left" vertical="center" wrapText="1"/>
    </xf>
    <xf numFmtId="0" fontId="4" fillId="0" borderId="1" xfId="0" applyFont="1" applyBorder="1" applyAlignment="1">
      <alignment horizontal="left" vertical="center"/>
    </xf>
    <xf numFmtId="0" fontId="4" fillId="4" borderId="1" xfId="0" applyFont="1" applyFill="1" applyBorder="1" applyAlignment="1">
      <alignment horizontal="left" wrapText="1"/>
    </xf>
    <xf numFmtId="0" fontId="0" fillId="0" borderId="0" xfId="0" applyFill="1" applyAlignment="1">
      <alignment horizontal="center" vertical="center"/>
    </xf>
    <xf numFmtId="0" fontId="5" fillId="2" borderId="0" xfId="0" applyFont="1" applyFill="1" applyBorder="1" applyAlignment="1">
      <alignment horizontal="center" vertical="center" wrapText="1"/>
    </xf>
    <xf numFmtId="0" fontId="5" fillId="7" borderId="0" xfId="0" applyFont="1" applyFill="1" applyBorder="1" applyAlignment="1">
      <alignment horizontal="center" vertical="center" wrapText="1"/>
    </xf>
    <xf numFmtId="0" fontId="45" fillId="0" borderId="18" xfId="0" applyFont="1" applyBorder="1" applyAlignment="1">
      <alignment horizontal="left"/>
    </xf>
    <xf numFmtId="0" fontId="45" fillId="0" borderId="27" xfId="0" applyFont="1" applyBorder="1" applyAlignment="1">
      <alignment horizontal="left"/>
    </xf>
    <xf numFmtId="0" fontId="45" fillId="0" borderId="17" xfId="0" applyFont="1" applyBorder="1" applyAlignment="1">
      <alignment horizontal="left"/>
    </xf>
    <xf numFmtId="0" fontId="22" fillId="0" borderId="14" xfId="0" applyFont="1" applyBorder="1" applyAlignment="1">
      <alignment horizontal="center"/>
    </xf>
    <xf numFmtId="0" fontId="22" fillId="0" borderId="26" xfId="0" applyFont="1" applyBorder="1" applyAlignment="1">
      <alignment horizontal="center"/>
    </xf>
    <xf numFmtId="0" fontId="22" fillId="0" borderId="13" xfId="0" applyFont="1" applyBorder="1" applyAlignment="1">
      <alignment horizontal="center"/>
    </xf>
    <xf numFmtId="0" fontId="45" fillId="0" borderId="18" xfId="0" applyFont="1" applyBorder="1" applyAlignment="1">
      <alignment horizontal="left" vertical="center"/>
    </xf>
    <xf numFmtId="0" fontId="45" fillId="0" borderId="27" xfId="0" applyFont="1" applyBorder="1" applyAlignment="1">
      <alignment horizontal="left" vertical="center"/>
    </xf>
    <xf numFmtId="0" fontId="45" fillId="0" borderId="17" xfId="0" applyFont="1" applyBorder="1" applyAlignment="1">
      <alignment horizontal="left" vertical="center"/>
    </xf>
    <xf numFmtId="0" fontId="15" fillId="0" borderId="14" xfId="0" applyFont="1" applyBorder="1" applyAlignment="1">
      <alignment horizontal="center"/>
    </xf>
    <xf numFmtId="0" fontId="15" fillId="0" borderId="26" xfId="0" applyFont="1" applyBorder="1" applyAlignment="1">
      <alignment horizontal="center"/>
    </xf>
    <xf numFmtId="0" fontId="15" fillId="0" borderId="13" xfId="0" applyFont="1" applyBorder="1" applyAlignment="1">
      <alignment horizontal="center"/>
    </xf>
    <xf numFmtId="0" fontId="15" fillId="0" borderId="3" xfId="0" applyFont="1" applyBorder="1" applyAlignment="1">
      <alignment horizontal="center" vertical="center"/>
    </xf>
    <xf numFmtId="0" fontId="15" fillId="0" borderId="28" xfId="0" applyFont="1" applyBorder="1" applyAlignment="1">
      <alignment horizontal="center" vertical="center"/>
    </xf>
    <xf numFmtId="0" fontId="15" fillId="0" borderId="2" xfId="0" applyFont="1" applyBorder="1" applyAlignment="1">
      <alignment horizontal="center" vertical="center"/>
    </xf>
    <xf numFmtId="0" fontId="15" fillId="0" borderId="0" xfId="0" applyFont="1" applyAlignment="1">
      <alignment horizontal="center" vertical="center" textRotation="90" wrapText="1"/>
    </xf>
    <xf numFmtId="0" fontId="44" fillId="0" borderId="0" xfId="0" applyFont="1" applyAlignment="1">
      <alignment horizontal="center" wrapText="1"/>
    </xf>
    <xf numFmtId="0" fontId="44" fillId="0" borderId="0" xfId="0" applyFont="1" applyAlignment="1">
      <alignment horizontal="center"/>
    </xf>
    <xf numFmtId="0" fontId="15" fillId="0" borderId="14" xfId="0" applyFont="1" applyBorder="1" applyAlignment="1">
      <alignment horizontal="center" vertical="center"/>
    </xf>
    <xf numFmtId="0" fontId="15" fillId="0" borderId="26" xfId="0" applyFont="1" applyBorder="1" applyAlignment="1">
      <alignment horizontal="center" vertical="center"/>
    </xf>
    <xf numFmtId="0" fontId="15" fillId="0" borderId="13" xfId="0" applyFont="1" applyBorder="1" applyAlignment="1">
      <alignment horizontal="center" vertical="center"/>
    </xf>
    <xf numFmtId="0" fontId="58" fillId="0" borderId="3" xfId="0" applyFont="1" applyBorder="1" applyAlignment="1">
      <alignment horizontal="left" vertical="top" wrapText="1"/>
    </xf>
    <xf numFmtId="0" fontId="58" fillId="0" borderId="28" xfId="0" applyFont="1" applyBorder="1" applyAlignment="1">
      <alignment horizontal="left" vertical="top" wrapText="1"/>
    </xf>
    <xf numFmtId="0" fontId="58" fillId="0" borderId="2" xfId="0" applyFont="1" applyBorder="1" applyAlignment="1">
      <alignment horizontal="left" vertical="top" wrapText="1"/>
    </xf>
    <xf numFmtId="0" fontId="45" fillId="0" borderId="18" xfId="0" applyFont="1" applyBorder="1" applyAlignment="1">
      <alignment horizontal="left" wrapText="1"/>
    </xf>
    <xf numFmtId="0" fontId="23" fillId="0" borderId="0" xfId="0" applyFont="1" applyAlignment="1">
      <alignment horizontal="center" vertical="center" textRotation="90" wrapText="1"/>
    </xf>
    <xf numFmtId="0" fontId="6" fillId="0" borderId="6" xfId="0" applyFont="1" applyBorder="1" applyAlignment="1">
      <alignment horizontal="center" vertical="center" wrapText="1"/>
    </xf>
    <xf numFmtId="0" fontId="6" fillId="0" borderId="7" xfId="0" applyFont="1" applyBorder="1" applyAlignment="1">
      <alignment horizontal="center" vertical="center" wrapText="1"/>
    </xf>
    <xf numFmtId="0" fontId="6" fillId="0" borderId="8" xfId="0" applyFont="1" applyBorder="1" applyAlignment="1">
      <alignment horizontal="center" vertical="center" wrapText="1"/>
    </xf>
    <xf numFmtId="0" fontId="62" fillId="0" borderId="6" xfId="0" applyFont="1" applyBorder="1" applyAlignment="1">
      <alignment horizontal="center" vertical="center" readingOrder="1"/>
    </xf>
    <xf numFmtId="0" fontId="62" fillId="0" borderId="7" xfId="0" applyFont="1" applyBorder="1" applyAlignment="1">
      <alignment horizontal="center" vertical="center" readingOrder="1"/>
    </xf>
    <xf numFmtId="0" fontId="62" fillId="0" borderId="8" xfId="0" applyFont="1" applyBorder="1" applyAlignment="1">
      <alignment horizontal="center" vertical="center" readingOrder="1"/>
    </xf>
    <xf numFmtId="0" fontId="12" fillId="0" borderId="14" xfId="0" applyFont="1" applyBorder="1" applyAlignment="1">
      <alignment horizontal="center"/>
    </xf>
    <xf numFmtId="0" fontId="12" fillId="0" borderId="26" xfId="0" applyFont="1" applyBorder="1" applyAlignment="1">
      <alignment horizontal="center"/>
    </xf>
    <xf numFmtId="0" fontId="12" fillId="0" borderId="13" xfId="0" applyFont="1" applyBorder="1" applyAlignment="1">
      <alignment horizontal="center"/>
    </xf>
    <xf numFmtId="0" fontId="58" fillId="0" borderId="18" xfId="0" applyFont="1" applyBorder="1" applyAlignment="1">
      <alignment horizontal="left" wrapText="1"/>
    </xf>
    <xf numFmtId="0" fontId="58" fillId="0" borderId="27" xfId="0" applyFont="1" applyBorder="1" applyAlignment="1">
      <alignment horizontal="left"/>
    </xf>
    <xf numFmtId="0" fontId="58" fillId="0" borderId="17" xfId="0" applyFont="1" applyBorder="1" applyAlignment="1">
      <alignment horizontal="left"/>
    </xf>
    <xf numFmtId="0" fontId="23" fillId="0" borderId="3" xfId="0" applyFont="1" applyBorder="1" applyAlignment="1">
      <alignment horizontal="center" vertical="center"/>
    </xf>
    <xf numFmtId="0" fontId="23" fillId="0" borderId="28" xfId="0" applyFont="1" applyBorder="1" applyAlignment="1">
      <alignment horizontal="center" vertical="center"/>
    </xf>
    <xf numFmtId="0" fontId="23" fillId="0" borderId="2" xfId="0" applyFont="1" applyBorder="1" applyAlignment="1">
      <alignment horizontal="center" vertical="center"/>
    </xf>
    <xf numFmtId="0" fontId="23" fillId="0" borderId="14" xfId="0" applyFont="1" applyBorder="1" applyAlignment="1">
      <alignment horizontal="center"/>
    </xf>
    <xf numFmtId="0" fontId="23" fillId="0" borderId="26" xfId="0" applyFont="1" applyBorder="1" applyAlignment="1">
      <alignment horizontal="center"/>
    </xf>
    <xf numFmtId="0" fontId="23" fillId="0" borderId="13" xfId="0" applyFont="1" applyBorder="1" applyAlignment="1">
      <alignment horizontal="center"/>
    </xf>
    <xf numFmtId="0" fontId="56" fillId="0" borderId="18" xfId="0" applyFont="1" applyBorder="1" applyAlignment="1">
      <alignment horizontal="left" vertical="center" wrapText="1"/>
    </xf>
    <xf numFmtId="0" fontId="56" fillId="0" borderId="27" xfId="0" applyFont="1" applyBorder="1" applyAlignment="1">
      <alignment horizontal="left" vertical="center" wrapText="1"/>
    </xf>
    <xf numFmtId="0" fontId="56" fillId="0" borderId="17" xfId="0" applyFont="1" applyBorder="1" applyAlignment="1">
      <alignment horizontal="left" vertical="center" wrapText="1"/>
    </xf>
    <xf numFmtId="0" fontId="23" fillId="0" borderId="14" xfId="0" applyFont="1" applyBorder="1" applyAlignment="1">
      <alignment horizontal="center" vertical="center"/>
    </xf>
    <xf numFmtId="0" fontId="23" fillId="0" borderId="26" xfId="0" applyFont="1" applyBorder="1" applyAlignment="1">
      <alignment horizontal="center" vertical="center"/>
    </xf>
    <xf numFmtId="0" fontId="23" fillId="0" borderId="13" xfId="0" applyFont="1" applyBorder="1" applyAlignment="1">
      <alignment horizontal="center" vertical="center"/>
    </xf>
    <xf numFmtId="0" fontId="56" fillId="0" borderId="18" xfId="0" applyFont="1" applyBorder="1" applyAlignment="1">
      <alignment horizontal="left" vertical="top" wrapText="1"/>
    </xf>
    <xf numFmtId="0" fontId="56" fillId="0" borderId="27" xfId="0" applyFont="1" applyBorder="1" applyAlignment="1">
      <alignment horizontal="left" vertical="top"/>
    </xf>
    <xf numFmtId="0" fontId="56" fillId="0" borderId="17" xfId="0" applyFont="1" applyBorder="1" applyAlignment="1">
      <alignment horizontal="left" vertical="top"/>
    </xf>
    <xf numFmtId="0" fontId="45" fillId="0" borderId="18" xfId="0" applyFont="1" applyBorder="1" applyAlignment="1">
      <alignment horizontal="left" vertical="top" wrapText="1"/>
    </xf>
    <xf numFmtId="0" fontId="45" fillId="0" borderId="27" xfId="0" applyFont="1" applyBorder="1" applyAlignment="1">
      <alignment horizontal="left" vertical="top"/>
    </xf>
    <xf numFmtId="0" fontId="45" fillId="0" borderId="17" xfId="0" applyFont="1" applyBorder="1" applyAlignment="1">
      <alignment horizontal="left" vertical="top"/>
    </xf>
    <xf numFmtId="0" fontId="56" fillId="0" borderId="6" xfId="0" applyFont="1" applyBorder="1" applyAlignment="1">
      <alignment horizontal="left" vertical="center" wrapText="1"/>
    </xf>
    <xf numFmtId="0" fontId="56" fillId="0" borderId="7" xfId="0" applyFont="1" applyBorder="1" applyAlignment="1">
      <alignment horizontal="left" vertical="center" wrapText="1"/>
    </xf>
    <xf numFmtId="0" fontId="56" fillId="0" borderId="8" xfId="0" applyFont="1" applyBorder="1" applyAlignment="1">
      <alignment horizontal="left" vertical="center" wrapText="1"/>
    </xf>
    <xf numFmtId="0" fontId="69" fillId="0" borderId="3" xfId="0" applyFont="1" applyBorder="1" applyAlignment="1">
      <alignment horizontal="center" vertical="center" wrapText="1"/>
    </xf>
    <xf numFmtId="0" fontId="69" fillId="0" borderId="28" xfId="0" applyFont="1" applyBorder="1" applyAlignment="1">
      <alignment horizontal="center" vertical="center" wrapText="1"/>
    </xf>
    <xf numFmtId="0" fontId="69"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28" xfId="0" applyFont="1" applyBorder="1" applyAlignment="1">
      <alignment horizontal="center" vertical="center" wrapText="1"/>
    </xf>
    <xf numFmtId="0" fontId="4" fillId="0" borderId="2" xfId="0" applyFont="1" applyBorder="1" applyAlignment="1">
      <alignment horizontal="center" vertical="center" wrapText="1"/>
    </xf>
    <xf numFmtId="0" fontId="66" fillId="0" borderId="18" xfId="0" applyFont="1" applyBorder="1" applyAlignment="1">
      <alignment horizontal="left" vertical="top" wrapText="1"/>
    </xf>
    <xf numFmtId="0" fontId="66" fillId="0" borderId="27" xfId="0" applyFont="1" applyBorder="1" applyAlignment="1">
      <alignment horizontal="left" vertical="top"/>
    </xf>
    <xf numFmtId="0" fontId="66" fillId="0" borderId="17" xfId="0" applyFont="1" applyBorder="1" applyAlignment="1">
      <alignment horizontal="left" vertical="top"/>
    </xf>
    <xf numFmtId="0" fontId="66" fillId="0" borderId="25" xfId="0" applyFont="1" applyBorder="1" applyAlignment="1">
      <alignment horizontal="left" vertical="center" wrapText="1"/>
    </xf>
    <xf numFmtId="0" fontId="67" fillId="0" borderId="0" xfId="0" applyFont="1" applyAlignment="1">
      <alignment horizontal="left" vertical="center"/>
    </xf>
    <xf numFmtId="0" fontId="67" fillId="0" borderId="29" xfId="0" applyFont="1" applyBorder="1" applyAlignment="1">
      <alignment horizontal="left" vertical="center"/>
    </xf>
    <xf numFmtId="0" fontId="67" fillId="0" borderId="25" xfId="0" applyFont="1" applyBorder="1" applyAlignment="1">
      <alignment horizontal="left" vertical="center" wrapText="1"/>
    </xf>
    <xf numFmtId="0" fontId="67" fillId="0" borderId="0" xfId="0" applyFont="1" applyAlignment="1">
      <alignment horizontal="left" vertical="center" wrapText="1"/>
    </xf>
    <xf numFmtId="0" fontId="66" fillId="0" borderId="27" xfId="0" applyFont="1" applyBorder="1" applyAlignment="1">
      <alignment horizontal="left" vertical="top" wrapText="1"/>
    </xf>
    <xf numFmtId="0" fontId="66" fillId="0" borderId="17" xfId="0" applyFont="1" applyBorder="1" applyAlignment="1">
      <alignment horizontal="left" vertical="top" wrapText="1"/>
    </xf>
    <xf numFmtId="0" fontId="66" fillId="0" borderId="18" xfId="0" quotePrefix="1" applyFont="1" applyBorder="1" applyAlignment="1">
      <alignment horizontal="left" vertical="top" wrapText="1"/>
    </xf>
    <xf numFmtId="9" fontId="0" fillId="4" borderId="0" xfId="0" applyNumberFormat="1" applyFill="1" applyBorder="1" applyAlignment="1">
      <alignment horizontal="center"/>
    </xf>
    <xf numFmtId="0" fontId="0" fillId="4" borderId="0" xfId="0" applyFill="1" applyBorder="1" applyAlignment="1">
      <alignment horizontal="center"/>
    </xf>
    <xf numFmtId="9" fontId="43" fillId="14" borderId="32" xfId="2" applyFont="1" applyFill="1" applyBorder="1" applyAlignment="1">
      <alignment horizontal="center" vertical="center"/>
    </xf>
    <xf numFmtId="0" fontId="4" fillId="0" borderId="33" xfId="0" applyFont="1" applyFill="1" applyBorder="1" applyAlignment="1">
      <alignment horizontal="center" vertical="center"/>
    </xf>
    <xf numFmtId="0" fontId="4" fillId="0" borderId="36" xfId="0" applyFont="1" applyFill="1" applyBorder="1" applyAlignment="1">
      <alignment horizontal="center" vertical="center"/>
    </xf>
    <xf numFmtId="0" fontId="4" fillId="0" borderId="38" xfId="0" applyFont="1" applyFill="1" applyBorder="1" applyAlignment="1">
      <alignment horizontal="center" vertical="center"/>
    </xf>
    <xf numFmtId="0" fontId="21" fillId="20" borderId="0" xfId="0" applyFont="1" applyFill="1" applyAlignment="1">
      <alignment horizontal="center"/>
    </xf>
    <xf numFmtId="0" fontId="0" fillId="4" borderId="0" xfId="0" applyFill="1" applyAlignment="1">
      <alignment horizontal="left" wrapText="1"/>
    </xf>
    <xf numFmtId="0" fontId="34" fillId="22" borderId="0" xfId="0" applyFont="1" applyFill="1" applyBorder="1" applyAlignment="1">
      <alignment horizontal="center"/>
    </xf>
    <xf numFmtId="0" fontId="21" fillId="23" borderId="0" xfId="0" applyFont="1" applyFill="1" applyAlignment="1">
      <alignment horizontal="center"/>
    </xf>
    <xf numFmtId="0" fontId="4" fillId="0" borderId="66" xfId="0" applyFont="1" applyFill="1" applyBorder="1" applyAlignment="1">
      <alignment horizontal="center" vertical="center"/>
    </xf>
    <xf numFmtId="0" fontId="4" fillId="0" borderId="62" xfId="0" applyFont="1" applyFill="1" applyBorder="1" applyAlignment="1">
      <alignment horizontal="center" vertical="center"/>
    </xf>
    <xf numFmtId="0" fontId="4" fillId="0" borderId="67" xfId="0" applyFont="1" applyFill="1" applyBorder="1" applyAlignment="1">
      <alignment horizontal="center" vertical="center"/>
    </xf>
    <xf numFmtId="9" fontId="43" fillId="14" borderId="71" xfId="2" applyFont="1" applyFill="1" applyBorder="1" applyAlignment="1">
      <alignment horizontal="center" vertical="center"/>
    </xf>
    <xf numFmtId="9" fontId="43" fillId="14" borderId="65" xfId="2" applyFont="1" applyFill="1" applyBorder="1" applyAlignment="1">
      <alignment horizontal="center" vertical="center"/>
    </xf>
    <xf numFmtId="9" fontId="43" fillId="14" borderId="69" xfId="2" applyFont="1" applyFill="1" applyBorder="1" applyAlignment="1">
      <alignment horizontal="center" vertical="center"/>
    </xf>
    <xf numFmtId="0" fontId="4" fillId="0" borderId="33" xfId="0" applyFont="1" applyBorder="1" applyAlignment="1">
      <alignment horizontal="center" vertical="center"/>
    </xf>
    <xf numFmtId="0" fontId="4" fillId="0" borderId="36" xfId="0" applyFont="1" applyBorder="1" applyAlignment="1">
      <alignment horizontal="center" vertical="center"/>
    </xf>
    <xf numFmtId="0" fontId="4" fillId="0" borderId="38" xfId="0" applyFont="1" applyBorder="1" applyAlignment="1">
      <alignment horizontal="center" vertical="center"/>
    </xf>
    <xf numFmtId="164" fontId="0" fillId="0" borderId="51" xfId="0" applyNumberFormat="1" applyBorder="1" applyAlignment="1">
      <alignment horizontal="center" vertical="center"/>
    </xf>
    <xf numFmtId="164" fontId="0" fillId="0" borderId="52" xfId="0" applyNumberFormat="1" applyBorder="1" applyAlignment="1">
      <alignment horizontal="center" vertical="center"/>
    </xf>
    <xf numFmtId="164" fontId="0" fillId="0" borderId="53" xfId="0" applyNumberFormat="1" applyBorder="1" applyAlignment="1">
      <alignment horizontal="center" vertical="center"/>
    </xf>
    <xf numFmtId="0" fontId="21" fillId="34" borderId="0" xfId="0" applyFont="1" applyFill="1" applyBorder="1" applyAlignment="1">
      <alignment horizontal="left"/>
    </xf>
    <xf numFmtId="9" fontId="0" fillId="0" borderId="51" xfId="0" applyNumberFormat="1" applyBorder="1" applyAlignment="1">
      <alignment horizontal="center" vertical="center"/>
    </xf>
    <xf numFmtId="9" fontId="0" fillId="0" borderId="52" xfId="0" applyNumberFormat="1" applyBorder="1" applyAlignment="1">
      <alignment horizontal="center" vertical="center"/>
    </xf>
    <xf numFmtId="9" fontId="0" fillId="0" borderId="53" xfId="0" applyNumberFormat="1" applyBorder="1" applyAlignment="1">
      <alignment horizontal="center" vertical="center"/>
    </xf>
    <xf numFmtId="0" fontId="4" fillId="0" borderId="9"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4" fillId="0" borderId="15" xfId="0" applyFont="1" applyBorder="1" applyAlignment="1">
      <alignment horizontal="center" vertical="center"/>
    </xf>
    <xf numFmtId="0" fontId="21" fillId="21" borderId="0" xfId="0" applyFont="1" applyFill="1" applyBorder="1" applyAlignment="1">
      <alignment horizontal="left"/>
    </xf>
    <xf numFmtId="0" fontId="4" fillId="0" borderId="66" xfId="0" applyFont="1" applyBorder="1" applyAlignment="1">
      <alignment horizontal="center" vertical="center"/>
    </xf>
    <xf numFmtId="0" fontId="4" fillId="0" borderId="62" xfId="0" applyFont="1" applyBorder="1" applyAlignment="1">
      <alignment horizontal="center" vertical="center"/>
    </xf>
    <xf numFmtId="0" fontId="4" fillId="0" borderId="67" xfId="0" applyFont="1" applyBorder="1" applyAlignment="1">
      <alignment horizontal="center" vertical="center"/>
    </xf>
    <xf numFmtId="0" fontId="21" fillId="19" borderId="0" xfId="0" applyFont="1" applyFill="1" applyBorder="1" applyAlignment="1">
      <alignment horizontal="left"/>
    </xf>
    <xf numFmtId="164" fontId="0" fillId="0" borderId="71" xfId="0" applyNumberFormat="1" applyBorder="1" applyAlignment="1">
      <alignment horizontal="center" vertical="center"/>
    </xf>
    <xf numFmtId="164" fontId="0" fillId="0" borderId="65" xfId="0" applyNumberFormat="1" applyBorder="1" applyAlignment="1">
      <alignment horizontal="center" vertical="center"/>
    </xf>
    <xf numFmtId="164" fontId="0" fillId="0" borderId="69" xfId="0" applyNumberFormat="1" applyBorder="1" applyAlignment="1">
      <alignment horizontal="center" vertical="center"/>
    </xf>
    <xf numFmtId="164" fontId="0" fillId="0" borderId="44" xfId="0" applyNumberFormat="1" applyFill="1" applyBorder="1" applyAlignment="1">
      <alignment horizontal="center" vertical="center"/>
    </xf>
    <xf numFmtId="0" fontId="21" fillId="32" borderId="0" xfId="0" applyFont="1" applyFill="1" applyAlignment="1">
      <alignment horizontal="center"/>
    </xf>
  </cellXfs>
  <cellStyles count="7">
    <cellStyle name="Lien hypertexte" xfId="3" builtinId="8"/>
    <cellStyle name="Neutre" xfId="6" builtinId="28"/>
    <cellStyle name="Normal" xfId="0" builtinId="0"/>
    <cellStyle name="Normal 2" xfId="1"/>
    <cellStyle name="Normal 3" xfId="4"/>
    <cellStyle name="Normal 4" xfId="5"/>
    <cellStyle name="Pourcentage" xfId="2" builtinId="5"/>
  </cellStyles>
  <dxfs count="349">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1" tint="0.499984740745262"/>
          <bgColor auto="1"/>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1" tint="0.499984740745262"/>
          <bgColor auto="1"/>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1" tint="0.499984740745262"/>
          <bgColor auto="1"/>
        </patternFill>
      </fill>
    </dxf>
    <dxf>
      <fill>
        <patternFill patternType="lightUp">
          <fgColor theme="0" tint="-0.499984740745262"/>
        </patternFill>
      </fill>
    </dxf>
    <dxf>
      <fill>
        <patternFill patternType="lightUp">
          <fgColor theme="0" tint="-0.499984740745262"/>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1" tint="0.499984740745262"/>
          <bgColor auto="1"/>
        </patternFill>
      </fill>
    </dxf>
    <dxf>
      <fill>
        <patternFill patternType="lightUp">
          <fgColor theme="0" tint="-0.499984740745262"/>
        </patternFill>
      </fill>
    </dxf>
    <dxf>
      <fill>
        <patternFill patternType="lightUp">
          <fgColor theme="0" tint="-0.499984740745262"/>
        </patternFill>
      </fill>
    </dxf>
    <dxf>
      <fill>
        <patternFill patternType="lightUp">
          <fgColor theme="1" tint="0.499984740745262"/>
          <bgColor auto="1"/>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ont>
        <color auto="1"/>
      </font>
      <fill>
        <patternFill>
          <bgColor theme="5" tint="0.39994506668294322"/>
        </patternFill>
      </fill>
    </dxf>
    <dxf>
      <font>
        <color auto="1"/>
      </font>
      <fill>
        <patternFill>
          <bgColor theme="7" tint="0.59996337778862885"/>
        </patternFill>
      </fill>
    </dxf>
    <dxf>
      <fill>
        <patternFill>
          <bgColor theme="0" tint="-0.14996795556505021"/>
        </patternFill>
      </fill>
    </dxf>
    <dxf>
      <font>
        <color auto="1"/>
      </font>
      <fill>
        <patternFill>
          <bgColor theme="5" tint="0.39994506668294322"/>
        </patternFill>
      </fill>
    </dxf>
    <dxf>
      <font>
        <color auto="1"/>
      </font>
      <fill>
        <patternFill>
          <bgColor theme="7" tint="0.59996337778862885"/>
        </patternFill>
      </fill>
    </dxf>
    <dxf>
      <fill>
        <patternFill>
          <bgColor theme="0" tint="-0.14996795556505021"/>
        </patternFill>
      </fill>
    </dxf>
    <dxf>
      <font>
        <color auto="1"/>
      </font>
      <fill>
        <patternFill>
          <bgColor theme="5" tint="0.39994506668294322"/>
        </patternFill>
      </fill>
    </dxf>
    <dxf>
      <font>
        <color auto="1"/>
      </font>
      <fill>
        <patternFill>
          <bgColor theme="7" tint="0.59996337778862885"/>
        </patternFill>
      </fill>
    </dxf>
    <dxf>
      <fill>
        <patternFill>
          <bgColor theme="0" tint="-0.14996795556505021"/>
        </patternFill>
      </fill>
    </dxf>
    <dxf>
      <font>
        <color auto="1"/>
      </font>
      <fill>
        <patternFill>
          <bgColor theme="5" tint="0.39994506668294322"/>
        </patternFill>
      </fill>
    </dxf>
    <dxf>
      <font>
        <color auto="1"/>
      </font>
      <fill>
        <patternFill>
          <bgColor theme="7" tint="0.59996337778862885"/>
        </patternFill>
      </fill>
    </dxf>
    <dxf>
      <fill>
        <patternFill>
          <bgColor theme="0" tint="-0.14996795556505021"/>
        </patternFill>
      </fill>
    </dxf>
    <dxf>
      <font>
        <color auto="1"/>
      </font>
      <fill>
        <patternFill>
          <bgColor theme="5" tint="0.39994506668294322"/>
        </patternFill>
      </fill>
    </dxf>
    <dxf>
      <font>
        <color auto="1"/>
      </font>
      <fill>
        <patternFill>
          <bgColor theme="7" tint="0.59996337778862885"/>
        </patternFill>
      </fill>
    </dxf>
    <dxf>
      <fill>
        <patternFill>
          <bgColor theme="0" tint="-0.14996795556505021"/>
        </patternFill>
      </fill>
    </dxf>
    <dxf>
      <font>
        <color auto="1"/>
      </font>
      <fill>
        <patternFill>
          <bgColor theme="5" tint="0.39994506668294322"/>
        </patternFill>
      </fill>
    </dxf>
    <dxf>
      <font>
        <color auto="1"/>
      </font>
      <fill>
        <patternFill>
          <bgColor theme="7" tint="0.59996337778862885"/>
        </patternFill>
      </fill>
    </dxf>
    <dxf>
      <fill>
        <patternFill>
          <bgColor theme="0" tint="-0.14996795556505021"/>
        </patternFill>
      </fill>
    </dxf>
    <dxf>
      <font>
        <color auto="1"/>
      </font>
      <fill>
        <patternFill>
          <bgColor theme="5" tint="0.39994506668294322"/>
        </patternFill>
      </fill>
    </dxf>
    <dxf>
      <font>
        <color auto="1"/>
      </font>
      <fill>
        <patternFill>
          <bgColor theme="7" tint="0.59996337778862885"/>
        </patternFill>
      </fill>
    </dxf>
    <dxf>
      <fill>
        <patternFill>
          <bgColor theme="0" tint="-0.14996795556505021"/>
        </patternFill>
      </fill>
    </dxf>
    <dxf>
      <font>
        <color auto="1"/>
      </font>
      <fill>
        <patternFill>
          <bgColor theme="2" tint="-9.9948118533890809E-2"/>
        </patternFill>
      </fill>
    </dxf>
    <dxf>
      <fill>
        <patternFill patternType="mediumGray">
          <fgColor rgb="FFC00000"/>
        </patternFill>
      </fill>
    </dxf>
    <dxf>
      <fill>
        <patternFill patternType="mediumGray">
          <fgColor rgb="FFC00000"/>
        </patternFill>
      </fill>
    </dxf>
    <dxf>
      <fill>
        <patternFill patternType="mediumGray">
          <fgColor rgb="FFC00000"/>
        </patternFill>
      </fill>
    </dxf>
    <dxf>
      <fill>
        <patternFill patternType="mediumGray">
          <fgColor rgb="FFC00000"/>
        </patternFill>
      </fill>
    </dxf>
    <dxf>
      <fill>
        <patternFill patternType="mediumGray">
          <fgColor rgb="FFC00000"/>
        </patternFill>
      </fill>
    </dxf>
    <dxf>
      <fill>
        <patternFill patternType="mediumGray">
          <fgColor rgb="FFC00000"/>
        </patternFill>
      </fill>
    </dxf>
    <dxf>
      <fill>
        <patternFill patternType="mediumGray">
          <fgColor rgb="FFC00000"/>
        </patternFill>
      </fill>
    </dxf>
    <dxf>
      <fill>
        <patternFill patternType="mediumGray">
          <fgColor rgb="FFC00000"/>
        </patternFill>
      </fill>
    </dxf>
    <dxf>
      <fill>
        <patternFill patternType="mediumGray">
          <fgColor rgb="FFC00000"/>
        </patternFill>
      </fill>
    </dxf>
    <dxf>
      <fill>
        <patternFill patternType="mediumGray">
          <fgColor rgb="FFC00000"/>
        </patternFill>
      </fill>
    </dxf>
    <dxf>
      <fill>
        <patternFill patternType="mediumGray">
          <fgColor rgb="FFC00000"/>
        </patternFill>
      </fill>
    </dxf>
    <dxf>
      <fill>
        <patternFill patternType="mediumGray">
          <fgColor rgb="FFC00000"/>
        </patternFill>
      </fill>
    </dxf>
    <dxf>
      <fill>
        <patternFill patternType="mediumGray">
          <fgColor rgb="FFC00000"/>
        </patternFill>
      </fill>
    </dxf>
    <dxf>
      <fill>
        <patternFill patternType="mediumGray">
          <fgColor rgb="FFC00000"/>
        </patternFill>
      </fill>
    </dxf>
    <dxf>
      <fill>
        <patternFill patternType="mediumGray">
          <fgColor rgb="FFC00000"/>
        </patternFill>
      </fill>
    </dxf>
    <dxf>
      <fill>
        <patternFill patternType="mediumGray">
          <fgColor rgb="FFC00000"/>
        </patternFill>
      </fill>
    </dxf>
    <dxf>
      <fill>
        <patternFill patternType="mediumGray">
          <fgColor rgb="FFC00000"/>
        </patternFill>
      </fill>
    </dxf>
    <dxf>
      <fill>
        <patternFill patternType="mediumGray">
          <fgColor rgb="FFC00000"/>
        </patternFill>
      </fill>
    </dxf>
    <dxf>
      <fill>
        <patternFill patternType="mediumGray">
          <fgColor rgb="FFC00000"/>
        </patternFill>
      </fill>
    </dxf>
    <dxf>
      <fill>
        <patternFill patternType="mediumGray">
          <fgColor rgb="FFC00000"/>
        </patternFill>
      </fill>
    </dxf>
    <dxf>
      <fill>
        <patternFill patternType="lightUp">
          <fgColor theme="0" tint="-0.34998626667073579"/>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1" tint="0.499984740745262"/>
          <bgColor auto="1"/>
        </patternFill>
      </fill>
    </dxf>
    <dxf>
      <fill>
        <patternFill patternType="lightUp">
          <fgColor theme="0" tint="-0.499984740745262"/>
        </patternFill>
      </fill>
    </dxf>
    <dxf>
      <font>
        <b/>
        <i val="0"/>
        <color theme="0"/>
      </font>
      <fill>
        <patternFill>
          <bgColor rgb="FFC00000"/>
        </patternFill>
      </fill>
    </dxf>
    <dxf>
      <font>
        <b/>
        <i val="0"/>
        <color theme="0"/>
      </font>
      <fill>
        <patternFill>
          <bgColor theme="5"/>
        </patternFill>
      </fill>
    </dxf>
    <dxf>
      <font>
        <b/>
        <i val="0"/>
        <color theme="0"/>
      </font>
      <fill>
        <patternFill>
          <bgColor theme="7"/>
        </patternFill>
      </fill>
    </dxf>
    <dxf>
      <font>
        <b/>
        <i val="0"/>
        <color theme="0"/>
      </font>
      <fill>
        <patternFill>
          <bgColor theme="9"/>
        </patternFill>
      </fill>
    </dxf>
    <dxf>
      <font>
        <b/>
        <i val="0"/>
        <color theme="0"/>
      </font>
      <fill>
        <patternFill>
          <bgColor rgb="FFC00000"/>
        </patternFill>
      </fill>
    </dxf>
    <dxf>
      <font>
        <b/>
        <i val="0"/>
        <color theme="0"/>
      </font>
      <fill>
        <patternFill>
          <bgColor theme="5"/>
        </patternFill>
      </fill>
    </dxf>
    <dxf>
      <font>
        <b/>
        <i val="0"/>
        <color theme="0"/>
      </font>
      <fill>
        <patternFill>
          <bgColor theme="7"/>
        </patternFill>
      </fill>
    </dxf>
    <dxf>
      <font>
        <b/>
        <i val="0"/>
        <color theme="0"/>
      </font>
      <fill>
        <patternFill>
          <bgColor theme="9"/>
        </patternFill>
      </fill>
    </dxf>
    <dxf>
      <font>
        <b/>
        <i val="0"/>
        <color theme="0"/>
      </font>
      <fill>
        <patternFill>
          <bgColor rgb="FFC00000"/>
        </patternFill>
      </fill>
    </dxf>
    <dxf>
      <font>
        <b/>
        <i val="0"/>
        <color theme="0"/>
      </font>
      <fill>
        <patternFill>
          <bgColor theme="5"/>
        </patternFill>
      </fill>
    </dxf>
    <dxf>
      <font>
        <b/>
        <i val="0"/>
        <color theme="0"/>
      </font>
      <fill>
        <patternFill>
          <bgColor theme="7"/>
        </patternFill>
      </fill>
    </dxf>
    <dxf>
      <font>
        <b/>
        <i val="0"/>
        <color theme="0"/>
      </font>
      <fill>
        <patternFill>
          <bgColor theme="9"/>
        </patternFill>
      </fill>
    </dxf>
    <dxf>
      <font>
        <b/>
        <i val="0"/>
        <color theme="0"/>
      </font>
      <fill>
        <patternFill>
          <bgColor rgb="FFC00000"/>
        </patternFill>
      </fill>
    </dxf>
    <dxf>
      <font>
        <b/>
        <i val="0"/>
        <color theme="0"/>
      </font>
      <fill>
        <patternFill>
          <bgColor theme="5"/>
        </patternFill>
      </fill>
    </dxf>
    <dxf>
      <font>
        <b/>
        <i val="0"/>
        <color theme="0"/>
      </font>
      <fill>
        <patternFill>
          <bgColor theme="7"/>
        </patternFill>
      </fill>
    </dxf>
    <dxf>
      <font>
        <b/>
        <i val="0"/>
        <color theme="0"/>
      </font>
      <fill>
        <patternFill>
          <bgColor theme="9"/>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rgb="FF000000"/>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499984740745262"/>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D6DCE5"/>
        </patternFill>
      </fill>
    </dxf>
    <dxf>
      <fill>
        <patternFill>
          <bgColor rgb="FFD6DCE5"/>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499984740745262"/>
        </patternFill>
      </fill>
    </dxf>
    <dxf>
      <fill>
        <patternFill patternType="lightUp">
          <fgColor theme="0" tint="-0.499984740745262"/>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499984740745262"/>
        </patternFill>
      </fill>
    </dxf>
    <dxf>
      <fill>
        <patternFill patternType="lightUp">
          <fgColor theme="0" tint="-0.499984740745262"/>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499984740745262"/>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ont>
        <color rgb="FF9C0006"/>
      </font>
      <fill>
        <patternFill>
          <bgColor rgb="FFFFC7CE"/>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s>
  <tableStyles count="0" defaultTableStyle="TableStyleMedium2" defaultPivotStyle="PivotStyleLight16"/>
  <colors>
    <mruColors>
      <color rgb="FF000000"/>
      <color rgb="FFFF66FF"/>
      <color rgb="FFFFB3FF"/>
      <color rgb="FFFFCCFF"/>
      <color rgb="FFF2F7FC"/>
      <color rgb="FFFEF8F4"/>
      <color rgb="FF00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26" Type="http://schemas.openxmlformats.org/officeDocument/2006/relationships/externalLink" Target="externalLinks/externalLink11.xml"/><Relationship Id="rId3" Type="http://schemas.openxmlformats.org/officeDocument/2006/relationships/worksheet" Target="worksheets/sheet3.xml"/><Relationship Id="rId21" Type="http://schemas.openxmlformats.org/officeDocument/2006/relationships/externalLink" Target="externalLinks/externalLink6.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5" Type="http://schemas.openxmlformats.org/officeDocument/2006/relationships/externalLink" Target="externalLinks/externalLink10.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externalLink" Target="externalLinks/externalLink5.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9.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8.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4.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7.xml"/><Relationship Id="rId27" Type="http://schemas.openxmlformats.org/officeDocument/2006/relationships/theme" Target="theme/theme1.xml"/><Relationship Id="rId30"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fr-FR" sz="1600" b="1"/>
              <a:t>Performance EC par axe</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radarChart>
        <c:radarStyle val="marker"/>
        <c:varyColors val="0"/>
        <c:ser>
          <c:idx val="0"/>
          <c:order val="0"/>
          <c:tx>
            <c:strRef>
              <c:f>'Note finale'!$Z$6</c:f>
              <c:strCache>
                <c:ptCount val="1"/>
                <c:pt idx="0">
                  <c:v>Point initial</c:v>
                </c:pt>
              </c:strCache>
            </c:strRef>
          </c:tx>
          <c:spPr>
            <a:ln w="28575" cap="rnd">
              <a:solidFill>
                <a:schemeClr val="accent1"/>
              </a:solidFill>
              <a:round/>
            </a:ln>
            <a:effectLst/>
          </c:spPr>
          <c:marker>
            <c:symbol val="none"/>
          </c:marker>
          <c:cat>
            <c:numRef>
              <c:f>'Note finale'!$Y$7:$Y$11</c:f>
              <c:numCache>
                <c:formatCode>General</c:formatCode>
                <c:ptCount val="5"/>
                <c:pt idx="0">
                  <c:v>1</c:v>
                </c:pt>
                <c:pt idx="1">
                  <c:v>2</c:v>
                </c:pt>
                <c:pt idx="2">
                  <c:v>3</c:v>
                </c:pt>
                <c:pt idx="3">
                  <c:v>4</c:v>
                </c:pt>
                <c:pt idx="4">
                  <c:v>5</c:v>
                </c:pt>
              </c:numCache>
            </c:numRef>
          </c:cat>
          <c:val>
            <c:numRef>
              <c:f>'Note finale'!$Z$7:$Z$11</c:f>
              <c:numCache>
                <c:formatCode>0%</c:formatCode>
                <c:ptCount val="5"/>
                <c:pt idx="0">
                  <c:v>0.67690158730158734</c:v>
                </c:pt>
                <c:pt idx="1">
                  <c:v>0</c:v>
                </c:pt>
                <c:pt idx="2">
                  <c:v>0.57469047619047608</c:v>
                </c:pt>
                <c:pt idx="3">
                  <c:v>#N/A</c:v>
                </c:pt>
                <c:pt idx="4">
                  <c:v>0.53380952380952384</c:v>
                </c:pt>
              </c:numCache>
            </c:numRef>
          </c:val>
          <c:extLst>
            <c:ext xmlns:c16="http://schemas.microsoft.com/office/drawing/2014/chart" uri="{C3380CC4-5D6E-409C-BE32-E72D297353CC}">
              <c16:uniqueId val="{00000000-B551-4E80-BD37-80DFF0E2884F}"/>
            </c:ext>
          </c:extLst>
        </c:ser>
        <c:ser>
          <c:idx val="1"/>
          <c:order val="1"/>
          <c:tx>
            <c:strRef>
              <c:f>'Note finale'!$AA$6</c:f>
              <c:strCache>
                <c:ptCount val="1"/>
                <c:pt idx="0">
                  <c:v>Année N</c:v>
                </c:pt>
              </c:strCache>
            </c:strRef>
          </c:tx>
          <c:spPr>
            <a:ln w="28575" cap="rnd">
              <a:solidFill>
                <a:schemeClr val="accent2"/>
              </a:solidFill>
              <a:round/>
            </a:ln>
            <a:effectLst/>
          </c:spPr>
          <c:marker>
            <c:symbol val="none"/>
          </c:marker>
          <c:cat>
            <c:numRef>
              <c:f>'Note finale'!$Y$7:$Y$11</c:f>
              <c:numCache>
                <c:formatCode>General</c:formatCode>
                <c:ptCount val="5"/>
                <c:pt idx="0">
                  <c:v>1</c:v>
                </c:pt>
                <c:pt idx="1">
                  <c:v>2</c:v>
                </c:pt>
                <c:pt idx="2">
                  <c:v>3</c:v>
                </c:pt>
                <c:pt idx="3">
                  <c:v>4</c:v>
                </c:pt>
                <c:pt idx="4">
                  <c:v>5</c:v>
                </c:pt>
              </c:numCache>
            </c:numRef>
          </c:cat>
          <c:val>
            <c:numRef>
              <c:f>'Note finale'!$AA$7:$AA$11</c:f>
              <c:numCache>
                <c:formatCode>0%</c:formatCode>
                <c:ptCount val="5"/>
                <c:pt idx="0">
                  <c:v>5.3333333333333323E-2</c:v>
                </c:pt>
                <c:pt idx="1">
                  <c:v>0.37729885057471263</c:v>
                </c:pt>
                <c:pt idx="2">
                  <c:v>0.2152857142857143</c:v>
                </c:pt>
                <c:pt idx="3">
                  <c:v>#N/A</c:v>
                </c:pt>
                <c:pt idx="4">
                  <c:v>#N/A</c:v>
                </c:pt>
              </c:numCache>
            </c:numRef>
          </c:val>
          <c:extLst>
            <c:ext xmlns:c16="http://schemas.microsoft.com/office/drawing/2014/chart" uri="{C3380CC4-5D6E-409C-BE32-E72D297353CC}">
              <c16:uniqueId val="{00000001-B551-4E80-BD37-80DFF0E2884F}"/>
            </c:ext>
          </c:extLst>
        </c:ser>
        <c:ser>
          <c:idx val="2"/>
          <c:order val="2"/>
          <c:tx>
            <c:strRef>
              <c:f>'Note finale'!$AB$6</c:f>
              <c:strCache>
                <c:ptCount val="1"/>
                <c:pt idx="0">
                  <c:v>Année N+1</c:v>
                </c:pt>
              </c:strCache>
            </c:strRef>
          </c:tx>
          <c:spPr>
            <a:ln w="28575" cap="rnd">
              <a:solidFill>
                <a:schemeClr val="accent3"/>
              </a:solidFill>
              <a:round/>
            </a:ln>
            <a:effectLst/>
          </c:spPr>
          <c:marker>
            <c:symbol val="none"/>
          </c:marker>
          <c:cat>
            <c:numRef>
              <c:f>'Note finale'!$Y$7:$Y$11</c:f>
              <c:numCache>
                <c:formatCode>General</c:formatCode>
                <c:ptCount val="5"/>
                <c:pt idx="0">
                  <c:v>1</c:v>
                </c:pt>
                <c:pt idx="1">
                  <c:v>2</c:v>
                </c:pt>
                <c:pt idx="2">
                  <c:v>3</c:v>
                </c:pt>
                <c:pt idx="3">
                  <c:v>4</c:v>
                </c:pt>
                <c:pt idx="4">
                  <c:v>5</c:v>
                </c:pt>
              </c:numCache>
            </c:numRef>
          </c:cat>
          <c:val>
            <c:numRef>
              <c:f>'Note finale'!$AB$7:$AB$11</c:f>
              <c:numCache>
                <c:formatCode>0%</c:formatCode>
                <c:ptCount val="5"/>
                <c:pt idx="0">
                  <c:v>5.3333333333333323E-2</c:v>
                </c:pt>
                <c:pt idx="1">
                  <c:v>0.37729885057471263</c:v>
                </c:pt>
                <c:pt idx="2">
                  <c:v>0.2152857142857143</c:v>
                </c:pt>
                <c:pt idx="3">
                  <c:v>#N/A</c:v>
                </c:pt>
                <c:pt idx="4">
                  <c:v>#N/A</c:v>
                </c:pt>
              </c:numCache>
            </c:numRef>
          </c:val>
          <c:extLst>
            <c:ext xmlns:c16="http://schemas.microsoft.com/office/drawing/2014/chart" uri="{C3380CC4-5D6E-409C-BE32-E72D297353CC}">
              <c16:uniqueId val="{00000002-B551-4E80-BD37-80DFF0E2884F}"/>
            </c:ext>
          </c:extLst>
        </c:ser>
        <c:ser>
          <c:idx val="3"/>
          <c:order val="3"/>
          <c:tx>
            <c:strRef>
              <c:f>'Note finale'!$AC$6</c:f>
              <c:strCache>
                <c:ptCount val="1"/>
                <c:pt idx="0">
                  <c:v>Année N+2</c:v>
                </c:pt>
              </c:strCache>
            </c:strRef>
          </c:tx>
          <c:spPr>
            <a:ln w="28575" cap="rnd">
              <a:solidFill>
                <a:schemeClr val="accent4"/>
              </a:solidFill>
              <a:round/>
            </a:ln>
            <a:effectLst/>
          </c:spPr>
          <c:marker>
            <c:symbol val="none"/>
          </c:marker>
          <c:cat>
            <c:numRef>
              <c:f>'Note finale'!$Y$7:$Y$11</c:f>
              <c:numCache>
                <c:formatCode>General</c:formatCode>
                <c:ptCount val="5"/>
                <c:pt idx="0">
                  <c:v>1</c:v>
                </c:pt>
                <c:pt idx="1">
                  <c:v>2</c:v>
                </c:pt>
                <c:pt idx="2">
                  <c:v>3</c:v>
                </c:pt>
                <c:pt idx="3">
                  <c:v>4</c:v>
                </c:pt>
                <c:pt idx="4">
                  <c:v>5</c:v>
                </c:pt>
              </c:numCache>
            </c:numRef>
          </c:cat>
          <c:val>
            <c:numRef>
              <c:f>'Note finale'!$AC$7:$AC$11</c:f>
              <c:numCache>
                <c:formatCode>0%</c:formatCode>
                <c:ptCount val="5"/>
                <c:pt idx="0">
                  <c:v>5.3333333333333323E-2</c:v>
                </c:pt>
                <c:pt idx="1">
                  <c:v>0.40962643678160915</c:v>
                </c:pt>
                <c:pt idx="2">
                  <c:v>0.23671428571428574</c:v>
                </c:pt>
                <c:pt idx="3">
                  <c:v>#N/A</c:v>
                </c:pt>
                <c:pt idx="4">
                  <c:v>#N/A</c:v>
                </c:pt>
              </c:numCache>
            </c:numRef>
          </c:val>
          <c:extLst>
            <c:ext xmlns:c16="http://schemas.microsoft.com/office/drawing/2014/chart" uri="{C3380CC4-5D6E-409C-BE32-E72D297353CC}">
              <c16:uniqueId val="{00000000-BFB4-4C2A-87A2-9071218E0952}"/>
            </c:ext>
          </c:extLst>
        </c:ser>
        <c:dLbls>
          <c:showLegendKey val="0"/>
          <c:showVal val="0"/>
          <c:showCatName val="0"/>
          <c:showSerName val="0"/>
          <c:showPercent val="0"/>
          <c:showBubbleSize val="0"/>
        </c:dLbls>
        <c:axId val="585787264"/>
        <c:axId val="585790216"/>
      </c:radarChart>
      <c:catAx>
        <c:axId val="585787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fr-FR"/>
          </a:p>
        </c:txPr>
        <c:crossAx val="585790216"/>
        <c:crosses val="autoZero"/>
        <c:auto val="1"/>
        <c:lblAlgn val="ctr"/>
        <c:lblOffset val="100"/>
        <c:noMultiLvlLbl val="0"/>
      </c:catAx>
      <c:valAx>
        <c:axId val="585790216"/>
        <c:scaling>
          <c:orientation val="minMax"/>
          <c:max val="1"/>
        </c:scaling>
        <c:delete val="0"/>
        <c:axPos val="l"/>
        <c:majorGridlines>
          <c:spPr>
            <a:ln w="9525" cap="flat" cmpd="sng" algn="ctr">
              <a:solidFill>
                <a:schemeClr val="bg1">
                  <a:lumMod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fr-FR"/>
          </a:p>
        </c:txPr>
        <c:crossAx val="585787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bg2"/>
      </a:solidFill>
      <a:round/>
    </a:ln>
    <a:effectLst/>
  </c:spPr>
  <c:txPr>
    <a:bodyPr/>
    <a:lstStyle/>
    <a:p>
      <a:pPr>
        <a:defRPr sz="1100"/>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I$63" noThreeD="1"/>
</file>

<file path=xl/ctrlProps/ctrlProp2.xml><?xml version="1.0" encoding="utf-8"?>
<formControlPr xmlns="http://schemas.microsoft.com/office/spreadsheetml/2009/9/main" objectType="CheckBox" checked="Checked" fmlaLink="$I$64" noThreeD="1"/>
</file>

<file path=xl/ctrlProps/ctrlProp3.xml><?xml version="1.0" encoding="utf-8"?>
<formControlPr xmlns="http://schemas.microsoft.com/office/spreadsheetml/2009/9/main" objectType="CheckBox" checked="Checked" fmlaLink="$I$65" noThreeD="1"/>
</file>

<file path=xl/diagrams/colors1.xml><?xml version="1.0" encoding="utf-8"?>
<dgm:colorsDef xmlns:dgm="http://schemas.openxmlformats.org/drawingml/2006/diagram" xmlns:a="http://schemas.openxmlformats.org/drawingml/2006/main" uniqueId="urn:microsoft.com/office/officeart/2005/8/colors/colorful4">
  <dgm:title val=""/>
  <dgm:desc val=""/>
  <dgm:catLst>
    <dgm:cat type="colorful" pri="10400"/>
  </dgm:catLst>
  <dgm:styleLbl name="node0">
    <dgm:fillClrLst meth="repeat">
      <a:schemeClr val="accent3"/>
    </dgm:fillClrLst>
    <dgm:linClrLst meth="repeat">
      <a:schemeClr val="lt1"/>
    </dgm:linClrLst>
    <dgm:effectClrLst/>
    <dgm:txLinClrLst/>
    <dgm:txFillClrLst/>
    <dgm:txEffectClrLst/>
  </dgm:styleLbl>
  <dgm:styleLbl name="node1">
    <dgm:fillClrLst>
      <a:schemeClr val="accent4"/>
      <a:schemeClr val="accent5"/>
    </dgm:fillClrLst>
    <dgm:linClrLst meth="repeat">
      <a:schemeClr val="lt1"/>
    </dgm:linClrLst>
    <dgm:effectClrLst/>
    <dgm:txLinClrLst/>
    <dgm:txFillClrLst/>
    <dgm:txEffectClrLst/>
  </dgm:styleLbl>
  <dgm:styleLbl name="alignNode1">
    <dgm:fillClrLst>
      <a:schemeClr val="accent4"/>
      <a:schemeClr val="accent5"/>
    </dgm:fillClrLst>
    <dgm:linClrLst>
      <a:schemeClr val="accent4"/>
      <a:schemeClr val="accent5"/>
    </dgm:linClrLst>
    <dgm:effectClrLst/>
    <dgm:txLinClrLst/>
    <dgm:txFillClrLst/>
    <dgm:txEffectClrLst/>
  </dgm:styleLbl>
  <dgm:styleLbl name="lnNode1">
    <dgm:fillClrLst>
      <a:schemeClr val="accent4"/>
      <a:schemeClr val="accent5"/>
    </dgm:fillClrLst>
    <dgm:linClrLst meth="repeat">
      <a:schemeClr val="lt1"/>
    </dgm:linClrLst>
    <dgm:effectClrLst/>
    <dgm:txLinClrLst/>
    <dgm:txFillClrLst/>
    <dgm:txEffectClrLst/>
  </dgm:styleLbl>
  <dgm:styleLbl name="vennNode1">
    <dgm:fillClrLst>
      <a:schemeClr val="accent4">
        <a:alpha val="50000"/>
      </a:schemeClr>
      <a:schemeClr val="accent5">
        <a:alpha val="50000"/>
      </a:schemeClr>
    </dgm:fillClrLst>
    <dgm:linClrLst meth="repeat">
      <a:schemeClr val="lt1"/>
    </dgm:linClrLst>
    <dgm:effectClrLst/>
    <dgm:txLinClrLst/>
    <dgm:txFillClrLst/>
    <dgm:txEffectClrLst/>
  </dgm:styleLbl>
  <dgm:styleLbl name="node2">
    <dgm:fillClrLst>
      <a:schemeClr val="accent5"/>
    </dgm:fillClrLst>
    <dgm:linClrLst meth="repeat">
      <a:schemeClr val="lt1"/>
    </dgm:linClrLst>
    <dgm:effectClrLst/>
    <dgm:txLinClrLst/>
    <dgm:txFillClrLst/>
    <dgm:txEffectClrLst/>
  </dgm:styleLbl>
  <dgm:styleLbl name="node3">
    <dgm:fillClrLst>
      <a:schemeClr val="accent6"/>
    </dgm:fillClrLst>
    <dgm:linClrLst meth="repeat">
      <a:schemeClr val="lt1"/>
    </dgm:linClrLst>
    <dgm:effectClrLst/>
    <dgm:txLinClrLst/>
    <dgm:txFillClrLst/>
    <dgm:txEffectClrLst/>
  </dgm:styleLbl>
  <dgm:styleLbl name="node4">
    <dgm:fillClrLst>
      <a:schemeClr val="accent1"/>
    </dgm:fillClrLst>
    <dgm:linClrLst meth="repeat">
      <a:schemeClr val="lt1"/>
    </dgm:linClrLst>
    <dgm:effectClrLst/>
    <dgm:txLinClrLst/>
    <dgm:txFillClrLst/>
    <dgm:txEffectClrLst/>
  </dgm:styleLbl>
  <dgm:styleLbl name="fgImgPlace1">
    <dgm:fillClrLst>
      <a:schemeClr val="accent4">
        <a:tint val="50000"/>
      </a:schemeClr>
      <a:schemeClr val="accent5">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4">
        <a:tint val="50000"/>
      </a:schemeClr>
      <a:schemeClr val="accent5">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4">
        <a:tint val="50000"/>
      </a:schemeClr>
      <a:schemeClr val="accent5">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4"/>
      <a:schemeClr val="accent5"/>
    </dgm:fillClrLst>
    <dgm:linClrLst meth="repeat">
      <a:schemeClr val="lt1"/>
    </dgm:linClrLst>
    <dgm:effectClrLst/>
    <dgm:txLinClrLst/>
    <dgm:txFillClrLst/>
    <dgm:txEffectClrLst/>
  </dgm:styleLbl>
  <dgm:styleLbl name="fgSibTrans2D1">
    <dgm:fillClrLst>
      <a:schemeClr val="accent4"/>
      <a:schemeClr val="accent5"/>
    </dgm:fillClrLst>
    <dgm:linClrLst meth="repeat">
      <a:schemeClr val="lt1"/>
    </dgm:linClrLst>
    <dgm:effectClrLst/>
    <dgm:txLinClrLst/>
    <dgm:txFillClrLst meth="repeat">
      <a:schemeClr val="lt1"/>
    </dgm:txFillClrLst>
    <dgm:txEffectClrLst/>
  </dgm:styleLbl>
  <dgm:styleLbl name="bgSibTrans2D1">
    <dgm:fillClrLst>
      <a:schemeClr val="accent4"/>
      <a:schemeClr val="accent5"/>
    </dgm:fillClrLst>
    <dgm:linClrLst meth="repeat">
      <a:schemeClr val="lt1"/>
    </dgm:linClrLst>
    <dgm:effectClrLst/>
    <dgm:txLinClrLst/>
    <dgm:txFillClrLst meth="repeat">
      <a:schemeClr val="lt1"/>
    </dgm:txFillClrLst>
    <dgm:txEffectClrLst/>
  </dgm:styleLbl>
  <dgm:styleLbl name="sibTrans1D1">
    <dgm:fillClrLst/>
    <dgm:linClrLst>
      <a:schemeClr val="accent4"/>
      <a:schemeClr val="accent5"/>
    </dgm:linClrLst>
    <dgm:effectClrLst/>
    <dgm:txLinClrLst/>
    <dgm:txFillClrLst meth="repeat">
      <a:schemeClr val="tx1"/>
    </dgm:txFillClrLst>
    <dgm:txEffectClrLst/>
  </dgm:styleLbl>
  <dgm:styleLbl name="callout">
    <dgm:fillClrLst meth="repeat">
      <a:schemeClr val="accent4"/>
    </dgm:fillClrLst>
    <dgm:linClrLst meth="repeat">
      <a:schemeClr val="accent4">
        <a:tint val="50000"/>
      </a:schemeClr>
    </dgm:linClrLst>
    <dgm:effectClrLst/>
    <dgm:txLinClrLst/>
    <dgm:txFillClrLst meth="repeat">
      <a:schemeClr val="tx1"/>
    </dgm:txFillClrLst>
    <dgm:txEffectClrLst/>
  </dgm:styleLbl>
  <dgm:styleLbl name="asst0">
    <dgm:fillClrLst meth="repeat">
      <a:schemeClr val="accent4"/>
    </dgm:fillClrLst>
    <dgm:linClrLst meth="repeat">
      <a:schemeClr val="lt1">
        <a:shade val="80000"/>
      </a:schemeClr>
    </dgm:linClrLst>
    <dgm:effectClrLst/>
    <dgm:txLinClrLst/>
    <dgm:txFillClrLst/>
    <dgm:txEffectClrLst/>
  </dgm:styleLbl>
  <dgm:styleLbl name="asst1">
    <dgm:fillClrLst meth="repeat">
      <a:schemeClr val="accent5"/>
    </dgm:fillClrLst>
    <dgm:linClrLst meth="repeat">
      <a:schemeClr val="lt1">
        <a:shade val="80000"/>
      </a:schemeClr>
    </dgm:linClrLst>
    <dgm:effectClrLst/>
    <dgm:txLinClrLst/>
    <dgm:txFillClrLst/>
    <dgm:txEffectClrLst/>
  </dgm:styleLbl>
  <dgm:styleLbl name="asst2">
    <dgm:fillClrLst>
      <a:schemeClr val="accent6"/>
    </dgm:fillClrLst>
    <dgm:linClrLst meth="repeat">
      <a:schemeClr val="lt1"/>
    </dgm:linClrLst>
    <dgm:effectClrLst/>
    <dgm:txLinClrLst/>
    <dgm:txFillClrLst/>
    <dgm:txEffectClrLst/>
  </dgm:styleLbl>
  <dgm:styleLbl name="asst3">
    <dgm:fillClrLst>
      <a:schemeClr val="accent1"/>
    </dgm:fillClrLst>
    <dgm:linClrLst meth="repeat">
      <a:schemeClr val="lt1"/>
    </dgm:linClrLst>
    <dgm:effectClrLst/>
    <dgm:txLinClrLst/>
    <dgm:txFillClrLst/>
    <dgm:txEffectClrLst/>
  </dgm:styleLbl>
  <dgm:styleLbl name="asst4">
    <dgm:fillClrLst>
      <a:schemeClr val="accent2"/>
    </dgm:fillClrLst>
    <dgm:linClrLst meth="repeat">
      <a:schemeClr val="lt1"/>
    </dgm:linClrLst>
    <dgm:effectClrLst/>
    <dgm:txLinClrLst/>
    <dgm:txFillClrLst/>
    <dgm:txEffectClrLst/>
  </dgm:styleLbl>
  <dgm:styleLbl name="parChTrans2D1">
    <dgm:fillClrLst meth="repeat">
      <a:schemeClr val="accent4"/>
    </dgm:fillClrLst>
    <dgm:linClrLst meth="repeat">
      <a:schemeClr val="lt1"/>
    </dgm:linClrLst>
    <dgm:effectClrLst/>
    <dgm:txLinClrLst/>
    <dgm:txFillClrLst meth="repeat">
      <a:schemeClr val="lt1"/>
    </dgm:txFillClrLst>
    <dgm:txEffectClrLst/>
  </dgm:styleLbl>
  <dgm:styleLbl name="parChTrans2D2">
    <dgm:fillClrLst meth="repeat">
      <a:schemeClr val="accent5"/>
    </dgm:fillClrLst>
    <dgm:linClrLst meth="repeat">
      <a:schemeClr val="lt1"/>
    </dgm:linClrLst>
    <dgm:effectClrLst/>
    <dgm:txLinClrLst/>
    <dgm:txFillClrLst/>
    <dgm:txEffectClrLst/>
  </dgm:styleLbl>
  <dgm:styleLbl name="parChTrans2D3">
    <dgm:fillClrLst meth="repeat">
      <a:schemeClr val="accent5"/>
    </dgm:fillClrLst>
    <dgm:linClrLst meth="repeat">
      <a:schemeClr val="lt1"/>
    </dgm:linClrLst>
    <dgm:effectClrLst/>
    <dgm:txLinClrLst/>
    <dgm:txFillClrLst/>
    <dgm:txEffectClrLst/>
  </dgm:styleLbl>
  <dgm:styleLbl name="parChTrans2D4">
    <dgm:fillClrLst meth="repeat">
      <a:schemeClr val="accent6"/>
    </dgm:fillClrLst>
    <dgm:linClrLst meth="repeat">
      <a:schemeClr val="lt1"/>
    </dgm:linClrLst>
    <dgm:effectClrLst/>
    <dgm:txLinClrLst/>
    <dgm:txFillClrLst meth="repeat">
      <a:schemeClr val="lt1"/>
    </dgm:txFillClrLst>
    <dgm:txEffectClrLst/>
  </dgm:styleLbl>
  <dgm:styleLbl name="parChTrans1D1">
    <dgm:fillClrLst meth="repeat">
      <a:schemeClr val="accent4"/>
    </dgm:fillClrLst>
    <dgm:linClrLst meth="repeat">
      <a:schemeClr val="accent4"/>
    </dgm:linClrLst>
    <dgm:effectClrLst/>
    <dgm:txLinClrLst/>
    <dgm:txFillClrLst meth="repeat">
      <a:schemeClr val="tx1"/>
    </dgm:txFillClrLst>
    <dgm:txEffectClrLst/>
  </dgm:styleLbl>
  <dgm:styleLbl name="parChTrans1D2">
    <dgm:fillClrLst meth="repeat">
      <a:schemeClr val="accent4">
        <a:tint val="90000"/>
      </a:schemeClr>
    </dgm:fillClrLst>
    <dgm:linClrLst meth="repeat">
      <a:schemeClr val="accent5"/>
    </dgm:linClrLst>
    <dgm:effectClrLst/>
    <dgm:txLinClrLst/>
    <dgm:txFillClrLst meth="repeat">
      <a:schemeClr val="tx1"/>
    </dgm:txFillClrLst>
    <dgm:txEffectClrLst/>
  </dgm:styleLbl>
  <dgm:styleLbl name="parChTrans1D3">
    <dgm:fillClrLst meth="repeat">
      <a:schemeClr val="accent4">
        <a:tint val="70000"/>
      </a:schemeClr>
    </dgm:fillClrLst>
    <dgm:linClrLst meth="repeat">
      <a:schemeClr val="accent6"/>
    </dgm:linClrLst>
    <dgm:effectClrLst/>
    <dgm:txLinClrLst/>
    <dgm:txFillClrLst meth="repeat">
      <a:schemeClr val="tx1"/>
    </dgm:txFillClrLst>
    <dgm:txEffectClrLst/>
  </dgm:styleLbl>
  <dgm:styleLbl name="parChTrans1D4">
    <dgm:fillClrLst meth="repeat">
      <a:schemeClr val="accent4">
        <a:tint val="50000"/>
      </a:schemeClr>
    </dgm:fillClrLst>
    <dgm:linClrLst meth="repeat">
      <a:schemeClr val="accent1"/>
    </dgm:linClrLst>
    <dgm:effectClrLst/>
    <dgm:txLinClrLst/>
    <dgm:txFillClrLst meth="repeat">
      <a:schemeClr val="tx1"/>
    </dgm:txFillClrLst>
    <dgm:txEffectClrLst/>
  </dgm:styleLbl>
  <dgm:styleLbl name="f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conF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align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4"/>
    </dgm:linClrLst>
    <dgm:effectClrLst/>
    <dgm:txLinClrLst/>
    <dgm:txFillClrLst meth="repeat">
      <a:schemeClr val="dk1"/>
    </dgm:txFillClrLst>
    <dgm:txEffectClrLst/>
  </dgm:styleLbl>
  <dgm:styleLbl name="b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solidFgAcc1">
    <dgm:fillClrLst meth="repeat">
      <a:schemeClr val="lt1"/>
    </dgm:fillClrLst>
    <dgm:linClrLst>
      <a:schemeClr val="accent4"/>
      <a:schemeClr val="accent5"/>
    </dgm:linClrLst>
    <dgm:effectClrLst/>
    <dgm:txLinClrLst/>
    <dgm:txFillClrLst meth="repeat">
      <a:schemeClr val="dk1"/>
    </dgm:txFillClrLst>
    <dgm:txEffectClrLst/>
  </dgm:styleLbl>
  <dgm:styleLbl name="solidAlignAcc1">
    <dgm:fillClrLst meth="repeat">
      <a:schemeClr val="lt1"/>
    </dgm:fillClrLst>
    <dgm:linClrLst>
      <a:schemeClr val="accent4"/>
      <a:schemeClr val="accent5"/>
    </dgm:linClrLst>
    <dgm:effectClrLst/>
    <dgm:txLinClrLst/>
    <dgm:txFillClrLst meth="repeat">
      <a:schemeClr val="dk1"/>
    </dgm:txFillClrLst>
    <dgm:txEffectClrLst/>
  </dgm:styleLbl>
  <dgm:styleLbl name="solidBgAcc1">
    <dgm:fillClrLst meth="repeat">
      <a:schemeClr val="lt1"/>
    </dgm:fillClrLst>
    <dgm:linClrLst>
      <a:schemeClr val="accent4"/>
      <a:schemeClr val="accent5"/>
    </dgm:linClrLst>
    <dgm:effectClrLst/>
    <dgm:txLinClrLst/>
    <dgm:txFillClrLst meth="repeat">
      <a:schemeClr val="dk1"/>
    </dgm:txFillClrLst>
    <dgm:txEffectClrLst/>
  </dgm:styleLbl>
  <dgm:styleLbl name="fg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align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bg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3"/>
    </dgm:linClrLst>
    <dgm:effectClrLst/>
    <dgm:txLinClrLst/>
    <dgm:txFillClrLst meth="repeat">
      <a:schemeClr val="dk1"/>
    </dgm:txFillClrLst>
    <dgm:txEffectClrLst/>
  </dgm:styleLbl>
  <dgm:styleLbl name="fgAcc2">
    <dgm:fillClrLst meth="repeat">
      <a:schemeClr val="lt1">
        <a:alpha val="90000"/>
      </a:schemeClr>
    </dgm:fillClrLst>
    <dgm:linClrLst>
      <a:schemeClr val="accent5"/>
    </dgm:linClrLst>
    <dgm:effectClrLst/>
    <dgm:txLinClrLst/>
    <dgm:txFillClrLst meth="repeat">
      <a:schemeClr val="dk1"/>
    </dgm:txFillClrLst>
    <dgm:txEffectClrLst/>
  </dgm:styleLbl>
  <dgm:styleLbl name="fgAcc3">
    <dgm:fillClrLst meth="repeat">
      <a:schemeClr val="lt1">
        <a:alpha val="90000"/>
      </a:schemeClr>
    </dgm:fillClrLst>
    <dgm:linClrLst>
      <a:schemeClr val="accent6"/>
    </dgm:linClrLst>
    <dgm:effectClrLst/>
    <dgm:txLinClrLst/>
    <dgm:txFillClrLst meth="repeat">
      <a:schemeClr val="dk1"/>
    </dgm:txFillClrLst>
    <dgm:txEffectClrLst/>
  </dgm:styleLbl>
  <dgm:styleLbl name="fgAcc4">
    <dgm:fillClrLst meth="repeat">
      <a:schemeClr val="lt1">
        <a:alpha val="90000"/>
      </a:schemeClr>
    </dgm:fillClrLst>
    <dgm:linClrLst>
      <a:schemeClr val="accent1"/>
    </dgm:linClrLst>
    <dgm:effectClrLst/>
    <dgm:txLinClrLst/>
    <dgm:txFillClrLst meth="repeat">
      <a:schemeClr val="dk1"/>
    </dgm:txFillClrLst>
    <dgm:txEffectClrLst/>
  </dgm:styleLbl>
  <dgm:styleLbl name="bgShp">
    <dgm:fillClrLst meth="repeat">
      <a:schemeClr val="accent4">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4">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4">
        <a:tint val="50000"/>
        <a:alpha val="40000"/>
      </a:schemeClr>
    </dgm:fillClrLst>
    <dgm:linClrLst meth="repeat">
      <a:schemeClr val="accent4"/>
    </dgm:linClrLst>
    <dgm:effectClrLst/>
    <dgm:txLinClrLst/>
    <dgm:txFillClrLst meth="repeat">
      <a:schemeClr val="lt1"/>
    </dgm:txFillClrLst>
    <dgm:txEffectClrLst/>
  </dgm:styleLbl>
  <dgm:styleLbl name="fgShp">
    <dgm:fillClrLst meth="repeat">
      <a:schemeClr val="accent4">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4">
  <dgm:title val=""/>
  <dgm:desc val=""/>
  <dgm:catLst>
    <dgm:cat type="colorful" pri="10400"/>
  </dgm:catLst>
  <dgm:styleLbl name="node0">
    <dgm:fillClrLst meth="repeat">
      <a:schemeClr val="accent3"/>
    </dgm:fillClrLst>
    <dgm:linClrLst meth="repeat">
      <a:schemeClr val="lt1"/>
    </dgm:linClrLst>
    <dgm:effectClrLst/>
    <dgm:txLinClrLst/>
    <dgm:txFillClrLst/>
    <dgm:txEffectClrLst/>
  </dgm:styleLbl>
  <dgm:styleLbl name="node1">
    <dgm:fillClrLst>
      <a:schemeClr val="accent4"/>
      <a:schemeClr val="accent5"/>
    </dgm:fillClrLst>
    <dgm:linClrLst meth="repeat">
      <a:schemeClr val="lt1"/>
    </dgm:linClrLst>
    <dgm:effectClrLst/>
    <dgm:txLinClrLst/>
    <dgm:txFillClrLst/>
    <dgm:txEffectClrLst/>
  </dgm:styleLbl>
  <dgm:styleLbl name="alignNode1">
    <dgm:fillClrLst>
      <a:schemeClr val="accent4"/>
      <a:schemeClr val="accent5"/>
    </dgm:fillClrLst>
    <dgm:linClrLst>
      <a:schemeClr val="accent4"/>
      <a:schemeClr val="accent5"/>
    </dgm:linClrLst>
    <dgm:effectClrLst/>
    <dgm:txLinClrLst/>
    <dgm:txFillClrLst/>
    <dgm:txEffectClrLst/>
  </dgm:styleLbl>
  <dgm:styleLbl name="lnNode1">
    <dgm:fillClrLst>
      <a:schemeClr val="accent4"/>
      <a:schemeClr val="accent5"/>
    </dgm:fillClrLst>
    <dgm:linClrLst meth="repeat">
      <a:schemeClr val="lt1"/>
    </dgm:linClrLst>
    <dgm:effectClrLst/>
    <dgm:txLinClrLst/>
    <dgm:txFillClrLst/>
    <dgm:txEffectClrLst/>
  </dgm:styleLbl>
  <dgm:styleLbl name="vennNode1">
    <dgm:fillClrLst>
      <a:schemeClr val="accent4">
        <a:alpha val="50000"/>
      </a:schemeClr>
      <a:schemeClr val="accent5">
        <a:alpha val="50000"/>
      </a:schemeClr>
    </dgm:fillClrLst>
    <dgm:linClrLst meth="repeat">
      <a:schemeClr val="lt1"/>
    </dgm:linClrLst>
    <dgm:effectClrLst/>
    <dgm:txLinClrLst/>
    <dgm:txFillClrLst/>
    <dgm:txEffectClrLst/>
  </dgm:styleLbl>
  <dgm:styleLbl name="node2">
    <dgm:fillClrLst>
      <a:schemeClr val="accent5"/>
    </dgm:fillClrLst>
    <dgm:linClrLst meth="repeat">
      <a:schemeClr val="lt1"/>
    </dgm:linClrLst>
    <dgm:effectClrLst/>
    <dgm:txLinClrLst/>
    <dgm:txFillClrLst/>
    <dgm:txEffectClrLst/>
  </dgm:styleLbl>
  <dgm:styleLbl name="node3">
    <dgm:fillClrLst>
      <a:schemeClr val="accent6"/>
    </dgm:fillClrLst>
    <dgm:linClrLst meth="repeat">
      <a:schemeClr val="lt1"/>
    </dgm:linClrLst>
    <dgm:effectClrLst/>
    <dgm:txLinClrLst/>
    <dgm:txFillClrLst/>
    <dgm:txEffectClrLst/>
  </dgm:styleLbl>
  <dgm:styleLbl name="node4">
    <dgm:fillClrLst>
      <a:schemeClr val="accent1"/>
    </dgm:fillClrLst>
    <dgm:linClrLst meth="repeat">
      <a:schemeClr val="lt1"/>
    </dgm:linClrLst>
    <dgm:effectClrLst/>
    <dgm:txLinClrLst/>
    <dgm:txFillClrLst/>
    <dgm:txEffectClrLst/>
  </dgm:styleLbl>
  <dgm:styleLbl name="fgImgPlace1">
    <dgm:fillClrLst>
      <a:schemeClr val="accent4">
        <a:tint val="50000"/>
      </a:schemeClr>
      <a:schemeClr val="accent5">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4">
        <a:tint val="50000"/>
      </a:schemeClr>
      <a:schemeClr val="accent5">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4">
        <a:tint val="50000"/>
      </a:schemeClr>
      <a:schemeClr val="accent5">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4"/>
      <a:schemeClr val="accent5"/>
    </dgm:fillClrLst>
    <dgm:linClrLst meth="repeat">
      <a:schemeClr val="lt1"/>
    </dgm:linClrLst>
    <dgm:effectClrLst/>
    <dgm:txLinClrLst/>
    <dgm:txFillClrLst/>
    <dgm:txEffectClrLst/>
  </dgm:styleLbl>
  <dgm:styleLbl name="fgSibTrans2D1">
    <dgm:fillClrLst>
      <a:schemeClr val="accent4"/>
      <a:schemeClr val="accent5"/>
    </dgm:fillClrLst>
    <dgm:linClrLst meth="repeat">
      <a:schemeClr val="lt1"/>
    </dgm:linClrLst>
    <dgm:effectClrLst/>
    <dgm:txLinClrLst/>
    <dgm:txFillClrLst meth="repeat">
      <a:schemeClr val="lt1"/>
    </dgm:txFillClrLst>
    <dgm:txEffectClrLst/>
  </dgm:styleLbl>
  <dgm:styleLbl name="bgSibTrans2D1">
    <dgm:fillClrLst>
      <a:schemeClr val="accent4"/>
      <a:schemeClr val="accent5"/>
    </dgm:fillClrLst>
    <dgm:linClrLst meth="repeat">
      <a:schemeClr val="lt1"/>
    </dgm:linClrLst>
    <dgm:effectClrLst/>
    <dgm:txLinClrLst/>
    <dgm:txFillClrLst meth="repeat">
      <a:schemeClr val="lt1"/>
    </dgm:txFillClrLst>
    <dgm:txEffectClrLst/>
  </dgm:styleLbl>
  <dgm:styleLbl name="sibTrans1D1">
    <dgm:fillClrLst/>
    <dgm:linClrLst>
      <a:schemeClr val="accent4"/>
      <a:schemeClr val="accent5"/>
    </dgm:linClrLst>
    <dgm:effectClrLst/>
    <dgm:txLinClrLst/>
    <dgm:txFillClrLst meth="repeat">
      <a:schemeClr val="tx1"/>
    </dgm:txFillClrLst>
    <dgm:txEffectClrLst/>
  </dgm:styleLbl>
  <dgm:styleLbl name="callout">
    <dgm:fillClrLst meth="repeat">
      <a:schemeClr val="accent4"/>
    </dgm:fillClrLst>
    <dgm:linClrLst meth="repeat">
      <a:schemeClr val="accent4">
        <a:tint val="50000"/>
      </a:schemeClr>
    </dgm:linClrLst>
    <dgm:effectClrLst/>
    <dgm:txLinClrLst/>
    <dgm:txFillClrLst meth="repeat">
      <a:schemeClr val="tx1"/>
    </dgm:txFillClrLst>
    <dgm:txEffectClrLst/>
  </dgm:styleLbl>
  <dgm:styleLbl name="asst0">
    <dgm:fillClrLst meth="repeat">
      <a:schemeClr val="accent4"/>
    </dgm:fillClrLst>
    <dgm:linClrLst meth="repeat">
      <a:schemeClr val="lt1">
        <a:shade val="80000"/>
      </a:schemeClr>
    </dgm:linClrLst>
    <dgm:effectClrLst/>
    <dgm:txLinClrLst/>
    <dgm:txFillClrLst/>
    <dgm:txEffectClrLst/>
  </dgm:styleLbl>
  <dgm:styleLbl name="asst1">
    <dgm:fillClrLst meth="repeat">
      <a:schemeClr val="accent5"/>
    </dgm:fillClrLst>
    <dgm:linClrLst meth="repeat">
      <a:schemeClr val="lt1">
        <a:shade val="80000"/>
      </a:schemeClr>
    </dgm:linClrLst>
    <dgm:effectClrLst/>
    <dgm:txLinClrLst/>
    <dgm:txFillClrLst/>
    <dgm:txEffectClrLst/>
  </dgm:styleLbl>
  <dgm:styleLbl name="asst2">
    <dgm:fillClrLst>
      <a:schemeClr val="accent6"/>
    </dgm:fillClrLst>
    <dgm:linClrLst meth="repeat">
      <a:schemeClr val="lt1"/>
    </dgm:linClrLst>
    <dgm:effectClrLst/>
    <dgm:txLinClrLst/>
    <dgm:txFillClrLst/>
    <dgm:txEffectClrLst/>
  </dgm:styleLbl>
  <dgm:styleLbl name="asst3">
    <dgm:fillClrLst>
      <a:schemeClr val="accent1"/>
    </dgm:fillClrLst>
    <dgm:linClrLst meth="repeat">
      <a:schemeClr val="lt1"/>
    </dgm:linClrLst>
    <dgm:effectClrLst/>
    <dgm:txLinClrLst/>
    <dgm:txFillClrLst/>
    <dgm:txEffectClrLst/>
  </dgm:styleLbl>
  <dgm:styleLbl name="asst4">
    <dgm:fillClrLst>
      <a:schemeClr val="accent2"/>
    </dgm:fillClrLst>
    <dgm:linClrLst meth="repeat">
      <a:schemeClr val="lt1"/>
    </dgm:linClrLst>
    <dgm:effectClrLst/>
    <dgm:txLinClrLst/>
    <dgm:txFillClrLst/>
    <dgm:txEffectClrLst/>
  </dgm:styleLbl>
  <dgm:styleLbl name="parChTrans2D1">
    <dgm:fillClrLst meth="repeat">
      <a:schemeClr val="accent4"/>
    </dgm:fillClrLst>
    <dgm:linClrLst meth="repeat">
      <a:schemeClr val="lt1"/>
    </dgm:linClrLst>
    <dgm:effectClrLst/>
    <dgm:txLinClrLst/>
    <dgm:txFillClrLst meth="repeat">
      <a:schemeClr val="lt1"/>
    </dgm:txFillClrLst>
    <dgm:txEffectClrLst/>
  </dgm:styleLbl>
  <dgm:styleLbl name="parChTrans2D2">
    <dgm:fillClrLst meth="repeat">
      <a:schemeClr val="accent5"/>
    </dgm:fillClrLst>
    <dgm:linClrLst meth="repeat">
      <a:schemeClr val="lt1"/>
    </dgm:linClrLst>
    <dgm:effectClrLst/>
    <dgm:txLinClrLst/>
    <dgm:txFillClrLst/>
    <dgm:txEffectClrLst/>
  </dgm:styleLbl>
  <dgm:styleLbl name="parChTrans2D3">
    <dgm:fillClrLst meth="repeat">
      <a:schemeClr val="accent5"/>
    </dgm:fillClrLst>
    <dgm:linClrLst meth="repeat">
      <a:schemeClr val="lt1"/>
    </dgm:linClrLst>
    <dgm:effectClrLst/>
    <dgm:txLinClrLst/>
    <dgm:txFillClrLst/>
    <dgm:txEffectClrLst/>
  </dgm:styleLbl>
  <dgm:styleLbl name="parChTrans2D4">
    <dgm:fillClrLst meth="repeat">
      <a:schemeClr val="accent6"/>
    </dgm:fillClrLst>
    <dgm:linClrLst meth="repeat">
      <a:schemeClr val="lt1"/>
    </dgm:linClrLst>
    <dgm:effectClrLst/>
    <dgm:txLinClrLst/>
    <dgm:txFillClrLst meth="repeat">
      <a:schemeClr val="lt1"/>
    </dgm:txFillClrLst>
    <dgm:txEffectClrLst/>
  </dgm:styleLbl>
  <dgm:styleLbl name="parChTrans1D1">
    <dgm:fillClrLst meth="repeat">
      <a:schemeClr val="accent4"/>
    </dgm:fillClrLst>
    <dgm:linClrLst meth="repeat">
      <a:schemeClr val="accent4"/>
    </dgm:linClrLst>
    <dgm:effectClrLst/>
    <dgm:txLinClrLst/>
    <dgm:txFillClrLst meth="repeat">
      <a:schemeClr val="tx1"/>
    </dgm:txFillClrLst>
    <dgm:txEffectClrLst/>
  </dgm:styleLbl>
  <dgm:styleLbl name="parChTrans1D2">
    <dgm:fillClrLst meth="repeat">
      <a:schemeClr val="accent4">
        <a:tint val="90000"/>
      </a:schemeClr>
    </dgm:fillClrLst>
    <dgm:linClrLst meth="repeat">
      <a:schemeClr val="accent5"/>
    </dgm:linClrLst>
    <dgm:effectClrLst/>
    <dgm:txLinClrLst/>
    <dgm:txFillClrLst meth="repeat">
      <a:schemeClr val="tx1"/>
    </dgm:txFillClrLst>
    <dgm:txEffectClrLst/>
  </dgm:styleLbl>
  <dgm:styleLbl name="parChTrans1D3">
    <dgm:fillClrLst meth="repeat">
      <a:schemeClr val="accent4">
        <a:tint val="70000"/>
      </a:schemeClr>
    </dgm:fillClrLst>
    <dgm:linClrLst meth="repeat">
      <a:schemeClr val="accent6"/>
    </dgm:linClrLst>
    <dgm:effectClrLst/>
    <dgm:txLinClrLst/>
    <dgm:txFillClrLst meth="repeat">
      <a:schemeClr val="tx1"/>
    </dgm:txFillClrLst>
    <dgm:txEffectClrLst/>
  </dgm:styleLbl>
  <dgm:styleLbl name="parChTrans1D4">
    <dgm:fillClrLst meth="repeat">
      <a:schemeClr val="accent4">
        <a:tint val="50000"/>
      </a:schemeClr>
    </dgm:fillClrLst>
    <dgm:linClrLst meth="repeat">
      <a:schemeClr val="accent1"/>
    </dgm:linClrLst>
    <dgm:effectClrLst/>
    <dgm:txLinClrLst/>
    <dgm:txFillClrLst meth="repeat">
      <a:schemeClr val="tx1"/>
    </dgm:txFillClrLst>
    <dgm:txEffectClrLst/>
  </dgm:styleLbl>
  <dgm:styleLbl name="f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conF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align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4"/>
    </dgm:linClrLst>
    <dgm:effectClrLst/>
    <dgm:txLinClrLst/>
    <dgm:txFillClrLst meth="repeat">
      <a:schemeClr val="dk1"/>
    </dgm:txFillClrLst>
    <dgm:txEffectClrLst/>
  </dgm:styleLbl>
  <dgm:styleLbl name="b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solidFgAcc1">
    <dgm:fillClrLst meth="repeat">
      <a:schemeClr val="lt1"/>
    </dgm:fillClrLst>
    <dgm:linClrLst>
      <a:schemeClr val="accent4"/>
      <a:schemeClr val="accent5"/>
    </dgm:linClrLst>
    <dgm:effectClrLst/>
    <dgm:txLinClrLst/>
    <dgm:txFillClrLst meth="repeat">
      <a:schemeClr val="dk1"/>
    </dgm:txFillClrLst>
    <dgm:txEffectClrLst/>
  </dgm:styleLbl>
  <dgm:styleLbl name="solidAlignAcc1">
    <dgm:fillClrLst meth="repeat">
      <a:schemeClr val="lt1"/>
    </dgm:fillClrLst>
    <dgm:linClrLst>
      <a:schemeClr val="accent4"/>
      <a:schemeClr val="accent5"/>
    </dgm:linClrLst>
    <dgm:effectClrLst/>
    <dgm:txLinClrLst/>
    <dgm:txFillClrLst meth="repeat">
      <a:schemeClr val="dk1"/>
    </dgm:txFillClrLst>
    <dgm:txEffectClrLst/>
  </dgm:styleLbl>
  <dgm:styleLbl name="solidBgAcc1">
    <dgm:fillClrLst meth="repeat">
      <a:schemeClr val="lt1"/>
    </dgm:fillClrLst>
    <dgm:linClrLst>
      <a:schemeClr val="accent4"/>
      <a:schemeClr val="accent5"/>
    </dgm:linClrLst>
    <dgm:effectClrLst/>
    <dgm:txLinClrLst/>
    <dgm:txFillClrLst meth="repeat">
      <a:schemeClr val="dk1"/>
    </dgm:txFillClrLst>
    <dgm:txEffectClrLst/>
  </dgm:styleLbl>
  <dgm:styleLbl name="fg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align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bg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3"/>
    </dgm:linClrLst>
    <dgm:effectClrLst/>
    <dgm:txLinClrLst/>
    <dgm:txFillClrLst meth="repeat">
      <a:schemeClr val="dk1"/>
    </dgm:txFillClrLst>
    <dgm:txEffectClrLst/>
  </dgm:styleLbl>
  <dgm:styleLbl name="fgAcc2">
    <dgm:fillClrLst meth="repeat">
      <a:schemeClr val="lt1">
        <a:alpha val="90000"/>
      </a:schemeClr>
    </dgm:fillClrLst>
    <dgm:linClrLst>
      <a:schemeClr val="accent5"/>
    </dgm:linClrLst>
    <dgm:effectClrLst/>
    <dgm:txLinClrLst/>
    <dgm:txFillClrLst meth="repeat">
      <a:schemeClr val="dk1"/>
    </dgm:txFillClrLst>
    <dgm:txEffectClrLst/>
  </dgm:styleLbl>
  <dgm:styleLbl name="fgAcc3">
    <dgm:fillClrLst meth="repeat">
      <a:schemeClr val="lt1">
        <a:alpha val="90000"/>
      </a:schemeClr>
    </dgm:fillClrLst>
    <dgm:linClrLst>
      <a:schemeClr val="accent6"/>
    </dgm:linClrLst>
    <dgm:effectClrLst/>
    <dgm:txLinClrLst/>
    <dgm:txFillClrLst meth="repeat">
      <a:schemeClr val="dk1"/>
    </dgm:txFillClrLst>
    <dgm:txEffectClrLst/>
  </dgm:styleLbl>
  <dgm:styleLbl name="fgAcc4">
    <dgm:fillClrLst meth="repeat">
      <a:schemeClr val="lt1">
        <a:alpha val="90000"/>
      </a:schemeClr>
    </dgm:fillClrLst>
    <dgm:linClrLst>
      <a:schemeClr val="accent1"/>
    </dgm:linClrLst>
    <dgm:effectClrLst/>
    <dgm:txLinClrLst/>
    <dgm:txFillClrLst meth="repeat">
      <a:schemeClr val="dk1"/>
    </dgm:txFillClrLst>
    <dgm:txEffectClrLst/>
  </dgm:styleLbl>
  <dgm:styleLbl name="bgShp">
    <dgm:fillClrLst meth="repeat">
      <a:schemeClr val="accent4">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4">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4">
        <a:tint val="50000"/>
        <a:alpha val="40000"/>
      </a:schemeClr>
    </dgm:fillClrLst>
    <dgm:linClrLst meth="repeat">
      <a:schemeClr val="accent4"/>
    </dgm:linClrLst>
    <dgm:effectClrLst/>
    <dgm:txLinClrLst/>
    <dgm:txFillClrLst meth="repeat">
      <a:schemeClr val="lt1"/>
    </dgm:txFillClrLst>
    <dgm:txEffectClrLst/>
  </dgm:styleLbl>
  <dgm:styleLbl name="fgShp">
    <dgm:fillClrLst meth="repeat">
      <a:schemeClr val="accent4">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4">
  <dgm:title val=""/>
  <dgm:desc val=""/>
  <dgm:catLst>
    <dgm:cat type="colorful" pri="10400"/>
  </dgm:catLst>
  <dgm:styleLbl name="node0">
    <dgm:fillClrLst meth="repeat">
      <a:schemeClr val="accent3"/>
    </dgm:fillClrLst>
    <dgm:linClrLst meth="repeat">
      <a:schemeClr val="lt1"/>
    </dgm:linClrLst>
    <dgm:effectClrLst/>
    <dgm:txLinClrLst/>
    <dgm:txFillClrLst/>
    <dgm:txEffectClrLst/>
  </dgm:styleLbl>
  <dgm:styleLbl name="node1">
    <dgm:fillClrLst>
      <a:schemeClr val="accent4"/>
      <a:schemeClr val="accent5"/>
    </dgm:fillClrLst>
    <dgm:linClrLst meth="repeat">
      <a:schemeClr val="lt1"/>
    </dgm:linClrLst>
    <dgm:effectClrLst/>
    <dgm:txLinClrLst/>
    <dgm:txFillClrLst/>
    <dgm:txEffectClrLst/>
  </dgm:styleLbl>
  <dgm:styleLbl name="alignNode1">
    <dgm:fillClrLst>
      <a:schemeClr val="accent4"/>
      <a:schemeClr val="accent5"/>
    </dgm:fillClrLst>
    <dgm:linClrLst>
      <a:schemeClr val="accent4"/>
      <a:schemeClr val="accent5"/>
    </dgm:linClrLst>
    <dgm:effectClrLst/>
    <dgm:txLinClrLst/>
    <dgm:txFillClrLst/>
    <dgm:txEffectClrLst/>
  </dgm:styleLbl>
  <dgm:styleLbl name="lnNode1">
    <dgm:fillClrLst>
      <a:schemeClr val="accent4"/>
      <a:schemeClr val="accent5"/>
    </dgm:fillClrLst>
    <dgm:linClrLst meth="repeat">
      <a:schemeClr val="lt1"/>
    </dgm:linClrLst>
    <dgm:effectClrLst/>
    <dgm:txLinClrLst/>
    <dgm:txFillClrLst/>
    <dgm:txEffectClrLst/>
  </dgm:styleLbl>
  <dgm:styleLbl name="vennNode1">
    <dgm:fillClrLst>
      <a:schemeClr val="accent4">
        <a:alpha val="50000"/>
      </a:schemeClr>
      <a:schemeClr val="accent5">
        <a:alpha val="50000"/>
      </a:schemeClr>
    </dgm:fillClrLst>
    <dgm:linClrLst meth="repeat">
      <a:schemeClr val="lt1"/>
    </dgm:linClrLst>
    <dgm:effectClrLst/>
    <dgm:txLinClrLst/>
    <dgm:txFillClrLst/>
    <dgm:txEffectClrLst/>
  </dgm:styleLbl>
  <dgm:styleLbl name="node2">
    <dgm:fillClrLst>
      <a:schemeClr val="accent5"/>
    </dgm:fillClrLst>
    <dgm:linClrLst meth="repeat">
      <a:schemeClr val="lt1"/>
    </dgm:linClrLst>
    <dgm:effectClrLst/>
    <dgm:txLinClrLst/>
    <dgm:txFillClrLst/>
    <dgm:txEffectClrLst/>
  </dgm:styleLbl>
  <dgm:styleLbl name="node3">
    <dgm:fillClrLst>
      <a:schemeClr val="accent6"/>
    </dgm:fillClrLst>
    <dgm:linClrLst meth="repeat">
      <a:schemeClr val="lt1"/>
    </dgm:linClrLst>
    <dgm:effectClrLst/>
    <dgm:txLinClrLst/>
    <dgm:txFillClrLst/>
    <dgm:txEffectClrLst/>
  </dgm:styleLbl>
  <dgm:styleLbl name="node4">
    <dgm:fillClrLst>
      <a:schemeClr val="accent1"/>
    </dgm:fillClrLst>
    <dgm:linClrLst meth="repeat">
      <a:schemeClr val="lt1"/>
    </dgm:linClrLst>
    <dgm:effectClrLst/>
    <dgm:txLinClrLst/>
    <dgm:txFillClrLst/>
    <dgm:txEffectClrLst/>
  </dgm:styleLbl>
  <dgm:styleLbl name="fgImgPlace1">
    <dgm:fillClrLst>
      <a:schemeClr val="accent4">
        <a:tint val="50000"/>
      </a:schemeClr>
      <a:schemeClr val="accent5">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4">
        <a:tint val="50000"/>
      </a:schemeClr>
      <a:schemeClr val="accent5">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4">
        <a:tint val="50000"/>
      </a:schemeClr>
      <a:schemeClr val="accent5">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4"/>
      <a:schemeClr val="accent5"/>
    </dgm:fillClrLst>
    <dgm:linClrLst meth="repeat">
      <a:schemeClr val="lt1"/>
    </dgm:linClrLst>
    <dgm:effectClrLst/>
    <dgm:txLinClrLst/>
    <dgm:txFillClrLst/>
    <dgm:txEffectClrLst/>
  </dgm:styleLbl>
  <dgm:styleLbl name="fgSibTrans2D1">
    <dgm:fillClrLst>
      <a:schemeClr val="accent4"/>
      <a:schemeClr val="accent5"/>
    </dgm:fillClrLst>
    <dgm:linClrLst meth="repeat">
      <a:schemeClr val="lt1"/>
    </dgm:linClrLst>
    <dgm:effectClrLst/>
    <dgm:txLinClrLst/>
    <dgm:txFillClrLst meth="repeat">
      <a:schemeClr val="lt1"/>
    </dgm:txFillClrLst>
    <dgm:txEffectClrLst/>
  </dgm:styleLbl>
  <dgm:styleLbl name="bgSibTrans2D1">
    <dgm:fillClrLst>
      <a:schemeClr val="accent4"/>
      <a:schemeClr val="accent5"/>
    </dgm:fillClrLst>
    <dgm:linClrLst meth="repeat">
      <a:schemeClr val="lt1"/>
    </dgm:linClrLst>
    <dgm:effectClrLst/>
    <dgm:txLinClrLst/>
    <dgm:txFillClrLst meth="repeat">
      <a:schemeClr val="lt1"/>
    </dgm:txFillClrLst>
    <dgm:txEffectClrLst/>
  </dgm:styleLbl>
  <dgm:styleLbl name="sibTrans1D1">
    <dgm:fillClrLst/>
    <dgm:linClrLst>
      <a:schemeClr val="accent4"/>
      <a:schemeClr val="accent5"/>
    </dgm:linClrLst>
    <dgm:effectClrLst/>
    <dgm:txLinClrLst/>
    <dgm:txFillClrLst meth="repeat">
      <a:schemeClr val="tx1"/>
    </dgm:txFillClrLst>
    <dgm:txEffectClrLst/>
  </dgm:styleLbl>
  <dgm:styleLbl name="callout">
    <dgm:fillClrLst meth="repeat">
      <a:schemeClr val="accent4"/>
    </dgm:fillClrLst>
    <dgm:linClrLst meth="repeat">
      <a:schemeClr val="accent4">
        <a:tint val="50000"/>
      </a:schemeClr>
    </dgm:linClrLst>
    <dgm:effectClrLst/>
    <dgm:txLinClrLst/>
    <dgm:txFillClrLst meth="repeat">
      <a:schemeClr val="tx1"/>
    </dgm:txFillClrLst>
    <dgm:txEffectClrLst/>
  </dgm:styleLbl>
  <dgm:styleLbl name="asst0">
    <dgm:fillClrLst meth="repeat">
      <a:schemeClr val="accent4"/>
    </dgm:fillClrLst>
    <dgm:linClrLst meth="repeat">
      <a:schemeClr val="lt1">
        <a:shade val="80000"/>
      </a:schemeClr>
    </dgm:linClrLst>
    <dgm:effectClrLst/>
    <dgm:txLinClrLst/>
    <dgm:txFillClrLst/>
    <dgm:txEffectClrLst/>
  </dgm:styleLbl>
  <dgm:styleLbl name="asst1">
    <dgm:fillClrLst meth="repeat">
      <a:schemeClr val="accent5"/>
    </dgm:fillClrLst>
    <dgm:linClrLst meth="repeat">
      <a:schemeClr val="lt1">
        <a:shade val="80000"/>
      </a:schemeClr>
    </dgm:linClrLst>
    <dgm:effectClrLst/>
    <dgm:txLinClrLst/>
    <dgm:txFillClrLst/>
    <dgm:txEffectClrLst/>
  </dgm:styleLbl>
  <dgm:styleLbl name="asst2">
    <dgm:fillClrLst>
      <a:schemeClr val="accent6"/>
    </dgm:fillClrLst>
    <dgm:linClrLst meth="repeat">
      <a:schemeClr val="lt1"/>
    </dgm:linClrLst>
    <dgm:effectClrLst/>
    <dgm:txLinClrLst/>
    <dgm:txFillClrLst/>
    <dgm:txEffectClrLst/>
  </dgm:styleLbl>
  <dgm:styleLbl name="asst3">
    <dgm:fillClrLst>
      <a:schemeClr val="accent1"/>
    </dgm:fillClrLst>
    <dgm:linClrLst meth="repeat">
      <a:schemeClr val="lt1"/>
    </dgm:linClrLst>
    <dgm:effectClrLst/>
    <dgm:txLinClrLst/>
    <dgm:txFillClrLst/>
    <dgm:txEffectClrLst/>
  </dgm:styleLbl>
  <dgm:styleLbl name="asst4">
    <dgm:fillClrLst>
      <a:schemeClr val="accent2"/>
    </dgm:fillClrLst>
    <dgm:linClrLst meth="repeat">
      <a:schemeClr val="lt1"/>
    </dgm:linClrLst>
    <dgm:effectClrLst/>
    <dgm:txLinClrLst/>
    <dgm:txFillClrLst/>
    <dgm:txEffectClrLst/>
  </dgm:styleLbl>
  <dgm:styleLbl name="parChTrans2D1">
    <dgm:fillClrLst meth="repeat">
      <a:schemeClr val="accent4"/>
    </dgm:fillClrLst>
    <dgm:linClrLst meth="repeat">
      <a:schemeClr val="lt1"/>
    </dgm:linClrLst>
    <dgm:effectClrLst/>
    <dgm:txLinClrLst/>
    <dgm:txFillClrLst meth="repeat">
      <a:schemeClr val="lt1"/>
    </dgm:txFillClrLst>
    <dgm:txEffectClrLst/>
  </dgm:styleLbl>
  <dgm:styleLbl name="parChTrans2D2">
    <dgm:fillClrLst meth="repeat">
      <a:schemeClr val="accent5"/>
    </dgm:fillClrLst>
    <dgm:linClrLst meth="repeat">
      <a:schemeClr val="lt1"/>
    </dgm:linClrLst>
    <dgm:effectClrLst/>
    <dgm:txLinClrLst/>
    <dgm:txFillClrLst/>
    <dgm:txEffectClrLst/>
  </dgm:styleLbl>
  <dgm:styleLbl name="parChTrans2D3">
    <dgm:fillClrLst meth="repeat">
      <a:schemeClr val="accent5"/>
    </dgm:fillClrLst>
    <dgm:linClrLst meth="repeat">
      <a:schemeClr val="lt1"/>
    </dgm:linClrLst>
    <dgm:effectClrLst/>
    <dgm:txLinClrLst/>
    <dgm:txFillClrLst/>
    <dgm:txEffectClrLst/>
  </dgm:styleLbl>
  <dgm:styleLbl name="parChTrans2D4">
    <dgm:fillClrLst meth="repeat">
      <a:schemeClr val="accent6"/>
    </dgm:fillClrLst>
    <dgm:linClrLst meth="repeat">
      <a:schemeClr val="lt1"/>
    </dgm:linClrLst>
    <dgm:effectClrLst/>
    <dgm:txLinClrLst/>
    <dgm:txFillClrLst meth="repeat">
      <a:schemeClr val="lt1"/>
    </dgm:txFillClrLst>
    <dgm:txEffectClrLst/>
  </dgm:styleLbl>
  <dgm:styleLbl name="parChTrans1D1">
    <dgm:fillClrLst meth="repeat">
      <a:schemeClr val="accent4"/>
    </dgm:fillClrLst>
    <dgm:linClrLst meth="repeat">
      <a:schemeClr val="accent4"/>
    </dgm:linClrLst>
    <dgm:effectClrLst/>
    <dgm:txLinClrLst/>
    <dgm:txFillClrLst meth="repeat">
      <a:schemeClr val="tx1"/>
    </dgm:txFillClrLst>
    <dgm:txEffectClrLst/>
  </dgm:styleLbl>
  <dgm:styleLbl name="parChTrans1D2">
    <dgm:fillClrLst meth="repeat">
      <a:schemeClr val="accent4">
        <a:tint val="90000"/>
      </a:schemeClr>
    </dgm:fillClrLst>
    <dgm:linClrLst meth="repeat">
      <a:schemeClr val="accent5"/>
    </dgm:linClrLst>
    <dgm:effectClrLst/>
    <dgm:txLinClrLst/>
    <dgm:txFillClrLst meth="repeat">
      <a:schemeClr val="tx1"/>
    </dgm:txFillClrLst>
    <dgm:txEffectClrLst/>
  </dgm:styleLbl>
  <dgm:styleLbl name="parChTrans1D3">
    <dgm:fillClrLst meth="repeat">
      <a:schemeClr val="accent4">
        <a:tint val="70000"/>
      </a:schemeClr>
    </dgm:fillClrLst>
    <dgm:linClrLst meth="repeat">
      <a:schemeClr val="accent6"/>
    </dgm:linClrLst>
    <dgm:effectClrLst/>
    <dgm:txLinClrLst/>
    <dgm:txFillClrLst meth="repeat">
      <a:schemeClr val="tx1"/>
    </dgm:txFillClrLst>
    <dgm:txEffectClrLst/>
  </dgm:styleLbl>
  <dgm:styleLbl name="parChTrans1D4">
    <dgm:fillClrLst meth="repeat">
      <a:schemeClr val="accent4">
        <a:tint val="50000"/>
      </a:schemeClr>
    </dgm:fillClrLst>
    <dgm:linClrLst meth="repeat">
      <a:schemeClr val="accent1"/>
    </dgm:linClrLst>
    <dgm:effectClrLst/>
    <dgm:txLinClrLst/>
    <dgm:txFillClrLst meth="repeat">
      <a:schemeClr val="tx1"/>
    </dgm:txFillClrLst>
    <dgm:txEffectClrLst/>
  </dgm:styleLbl>
  <dgm:styleLbl name="f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conF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align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4"/>
    </dgm:linClrLst>
    <dgm:effectClrLst/>
    <dgm:txLinClrLst/>
    <dgm:txFillClrLst meth="repeat">
      <a:schemeClr val="dk1"/>
    </dgm:txFillClrLst>
    <dgm:txEffectClrLst/>
  </dgm:styleLbl>
  <dgm:styleLbl name="b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solidFgAcc1">
    <dgm:fillClrLst meth="repeat">
      <a:schemeClr val="lt1"/>
    </dgm:fillClrLst>
    <dgm:linClrLst>
      <a:schemeClr val="accent4"/>
      <a:schemeClr val="accent5"/>
    </dgm:linClrLst>
    <dgm:effectClrLst/>
    <dgm:txLinClrLst/>
    <dgm:txFillClrLst meth="repeat">
      <a:schemeClr val="dk1"/>
    </dgm:txFillClrLst>
    <dgm:txEffectClrLst/>
  </dgm:styleLbl>
  <dgm:styleLbl name="solidAlignAcc1">
    <dgm:fillClrLst meth="repeat">
      <a:schemeClr val="lt1"/>
    </dgm:fillClrLst>
    <dgm:linClrLst>
      <a:schemeClr val="accent4"/>
      <a:schemeClr val="accent5"/>
    </dgm:linClrLst>
    <dgm:effectClrLst/>
    <dgm:txLinClrLst/>
    <dgm:txFillClrLst meth="repeat">
      <a:schemeClr val="dk1"/>
    </dgm:txFillClrLst>
    <dgm:txEffectClrLst/>
  </dgm:styleLbl>
  <dgm:styleLbl name="solidBgAcc1">
    <dgm:fillClrLst meth="repeat">
      <a:schemeClr val="lt1"/>
    </dgm:fillClrLst>
    <dgm:linClrLst>
      <a:schemeClr val="accent4"/>
      <a:schemeClr val="accent5"/>
    </dgm:linClrLst>
    <dgm:effectClrLst/>
    <dgm:txLinClrLst/>
    <dgm:txFillClrLst meth="repeat">
      <a:schemeClr val="dk1"/>
    </dgm:txFillClrLst>
    <dgm:txEffectClrLst/>
  </dgm:styleLbl>
  <dgm:styleLbl name="fg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align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bg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3"/>
    </dgm:linClrLst>
    <dgm:effectClrLst/>
    <dgm:txLinClrLst/>
    <dgm:txFillClrLst meth="repeat">
      <a:schemeClr val="dk1"/>
    </dgm:txFillClrLst>
    <dgm:txEffectClrLst/>
  </dgm:styleLbl>
  <dgm:styleLbl name="fgAcc2">
    <dgm:fillClrLst meth="repeat">
      <a:schemeClr val="lt1">
        <a:alpha val="90000"/>
      </a:schemeClr>
    </dgm:fillClrLst>
    <dgm:linClrLst>
      <a:schemeClr val="accent5"/>
    </dgm:linClrLst>
    <dgm:effectClrLst/>
    <dgm:txLinClrLst/>
    <dgm:txFillClrLst meth="repeat">
      <a:schemeClr val="dk1"/>
    </dgm:txFillClrLst>
    <dgm:txEffectClrLst/>
  </dgm:styleLbl>
  <dgm:styleLbl name="fgAcc3">
    <dgm:fillClrLst meth="repeat">
      <a:schemeClr val="lt1">
        <a:alpha val="90000"/>
      </a:schemeClr>
    </dgm:fillClrLst>
    <dgm:linClrLst>
      <a:schemeClr val="accent6"/>
    </dgm:linClrLst>
    <dgm:effectClrLst/>
    <dgm:txLinClrLst/>
    <dgm:txFillClrLst meth="repeat">
      <a:schemeClr val="dk1"/>
    </dgm:txFillClrLst>
    <dgm:txEffectClrLst/>
  </dgm:styleLbl>
  <dgm:styleLbl name="fgAcc4">
    <dgm:fillClrLst meth="repeat">
      <a:schemeClr val="lt1">
        <a:alpha val="90000"/>
      </a:schemeClr>
    </dgm:fillClrLst>
    <dgm:linClrLst>
      <a:schemeClr val="accent1"/>
    </dgm:linClrLst>
    <dgm:effectClrLst/>
    <dgm:txLinClrLst/>
    <dgm:txFillClrLst meth="repeat">
      <a:schemeClr val="dk1"/>
    </dgm:txFillClrLst>
    <dgm:txEffectClrLst/>
  </dgm:styleLbl>
  <dgm:styleLbl name="bgShp">
    <dgm:fillClrLst meth="repeat">
      <a:schemeClr val="accent4">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4">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4">
        <a:tint val="50000"/>
        <a:alpha val="40000"/>
      </a:schemeClr>
    </dgm:fillClrLst>
    <dgm:linClrLst meth="repeat">
      <a:schemeClr val="accent4"/>
    </dgm:linClrLst>
    <dgm:effectClrLst/>
    <dgm:txLinClrLst/>
    <dgm:txFillClrLst meth="repeat">
      <a:schemeClr val="lt1"/>
    </dgm:txFillClrLst>
    <dgm:txEffectClrLst/>
  </dgm:styleLbl>
  <dgm:styleLbl name="fgShp">
    <dgm:fillClrLst meth="repeat">
      <a:schemeClr val="accent4">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colorful4">
  <dgm:title val=""/>
  <dgm:desc val=""/>
  <dgm:catLst>
    <dgm:cat type="colorful" pri="10400"/>
  </dgm:catLst>
  <dgm:styleLbl name="node0">
    <dgm:fillClrLst meth="repeat">
      <a:schemeClr val="accent3"/>
    </dgm:fillClrLst>
    <dgm:linClrLst meth="repeat">
      <a:schemeClr val="lt1"/>
    </dgm:linClrLst>
    <dgm:effectClrLst/>
    <dgm:txLinClrLst/>
    <dgm:txFillClrLst/>
    <dgm:txEffectClrLst/>
  </dgm:styleLbl>
  <dgm:styleLbl name="node1">
    <dgm:fillClrLst>
      <a:schemeClr val="accent4"/>
      <a:schemeClr val="accent5"/>
    </dgm:fillClrLst>
    <dgm:linClrLst meth="repeat">
      <a:schemeClr val="lt1"/>
    </dgm:linClrLst>
    <dgm:effectClrLst/>
    <dgm:txLinClrLst/>
    <dgm:txFillClrLst/>
    <dgm:txEffectClrLst/>
  </dgm:styleLbl>
  <dgm:styleLbl name="alignNode1">
    <dgm:fillClrLst>
      <a:schemeClr val="accent4"/>
      <a:schemeClr val="accent5"/>
    </dgm:fillClrLst>
    <dgm:linClrLst>
      <a:schemeClr val="accent4"/>
      <a:schemeClr val="accent5"/>
    </dgm:linClrLst>
    <dgm:effectClrLst/>
    <dgm:txLinClrLst/>
    <dgm:txFillClrLst/>
    <dgm:txEffectClrLst/>
  </dgm:styleLbl>
  <dgm:styleLbl name="lnNode1">
    <dgm:fillClrLst>
      <a:schemeClr val="accent4"/>
      <a:schemeClr val="accent5"/>
    </dgm:fillClrLst>
    <dgm:linClrLst meth="repeat">
      <a:schemeClr val="lt1"/>
    </dgm:linClrLst>
    <dgm:effectClrLst/>
    <dgm:txLinClrLst/>
    <dgm:txFillClrLst/>
    <dgm:txEffectClrLst/>
  </dgm:styleLbl>
  <dgm:styleLbl name="vennNode1">
    <dgm:fillClrLst>
      <a:schemeClr val="accent4">
        <a:alpha val="50000"/>
      </a:schemeClr>
      <a:schemeClr val="accent5">
        <a:alpha val="50000"/>
      </a:schemeClr>
    </dgm:fillClrLst>
    <dgm:linClrLst meth="repeat">
      <a:schemeClr val="lt1"/>
    </dgm:linClrLst>
    <dgm:effectClrLst/>
    <dgm:txLinClrLst/>
    <dgm:txFillClrLst/>
    <dgm:txEffectClrLst/>
  </dgm:styleLbl>
  <dgm:styleLbl name="node2">
    <dgm:fillClrLst>
      <a:schemeClr val="accent5"/>
    </dgm:fillClrLst>
    <dgm:linClrLst meth="repeat">
      <a:schemeClr val="lt1"/>
    </dgm:linClrLst>
    <dgm:effectClrLst/>
    <dgm:txLinClrLst/>
    <dgm:txFillClrLst/>
    <dgm:txEffectClrLst/>
  </dgm:styleLbl>
  <dgm:styleLbl name="node3">
    <dgm:fillClrLst>
      <a:schemeClr val="accent6"/>
    </dgm:fillClrLst>
    <dgm:linClrLst meth="repeat">
      <a:schemeClr val="lt1"/>
    </dgm:linClrLst>
    <dgm:effectClrLst/>
    <dgm:txLinClrLst/>
    <dgm:txFillClrLst/>
    <dgm:txEffectClrLst/>
  </dgm:styleLbl>
  <dgm:styleLbl name="node4">
    <dgm:fillClrLst>
      <a:schemeClr val="accent1"/>
    </dgm:fillClrLst>
    <dgm:linClrLst meth="repeat">
      <a:schemeClr val="lt1"/>
    </dgm:linClrLst>
    <dgm:effectClrLst/>
    <dgm:txLinClrLst/>
    <dgm:txFillClrLst/>
    <dgm:txEffectClrLst/>
  </dgm:styleLbl>
  <dgm:styleLbl name="fgImgPlace1">
    <dgm:fillClrLst>
      <a:schemeClr val="accent4">
        <a:tint val="50000"/>
      </a:schemeClr>
      <a:schemeClr val="accent5">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4">
        <a:tint val="50000"/>
      </a:schemeClr>
      <a:schemeClr val="accent5">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4">
        <a:tint val="50000"/>
      </a:schemeClr>
      <a:schemeClr val="accent5">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4"/>
      <a:schemeClr val="accent5"/>
    </dgm:fillClrLst>
    <dgm:linClrLst meth="repeat">
      <a:schemeClr val="lt1"/>
    </dgm:linClrLst>
    <dgm:effectClrLst/>
    <dgm:txLinClrLst/>
    <dgm:txFillClrLst/>
    <dgm:txEffectClrLst/>
  </dgm:styleLbl>
  <dgm:styleLbl name="fgSibTrans2D1">
    <dgm:fillClrLst>
      <a:schemeClr val="accent4"/>
      <a:schemeClr val="accent5"/>
    </dgm:fillClrLst>
    <dgm:linClrLst meth="repeat">
      <a:schemeClr val="lt1"/>
    </dgm:linClrLst>
    <dgm:effectClrLst/>
    <dgm:txLinClrLst/>
    <dgm:txFillClrLst meth="repeat">
      <a:schemeClr val="lt1"/>
    </dgm:txFillClrLst>
    <dgm:txEffectClrLst/>
  </dgm:styleLbl>
  <dgm:styleLbl name="bgSibTrans2D1">
    <dgm:fillClrLst>
      <a:schemeClr val="accent4"/>
      <a:schemeClr val="accent5"/>
    </dgm:fillClrLst>
    <dgm:linClrLst meth="repeat">
      <a:schemeClr val="lt1"/>
    </dgm:linClrLst>
    <dgm:effectClrLst/>
    <dgm:txLinClrLst/>
    <dgm:txFillClrLst meth="repeat">
      <a:schemeClr val="lt1"/>
    </dgm:txFillClrLst>
    <dgm:txEffectClrLst/>
  </dgm:styleLbl>
  <dgm:styleLbl name="sibTrans1D1">
    <dgm:fillClrLst/>
    <dgm:linClrLst>
      <a:schemeClr val="accent4"/>
      <a:schemeClr val="accent5"/>
    </dgm:linClrLst>
    <dgm:effectClrLst/>
    <dgm:txLinClrLst/>
    <dgm:txFillClrLst meth="repeat">
      <a:schemeClr val="tx1"/>
    </dgm:txFillClrLst>
    <dgm:txEffectClrLst/>
  </dgm:styleLbl>
  <dgm:styleLbl name="callout">
    <dgm:fillClrLst meth="repeat">
      <a:schemeClr val="accent4"/>
    </dgm:fillClrLst>
    <dgm:linClrLst meth="repeat">
      <a:schemeClr val="accent4">
        <a:tint val="50000"/>
      </a:schemeClr>
    </dgm:linClrLst>
    <dgm:effectClrLst/>
    <dgm:txLinClrLst/>
    <dgm:txFillClrLst meth="repeat">
      <a:schemeClr val="tx1"/>
    </dgm:txFillClrLst>
    <dgm:txEffectClrLst/>
  </dgm:styleLbl>
  <dgm:styleLbl name="asst0">
    <dgm:fillClrLst meth="repeat">
      <a:schemeClr val="accent4"/>
    </dgm:fillClrLst>
    <dgm:linClrLst meth="repeat">
      <a:schemeClr val="lt1">
        <a:shade val="80000"/>
      </a:schemeClr>
    </dgm:linClrLst>
    <dgm:effectClrLst/>
    <dgm:txLinClrLst/>
    <dgm:txFillClrLst/>
    <dgm:txEffectClrLst/>
  </dgm:styleLbl>
  <dgm:styleLbl name="asst1">
    <dgm:fillClrLst meth="repeat">
      <a:schemeClr val="accent5"/>
    </dgm:fillClrLst>
    <dgm:linClrLst meth="repeat">
      <a:schemeClr val="lt1">
        <a:shade val="80000"/>
      </a:schemeClr>
    </dgm:linClrLst>
    <dgm:effectClrLst/>
    <dgm:txLinClrLst/>
    <dgm:txFillClrLst/>
    <dgm:txEffectClrLst/>
  </dgm:styleLbl>
  <dgm:styleLbl name="asst2">
    <dgm:fillClrLst>
      <a:schemeClr val="accent6"/>
    </dgm:fillClrLst>
    <dgm:linClrLst meth="repeat">
      <a:schemeClr val="lt1"/>
    </dgm:linClrLst>
    <dgm:effectClrLst/>
    <dgm:txLinClrLst/>
    <dgm:txFillClrLst/>
    <dgm:txEffectClrLst/>
  </dgm:styleLbl>
  <dgm:styleLbl name="asst3">
    <dgm:fillClrLst>
      <a:schemeClr val="accent1"/>
    </dgm:fillClrLst>
    <dgm:linClrLst meth="repeat">
      <a:schemeClr val="lt1"/>
    </dgm:linClrLst>
    <dgm:effectClrLst/>
    <dgm:txLinClrLst/>
    <dgm:txFillClrLst/>
    <dgm:txEffectClrLst/>
  </dgm:styleLbl>
  <dgm:styleLbl name="asst4">
    <dgm:fillClrLst>
      <a:schemeClr val="accent2"/>
    </dgm:fillClrLst>
    <dgm:linClrLst meth="repeat">
      <a:schemeClr val="lt1"/>
    </dgm:linClrLst>
    <dgm:effectClrLst/>
    <dgm:txLinClrLst/>
    <dgm:txFillClrLst/>
    <dgm:txEffectClrLst/>
  </dgm:styleLbl>
  <dgm:styleLbl name="parChTrans2D1">
    <dgm:fillClrLst meth="repeat">
      <a:schemeClr val="accent4"/>
    </dgm:fillClrLst>
    <dgm:linClrLst meth="repeat">
      <a:schemeClr val="lt1"/>
    </dgm:linClrLst>
    <dgm:effectClrLst/>
    <dgm:txLinClrLst/>
    <dgm:txFillClrLst meth="repeat">
      <a:schemeClr val="lt1"/>
    </dgm:txFillClrLst>
    <dgm:txEffectClrLst/>
  </dgm:styleLbl>
  <dgm:styleLbl name="parChTrans2D2">
    <dgm:fillClrLst meth="repeat">
      <a:schemeClr val="accent5"/>
    </dgm:fillClrLst>
    <dgm:linClrLst meth="repeat">
      <a:schemeClr val="lt1"/>
    </dgm:linClrLst>
    <dgm:effectClrLst/>
    <dgm:txLinClrLst/>
    <dgm:txFillClrLst/>
    <dgm:txEffectClrLst/>
  </dgm:styleLbl>
  <dgm:styleLbl name="parChTrans2D3">
    <dgm:fillClrLst meth="repeat">
      <a:schemeClr val="accent5"/>
    </dgm:fillClrLst>
    <dgm:linClrLst meth="repeat">
      <a:schemeClr val="lt1"/>
    </dgm:linClrLst>
    <dgm:effectClrLst/>
    <dgm:txLinClrLst/>
    <dgm:txFillClrLst/>
    <dgm:txEffectClrLst/>
  </dgm:styleLbl>
  <dgm:styleLbl name="parChTrans2D4">
    <dgm:fillClrLst meth="repeat">
      <a:schemeClr val="accent6"/>
    </dgm:fillClrLst>
    <dgm:linClrLst meth="repeat">
      <a:schemeClr val="lt1"/>
    </dgm:linClrLst>
    <dgm:effectClrLst/>
    <dgm:txLinClrLst/>
    <dgm:txFillClrLst meth="repeat">
      <a:schemeClr val="lt1"/>
    </dgm:txFillClrLst>
    <dgm:txEffectClrLst/>
  </dgm:styleLbl>
  <dgm:styleLbl name="parChTrans1D1">
    <dgm:fillClrLst meth="repeat">
      <a:schemeClr val="accent4"/>
    </dgm:fillClrLst>
    <dgm:linClrLst meth="repeat">
      <a:schemeClr val="accent4"/>
    </dgm:linClrLst>
    <dgm:effectClrLst/>
    <dgm:txLinClrLst/>
    <dgm:txFillClrLst meth="repeat">
      <a:schemeClr val="tx1"/>
    </dgm:txFillClrLst>
    <dgm:txEffectClrLst/>
  </dgm:styleLbl>
  <dgm:styleLbl name="parChTrans1D2">
    <dgm:fillClrLst meth="repeat">
      <a:schemeClr val="accent4">
        <a:tint val="90000"/>
      </a:schemeClr>
    </dgm:fillClrLst>
    <dgm:linClrLst meth="repeat">
      <a:schemeClr val="accent5"/>
    </dgm:linClrLst>
    <dgm:effectClrLst/>
    <dgm:txLinClrLst/>
    <dgm:txFillClrLst meth="repeat">
      <a:schemeClr val="tx1"/>
    </dgm:txFillClrLst>
    <dgm:txEffectClrLst/>
  </dgm:styleLbl>
  <dgm:styleLbl name="parChTrans1D3">
    <dgm:fillClrLst meth="repeat">
      <a:schemeClr val="accent4">
        <a:tint val="70000"/>
      </a:schemeClr>
    </dgm:fillClrLst>
    <dgm:linClrLst meth="repeat">
      <a:schemeClr val="accent6"/>
    </dgm:linClrLst>
    <dgm:effectClrLst/>
    <dgm:txLinClrLst/>
    <dgm:txFillClrLst meth="repeat">
      <a:schemeClr val="tx1"/>
    </dgm:txFillClrLst>
    <dgm:txEffectClrLst/>
  </dgm:styleLbl>
  <dgm:styleLbl name="parChTrans1D4">
    <dgm:fillClrLst meth="repeat">
      <a:schemeClr val="accent4">
        <a:tint val="50000"/>
      </a:schemeClr>
    </dgm:fillClrLst>
    <dgm:linClrLst meth="repeat">
      <a:schemeClr val="accent1"/>
    </dgm:linClrLst>
    <dgm:effectClrLst/>
    <dgm:txLinClrLst/>
    <dgm:txFillClrLst meth="repeat">
      <a:schemeClr val="tx1"/>
    </dgm:txFillClrLst>
    <dgm:txEffectClrLst/>
  </dgm:styleLbl>
  <dgm:styleLbl name="f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conF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align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4"/>
    </dgm:linClrLst>
    <dgm:effectClrLst/>
    <dgm:txLinClrLst/>
    <dgm:txFillClrLst meth="repeat">
      <a:schemeClr val="dk1"/>
    </dgm:txFillClrLst>
    <dgm:txEffectClrLst/>
  </dgm:styleLbl>
  <dgm:styleLbl name="b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solidFgAcc1">
    <dgm:fillClrLst meth="repeat">
      <a:schemeClr val="lt1"/>
    </dgm:fillClrLst>
    <dgm:linClrLst>
      <a:schemeClr val="accent4"/>
      <a:schemeClr val="accent5"/>
    </dgm:linClrLst>
    <dgm:effectClrLst/>
    <dgm:txLinClrLst/>
    <dgm:txFillClrLst meth="repeat">
      <a:schemeClr val="dk1"/>
    </dgm:txFillClrLst>
    <dgm:txEffectClrLst/>
  </dgm:styleLbl>
  <dgm:styleLbl name="solidAlignAcc1">
    <dgm:fillClrLst meth="repeat">
      <a:schemeClr val="lt1"/>
    </dgm:fillClrLst>
    <dgm:linClrLst>
      <a:schemeClr val="accent4"/>
      <a:schemeClr val="accent5"/>
    </dgm:linClrLst>
    <dgm:effectClrLst/>
    <dgm:txLinClrLst/>
    <dgm:txFillClrLst meth="repeat">
      <a:schemeClr val="dk1"/>
    </dgm:txFillClrLst>
    <dgm:txEffectClrLst/>
  </dgm:styleLbl>
  <dgm:styleLbl name="solidBgAcc1">
    <dgm:fillClrLst meth="repeat">
      <a:schemeClr val="lt1"/>
    </dgm:fillClrLst>
    <dgm:linClrLst>
      <a:schemeClr val="accent4"/>
      <a:schemeClr val="accent5"/>
    </dgm:linClrLst>
    <dgm:effectClrLst/>
    <dgm:txLinClrLst/>
    <dgm:txFillClrLst meth="repeat">
      <a:schemeClr val="dk1"/>
    </dgm:txFillClrLst>
    <dgm:txEffectClrLst/>
  </dgm:styleLbl>
  <dgm:styleLbl name="fg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align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bg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3"/>
    </dgm:linClrLst>
    <dgm:effectClrLst/>
    <dgm:txLinClrLst/>
    <dgm:txFillClrLst meth="repeat">
      <a:schemeClr val="dk1"/>
    </dgm:txFillClrLst>
    <dgm:txEffectClrLst/>
  </dgm:styleLbl>
  <dgm:styleLbl name="fgAcc2">
    <dgm:fillClrLst meth="repeat">
      <a:schemeClr val="lt1">
        <a:alpha val="90000"/>
      </a:schemeClr>
    </dgm:fillClrLst>
    <dgm:linClrLst>
      <a:schemeClr val="accent5"/>
    </dgm:linClrLst>
    <dgm:effectClrLst/>
    <dgm:txLinClrLst/>
    <dgm:txFillClrLst meth="repeat">
      <a:schemeClr val="dk1"/>
    </dgm:txFillClrLst>
    <dgm:txEffectClrLst/>
  </dgm:styleLbl>
  <dgm:styleLbl name="fgAcc3">
    <dgm:fillClrLst meth="repeat">
      <a:schemeClr val="lt1">
        <a:alpha val="90000"/>
      </a:schemeClr>
    </dgm:fillClrLst>
    <dgm:linClrLst>
      <a:schemeClr val="accent6"/>
    </dgm:linClrLst>
    <dgm:effectClrLst/>
    <dgm:txLinClrLst/>
    <dgm:txFillClrLst meth="repeat">
      <a:schemeClr val="dk1"/>
    </dgm:txFillClrLst>
    <dgm:txEffectClrLst/>
  </dgm:styleLbl>
  <dgm:styleLbl name="fgAcc4">
    <dgm:fillClrLst meth="repeat">
      <a:schemeClr val="lt1">
        <a:alpha val="90000"/>
      </a:schemeClr>
    </dgm:fillClrLst>
    <dgm:linClrLst>
      <a:schemeClr val="accent1"/>
    </dgm:linClrLst>
    <dgm:effectClrLst/>
    <dgm:txLinClrLst/>
    <dgm:txFillClrLst meth="repeat">
      <a:schemeClr val="dk1"/>
    </dgm:txFillClrLst>
    <dgm:txEffectClrLst/>
  </dgm:styleLbl>
  <dgm:styleLbl name="bgShp">
    <dgm:fillClrLst meth="repeat">
      <a:schemeClr val="accent4">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4">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4">
        <a:tint val="50000"/>
        <a:alpha val="40000"/>
      </a:schemeClr>
    </dgm:fillClrLst>
    <dgm:linClrLst meth="repeat">
      <a:schemeClr val="accent4"/>
    </dgm:linClrLst>
    <dgm:effectClrLst/>
    <dgm:txLinClrLst/>
    <dgm:txFillClrLst meth="repeat">
      <a:schemeClr val="lt1"/>
    </dgm:txFillClrLst>
    <dgm:txEffectClrLst/>
  </dgm:styleLbl>
  <dgm:styleLbl name="fgShp">
    <dgm:fillClrLst meth="repeat">
      <a:schemeClr val="accent4">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470B8E82-D9C0-4D55-9685-64BFEDF8C72F}" type="doc">
      <dgm:prSet loTypeId="urn:microsoft.com/office/officeart/2005/8/layout/chevron1" loCatId="process" qsTypeId="urn:microsoft.com/office/officeart/2005/8/quickstyle/simple1" qsCatId="simple" csTypeId="urn:microsoft.com/office/officeart/2005/8/colors/colorful4" csCatId="colorful" phldr="1"/>
      <dgm:spPr/>
    </dgm:pt>
    <dgm:pt modelId="{842EAEBA-52EE-417F-9F3A-6A261788B30B}">
      <dgm:prSet phldrT="[Texte]"/>
      <dgm:spPr/>
      <dgm:t>
        <a:bodyPr/>
        <a:lstStyle/>
        <a:p>
          <a:r>
            <a:rPr lang="fr-FR"/>
            <a:t>Production</a:t>
          </a:r>
        </a:p>
      </dgm:t>
    </dgm:pt>
    <dgm:pt modelId="{DF1054C1-6266-4EE7-BAE3-5DD2522B223C}" type="parTrans" cxnId="{99D70F34-7EE7-4883-AA65-206ADD4577D9}">
      <dgm:prSet/>
      <dgm:spPr/>
      <dgm:t>
        <a:bodyPr/>
        <a:lstStyle/>
        <a:p>
          <a:endParaRPr lang="fr-FR"/>
        </a:p>
      </dgm:t>
    </dgm:pt>
    <dgm:pt modelId="{E036281C-B0D7-42CC-80C9-F6A010295934}" type="sibTrans" cxnId="{99D70F34-7EE7-4883-AA65-206ADD4577D9}">
      <dgm:prSet/>
      <dgm:spPr/>
      <dgm:t>
        <a:bodyPr/>
        <a:lstStyle/>
        <a:p>
          <a:endParaRPr lang="fr-FR"/>
        </a:p>
      </dgm:t>
    </dgm:pt>
    <dgm:pt modelId="{46341699-0FE9-4311-A480-CFD15F0BA44A}">
      <dgm:prSet phldrT="[Texte]"/>
      <dgm:spPr/>
      <dgm:t>
        <a:bodyPr/>
        <a:lstStyle/>
        <a:p>
          <a:r>
            <a:rPr lang="fr-FR"/>
            <a:t>Transformation</a:t>
          </a:r>
        </a:p>
      </dgm:t>
    </dgm:pt>
    <dgm:pt modelId="{3FF1E6A5-21F9-4A25-8590-5AD029EBC7A3}" type="parTrans" cxnId="{1286E33E-7DD0-4ABF-9B74-734E1FE32734}">
      <dgm:prSet/>
      <dgm:spPr/>
      <dgm:t>
        <a:bodyPr/>
        <a:lstStyle/>
        <a:p>
          <a:endParaRPr lang="fr-FR"/>
        </a:p>
      </dgm:t>
    </dgm:pt>
    <dgm:pt modelId="{5CCCD494-BBD9-43B9-B946-CEF1AB050EAC}" type="sibTrans" cxnId="{1286E33E-7DD0-4ABF-9B74-734E1FE32734}">
      <dgm:prSet/>
      <dgm:spPr/>
      <dgm:t>
        <a:bodyPr/>
        <a:lstStyle/>
        <a:p>
          <a:endParaRPr lang="fr-FR"/>
        </a:p>
      </dgm:t>
    </dgm:pt>
    <dgm:pt modelId="{173C33A6-D80C-4EC3-8C49-A0FCE49E7BA5}">
      <dgm:prSet phldrT="[Texte]"/>
      <dgm:spPr/>
      <dgm:t>
        <a:bodyPr/>
        <a:lstStyle/>
        <a:p>
          <a:r>
            <a:rPr lang="fr-FR"/>
            <a:t>Distribution</a:t>
          </a:r>
        </a:p>
      </dgm:t>
    </dgm:pt>
    <dgm:pt modelId="{FC30A9C9-123B-44F3-A4F4-2513435297D7}" type="parTrans" cxnId="{5B02BCDE-26E0-436D-8E36-A424BA713344}">
      <dgm:prSet/>
      <dgm:spPr/>
      <dgm:t>
        <a:bodyPr/>
        <a:lstStyle/>
        <a:p>
          <a:endParaRPr lang="fr-FR"/>
        </a:p>
      </dgm:t>
    </dgm:pt>
    <dgm:pt modelId="{DB766474-4F58-48F1-901B-3D0B6D5645F5}" type="sibTrans" cxnId="{5B02BCDE-26E0-436D-8E36-A424BA713344}">
      <dgm:prSet/>
      <dgm:spPr/>
      <dgm:t>
        <a:bodyPr/>
        <a:lstStyle/>
        <a:p>
          <a:endParaRPr lang="fr-FR"/>
        </a:p>
      </dgm:t>
    </dgm:pt>
    <dgm:pt modelId="{0CA82140-6583-4958-AE77-31EA3F4C0671}">
      <dgm:prSet phldrT="[Texte]"/>
      <dgm:spPr/>
      <dgm:t>
        <a:bodyPr/>
        <a:lstStyle/>
        <a:p>
          <a:r>
            <a:rPr lang="fr-FR"/>
            <a:t>Consommation</a:t>
          </a:r>
        </a:p>
      </dgm:t>
    </dgm:pt>
    <dgm:pt modelId="{FDA20DD6-CD16-49C9-9805-434B2E5AD58C}" type="parTrans" cxnId="{4D966582-3320-4B6C-80ED-CC933F7609AF}">
      <dgm:prSet/>
      <dgm:spPr/>
      <dgm:t>
        <a:bodyPr/>
        <a:lstStyle/>
        <a:p>
          <a:endParaRPr lang="fr-FR"/>
        </a:p>
      </dgm:t>
    </dgm:pt>
    <dgm:pt modelId="{D7E1A1E0-EDDA-43C3-8C7F-A3B5F6E91978}" type="sibTrans" cxnId="{4D966582-3320-4B6C-80ED-CC933F7609AF}">
      <dgm:prSet/>
      <dgm:spPr/>
      <dgm:t>
        <a:bodyPr/>
        <a:lstStyle/>
        <a:p>
          <a:endParaRPr lang="fr-FR"/>
        </a:p>
      </dgm:t>
    </dgm:pt>
    <dgm:pt modelId="{4BA52A94-D0DB-414B-AC53-D2F24F3E6696}">
      <dgm:prSet phldrT="[Texte]"/>
      <dgm:spPr/>
      <dgm:t>
        <a:bodyPr/>
        <a:lstStyle/>
        <a:p>
          <a:r>
            <a:rPr lang="fr-FR"/>
            <a:t>Gestion fin de vie</a:t>
          </a:r>
        </a:p>
      </dgm:t>
    </dgm:pt>
    <dgm:pt modelId="{F9342FF0-D1C4-4A45-AA8C-B2EA3BA423B1}" type="parTrans" cxnId="{7E299BC2-4D40-43A2-89B6-E50010E7E69F}">
      <dgm:prSet/>
      <dgm:spPr/>
      <dgm:t>
        <a:bodyPr/>
        <a:lstStyle/>
        <a:p>
          <a:endParaRPr lang="fr-FR"/>
        </a:p>
      </dgm:t>
    </dgm:pt>
    <dgm:pt modelId="{E182C14E-CC21-4714-9EAE-A0EBAA0FAAAE}" type="sibTrans" cxnId="{7E299BC2-4D40-43A2-89B6-E50010E7E69F}">
      <dgm:prSet/>
      <dgm:spPr/>
      <dgm:t>
        <a:bodyPr/>
        <a:lstStyle/>
        <a:p>
          <a:endParaRPr lang="fr-FR"/>
        </a:p>
      </dgm:t>
    </dgm:pt>
    <dgm:pt modelId="{EF307310-9B4B-4F5A-AEAC-A80EA646AA90}" type="pres">
      <dgm:prSet presAssocID="{470B8E82-D9C0-4D55-9685-64BFEDF8C72F}" presName="Name0" presStyleCnt="0">
        <dgm:presLayoutVars>
          <dgm:dir/>
          <dgm:animLvl val="lvl"/>
          <dgm:resizeHandles val="exact"/>
        </dgm:presLayoutVars>
      </dgm:prSet>
      <dgm:spPr/>
    </dgm:pt>
    <dgm:pt modelId="{497DCB1A-A01E-4C56-87F0-95CFFC3E13EC}" type="pres">
      <dgm:prSet presAssocID="{842EAEBA-52EE-417F-9F3A-6A261788B30B}" presName="parTxOnly" presStyleLbl="node1" presStyleIdx="0" presStyleCnt="5">
        <dgm:presLayoutVars>
          <dgm:chMax val="0"/>
          <dgm:chPref val="0"/>
          <dgm:bulletEnabled val="1"/>
        </dgm:presLayoutVars>
      </dgm:prSet>
      <dgm:spPr/>
      <dgm:t>
        <a:bodyPr/>
        <a:lstStyle/>
        <a:p>
          <a:endParaRPr lang="fr-FR"/>
        </a:p>
      </dgm:t>
    </dgm:pt>
    <dgm:pt modelId="{4FA528EE-DFB8-4AE2-A138-EBFB0EDAE299}" type="pres">
      <dgm:prSet presAssocID="{E036281C-B0D7-42CC-80C9-F6A010295934}" presName="parTxOnlySpace" presStyleCnt="0"/>
      <dgm:spPr/>
    </dgm:pt>
    <dgm:pt modelId="{3F78688B-5373-452C-A24B-0FDCE4119BC0}" type="pres">
      <dgm:prSet presAssocID="{46341699-0FE9-4311-A480-CFD15F0BA44A}" presName="parTxOnly" presStyleLbl="node1" presStyleIdx="1" presStyleCnt="5">
        <dgm:presLayoutVars>
          <dgm:chMax val="0"/>
          <dgm:chPref val="0"/>
          <dgm:bulletEnabled val="1"/>
        </dgm:presLayoutVars>
      </dgm:prSet>
      <dgm:spPr/>
      <dgm:t>
        <a:bodyPr/>
        <a:lstStyle/>
        <a:p>
          <a:endParaRPr lang="fr-FR"/>
        </a:p>
      </dgm:t>
    </dgm:pt>
    <dgm:pt modelId="{47EE5D4E-59FE-417E-A38C-2D9906A55BC0}" type="pres">
      <dgm:prSet presAssocID="{5CCCD494-BBD9-43B9-B946-CEF1AB050EAC}" presName="parTxOnlySpace" presStyleCnt="0"/>
      <dgm:spPr/>
    </dgm:pt>
    <dgm:pt modelId="{EE83932C-22E7-40BD-9327-151A21D52E16}" type="pres">
      <dgm:prSet presAssocID="{173C33A6-D80C-4EC3-8C49-A0FCE49E7BA5}" presName="parTxOnly" presStyleLbl="node1" presStyleIdx="2" presStyleCnt="5">
        <dgm:presLayoutVars>
          <dgm:chMax val="0"/>
          <dgm:chPref val="0"/>
          <dgm:bulletEnabled val="1"/>
        </dgm:presLayoutVars>
      </dgm:prSet>
      <dgm:spPr/>
      <dgm:t>
        <a:bodyPr/>
        <a:lstStyle/>
        <a:p>
          <a:endParaRPr lang="fr-FR"/>
        </a:p>
      </dgm:t>
    </dgm:pt>
    <dgm:pt modelId="{89CB3419-3E38-4377-95EB-578007F8BBD4}" type="pres">
      <dgm:prSet presAssocID="{DB766474-4F58-48F1-901B-3D0B6D5645F5}" presName="parTxOnlySpace" presStyleCnt="0"/>
      <dgm:spPr/>
    </dgm:pt>
    <dgm:pt modelId="{8D037B30-31E1-48C2-BF54-387CFA794C21}" type="pres">
      <dgm:prSet presAssocID="{0CA82140-6583-4958-AE77-31EA3F4C0671}" presName="parTxOnly" presStyleLbl="node1" presStyleIdx="3" presStyleCnt="5">
        <dgm:presLayoutVars>
          <dgm:chMax val="0"/>
          <dgm:chPref val="0"/>
          <dgm:bulletEnabled val="1"/>
        </dgm:presLayoutVars>
      </dgm:prSet>
      <dgm:spPr/>
      <dgm:t>
        <a:bodyPr/>
        <a:lstStyle/>
        <a:p>
          <a:endParaRPr lang="fr-FR"/>
        </a:p>
      </dgm:t>
    </dgm:pt>
    <dgm:pt modelId="{010D1FE6-82E2-4960-9F06-8AD9E9070F3E}" type="pres">
      <dgm:prSet presAssocID="{D7E1A1E0-EDDA-43C3-8C7F-A3B5F6E91978}" presName="parTxOnlySpace" presStyleCnt="0"/>
      <dgm:spPr/>
    </dgm:pt>
    <dgm:pt modelId="{D44D6B43-48AC-4007-983D-66AC114103B1}" type="pres">
      <dgm:prSet presAssocID="{4BA52A94-D0DB-414B-AC53-D2F24F3E6696}" presName="parTxOnly" presStyleLbl="node1" presStyleIdx="4" presStyleCnt="5">
        <dgm:presLayoutVars>
          <dgm:chMax val="0"/>
          <dgm:chPref val="0"/>
          <dgm:bulletEnabled val="1"/>
        </dgm:presLayoutVars>
      </dgm:prSet>
      <dgm:spPr/>
      <dgm:t>
        <a:bodyPr/>
        <a:lstStyle/>
        <a:p>
          <a:endParaRPr lang="fr-FR"/>
        </a:p>
      </dgm:t>
    </dgm:pt>
  </dgm:ptLst>
  <dgm:cxnLst>
    <dgm:cxn modelId="{1286E33E-7DD0-4ABF-9B74-734E1FE32734}" srcId="{470B8E82-D9C0-4D55-9685-64BFEDF8C72F}" destId="{46341699-0FE9-4311-A480-CFD15F0BA44A}" srcOrd="1" destOrd="0" parTransId="{3FF1E6A5-21F9-4A25-8590-5AD029EBC7A3}" sibTransId="{5CCCD494-BBD9-43B9-B946-CEF1AB050EAC}"/>
    <dgm:cxn modelId="{99D70F34-7EE7-4883-AA65-206ADD4577D9}" srcId="{470B8E82-D9C0-4D55-9685-64BFEDF8C72F}" destId="{842EAEBA-52EE-417F-9F3A-6A261788B30B}" srcOrd="0" destOrd="0" parTransId="{DF1054C1-6266-4EE7-BAE3-5DD2522B223C}" sibTransId="{E036281C-B0D7-42CC-80C9-F6A010295934}"/>
    <dgm:cxn modelId="{BE7C7F7E-1164-4550-B9C8-6926FC96695F}" type="presOf" srcId="{173C33A6-D80C-4EC3-8C49-A0FCE49E7BA5}" destId="{EE83932C-22E7-40BD-9327-151A21D52E16}" srcOrd="0" destOrd="0" presId="urn:microsoft.com/office/officeart/2005/8/layout/chevron1"/>
    <dgm:cxn modelId="{4DFAB679-40E2-4B8E-9CD3-1077D0DD7515}" type="presOf" srcId="{470B8E82-D9C0-4D55-9685-64BFEDF8C72F}" destId="{EF307310-9B4B-4F5A-AEAC-A80EA646AA90}" srcOrd="0" destOrd="0" presId="urn:microsoft.com/office/officeart/2005/8/layout/chevron1"/>
    <dgm:cxn modelId="{28CDDCE1-77D1-4858-B1C3-A5C261C3C19E}" type="presOf" srcId="{46341699-0FE9-4311-A480-CFD15F0BA44A}" destId="{3F78688B-5373-452C-A24B-0FDCE4119BC0}" srcOrd="0" destOrd="0" presId="urn:microsoft.com/office/officeart/2005/8/layout/chevron1"/>
    <dgm:cxn modelId="{7E299BC2-4D40-43A2-89B6-E50010E7E69F}" srcId="{470B8E82-D9C0-4D55-9685-64BFEDF8C72F}" destId="{4BA52A94-D0DB-414B-AC53-D2F24F3E6696}" srcOrd="4" destOrd="0" parTransId="{F9342FF0-D1C4-4A45-AA8C-B2EA3BA423B1}" sibTransId="{E182C14E-CC21-4714-9EAE-A0EBAA0FAAAE}"/>
    <dgm:cxn modelId="{5B02BCDE-26E0-436D-8E36-A424BA713344}" srcId="{470B8E82-D9C0-4D55-9685-64BFEDF8C72F}" destId="{173C33A6-D80C-4EC3-8C49-A0FCE49E7BA5}" srcOrd="2" destOrd="0" parTransId="{FC30A9C9-123B-44F3-A4F4-2513435297D7}" sibTransId="{DB766474-4F58-48F1-901B-3D0B6D5645F5}"/>
    <dgm:cxn modelId="{0BFEB296-218F-4E44-BF68-6208C7A35489}" type="presOf" srcId="{4BA52A94-D0DB-414B-AC53-D2F24F3E6696}" destId="{D44D6B43-48AC-4007-983D-66AC114103B1}" srcOrd="0" destOrd="0" presId="urn:microsoft.com/office/officeart/2005/8/layout/chevron1"/>
    <dgm:cxn modelId="{CBF3BDD0-3DD2-4FA6-88A7-CF2C69CDE50E}" type="presOf" srcId="{842EAEBA-52EE-417F-9F3A-6A261788B30B}" destId="{497DCB1A-A01E-4C56-87F0-95CFFC3E13EC}" srcOrd="0" destOrd="0" presId="urn:microsoft.com/office/officeart/2005/8/layout/chevron1"/>
    <dgm:cxn modelId="{603192D8-EA79-4AEC-A557-ADE68D1F6DAB}" type="presOf" srcId="{0CA82140-6583-4958-AE77-31EA3F4C0671}" destId="{8D037B30-31E1-48C2-BF54-387CFA794C21}" srcOrd="0" destOrd="0" presId="urn:microsoft.com/office/officeart/2005/8/layout/chevron1"/>
    <dgm:cxn modelId="{4D966582-3320-4B6C-80ED-CC933F7609AF}" srcId="{470B8E82-D9C0-4D55-9685-64BFEDF8C72F}" destId="{0CA82140-6583-4958-AE77-31EA3F4C0671}" srcOrd="3" destOrd="0" parTransId="{FDA20DD6-CD16-49C9-9805-434B2E5AD58C}" sibTransId="{D7E1A1E0-EDDA-43C3-8C7F-A3B5F6E91978}"/>
    <dgm:cxn modelId="{CD2C4CEA-5C3C-43AA-8EE0-448F5615D3A8}" type="presParOf" srcId="{EF307310-9B4B-4F5A-AEAC-A80EA646AA90}" destId="{497DCB1A-A01E-4C56-87F0-95CFFC3E13EC}" srcOrd="0" destOrd="0" presId="urn:microsoft.com/office/officeart/2005/8/layout/chevron1"/>
    <dgm:cxn modelId="{A0024FD8-5409-4C5C-8A49-3F6A8A7CAF8A}" type="presParOf" srcId="{EF307310-9B4B-4F5A-AEAC-A80EA646AA90}" destId="{4FA528EE-DFB8-4AE2-A138-EBFB0EDAE299}" srcOrd="1" destOrd="0" presId="urn:microsoft.com/office/officeart/2005/8/layout/chevron1"/>
    <dgm:cxn modelId="{F02366F5-8B83-40EA-9B3C-635A906090F7}" type="presParOf" srcId="{EF307310-9B4B-4F5A-AEAC-A80EA646AA90}" destId="{3F78688B-5373-452C-A24B-0FDCE4119BC0}" srcOrd="2" destOrd="0" presId="urn:microsoft.com/office/officeart/2005/8/layout/chevron1"/>
    <dgm:cxn modelId="{3A1B320B-4516-4EA1-82C5-C80CD0CE6495}" type="presParOf" srcId="{EF307310-9B4B-4F5A-AEAC-A80EA646AA90}" destId="{47EE5D4E-59FE-417E-A38C-2D9906A55BC0}" srcOrd="3" destOrd="0" presId="urn:microsoft.com/office/officeart/2005/8/layout/chevron1"/>
    <dgm:cxn modelId="{8405B819-C29B-4909-81A8-6BD7E54253BB}" type="presParOf" srcId="{EF307310-9B4B-4F5A-AEAC-A80EA646AA90}" destId="{EE83932C-22E7-40BD-9327-151A21D52E16}" srcOrd="4" destOrd="0" presId="urn:microsoft.com/office/officeart/2005/8/layout/chevron1"/>
    <dgm:cxn modelId="{E95DC843-86A5-4D39-98CB-4F2C454F3F98}" type="presParOf" srcId="{EF307310-9B4B-4F5A-AEAC-A80EA646AA90}" destId="{89CB3419-3E38-4377-95EB-578007F8BBD4}" srcOrd="5" destOrd="0" presId="urn:microsoft.com/office/officeart/2005/8/layout/chevron1"/>
    <dgm:cxn modelId="{868973E7-BF32-4B2E-9ED2-E2A284D06EBF}" type="presParOf" srcId="{EF307310-9B4B-4F5A-AEAC-A80EA646AA90}" destId="{8D037B30-31E1-48C2-BF54-387CFA794C21}" srcOrd="6" destOrd="0" presId="urn:microsoft.com/office/officeart/2005/8/layout/chevron1"/>
    <dgm:cxn modelId="{A9AA1F88-9FB9-47F3-A549-83EBC8DE6449}" type="presParOf" srcId="{EF307310-9B4B-4F5A-AEAC-A80EA646AA90}" destId="{010D1FE6-82E2-4960-9F06-8AD9E9070F3E}" srcOrd="7" destOrd="0" presId="urn:microsoft.com/office/officeart/2005/8/layout/chevron1"/>
    <dgm:cxn modelId="{946F240C-18FD-4C52-86D4-B1008E039083}" type="presParOf" srcId="{EF307310-9B4B-4F5A-AEAC-A80EA646AA90}" destId="{D44D6B43-48AC-4007-983D-66AC114103B1}" srcOrd="8" destOrd="0" presId="urn:microsoft.com/office/officeart/2005/8/layout/chevron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470B8E82-D9C0-4D55-9685-64BFEDF8C72F}" type="doc">
      <dgm:prSet loTypeId="urn:microsoft.com/office/officeart/2005/8/layout/chevron1" loCatId="process" qsTypeId="urn:microsoft.com/office/officeart/2005/8/quickstyle/simple1" qsCatId="simple" csTypeId="urn:microsoft.com/office/officeart/2005/8/colors/colorful4" csCatId="colorful" phldr="1"/>
      <dgm:spPr/>
    </dgm:pt>
    <dgm:pt modelId="{842EAEBA-52EE-417F-9F3A-6A261788B30B}">
      <dgm:prSet phldrT="[Texte]" custT="1"/>
      <dgm:spPr/>
      <dgm:t>
        <a:bodyPr/>
        <a:lstStyle/>
        <a:p>
          <a:r>
            <a:rPr lang="fr-FR" sz="1400"/>
            <a:t>Approvisionnement durable</a:t>
          </a:r>
        </a:p>
      </dgm:t>
    </dgm:pt>
    <dgm:pt modelId="{DF1054C1-6266-4EE7-BAE3-5DD2522B223C}" type="parTrans" cxnId="{99D70F34-7EE7-4883-AA65-206ADD4577D9}">
      <dgm:prSet/>
      <dgm:spPr/>
      <dgm:t>
        <a:bodyPr/>
        <a:lstStyle/>
        <a:p>
          <a:endParaRPr lang="fr-FR" sz="2000"/>
        </a:p>
      </dgm:t>
    </dgm:pt>
    <dgm:pt modelId="{E036281C-B0D7-42CC-80C9-F6A010295934}" type="sibTrans" cxnId="{99D70F34-7EE7-4883-AA65-206ADD4577D9}">
      <dgm:prSet/>
      <dgm:spPr/>
      <dgm:t>
        <a:bodyPr/>
        <a:lstStyle/>
        <a:p>
          <a:endParaRPr lang="fr-FR" sz="2000"/>
        </a:p>
      </dgm:t>
    </dgm:pt>
    <dgm:pt modelId="{0CA82140-6583-4958-AE77-31EA3F4C0671}">
      <dgm:prSet phldrT="[Texte]" custT="1"/>
      <dgm:spPr/>
      <dgm:t>
        <a:bodyPr/>
        <a:lstStyle/>
        <a:p>
          <a:r>
            <a:rPr lang="fr-FR" sz="1400"/>
            <a:t>Economie de la fonctionnalité</a:t>
          </a:r>
        </a:p>
      </dgm:t>
    </dgm:pt>
    <dgm:pt modelId="{FDA20DD6-CD16-49C9-9805-434B2E5AD58C}" type="parTrans" cxnId="{4D966582-3320-4B6C-80ED-CC933F7609AF}">
      <dgm:prSet/>
      <dgm:spPr/>
      <dgm:t>
        <a:bodyPr/>
        <a:lstStyle/>
        <a:p>
          <a:endParaRPr lang="fr-FR" sz="2000"/>
        </a:p>
      </dgm:t>
    </dgm:pt>
    <dgm:pt modelId="{D7E1A1E0-EDDA-43C3-8C7F-A3B5F6E91978}" type="sibTrans" cxnId="{4D966582-3320-4B6C-80ED-CC933F7609AF}">
      <dgm:prSet/>
      <dgm:spPr/>
      <dgm:t>
        <a:bodyPr/>
        <a:lstStyle/>
        <a:p>
          <a:endParaRPr lang="fr-FR" sz="2000"/>
        </a:p>
      </dgm:t>
    </dgm:pt>
    <dgm:pt modelId="{4BA52A94-D0DB-414B-AC53-D2F24F3E6696}">
      <dgm:prSet phldrT="[Texte]" custT="1"/>
      <dgm:spPr/>
      <dgm:t>
        <a:bodyPr/>
        <a:lstStyle/>
        <a:p>
          <a:r>
            <a:rPr lang="fr-FR" sz="1400"/>
            <a:t>Consommation responsable</a:t>
          </a:r>
        </a:p>
      </dgm:t>
    </dgm:pt>
    <dgm:pt modelId="{F9342FF0-D1C4-4A45-AA8C-B2EA3BA423B1}" type="parTrans" cxnId="{7E299BC2-4D40-43A2-89B6-E50010E7E69F}">
      <dgm:prSet/>
      <dgm:spPr/>
      <dgm:t>
        <a:bodyPr/>
        <a:lstStyle/>
        <a:p>
          <a:endParaRPr lang="fr-FR" sz="2000"/>
        </a:p>
      </dgm:t>
    </dgm:pt>
    <dgm:pt modelId="{E182C14E-CC21-4714-9EAE-A0EBAA0FAAAE}" type="sibTrans" cxnId="{7E299BC2-4D40-43A2-89B6-E50010E7E69F}">
      <dgm:prSet/>
      <dgm:spPr/>
      <dgm:t>
        <a:bodyPr/>
        <a:lstStyle/>
        <a:p>
          <a:endParaRPr lang="fr-FR" sz="2000"/>
        </a:p>
      </dgm:t>
    </dgm:pt>
    <dgm:pt modelId="{523ACE45-6FC1-4993-8921-8D640B39AC36}">
      <dgm:prSet phldrT="[Texte]" custT="1"/>
      <dgm:spPr/>
      <dgm:t>
        <a:bodyPr/>
        <a:lstStyle/>
        <a:p>
          <a:r>
            <a:rPr lang="fr-FR" sz="1400"/>
            <a:t>Recyclage</a:t>
          </a:r>
        </a:p>
      </dgm:t>
    </dgm:pt>
    <dgm:pt modelId="{0DA481FC-234A-4CCB-BA2E-EB149086369C}" type="parTrans" cxnId="{04BBAEDB-8874-42E3-ACC8-20D2B5B503FA}">
      <dgm:prSet/>
      <dgm:spPr/>
      <dgm:t>
        <a:bodyPr/>
        <a:lstStyle/>
        <a:p>
          <a:endParaRPr lang="fr-FR" sz="2000"/>
        </a:p>
      </dgm:t>
    </dgm:pt>
    <dgm:pt modelId="{6D9BFA73-7184-4CB7-ABE0-128DE42EF8E0}" type="sibTrans" cxnId="{04BBAEDB-8874-42E3-ACC8-20D2B5B503FA}">
      <dgm:prSet/>
      <dgm:spPr/>
      <dgm:t>
        <a:bodyPr/>
        <a:lstStyle/>
        <a:p>
          <a:endParaRPr lang="fr-FR" sz="2000"/>
        </a:p>
      </dgm:t>
    </dgm:pt>
    <dgm:pt modelId="{25CCDE2B-44B6-4628-83F1-8819E559BD80}">
      <dgm:prSet phldrT="[Texte]" custT="1"/>
      <dgm:spPr/>
      <dgm:t>
        <a:bodyPr/>
        <a:lstStyle/>
        <a:p>
          <a:r>
            <a:rPr lang="fr-FR" sz="1400"/>
            <a:t>Allongementde la durée d'usage</a:t>
          </a:r>
        </a:p>
      </dgm:t>
    </dgm:pt>
    <dgm:pt modelId="{88870FCD-D5B1-451B-9122-CFBC46AFFA84}" type="parTrans" cxnId="{EE915CB6-DD84-442F-A29E-EE1C74A262FF}">
      <dgm:prSet/>
      <dgm:spPr/>
      <dgm:t>
        <a:bodyPr/>
        <a:lstStyle/>
        <a:p>
          <a:endParaRPr lang="fr-FR" sz="2000"/>
        </a:p>
      </dgm:t>
    </dgm:pt>
    <dgm:pt modelId="{4ED5366B-3815-4C7A-B0AB-E0C82512AAB3}" type="sibTrans" cxnId="{EE915CB6-DD84-442F-A29E-EE1C74A262FF}">
      <dgm:prSet/>
      <dgm:spPr/>
      <dgm:t>
        <a:bodyPr/>
        <a:lstStyle/>
        <a:p>
          <a:endParaRPr lang="fr-FR" sz="2000"/>
        </a:p>
      </dgm:t>
    </dgm:pt>
    <dgm:pt modelId="{173C33A6-D80C-4EC3-8C49-A0FCE49E7BA5}">
      <dgm:prSet phldrT="[Texte]" custT="1"/>
      <dgm:spPr/>
      <dgm:t>
        <a:bodyPr/>
        <a:lstStyle/>
        <a:p>
          <a:r>
            <a:rPr lang="fr-FR" sz="1400"/>
            <a:t>EIT</a:t>
          </a:r>
        </a:p>
      </dgm:t>
    </dgm:pt>
    <dgm:pt modelId="{DB766474-4F58-48F1-901B-3D0B6D5645F5}" type="sibTrans" cxnId="{5B02BCDE-26E0-436D-8E36-A424BA713344}">
      <dgm:prSet/>
      <dgm:spPr/>
      <dgm:t>
        <a:bodyPr/>
        <a:lstStyle/>
        <a:p>
          <a:endParaRPr lang="fr-FR" sz="2000"/>
        </a:p>
      </dgm:t>
    </dgm:pt>
    <dgm:pt modelId="{FC30A9C9-123B-44F3-A4F4-2513435297D7}" type="parTrans" cxnId="{5B02BCDE-26E0-436D-8E36-A424BA713344}">
      <dgm:prSet/>
      <dgm:spPr/>
      <dgm:t>
        <a:bodyPr/>
        <a:lstStyle/>
        <a:p>
          <a:endParaRPr lang="fr-FR" sz="2000"/>
        </a:p>
      </dgm:t>
    </dgm:pt>
    <dgm:pt modelId="{46341699-0FE9-4311-A480-CFD15F0BA44A}">
      <dgm:prSet phldrT="[Texte]" custT="1"/>
      <dgm:spPr/>
      <dgm:t>
        <a:bodyPr/>
        <a:lstStyle/>
        <a:p>
          <a:r>
            <a:rPr lang="fr-FR" sz="1400"/>
            <a:t>Eco-conception</a:t>
          </a:r>
        </a:p>
      </dgm:t>
    </dgm:pt>
    <dgm:pt modelId="{5CCCD494-BBD9-43B9-B946-CEF1AB050EAC}" type="sibTrans" cxnId="{1286E33E-7DD0-4ABF-9B74-734E1FE32734}">
      <dgm:prSet/>
      <dgm:spPr/>
      <dgm:t>
        <a:bodyPr/>
        <a:lstStyle/>
        <a:p>
          <a:endParaRPr lang="fr-FR" sz="2000"/>
        </a:p>
      </dgm:t>
    </dgm:pt>
    <dgm:pt modelId="{3FF1E6A5-21F9-4A25-8590-5AD029EBC7A3}" type="parTrans" cxnId="{1286E33E-7DD0-4ABF-9B74-734E1FE32734}">
      <dgm:prSet/>
      <dgm:spPr/>
      <dgm:t>
        <a:bodyPr/>
        <a:lstStyle/>
        <a:p>
          <a:endParaRPr lang="fr-FR" sz="2000"/>
        </a:p>
      </dgm:t>
    </dgm:pt>
    <dgm:pt modelId="{EF307310-9B4B-4F5A-AEAC-A80EA646AA90}" type="pres">
      <dgm:prSet presAssocID="{470B8E82-D9C0-4D55-9685-64BFEDF8C72F}" presName="Name0" presStyleCnt="0">
        <dgm:presLayoutVars>
          <dgm:dir/>
          <dgm:animLvl val="lvl"/>
          <dgm:resizeHandles val="exact"/>
        </dgm:presLayoutVars>
      </dgm:prSet>
      <dgm:spPr/>
    </dgm:pt>
    <dgm:pt modelId="{497DCB1A-A01E-4C56-87F0-95CFFC3E13EC}" type="pres">
      <dgm:prSet presAssocID="{842EAEBA-52EE-417F-9F3A-6A261788B30B}" presName="parTxOnly" presStyleLbl="node1" presStyleIdx="0" presStyleCnt="7">
        <dgm:presLayoutVars>
          <dgm:chMax val="0"/>
          <dgm:chPref val="0"/>
          <dgm:bulletEnabled val="1"/>
        </dgm:presLayoutVars>
      </dgm:prSet>
      <dgm:spPr/>
      <dgm:t>
        <a:bodyPr/>
        <a:lstStyle/>
        <a:p>
          <a:endParaRPr lang="fr-FR"/>
        </a:p>
      </dgm:t>
    </dgm:pt>
    <dgm:pt modelId="{4FA528EE-DFB8-4AE2-A138-EBFB0EDAE299}" type="pres">
      <dgm:prSet presAssocID="{E036281C-B0D7-42CC-80C9-F6A010295934}" presName="parTxOnlySpace" presStyleCnt="0"/>
      <dgm:spPr/>
    </dgm:pt>
    <dgm:pt modelId="{3F78688B-5373-452C-A24B-0FDCE4119BC0}" type="pres">
      <dgm:prSet presAssocID="{46341699-0FE9-4311-A480-CFD15F0BA44A}" presName="parTxOnly" presStyleLbl="node1" presStyleIdx="1" presStyleCnt="7">
        <dgm:presLayoutVars>
          <dgm:chMax val="0"/>
          <dgm:chPref val="0"/>
          <dgm:bulletEnabled val="1"/>
        </dgm:presLayoutVars>
      </dgm:prSet>
      <dgm:spPr/>
      <dgm:t>
        <a:bodyPr/>
        <a:lstStyle/>
        <a:p>
          <a:endParaRPr lang="fr-FR"/>
        </a:p>
      </dgm:t>
    </dgm:pt>
    <dgm:pt modelId="{47EE5D4E-59FE-417E-A38C-2D9906A55BC0}" type="pres">
      <dgm:prSet presAssocID="{5CCCD494-BBD9-43B9-B946-CEF1AB050EAC}" presName="parTxOnlySpace" presStyleCnt="0"/>
      <dgm:spPr/>
    </dgm:pt>
    <dgm:pt modelId="{EE83932C-22E7-40BD-9327-151A21D52E16}" type="pres">
      <dgm:prSet presAssocID="{173C33A6-D80C-4EC3-8C49-A0FCE49E7BA5}" presName="parTxOnly" presStyleLbl="node1" presStyleIdx="2" presStyleCnt="7">
        <dgm:presLayoutVars>
          <dgm:chMax val="0"/>
          <dgm:chPref val="0"/>
          <dgm:bulletEnabled val="1"/>
        </dgm:presLayoutVars>
      </dgm:prSet>
      <dgm:spPr/>
      <dgm:t>
        <a:bodyPr/>
        <a:lstStyle/>
        <a:p>
          <a:endParaRPr lang="fr-FR"/>
        </a:p>
      </dgm:t>
    </dgm:pt>
    <dgm:pt modelId="{89CB3419-3E38-4377-95EB-578007F8BBD4}" type="pres">
      <dgm:prSet presAssocID="{DB766474-4F58-48F1-901B-3D0B6D5645F5}" presName="parTxOnlySpace" presStyleCnt="0"/>
      <dgm:spPr/>
    </dgm:pt>
    <dgm:pt modelId="{8D037B30-31E1-48C2-BF54-387CFA794C21}" type="pres">
      <dgm:prSet presAssocID="{0CA82140-6583-4958-AE77-31EA3F4C0671}" presName="parTxOnly" presStyleLbl="node1" presStyleIdx="3" presStyleCnt="7">
        <dgm:presLayoutVars>
          <dgm:chMax val="0"/>
          <dgm:chPref val="0"/>
          <dgm:bulletEnabled val="1"/>
        </dgm:presLayoutVars>
      </dgm:prSet>
      <dgm:spPr/>
      <dgm:t>
        <a:bodyPr/>
        <a:lstStyle/>
        <a:p>
          <a:endParaRPr lang="fr-FR"/>
        </a:p>
      </dgm:t>
    </dgm:pt>
    <dgm:pt modelId="{010D1FE6-82E2-4960-9F06-8AD9E9070F3E}" type="pres">
      <dgm:prSet presAssocID="{D7E1A1E0-EDDA-43C3-8C7F-A3B5F6E91978}" presName="parTxOnlySpace" presStyleCnt="0"/>
      <dgm:spPr/>
    </dgm:pt>
    <dgm:pt modelId="{D44D6B43-48AC-4007-983D-66AC114103B1}" type="pres">
      <dgm:prSet presAssocID="{4BA52A94-D0DB-414B-AC53-D2F24F3E6696}" presName="parTxOnly" presStyleLbl="node1" presStyleIdx="4" presStyleCnt="7">
        <dgm:presLayoutVars>
          <dgm:chMax val="0"/>
          <dgm:chPref val="0"/>
          <dgm:bulletEnabled val="1"/>
        </dgm:presLayoutVars>
      </dgm:prSet>
      <dgm:spPr/>
      <dgm:t>
        <a:bodyPr/>
        <a:lstStyle/>
        <a:p>
          <a:endParaRPr lang="fr-FR"/>
        </a:p>
      </dgm:t>
    </dgm:pt>
    <dgm:pt modelId="{C7F72D27-4634-4231-A7A1-D0EB55D62887}" type="pres">
      <dgm:prSet presAssocID="{E182C14E-CC21-4714-9EAE-A0EBAA0FAAAE}" presName="parTxOnlySpace" presStyleCnt="0"/>
      <dgm:spPr/>
    </dgm:pt>
    <dgm:pt modelId="{85AB0970-21DA-4E18-A6B7-967AFE654C26}" type="pres">
      <dgm:prSet presAssocID="{25CCDE2B-44B6-4628-83F1-8819E559BD80}" presName="parTxOnly" presStyleLbl="node1" presStyleIdx="5" presStyleCnt="7">
        <dgm:presLayoutVars>
          <dgm:chMax val="0"/>
          <dgm:chPref val="0"/>
          <dgm:bulletEnabled val="1"/>
        </dgm:presLayoutVars>
      </dgm:prSet>
      <dgm:spPr/>
      <dgm:t>
        <a:bodyPr/>
        <a:lstStyle/>
        <a:p>
          <a:endParaRPr lang="fr-FR"/>
        </a:p>
      </dgm:t>
    </dgm:pt>
    <dgm:pt modelId="{CA34F697-9E66-49F3-8EF1-7170646AAC5C}" type="pres">
      <dgm:prSet presAssocID="{4ED5366B-3815-4C7A-B0AB-E0C82512AAB3}" presName="parTxOnlySpace" presStyleCnt="0"/>
      <dgm:spPr/>
    </dgm:pt>
    <dgm:pt modelId="{9FA444D7-B2E5-4094-B061-DDF245E5A996}" type="pres">
      <dgm:prSet presAssocID="{523ACE45-6FC1-4993-8921-8D640B39AC36}" presName="parTxOnly" presStyleLbl="node1" presStyleIdx="6" presStyleCnt="7">
        <dgm:presLayoutVars>
          <dgm:chMax val="0"/>
          <dgm:chPref val="0"/>
          <dgm:bulletEnabled val="1"/>
        </dgm:presLayoutVars>
      </dgm:prSet>
      <dgm:spPr/>
      <dgm:t>
        <a:bodyPr/>
        <a:lstStyle/>
        <a:p>
          <a:endParaRPr lang="fr-FR"/>
        </a:p>
      </dgm:t>
    </dgm:pt>
  </dgm:ptLst>
  <dgm:cxnLst>
    <dgm:cxn modelId="{1286E33E-7DD0-4ABF-9B74-734E1FE32734}" srcId="{470B8E82-D9C0-4D55-9685-64BFEDF8C72F}" destId="{46341699-0FE9-4311-A480-CFD15F0BA44A}" srcOrd="1" destOrd="0" parTransId="{3FF1E6A5-21F9-4A25-8590-5AD029EBC7A3}" sibTransId="{5CCCD494-BBD9-43B9-B946-CEF1AB050EAC}"/>
    <dgm:cxn modelId="{99D70F34-7EE7-4883-AA65-206ADD4577D9}" srcId="{470B8E82-D9C0-4D55-9685-64BFEDF8C72F}" destId="{842EAEBA-52EE-417F-9F3A-6A261788B30B}" srcOrd="0" destOrd="0" parTransId="{DF1054C1-6266-4EE7-BAE3-5DD2522B223C}" sibTransId="{E036281C-B0D7-42CC-80C9-F6A010295934}"/>
    <dgm:cxn modelId="{EE915CB6-DD84-442F-A29E-EE1C74A262FF}" srcId="{470B8E82-D9C0-4D55-9685-64BFEDF8C72F}" destId="{25CCDE2B-44B6-4628-83F1-8819E559BD80}" srcOrd="5" destOrd="0" parTransId="{88870FCD-D5B1-451B-9122-CFBC46AFFA84}" sibTransId="{4ED5366B-3815-4C7A-B0AB-E0C82512AAB3}"/>
    <dgm:cxn modelId="{5D2E2B5F-8482-425B-96DD-6DB72AB49E1C}" type="presOf" srcId="{25CCDE2B-44B6-4628-83F1-8819E559BD80}" destId="{85AB0970-21DA-4E18-A6B7-967AFE654C26}" srcOrd="0" destOrd="0" presId="urn:microsoft.com/office/officeart/2005/8/layout/chevron1"/>
    <dgm:cxn modelId="{BE7C7F7E-1164-4550-B9C8-6926FC96695F}" type="presOf" srcId="{173C33A6-D80C-4EC3-8C49-A0FCE49E7BA5}" destId="{EE83932C-22E7-40BD-9327-151A21D52E16}" srcOrd="0" destOrd="0" presId="urn:microsoft.com/office/officeart/2005/8/layout/chevron1"/>
    <dgm:cxn modelId="{4DFAB679-40E2-4B8E-9CD3-1077D0DD7515}" type="presOf" srcId="{470B8E82-D9C0-4D55-9685-64BFEDF8C72F}" destId="{EF307310-9B4B-4F5A-AEAC-A80EA646AA90}" srcOrd="0" destOrd="0" presId="urn:microsoft.com/office/officeart/2005/8/layout/chevron1"/>
    <dgm:cxn modelId="{0011BCA1-2CF2-40E0-A1F2-C67E8F297C2F}" type="presOf" srcId="{523ACE45-6FC1-4993-8921-8D640B39AC36}" destId="{9FA444D7-B2E5-4094-B061-DDF245E5A996}" srcOrd="0" destOrd="0" presId="urn:microsoft.com/office/officeart/2005/8/layout/chevron1"/>
    <dgm:cxn modelId="{28CDDCE1-77D1-4858-B1C3-A5C261C3C19E}" type="presOf" srcId="{46341699-0FE9-4311-A480-CFD15F0BA44A}" destId="{3F78688B-5373-452C-A24B-0FDCE4119BC0}" srcOrd="0" destOrd="0" presId="urn:microsoft.com/office/officeart/2005/8/layout/chevron1"/>
    <dgm:cxn modelId="{04BBAEDB-8874-42E3-ACC8-20D2B5B503FA}" srcId="{470B8E82-D9C0-4D55-9685-64BFEDF8C72F}" destId="{523ACE45-6FC1-4993-8921-8D640B39AC36}" srcOrd="6" destOrd="0" parTransId="{0DA481FC-234A-4CCB-BA2E-EB149086369C}" sibTransId="{6D9BFA73-7184-4CB7-ABE0-128DE42EF8E0}"/>
    <dgm:cxn modelId="{7E299BC2-4D40-43A2-89B6-E50010E7E69F}" srcId="{470B8E82-D9C0-4D55-9685-64BFEDF8C72F}" destId="{4BA52A94-D0DB-414B-AC53-D2F24F3E6696}" srcOrd="4" destOrd="0" parTransId="{F9342FF0-D1C4-4A45-AA8C-B2EA3BA423B1}" sibTransId="{E182C14E-CC21-4714-9EAE-A0EBAA0FAAAE}"/>
    <dgm:cxn modelId="{5B02BCDE-26E0-436D-8E36-A424BA713344}" srcId="{470B8E82-D9C0-4D55-9685-64BFEDF8C72F}" destId="{173C33A6-D80C-4EC3-8C49-A0FCE49E7BA5}" srcOrd="2" destOrd="0" parTransId="{FC30A9C9-123B-44F3-A4F4-2513435297D7}" sibTransId="{DB766474-4F58-48F1-901B-3D0B6D5645F5}"/>
    <dgm:cxn modelId="{0BFEB296-218F-4E44-BF68-6208C7A35489}" type="presOf" srcId="{4BA52A94-D0DB-414B-AC53-D2F24F3E6696}" destId="{D44D6B43-48AC-4007-983D-66AC114103B1}" srcOrd="0" destOrd="0" presId="urn:microsoft.com/office/officeart/2005/8/layout/chevron1"/>
    <dgm:cxn modelId="{CBF3BDD0-3DD2-4FA6-88A7-CF2C69CDE50E}" type="presOf" srcId="{842EAEBA-52EE-417F-9F3A-6A261788B30B}" destId="{497DCB1A-A01E-4C56-87F0-95CFFC3E13EC}" srcOrd="0" destOrd="0" presId="urn:microsoft.com/office/officeart/2005/8/layout/chevron1"/>
    <dgm:cxn modelId="{603192D8-EA79-4AEC-A557-ADE68D1F6DAB}" type="presOf" srcId="{0CA82140-6583-4958-AE77-31EA3F4C0671}" destId="{8D037B30-31E1-48C2-BF54-387CFA794C21}" srcOrd="0" destOrd="0" presId="urn:microsoft.com/office/officeart/2005/8/layout/chevron1"/>
    <dgm:cxn modelId="{4D966582-3320-4B6C-80ED-CC933F7609AF}" srcId="{470B8E82-D9C0-4D55-9685-64BFEDF8C72F}" destId="{0CA82140-6583-4958-AE77-31EA3F4C0671}" srcOrd="3" destOrd="0" parTransId="{FDA20DD6-CD16-49C9-9805-434B2E5AD58C}" sibTransId="{D7E1A1E0-EDDA-43C3-8C7F-A3B5F6E91978}"/>
    <dgm:cxn modelId="{CD2C4CEA-5C3C-43AA-8EE0-448F5615D3A8}" type="presParOf" srcId="{EF307310-9B4B-4F5A-AEAC-A80EA646AA90}" destId="{497DCB1A-A01E-4C56-87F0-95CFFC3E13EC}" srcOrd="0" destOrd="0" presId="urn:microsoft.com/office/officeart/2005/8/layout/chevron1"/>
    <dgm:cxn modelId="{A0024FD8-5409-4C5C-8A49-3F6A8A7CAF8A}" type="presParOf" srcId="{EF307310-9B4B-4F5A-AEAC-A80EA646AA90}" destId="{4FA528EE-DFB8-4AE2-A138-EBFB0EDAE299}" srcOrd="1" destOrd="0" presId="urn:microsoft.com/office/officeart/2005/8/layout/chevron1"/>
    <dgm:cxn modelId="{F02366F5-8B83-40EA-9B3C-635A906090F7}" type="presParOf" srcId="{EF307310-9B4B-4F5A-AEAC-A80EA646AA90}" destId="{3F78688B-5373-452C-A24B-0FDCE4119BC0}" srcOrd="2" destOrd="0" presId="urn:microsoft.com/office/officeart/2005/8/layout/chevron1"/>
    <dgm:cxn modelId="{3A1B320B-4516-4EA1-82C5-C80CD0CE6495}" type="presParOf" srcId="{EF307310-9B4B-4F5A-AEAC-A80EA646AA90}" destId="{47EE5D4E-59FE-417E-A38C-2D9906A55BC0}" srcOrd="3" destOrd="0" presId="urn:microsoft.com/office/officeart/2005/8/layout/chevron1"/>
    <dgm:cxn modelId="{8405B819-C29B-4909-81A8-6BD7E54253BB}" type="presParOf" srcId="{EF307310-9B4B-4F5A-AEAC-A80EA646AA90}" destId="{EE83932C-22E7-40BD-9327-151A21D52E16}" srcOrd="4" destOrd="0" presId="urn:microsoft.com/office/officeart/2005/8/layout/chevron1"/>
    <dgm:cxn modelId="{E95DC843-86A5-4D39-98CB-4F2C454F3F98}" type="presParOf" srcId="{EF307310-9B4B-4F5A-AEAC-A80EA646AA90}" destId="{89CB3419-3E38-4377-95EB-578007F8BBD4}" srcOrd="5" destOrd="0" presId="urn:microsoft.com/office/officeart/2005/8/layout/chevron1"/>
    <dgm:cxn modelId="{868973E7-BF32-4B2E-9ED2-E2A284D06EBF}" type="presParOf" srcId="{EF307310-9B4B-4F5A-AEAC-A80EA646AA90}" destId="{8D037B30-31E1-48C2-BF54-387CFA794C21}" srcOrd="6" destOrd="0" presId="urn:microsoft.com/office/officeart/2005/8/layout/chevron1"/>
    <dgm:cxn modelId="{A9AA1F88-9FB9-47F3-A549-83EBC8DE6449}" type="presParOf" srcId="{EF307310-9B4B-4F5A-AEAC-A80EA646AA90}" destId="{010D1FE6-82E2-4960-9F06-8AD9E9070F3E}" srcOrd="7" destOrd="0" presId="urn:microsoft.com/office/officeart/2005/8/layout/chevron1"/>
    <dgm:cxn modelId="{946F240C-18FD-4C52-86D4-B1008E039083}" type="presParOf" srcId="{EF307310-9B4B-4F5A-AEAC-A80EA646AA90}" destId="{D44D6B43-48AC-4007-983D-66AC114103B1}" srcOrd="8" destOrd="0" presId="urn:microsoft.com/office/officeart/2005/8/layout/chevron1"/>
    <dgm:cxn modelId="{559506E8-BE0D-4A2E-AE9A-F402D42B2744}" type="presParOf" srcId="{EF307310-9B4B-4F5A-AEAC-A80EA646AA90}" destId="{C7F72D27-4634-4231-A7A1-D0EB55D62887}" srcOrd="9" destOrd="0" presId="urn:microsoft.com/office/officeart/2005/8/layout/chevron1"/>
    <dgm:cxn modelId="{9CFAA149-0FB9-4B22-B78A-7829D32982C1}" type="presParOf" srcId="{EF307310-9B4B-4F5A-AEAC-A80EA646AA90}" destId="{85AB0970-21DA-4E18-A6B7-967AFE654C26}" srcOrd="10" destOrd="0" presId="urn:microsoft.com/office/officeart/2005/8/layout/chevron1"/>
    <dgm:cxn modelId="{BAB9C4C2-4979-465C-8E0F-7747508860A1}" type="presParOf" srcId="{EF307310-9B4B-4F5A-AEAC-A80EA646AA90}" destId="{CA34F697-9E66-49F3-8EF1-7170646AAC5C}" srcOrd="11" destOrd="0" presId="urn:microsoft.com/office/officeart/2005/8/layout/chevron1"/>
    <dgm:cxn modelId="{1D3422F3-308E-4A3A-AD41-7C999847AC16}" type="presParOf" srcId="{EF307310-9B4B-4F5A-AEAC-A80EA646AA90}" destId="{9FA444D7-B2E5-4094-B061-DDF245E5A996}" srcOrd="12" destOrd="0" presId="urn:microsoft.com/office/officeart/2005/8/layout/chevron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470B8E82-D9C0-4D55-9685-64BFEDF8C72F}" type="doc">
      <dgm:prSet loTypeId="urn:microsoft.com/office/officeart/2005/8/layout/chevron1" loCatId="process" qsTypeId="urn:microsoft.com/office/officeart/2005/8/quickstyle/simple1" qsCatId="simple" csTypeId="urn:microsoft.com/office/officeart/2005/8/colors/colorful4" csCatId="colorful" phldr="1"/>
      <dgm:spPr/>
    </dgm:pt>
    <dgm:pt modelId="{842EAEBA-52EE-417F-9F3A-6A261788B30B}">
      <dgm:prSet phldrT="[Texte]"/>
      <dgm:spPr/>
      <dgm:t>
        <a:bodyPr/>
        <a:lstStyle/>
        <a:p>
          <a:r>
            <a:rPr lang="fr-FR"/>
            <a:t>Production</a:t>
          </a:r>
        </a:p>
      </dgm:t>
    </dgm:pt>
    <dgm:pt modelId="{DF1054C1-6266-4EE7-BAE3-5DD2522B223C}" type="parTrans" cxnId="{99D70F34-7EE7-4883-AA65-206ADD4577D9}">
      <dgm:prSet/>
      <dgm:spPr/>
      <dgm:t>
        <a:bodyPr/>
        <a:lstStyle/>
        <a:p>
          <a:endParaRPr lang="fr-FR"/>
        </a:p>
      </dgm:t>
    </dgm:pt>
    <dgm:pt modelId="{E036281C-B0D7-42CC-80C9-F6A010295934}" type="sibTrans" cxnId="{99D70F34-7EE7-4883-AA65-206ADD4577D9}">
      <dgm:prSet/>
      <dgm:spPr/>
      <dgm:t>
        <a:bodyPr/>
        <a:lstStyle/>
        <a:p>
          <a:endParaRPr lang="fr-FR"/>
        </a:p>
      </dgm:t>
    </dgm:pt>
    <dgm:pt modelId="{46341699-0FE9-4311-A480-CFD15F0BA44A}">
      <dgm:prSet phldrT="[Texte]"/>
      <dgm:spPr/>
      <dgm:t>
        <a:bodyPr/>
        <a:lstStyle/>
        <a:p>
          <a:r>
            <a:rPr lang="fr-FR"/>
            <a:t>Transformation</a:t>
          </a:r>
        </a:p>
      </dgm:t>
    </dgm:pt>
    <dgm:pt modelId="{3FF1E6A5-21F9-4A25-8590-5AD029EBC7A3}" type="parTrans" cxnId="{1286E33E-7DD0-4ABF-9B74-734E1FE32734}">
      <dgm:prSet/>
      <dgm:spPr/>
      <dgm:t>
        <a:bodyPr/>
        <a:lstStyle/>
        <a:p>
          <a:endParaRPr lang="fr-FR"/>
        </a:p>
      </dgm:t>
    </dgm:pt>
    <dgm:pt modelId="{5CCCD494-BBD9-43B9-B946-CEF1AB050EAC}" type="sibTrans" cxnId="{1286E33E-7DD0-4ABF-9B74-734E1FE32734}">
      <dgm:prSet/>
      <dgm:spPr/>
      <dgm:t>
        <a:bodyPr/>
        <a:lstStyle/>
        <a:p>
          <a:endParaRPr lang="fr-FR"/>
        </a:p>
      </dgm:t>
    </dgm:pt>
    <dgm:pt modelId="{173C33A6-D80C-4EC3-8C49-A0FCE49E7BA5}">
      <dgm:prSet phldrT="[Texte]"/>
      <dgm:spPr/>
      <dgm:t>
        <a:bodyPr/>
        <a:lstStyle/>
        <a:p>
          <a:r>
            <a:rPr lang="fr-FR"/>
            <a:t>Distribution</a:t>
          </a:r>
        </a:p>
      </dgm:t>
    </dgm:pt>
    <dgm:pt modelId="{FC30A9C9-123B-44F3-A4F4-2513435297D7}" type="parTrans" cxnId="{5B02BCDE-26E0-436D-8E36-A424BA713344}">
      <dgm:prSet/>
      <dgm:spPr/>
      <dgm:t>
        <a:bodyPr/>
        <a:lstStyle/>
        <a:p>
          <a:endParaRPr lang="fr-FR"/>
        </a:p>
      </dgm:t>
    </dgm:pt>
    <dgm:pt modelId="{DB766474-4F58-48F1-901B-3D0B6D5645F5}" type="sibTrans" cxnId="{5B02BCDE-26E0-436D-8E36-A424BA713344}">
      <dgm:prSet/>
      <dgm:spPr/>
      <dgm:t>
        <a:bodyPr/>
        <a:lstStyle/>
        <a:p>
          <a:endParaRPr lang="fr-FR"/>
        </a:p>
      </dgm:t>
    </dgm:pt>
    <dgm:pt modelId="{0CA82140-6583-4958-AE77-31EA3F4C0671}">
      <dgm:prSet phldrT="[Texte]"/>
      <dgm:spPr/>
      <dgm:t>
        <a:bodyPr/>
        <a:lstStyle/>
        <a:p>
          <a:r>
            <a:rPr lang="fr-FR"/>
            <a:t>Consommation</a:t>
          </a:r>
        </a:p>
      </dgm:t>
    </dgm:pt>
    <dgm:pt modelId="{FDA20DD6-CD16-49C9-9805-434B2E5AD58C}" type="parTrans" cxnId="{4D966582-3320-4B6C-80ED-CC933F7609AF}">
      <dgm:prSet/>
      <dgm:spPr/>
      <dgm:t>
        <a:bodyPr/>
        <a:lstStyle/>
        <a:p>
          <a:endParaRPr lang="fr-FR"/>
        </a:p>
      </dgm:t>
    </dgm:pt>
    <dgm:pt modelId="{D7E1A1E0-EDDA-43C3-8C7F-A3B5F6E91978}" type="sibTrans" cxnId="{4D966582-3320-4B6C-80ED-CC933F7609AF}">
      <dgm:prSet/>
      <dgm:spPr/>
      <dgm:t>
        <a:bodyPr/>
        <a:lstStyle/>
        <a:p>
          <a:endParaRPr lang="fr-FR"/>
        </a:p>
      </dgm:t>
    </dgm:pt>
    <dgm:pt modelId="{4BA52A94-D0DB-414B-AC53-D2F24F3E6696}">
      <dgm:prSet phldrT="[Texte]"/>
      <dgm:spPr/>
      <dgm:t>
        <a:bodyPr/>
        <a:lstStyle/>
        <a:p>
          <a:r>
            <a:rPr lang="fr-FR"/>
            <a:t>Gestion fin de vie</a:t>
          </a:r>
        </a:p>
      </dgm:t>
    </dgm:pt>
    <dgm:pt modelId="{F9342FF0-D1C4-4A45-AA8C-B2EA3BA423B1}" type="parTrans" cxnId="{7E299BC2-4D40-43A2-89B6-E50010E7E69F}">
      <dgm:prSet/>
      <dgm:spPr/>
      <dgm:t>
        <a:bodyPr/>
        <a:lstStyle/>
        <a:p>
          <a:endParaRPr lang="fr-FR"/>
        </a:p>
      </dgm:t>
    </dgm:pt>
    <dgm:pt modelId="{E182C14E-CC21-4714-9EAE-A0EBAA0FAAAE}" type="sibTrans" cxnId="{7E299BC2-4D40-43A2-89B6-E50010E7E69F}">
      <dgm:prSet/>
      <dgm:spPr/>
      <dgm:t>
        <a:bodyPr/>
        <a:lstStyle/>
        <a:p>
          <a:endParaRPr lang="fr-FR"/>
        </a:p>
      </dgm:t>
    </dgm:pt>
    <dgm:pt modelId="{EF307310-9B4B-4F5A-AEAC-A80EA646AA90}" type="pres">
      <dgm:prSet presAssocID="{470B8E82-D9C0-4D55-9685-64BFEDF8C72F}" presName="Name0" presStyleCnt="0">
        <dgm:presLayoutVars>
          <dgm:dir/>
          <dgm:animLvl val="lvl"/>
          <dgm:resizeHandles val="exact"/>
        </dgm:presLayoutVars>
      </dgm:prSet>
      <dgm:spPr/>
    </dgm:pt>
    <dgm:pt modelId="{497DCB1A-A01E-4C56-87F0-95CFFC3E13EC}" type="pres">
      <dgm:prSet presAssocID="{842EAEBA-52EE-417F-9F3A-6A261788B30B}" presName="parTxOnly" presStyleLbl="node1" presStyleIdx="0" presStyleCnt="5">
        <dgm:presLayoutVars>
          <dgm:chMax val="0"/>
          <dgm:chPref val="0"/>
          <dgm:bulletEnabled val="1"/>
        </dgm:presLayoutVars>
      </dgm:prSet>
      <dgm:spPr/>
      <dgm:t>
        <a:bodyPr/>
        <a:lstStyle/>
        <a:p>
          <a:endParaRPr lang="fr-FR"/>
        </a:p>
      </dgm:t>
    </dgm:pt>
    <dgm:pt modelId="{4FA528EE-DFB8-4AE2-A138-EBFB0EDAE299}" type="pres">
      <dgm:prSet presAssocID="{E036281C-B0D7-42CC-80C9-F6A010295934}" presName="parTxOnlySpace" presStyleCnt="0"/>
      <dgm:spPr/>
    </dgm:pt>
    <dgm:pt modelId="{3F78688B-5373-452C-A24B-0FDCE4119BC0}" type="pres">
      <dgm:prSet presAssocID="{46341699-0FE9-4311-A480-CFD15F0BA44A}" presName="parTxOnly" presStyleLbl="node1" presStyleIdx="1" presStyleCnt="5">
        <dgm:presLayoutVars>
          <dgm:chMax val="0"/>
          <dgm:chPref val="0"/>
          <dgm:bulletEnabled val="1"/>
        </dgm:presLayoutVars>
      </dgm:prSet>
      <dgm:spPr/>
      <dgm:t>
        <a:bodyPr/>
        <a:lstStyle/>
        <a:p>
          <a:endParaRPr lang="fr-FR"/>
        </a:p>
      </dgm:t>
    </dgm:pt>
    <dgm:pt modelId="{47EE5D4E-59FE-417E-A38C-2D9906A55BC0}" type="pres">
      <dgm:prSet presAssocID="{5CCCD494-BBD9-43B9-B946-CEF1AB050EAC}" presName="parTxOnlySpace" presStyleCnt="0"/>
      <dgm:spPr/>
    </dgm:pt>
    <dgm:pt modelId="{EE83932C-22E7-40BD-9327-151A21D52E16}" type="pres">
      <dgm:prSet presAssocID="{173C33A6-D80C-4EC3-8C49-A0FCE49E7BA5}" presName="parTxOnly" presStyleLbl="node1" presStyleIdx="2" presStyleCnt="5">
        <dgm:presLayoutVars>
          <dgm:chMax val="0"/>
          <dgm:chPref val="0"/>
          <dgm:bulletEnabled val="1"/>
        </dgm:presLayoutVars>
      </dgm:prSet>
      <dgm:spPr/>
      <dgm:t>
        <a:bodyPr/>
        <a:lstStyle/>
        <a:p>
          <a:endParaRPr lang="fr-FR"/>
        </a:p>
      </dgm:t>
    </dgm:pt>
    <dgm:pt modelId="{89CB3419-3E38-4377-95EB-578007F8BBD4}" type="pres">
      <dgm:prSet presAssocID="{DB766474-4F58-48F1-901B-3D0B6D5645F5}" presName="parTxOnlySpace" presStyleCnt="0"/>
      <dgm:spPr/>
    </dgm:pt>
    <dgm:pt modelId="{8D037B30-31E1-48C2-BF54-387CFA794C21}" type="pres">
      <dgm:prSet presAssocID="{0CA82140-6583-4958-AE77-31EA3F4C0671}" presName="parTxOnly" presStyleLbl="node1" presStyleIdx="3" presStyleCnt="5">
        <dgm:presLayoutVars>
          <dgm:chMax val="0"/>
          <dgm:chPref val="0"/>
          <dgm:bulletEnabled val="1"/>
        </dgm:presLayoutVars>
      </dgm:prSet>
      <dgm:spPr/>
      <dgm:t>
        <a:bodyPr/>
        <a:lstStyle/>
        <a:p>
          <a:endParaRPr lang="fr-FR"/>
        </a:p>
      </dgm:t>
    </dgm:pt>
    <dgm:pt modelId="{010D1FE6-82E2-4960-9F06-8AD9E9070F3E}" type="pres">
      <dgm:prSet presAssocID="{D7E1A1E0-EDDA-43C3-8C7F-A3B5F6E91978}" presName="parTxOnlySpace" presStyleCnt="0"/>
      <dgm:spPr/>
    </dgm:pt>
    <dgm:pt modelId="{D44D6B43-48AC-4007-983D-66AC114103B1}" type="pres">
      <dgm:prSet presAssocID="{4BA52A94-D0DB-414B-AC53-D2F24F3E6696}" presName="parTxOnly" presStyleLbl="node1" presStyleIdx="4" presStyleCnt="5">
        <dgm:presLayoutVars>
          <dgm:chMax val="0"/>
          <dgm:chPref val="0"/>
          <dgm:bulletEnabled val="1"/>
        </dgm:presLayoutVars>
      </dgm:prSet>
      <dgm:spPr/>
      <dgm:t>
        <a:bodyPr/>
        <a:lstStyle/>
        <a:p>
          <a:endParaRPr lang="fr-FR"/>
        </a:p>
      </dgm:t>
    </dgm:pt>
  </dgm:ptLst>
  <dgm:cxnLst>
    <dgm:cxn modelId="{1286E33E-7DD0-4ABF-9B74-734E1FE32734}" srcId="{470B8E82-D9C0-4D55-9685-64BFEDF8C72F}" destId="{46341699-0FE9-4311-A480-CFD15F0BA44A}" srcOrd="1" destOrd="0" parTransId="{3FF1E6A5-21F9-4A25-8590-5AD029EBC7A3}" sibTransId="{5CCCD494-BBD9-43B9-B946-CEF1AB050EAC}"/>
    <dgm:cxn modelId="{99D70F34-7EE7-4883-AA65-206ADD4577D9}" srcId="{470B8E82-D9C0-4D55-9685-64BFEDF8C72F}" destId="{842EAEBA-52EE-417F-9F3A-6A261788B30B}" srcOrd="0" destOrd="0" parTransId="{DF1054C1-6266-4EE7-BAE3-5DD2522B223C}" sibTransId="{E036281C-B0D7-42CC-80C9-F6A010295934}"/>
    <dgm:cxn modelId="{BE7C7F7E-1164-4550-B9C8-6926FC96695F}" type="presOf" srcId="{173C33A6-D80C-4EC3-8C49-A0FCE49E7BA5}" destId="{EE83932C-22E7-40BD-9327-151A21D52E16}" srcOrd="0" destOrd="0" presId="urn:microsoft.com/office/officeart/2005/8/layout/chevron1"/>
    <dgm:cxn modelId="{4DFAB679-40E2-4B8E-9CD3-1077D0DD7515}" type="presOf" srcId="{470B8E82-D9C0-4D55-9685-64BFEDF8C72F}" destId="{EF307310-9B4B-4F5A-AEAC-A80EA646AA90}" srcOrd="0" destOrd="0" presId="urn:microsoft.com/office/officeart/2005/8/layout/chevron1"/>
    <dgm:cxn modelId="{28CDDCE1-77D1-4858-B1C3-A5C261C3C19E}" type="presOf" srcId="{46341699-0FE9-4311-A480-CFD15F0BA44A}" destId="{3F78688B-5373-452C-A24B-0FDCE4119BC0}" srcOrd="0" destOrd="0" presId="urn:microsoft.com/office/officeart/2005/8/layout/chevron1"/>
    <dgm:cxn modelId="{7E299BC2-4D40-43A2-89B6-E50010E7E69F}" srcId="{470B8E82-D9C0-4D55-9685-64BFEDF8C72F}" destId="{4BA52A94-D0DB-414B-AC53-D2F24F3E6696}" srcOrd="4" destOrd="0" parTransId="{F9342FF0-D1C4-4A45-AA8C-B2EA3BA423B1}" sibTransId="{E182C14E-CC21-4714-9EAE-A0EBAA0FAAAE}"/>
    <dgm:cxn modelId="{5B02BCDE-26E0-436D-8E36-A424BA713344}" srcId="{470B8E82-D9C0-4D55-9685-64BFEDF8C72F}" destId="{173C33A6-D80C-4EC3-8C49-A0FCE49E7BA5}" srcOrd="2" destOrd="0" parTransId="{FC30A9C9-123B-44F3-A4F4-2513435297D7}" sibTransId="{DB766474-4F58-48F1-901B-3D0B6D5645F5}"/>
    <dgm:cxn modelId="{0BFEB296-218F-4E44-BF68-6208C7A35489}" type="presOf" srcId="{4BA52A94-D0DB-414B-AC53-D2F24F3E6696}" destId="{D44D6B43-48AC-4007-983D-66AC114103B1}" srcOrd="0" destOrd="0" presId="urn:microsoft.com/office/officeart/2005/8/layout/chevron1"/>
    <dgm:cxn modelId="{CBF3BDD0-3DD2-4FA6-88A7-CF2C69CDE50E}" type="presOf" srcId="{842EAEBA-52EE-417F-9F3A-6A261788B30B}" destId="{497DCB1A-A01E-4C56-87F0-95CFFC3E13EC}" srcOrd="0" destOrd="0" presId="urn:microsoft.com/office/officeart/2005/8/layout/chevron1"/>
    <dgm:cxn modelId="{603192D8-EA79-4AEC-A557-ADE68D1F6DAB}" type="presOf" srcId="{0CA82140-6583-4958-AE77-31EA3F4C0671}" destId="{8D037B30-31E1-48C2-BF54-387CFA794C21}" srcOrd="0" destOrd="0" presId="urn:microsoft.com/office/officeart/2005/8/layout/chevron1"/>
    <dgm:cxn modelId="{4D966582-3320-4B6C-80ED-CC933F7609AF}" srcId="{470B8E82-D9C0-4D55-9685-64BFEDF8C72F}" destId="{0CA82140-6583-4958-AE77-31EA3F4C0671}" srcOrd="3" destOrd="0" parTransId="{FDA20DD6-CD16-49C9-9805-434B2E5AD58C}" sibTransId="{D7E1A1E0-EDDA-43C3-8C7F-A3B5F6E91978}"/>
    <dgm:cxn modelId="{CD2C4CEA-5C3C-43AA-8EE0-448F5615D3A8}" type="presParOf" srcId="{EF307310-9B4B-4F5A-AEAC-A80EA646AA90}" destId="{497DCB1A-A01E-4C56-87F0-95CFFC3E13EC}" srcOrd="0" destOrd="0" presId="urn:microsoft.com/office/officeart/2005/8/layout/chevron1"/>
    <dgm:cxn modelId="{A0024FD8-5409-4C5C-8A49-3F6A8A7CAF8A}" type="presParOf" srcId="{EF307310-9B4B-4F5A-AEAC-A80EA646AA90}" destId="{4FA528EE-DFB8-4AE2-A138-EBFB0EDAE299}" srcOrd="1" destOrd="0" presId="urn:microsoft.com/office/officeart/2005/8/layout/chevron1"/>
    <dgm:cxn modelId="{F02366F5-8B83-40EA-9B3C-635A906090F7}" type="presParOf" srcId="{EF307310-9B4B-4F5A-AEAC-A80EA646AA90}" destId="{3F78688B-5373-452C-A24B-0FDCE4119BC0}" srcOrd="2" destOrd="0" presId="urn:microsoft.com/office/officeart/2005/8/layout/chevron1"/>
    <dgm:cxn modelId="{3A1B320B-4516-4EA1-82C5-C80CD0CE6495}" type="presParOf" srcId="{EF307310-9B4B-4F5A-AEAC-A80EA646AA90}" destId="{47EE5D4E-59FE-417E-A38C-2D9906A55BC0}" srcOrd="3" destOrd="0" presId="urn:microsoft.com/office/officeart/2005/8/layout/chevron1"/>
    <dgm:cxn modelId="{8405B819-C29B-4909-81A8-6BD7E54253BB}" type="presParOf" srcId="{EF307310-9B4B-4F5A-AEAC-A80EA646AA90}" destId="{EE83932C-22E7-40BD-9327-151A21D52E16}" srcOrd="4" destOrd="0" presId="urn:microsoft.com/office/officeart/2005/8/layout/chevron1"/>
    <dgm:cxn modelId="{E95DC843-86A5-4D39-98CB-4F2C454F3F98}" type="presParOf" srcId="{EF307310-9B4B-4F5A-AEAC-A80EA646AA90}" destId="{89CB3419-3E38-4377-95EB-578007F8BBD4}" srcOrd="5" destOrd="0" presId="urn:microsoft.com/office/officeart/2005/8/layout/chevron1"/>
    <dgm:cxn modelId="{868973E7-BF32-4B2E-9ED2-E2A284D06EBF}" type="presParOf" srcId="{EF307310-9B4B-4F5A-AEAC-A80EA646AA90}" destId="{8D037B30-31E1-48C2-BF54-387CFA794C21}" srcOrd="6" destOrd="0" presId="urn:microsoft.com/office/officeart/2005/8/layout/chevron1"/>
    <dgm:cxn modelId="{A9AA1F88-9FB9-47F3-A549-83EBC8DE6449}" type="presParOf" srcId="{EF307310-9B4B-4F5A-AEAC-A80EA646AA90}" destId="{010D1FE6-82E2-4960-9F06-8AD9E9070F3E}" srcOrd="7" destOrd="0" presId="urn:microsoft.com/office/officeart/2005/8/layout/chevron1"/>
    <dgm:cxn modelId="{946F240C-18FD-4C52-86D4-B1008E039083}" type="presParOf" srcId="{EF307310-9B4B-4F5A-AEAC-A80EA646AA90}" destId="{D44D6B43-48AC-4007-983D-66AC114103B1}" srcOrd="8" destOrd="0" presId="urn:microsoft.com/office/officeart/2005/8/layout/chevron1"/>
  </dgm:cxnLst>
  <dgm:bg/>
  <dgm:whole/>
  <dgm:extLst>
    <a:ext uri="http://schemas.microsoft.com/office/drawing/2008/diagram">
      <dsp:dataModelExt xmlns:dsp="http://schemas.microsoft.com/office/drawing/2008/diagram" relId="rId6"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470B8E82-D9C0-4D55-9685-64BFEDF8C72F}" type="doc">
      <dgm:prSet loTypeId="urn:microsoft.com/office/officeart/2005/8/layout/chevron1" loCatId="process" qsTypeId="urn:microsoft.com/office/officeart/2005/8/quickstyle/simple1" qsCatId="simple" csTypeId="urn:microsoft.com/office/officeart/2005/8/colors/colorful4" csCatId="colorful" phldr="1"/>
      <dgm:spPr/>
    </dgm:pt>
    <dgm:pt modelId="{842EAEBA-52EE-417F-9F3A-6A261788B30B}">
      <dgm:prSet phldrT="[Texte]"/>
      <dgm:spPr/>
      <dgm:t>
        <a:bodyPr/>
        <a:lstStyle/>
        <a:p>
          <a:r>
            <a:rPr lang="fr-FR"/>
            <a:t>Production</a:t>
          </a:r>
        </a:p>
      </dgm:t>
    </dgm:pt>
    <dgm:pt modelId="{DF1054C1-6266-4EE7-BAE3-5DD2522B223C}" type="parTrans" cxnId="{99D70F34-7EE7-4883-AA65-206ADD4577D9}">
      <dgm:prSet/>
      <dgm:spPr/>
      <dgm:t>
        <a:bodyPr/>
        <a:lstStyle/>
        <a:p>
          <a:endParaRPr lang="fr-FR"/>
        </a:p>
      </dgm:t>
    </dgm:pt>
    <dgm:pt modelId="{E036281C-B0D7-42CC-80C9-F6A010295934}" type="sibTrans" cxnId="{99D70F34-7EE7-4883-AA65-206ADD4577D9}">
      <dgm:prSet/>
      <dgm:spPr/>
      <dgm:t>
        <a:bodyPr/>
        <a:lstStyle/>
        <a:p>
          <a:endParaRPr lang="fr-FR"/>
        </a:p>
      </dgm:t>
    </dgm:pt>
    <dgm:pt modelId="{46341699-0FE9-4311-A480-CFD15F0BA44A}">
      <dgm:prSet phldrT="[Texte]"/>
      <dgm:spPr/>
      <dgm:t>
        <a:bodyPr/>
        <a:lstStyle/>
        <a:p>
          <a:r>
            <a:rPr lang="fr-FR"/>
            <a:t>Transformation</a:t>
          </a:r>
        </a:p>
      </dgm:t>
    </dgm:pt>
    <dgm:pt modelId="{3FF1E6A5-21F9-4A25-8590-5AD029EBC7A3}" type="parTrans" cxnId="{1286E33E-7DD0-4ABF-9B74-734E1FE32734}">
      <dgm:prSet/>
      <dgm:spPr/>
      <dgm:t>
        <a:bodyPr/>
        <a:lstStyle/>
        <a:p>
          <a:endParaRPr lang="fr-FR"/>
        </a:p>
      </dgm:t>
    </dgm:pt>
    <dgm:pt modelId="{5CCCD494-BBD9-43B9-B946-CEF1AB050EAC}" type="sibTrans" cxnId="{1286E33E-7DD0-4ABF-9B74-734E1FE32734}">
      <dgm:prSet/>
      <dgm:spPr/>
      <dgm:t>
        <a:bodyPr/>
        <a:lstStyle/>
        <a:p>
          <a:endParaRPr lang="fr-FR"/>
        </a:p>
      </dgm:t>
    </dgm:pt>
    <dgm:pt modelId="{173C33A6-D80C-4EC3-8C49-A0FCE49E7BA5}">
      <dgm:prSet phldrT="[Texte]"/>
      <dgm:spPr/>
      <dgm:t>
        <a:bodyPr/>
        <a:lstStyle/>
        <a:p>
          <a:r>
            <a:rPr lang="fr-FR"/>
            <a:t>Distribution</a:t>
          </a:r>
        </a:p>
      </dgm:t>
    </dgm:pt>
    <dgm:pt modelId="{FC30A9C9-123B-44F3-A4F4-2513435297D7}" type="parTrans" cxnId="{5B02BCDE-26E0-436D-8E36-A424BA713344}">
      <dgm:prSet/>
      <dgm:spPr/>
      <dgm:t>
        <a:bodyPr/>
        <a:lstStyle/>
        <a:p>
          <a:endParaRPr lang="fr-FR"/>
        </a:p>
      </dgm:t>
    </dgm:pt>
    <dgm:pt modelId="{DB766474-4F58-48F1-901B-3D0B6D5645F5}" type="sibTrans" cxnId="{5B02BCDE-26E0-436D-8E36-A424BA713344}">
      <dgm:prSet/>
      <dgm:spPr/>
      <dgm:t>
        <a:bodyPr/>
        <a:lstStyle/>
        <a:p>
          <a:endParaRPr lang="fr-FR"/>
        </a:p>
      </dgm:t>
    </dgm:pt>
    <dgm:pt modelId="{0CA82140-6583-4958-AE77-31EA3F4C0671}">
      <dgm:prSet phldrT="[Texte]"/>
      <dgm:spPr/>
      <dgm:t>
        <a:bodyPr/>
        <a:lstStyle/>
        <a:p>
          <a:r>
            <a:rPr lang="fr-FR"/>
            <a:t>Consommation</a:t>
          </a:r>
        </a:p>
      </dgm:t>
    </dgm:pt>
    <dgm:pt modelId="{FDA20DD6-CD16-49C9-9805-434B2E5AD58C}" type="parTrans" cxnId="{4D966582-3320-4B6C-80ED-CC933F7609AF}">
      <dgm:prSet/>
      <dgm:spPr/>
      <dgm:t>
        <a:bodyPr/>
        <a:lstStyle/>
        <a:p>
          <a:endParaRPr lang="fr-FR"/>
        </a:p>
      </dgm:t>
    </dgm:pt>
    <dgm:pt modelId="{D7E1A1E0-EDDA-43C3-8C7F-A3B5F6E91978}" type="sibTrans" cxnId="{4D966582-3320-4B6C-80ED-CC933F7609AF}">
      <dgm:prSet/>
      <dgm:spPr/>
      <dgm:t>
        <a:bodyPr/>
        <a:lstStyle/>
        <a:p>
          <a:endParaRPr lang="fr-FR"/>
        </a:p>
      </dgm:t>
    </dgm:pt>
    <dgm:pt modelId="{4BA52A94-D0DB-414B-AC53-D2F24F3E6696}">
      <dgm:prSet phldrT="[Texte]"/>
      <dgm:spPr/>
      <dgm:t>
        <a:bodyPr/>
        <a:lstStyle/>
        <a:p>
          <a:r>
            <a:rPr lang="fr-FR"/>
            <a:t>Gestion fin de vie</a:t>
          </a:r>
        </a:p>
      </dgm:t>
    </dgm:pt>
    <dgm:pt modelId="{F9342FF0-D1C4-4A45-AA8C-B2EA3BA423B1}" type="parTrans" cxnId="{7E299BC2-4D40-43A2-89B6-E50010E7E69F}">
      <dgm:prSet/>
      <dgm:spPr/>
      <dgm:t>
        <a:bodyPr/>
        <a:lstStyle/>
        <a:p>
          <a:endParaRPr lang="fr-FR"/>
        </a:p>
      </dgm:t>
    </dgm:pt>
    <dgm:pt modelId="{E182C14E-CC21-4714-9EAE-A0EBAA0FAAAE}" type="sibTrans" cxnId="{7E299BC2-4D40-43A2-89B6-E50010E7E69F}">
      <dgm:prSet/>
      <dgm:spPr/>
      <dgm:t>
        <a:bodyPr/>
        <a:lstStyle/>
        <a:p>
          <a:endParaRPr lang="fr-FR"/>
        </a:p>
      </dgm:t>
    </dgm:pt>
    <dgm:pt modelId="{EF307310-9B4B-4F5A-AEAC-A80EA646AA90}" type="pres">
      <dgm:prSet presAssocID="{470B8E82-D9C0-4D55-9685-64BFEDF8C72F}" presName="Name0" presStyleCnt="0">
        <dgm:presLayoutVars>
          <dgm:dir/>
          <dgm:animLvl val="lvl"/>
          <dgm:resizeHandles val="exact"/>
        </dgm:presLayoutVars>
      </dgm:prSet>
      <dgm:spPr/>
    </dgm:pt>
    <dgm:pt modelId="{497DCB1A-A01E-4C56-87F0-95CFFC3E13EC}" type="pres">
      <dgm:prSet presAssocID="{842EAEBA-52EE-417F-9F3A-6A261788B30B}" presName="parTxOnly" presStyleLbl="node1" presStyleIdx="0" presStyleCnt="5">
        <dgm:presLayoutVars>
          <dgm:chMax val="0"/>
          <dgm:chPref val="0"/>
          <dgm:bulletEnabled val="1"/>
        </dgm:presLayoutVars>
      </dgm:prSet>
      <dgm:spPr/>
      <dgm:t>
        <a:bodyPr/>
        <a:lstStyle/>
        <a:p>
          <a:endParaRPr lang="fr-FR"/>
        </a:p>
      </dgm:t>
    </dgm:pt>
    <dgm:pt modelId="{4FA528EE-DFB8-4AE2-A138-EBFB0EDAE299}" type="pres">
      <dgm:prSet presAssocID="{E036281C-B0D7-42CC-80C9-F6A010295934}" presName="parTxOnlySpace" presStyleCnt="0"/>
      <dgm:spPr/>
    </dgm:pt>
    <dgm:pt modelId="{3F78688B-5373-452C-A24B-0FDCE4119BC0}" type="pres">
      <dgm:prSet presAssocID="{46341699-0FE9-4311-A480-CFD15F0BA44A}" presName="parTxOnly" presStyleLbl="node1" presStyleIdx="1" presStyleCnt="5">
        <dgm:presLayoutVars>
          <dgm:chMax val="0"/>
          <dgm:chPref val="0"/>
          <dgm:bulletEnabled val="1"/>
        </dgm:presLayoutVars>
      </dgm:prSet>
      <dgm:spPr/>
      <dgm:t>
        <a:bodyPr/>
        <a:lstStyle/>
        <a:p>
          <a:endParaRPr lang="fr-FR"/>
        </a:p>
      </dgm:t>
    </dgm:pt>
    <dgm:pt modelId="{47EE5D4E-59FE-417E-A38C-2D9906A55BC0}" type="pres">
      <dgm:prSet presAssocID="{5CCCD494-BBD9-43B9-B946-CEF1AB050EAC}" presName="parTxOnlySpace" presStyleCnt="0"/>
      <dgm:spPr/>
    </dgm:pt>
    <dgm:pt modelId="{EE83932C-22E7-40BD-9327-151A21D52E16}" type="pres">
      <dgm:prSet presAssocID="{173C33A6-D80C-4EC3-8C49-A0FCE49E7BA5}" presName="parTxOnly" presStyleLbl="node1" presStyleIdx="2" presStyleCnt="5">
        <dgm:presLayoutVars>
          <dgm:chMax val="0"/>
          <dgm:chPref val="0"/>
          <dgm:bulletEnabled val="1"/>
        </dgm:presLayoutVars>
      </dgm:prSet>
      <dgm:spPr/>
      <dgm:t>
        <a:bodyPr/>
        <a:lstStyle/>
        <a:p>
          <a:endParaRPr lang="fr-FR"/>
        </a:p>
      </dgm:t>
    </dgm:pt>
    <dgm:pt modelId="{89CB3419-3E38-4377-95EB-578007F8BBD4}" type="pres">
      <dgm:prSet presAssocID="{DB766474-4F58-48F1-901B-3D0B6D5645F5}" presName="parTxOnlySpace" presStyleCnt="0"/>
      <dgm:spPr/>
    </dgm:pt>
    <dgm:pt modelId="{8D037B30-31E1-48C2-BF54-387CFA794C21}" type="pres">
      <dgm:prSet presAssocID="{0CA82140-6583-4958-AE77-31EA3F4C0671}" presName="parTxOnly" presStyleLbl="node1" presStyleIdx="3" presStyleCnt="5">
        <dgm:presLayoutVars>
          <dgm:chMax val="0"/>
          <dgm:chPref val="0"/>
          <dgm:bulletEnabled val="1"/>
        </dgm:presLayoutVars>
      </dgm:prSet>
      <dgm:spPr/>
      <dgm:t>
        <a:bodyPr/>
        <a:lstStyle/>
        <a:p>
          <a:endParaRPr lang="fr-FR"/>
        </a:p>
      </dgm:t>
    </dgm:pt>
    <dgm:pt modelId="{010D1FE6-82E2-4960-9F06-8AD9E9070F3E}" type="pres">
      <dgm:prSet presAssocID="{D7E1A1E0-EDDA-43C3-8C7F-A3B5F6E91978}" presName="parTxOnlySpace" presStyleCnt="0"/>
      <dgm:spPr/>
    </dgm:pt>
    <dgm:pt modelId="{D44D6B43-48AC-4007-983D-66AC114103B1}" type="pres">
      <dgm:prSet presAssocID="{4BA52A94-D0DB-414B-AC53-D2F24F3E6696}" presName="parTxOnly" presStyleLbl="node1" presStyleIdx="4" presStyleCnt="5">
        <dgm:presLayoutVars>
          <dgm:chMax val="0"/>
          <dgm:chPref val="0"/>
          <dgm:bulletEnabled val="1"/>
        </dgm:presLayoutVars>
      </dgm:prSet>
      <dgm:spPr/>
      <dgm:t>
        <a:bodyPr/>
        <a:lstStyle/>
        <a:p>
          <a:endParaRPr lang="fr-FR"/>
        </a:p>
      </dgm:t>
    </dgm:pt>
  </dgm:ptLst>
  <dgm:cxnLst>
    <dgm:cxn modelId="{1286E33E-7DD0-4ABF-9B74-734E1FE32734}" srcId="{470B8E82-D9C0-4D55-9685-64BFEDF8C72F}" destId="{46341699-0FE9-4311-A480-CFD15F0BA44A}" srcOrd="1" destOrd="0" parTransId="{3FF1E6A5-21F9-4A25-8590-5AD029EBC7A3}" sibTransId="{5CCCD494-BBD9-43B9-B946-CEF1AB050EAC}"/>
    <dgm:cxn modelId="{99D70F34-7EE7-4883-AA65-206ADD4577D9}" srcId="{470B8E82-D9C0-4D55-9685-64BFEDF8C72F}" destId="{842EAEBA-52EE-417F-9F3A-6A261788B30B}" srcOrd="0" destOrd="0" parTransId="{DF1054C1-6266-4EE7-BAE3-5DD2522B223C}" sibTransId="{E036281C-B0D7-42CC-80C9-F6A010295934}"/>
    <dgm:cxn modelId="{BE7C7F7E-1164-4550-B9C8-6926FC96695F}" type="presOf" srcId="{173C33A6-D80C-4EC3-8C49-A0FCE49E7BA5}" destId="{EE83932C-22E7-40BD-9327-151A21D52E16}" srcOrd="0" destOrd="0" presId="urn:microsoft.com/office/officeart/2005/8/layout/chevron1"/>
    <dgm:cxn modelId="{4DFAB679-40E2-4B8E-9CD3-1077D0DD7515}" type="presOf" srcId="{470B8E82-D9C0-4D55-9685-64BFEDF8C72F}" destId="{EF307310-9B4B-4F5A-AEAC-A80EA646AA90}" srcOrd="0" destOrd="0" presId="urn:microsoft.com/office/officeart/2005/8/layout/chevron1"/>
    <dgm:cxn modelId="{28CDDCE1-77D1-4858-B1C3-A5C261C3C19E}" type="presOf" srcId="{46341699-0FE9-4311-A480-CFD15F0BA44A}" destId="{3F78688B-5373-452C-A24B-0FDCE4119BC0}" srcOrd="0" destOrd="0" presId="urn:microsoft.com/office/officeart/2005/8/layout/chevron1"/>
    <dgm:cxn modelId="{7E299BC2-4D40-43A2-89B6-E50010E7E69F}" srcId="{470B8E82-D9C0-4D55-9685-64BFEDF8C72F}" destId="{4BA52A94-D0DB-414B-AC53-D2F24F3E6696}" srcOrd="4" destOrd="0" parTransId="{F9342FF0-D1C4-4A45-AA8C-B2EA3BA423B1}" sibTransId="{E182C14E-CC21-4714-9EAE-A0EBAA0FAAAE}"/>
    <dgm:cxn modelId="{5B02BCDE-26E0-436D-8E36-A424BA713344}" srcId="{470B8E82-D9C0-4D55-9685-64BFEDF8C72F}" destId="{173C33A6-D80C-4EC3-8C49-A0FCE49E7BA5}" srcOrd="2" destOrd="0" parTransId="{FC30A9C9-123B-44F3-A4F4-2513435297D7}" sibTransId="{DB766474-4F58-48F1-901B-3D0B6D5645F5}"/>
    <dgm:cxn modelId="{0BFEB296-218F-4E44-BF68-6208C7A35489}" type="presOf" srcId="{4BA52A94-D0DB-414B-AC53-D2F24F3E6696}" destId="{D44D6B43-48AC-4007-983D-66AC114103B1}" srcOrd="0" destOrd="0" presId="urn:microsoft.com/office/officeart/2005/8/layout/chevron1"/>
    <dgm:cxn modelId="{CBF3BDD0-3DD2-4FA6-88A7-CF2C69CDE50E}" type="presOf" srcId="{842EAEBA-52EE-417F-9F3A-6A261788B30B}" destId="{497DCB1A-A01E-4C56-87F0-95CFFC3E13EC}" srcOrd="0" destOrd="0" presId="urn:microsoft.com/office/officeart/2005/8/layout/chevron1"/>
    <dgm:cxn modelId="{603192D8-EA79-4AEC-A557-ADE68D1F6DAB}" type="presOf" srcId="{0CA82140-6583-4958-AE77-31EA3F4C0671}" destId="{8D037B30-31E1-48C2-BF54-387CFA794C21}" srcOrd="0" destOrd="0" presId="urn:microsoft.com/office/officeart/2005/8/layout/chevron1"/>
    <dgm:cxn modelId="{4D966582-3320-4B6C-80ED-CC933F7609AF}" srcId="{470B8E82-D9C0-4D55-9685-64BFEDF8C72F}" destId="{0CA82140-6583-4958-AE77-31EA3F4C0671}" srcOrd="3" destOrd="0" parTransId="{FDA20DD6-CD16-49C9-9805-434B2E5AD58C}" sibTransId="{D7E1A1E0-EDDA-43C3-8C7F-A3B5F6E91978}"/>
    <dgm:cxn modelId="{CD2C4CEA-5C3C-43AA-8EE0-448F5615D3A8}" type="presParOf" srcId="{EF307310-9B4B-4F5A-AEAC-A80EA646AA90}" destId="{497DCB1A-A01E-4C56-87F0-95CFFC3E13EC}" srcOrd="0" destOrd="0" presId="urn:microsoft.com/office/officeart/2005/8/layout/chevron1"/>
    <dgm:cxn modelId="{A0024FD8-5409-4C5C-8A49-3F6A8A7CAF8A}" type="presParOf" srcId="{EF307310-9B4B-4F5A-AEAC-A80EA646AA90}" destId="{4FA528EE-DFB8-4AE2-A138-EBFB0EDAE299}" srcOrd="1" destOrd="0" presId="urn:microsoft.com/office/officeart/2005/8/layout/chevron1"/>
    <dgm:cxn modelId="{F02366F5-8B83-40EA-9B3C-635A906090F7}" type="presParOf" srcId="{EF307310-9B4B-4F5A-AEAC-A80EA646AA90}" destId="{3F78688B-5373-452C-A24B-0FDCE4119BC0}" srcOrd="2" destOrd="0" presId="urn:microsoft.com/office/officeart/2005/8/layout/chevron1"/>
    <dgm:cxn modelId="{3A1B320B-4516-4EA1-82C5-C80CD0CE6495}" type="presParOf" srcId="{EF307310-9B4B-4F5A-AEAC-A80EA646AA90}" destId="{47EE5D4E-59FE-417E-A38C-2D9906A55BC0}" srcOrd="3" destOrd="0" presId="urn:microsoft.com/office/officeart/2005/8/layout/chevron1"/>
    <dgm:cxn modelId="{8405B819-C29B-4909-81A8-6BD7E54253BB}" type="presParOf" srcId="{EF307310-9B4B-4F5A-AEAC-A80EA646AA90}" destId="{EE83932C-22E7-40BD-9327-151A21D52E16}" srcOrd="4" destOrd="0" presId="urn:microsoft.com/office/officeart/2005/8/layout/chevron1"/>
    <dgm:cxn modelId="{E95DC843-86A5-4D39-98CB-4F2C454F3F98}" type="presParOf" srcId="{EF307310-9B4B-4F5A-AEAC-A80EA646AA90}" destId="{89CB3419-3E38-4377-95EB-578007F8BBD4}" srcOrd="5" destOrd="0" presId="urn:microsoft.com/office/officeart/2005/8/layout/chevron1"/>
    <dgm:cxn modelId="{868973E7-BF32-4B2E-9ED2-E2A284D06EBF}" type="presParOf" srcId="{EF307310-9B4B-4F5A-AEAC-A80EA646AA90}" destId="{8D037B30-31E1-48C2-BF54-387CFA794C21}" srcOrd="6" destOrd="0" presId="urn:microsoft.com/office/officeart/2005/8/layout/chevron1"/>
    <dgm:cxn modelId="{A9AA1F88-9FB9-47F3-A549-83EBC8DE6449}" type="presParOf" srcId="{EF307310-9B4B-4F5A-AEAC-A80EA646AA90}" destId="{010D1FE6-82E2-4960-9F06-8AD9E9070F3E}" srcOrd="7" destOrd="0" presId="urn:microsoft.com/office/officeart/2005/8/layout/chevron1"/>
    <dgm:cxn modelId="{946F240C-18FD-4C52-86D4-B1008E039083}" type="presParOf" srcId="{EF307310-9B4B-4F5A-AEAC-A80EA646AA90}" destId="{D44D6B43-48AC-4007-983D-66AC114103B1}" srcOrd="8" destOrd="0" presId="urn:microsoft.com/office/officeart/2005/8/layout/chevron1"/>
  </dgm:cxnLst>
  <dgm:bg/>
  <dgm:whole/>
  <dgm:extLst>
    <a:ext uri="http://schemas.microsoft.com/office/drawing/2008/diagram">
      <dsp:dataModelExt xmlns:dsp="http://schemas.microsoft.com/office/drawing/2008/diagram" relId="rId11"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497DCB1A-A01E-4C56-87F0-95CFFC3E13EC}">
      <dsp:nvSpPr>
        <dsp:cNvPr id="0" name=""/>
        <dsp:cNvSpPr/>
      </dsp:nvSpPr>
      <dsp:spPr>
        <a:xfrm>
          <a:off x="2609" y="663910"/>
          <a:ext cx="2322543" cy="929017"/>
        </a:xfrm>
        <a:prstGeom prst="chevron">
          <a:avLst/>
        </a:prstGeom>
        <a:solidFill>
          <a:schemeClr val="accent4">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4008" tIns="21336" rIns="21336" bIns="21336" numCol="1" spcCol="1270" anchor="ctr" anchorCtr="0">
          <a:noAutofit/>
        </a:bodyPr>
        <a:lstStyle/>
        <a:p>
          <a:pPr lvl="0" algn="ctr" defTabSz="711200">
            <a:lnSpc>
              <a:spcPct val="90000"/>
            </a:lnSpc>
            <a:spcBef>
              <a:spcPct val="0"/>
            </a:spcBef>
            <a:spcAft>
              <a:spcPct val="35000"/>
            </a:spcAft>
          </a:pPr>
          <a:r>
            <a:rPr lang="fr-FR" sz="1600" kern="1200"/>
            <a:t>Production</a:t>
          </a:r>
        </a:p>
      </dsp:txBody>
      <dsp:txXfrm>
        <a:off x="467118" y="663910"/>
        <a:ext cx="1393526" cy="929017"/>
      </dsp:txXfrm>
    </dsp:sp>
    <dsp:sp modelId="{3F78688B-5373-452C-A24B-0FDCE4119BC0}">
      <dsp:nvSpPr>
        <dsp:cNvPr id="0" name=""/>
        <dsp:cNvSpPr/>
      </dsp:nvSpPr>
      <dsp:spPr>
        <a:xfrm>
          <a:off x="2092898" y="663910"/>
          <a:ext cx="2322543" cy="929017"/>
        </a:xfrm>
        <a:prstGeom prst="chevron">
          <a:avLst/>
        </a:prstGeom>
        <a:solidFill>
          <a:schemeClr val="accent4">
            <a:hueOff val="2598923"/>
            <a:satOff val="-11992"/>
            <a:lumOff val="441"/>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4008" tIns="21336" rIns="21336" bIns="21336" numCol="1" spcCol="1270" anchor="ctr" anchorCtr="0">
          <a:noAutofit/>
        </a:bodyPr>
        <a:lstStyle/>
        <a:p>
          <a:pPr lvl="0" algn="ctr" defTabSz="711200">
            <a:lnSpc>
              <a:spcPct val="90000"/>
            </a:lnSpc>
            <a:spcBef>
              <a:spcPct val="0"/>
            </a:spcBef>
            <a:spcAft>
              <a:spcPct val="35000"/>
            </a:spcAft>
          </a:pPr>
          <a:r>
            <a:rPr lang="fr-FR" sz="1600" kern="1200"/>
            <a:t>Transformation</a:t>
          </a:r>
        </a:p>
      </dsp:txBody>
      <dsp:txXfrm>
        <a:off x="2557407" y="663910"/>
        <a:ext cx="1393526" cy="929017"/>
      </dsp:txXfrm>
    </dsp:sp>
    <dsp:sp modelId="{EE83932C-22E7-40BD-9327-151A21D52E16}">
      <dsp:nvSpPr>
        <dsp:cNvPr id="0" name=""/>
        <dsp:cNvSpPr/>
      </dsp:nvSpPr>
      <dsp:spPr>
        <a:xfrm>
          <a:off x="4183187" y="663910"/>
          <a:ext cx="2322543" cy="929017"/>
        </a:xfrm>
        <a:prstGeom prst="chevron">
          <a:avLst/>
        </a:prstGeom>
        <a:solidFill>
          <a:schemeClr val="accent4">
            <a:hueOff val="5197846"/>
            <a:satOff val="-23984"/>
            <a:lumOff val="883"/>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4008" tIns="21336" rIns="21336" bIns="21336" numCol="1" spcCol="1270" anchor="ctr" anchorCtr="0">
          <a:noAutofit/>
        </a:bodyPr>
        <a:lstStyle/>
        <a:p>
          <a:pPr lvl="0" algn="ctr" defTabSz="711200">
            <a:lnSpc>
              <a:spcPct val="90000"/>
            </a:lnSpc>
            <a:spcBef>
              <a:spcPct val="0"/>
            </a:spcBef>
            <a:spcAft>
              <a:spcPct val="35000"/>
            </a:spcAft>
          </a:pPr>
          <a:r>
            <a:rPr lang="fr-FR" sz="1600" kern="1200"/>
            <a:t>Distribution</a:t>
          </a:r>
        </a:p>
      </dsp:txBody>
      <dsp:txXfrm>
        <a:off x="4647696" y="663910"/>
        <a:ext cx="1393526" cy="929017"/>
      </dsp:txXfrm>
    </dsp:sp>
    <dsp:sp modelId="{8D037B30-31E1-48C2-BF54-387CFA794C21}">
      <dsp:nvSpPr>
        <dsp:cNvPr id="0" name=""/>
        <dsp:cNvSpPr/>
      </dsp:nvSpPr>
      <dsp:spPr>
        <a:xfrm>
          <a:off x="6273476" y="663910"/>
          <a:ext cx="2322543" cy="929017"/>
        </a:xfrm>
        <a:prstGeom prst="chevron">
          <a:avLst/>
        </a:prstGeom>
        <a:solidFill>
          <a:schemeClr val="accent4">
            <a:hueOff val="7796769"/>
            <a:satOff val="-35976"/>
            <a:lumOff val="1324"/>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4008" tIns="21336" rIns="21336" bIns="21336" numCol="1" spcCol="1270" anchor="ctr" anchorCtr="0">
          <a:noAutofit/>
        </a:bodyPr>
        <a:lstStyle/>
        <a:p>
          <a:pPr lvl="0" algn="ctr" defTabSz="711200">
            <a:lnSpc>
              <a:spcPct val="90000"/>
            </a:lnSpc>
            <a:spcBef>
              <a:spcPct val="0"/>
            </a:spcBef>
            <a:spcAft>
              <a:spcPct val="35000"/>
            </a:spcAft>
          </a:pPr>
          <a:r>
            <a:rPr lang="fr-FR" sz="1600" kern="1200"/>
            <a:t>Consommation</a:t>
          </a:r>
        </a:p>
      </dsp:txBody>
      <dsp:txXfrm>
        <a:off x="6737985" y="663910"/>
        <a:ext cx="1393526" cy="929017"/>
      </dsp:txXfrm>
    </dsp:sp>
    <dsp:sp modelId="{D44D6B43-48AC-4007-983D-66AC114103B1}">
      <dsp:nvSpPr>
        <dsp:cNvPr id="0" name=""/>
        <dsp:cNvSpPr/>
      </dsp:nvSpPr>
      <dsp:spPr>
        <a:xfrm>
          <a:off x="8363765" y="663910"/>
          <a:ext cx="2322543" cy="929017"/>
        </a:xfrm>
        <a:prstGeom prst="chevron">
          <a:avLst/>
        </a:prstGeom>
        <a:solidFill>
          <a:schemeClr val="accent4">
            <a:hueOff val="10395692"/>
            <a:satOff val="-47968"/>
            <a:lumOff val="1765"/>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4008" tIns="21336" rIns="21336" bIns="21336" numCol="1" spcCol="1270" anchor="ctr" anchorCtr="0">
          <a:noAutofit/>
        </a:bodyPr>
        <a:lstStyle/>
        <a:p>
          <a:pPr lvl="0" algn="ctr" defTabSz="711200">
            <a:lnSpc>
              <a:spcPct val="90000"/>
            </a:lnSpc>
            <a:spcBef>
              <a:spcPct val="0"/>
            </a:spcBef>
            <a:spcAft>
              <a:spcPct val="35000"/>
            </a:spcAft>
          </a:pPr>
          <a:r>
            <a:rPr lang="fr-FR" sz="1600" kern="1200"/>
            <a:t>Gestion fin de vie</a:t>
          </a:r>
        </a:p>
      </dsp:txBody>
      <dsp:txXfrm>
        <a:off x="8828274" y="663910"/>
        <a:ext cx="1393526" cy="929017"/>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497DCB1A-A01E-4C56-87F0-95CFFC3E13EC}">
      <dsp:nvSpPr>
        <dsp:cNvPr id="0" name=""/>
        <dsp:cNvSpPr/>
      </dsp:nvSpPr>
      <dsp:spPr>
        <a:xfrm>
          <a:off x="0" y="425583"/>
          <a:ext cx="2347369" cy="938947"/>
        </a:xfrm>
        <a:prstGeom prst="chevron">
          <a:avLst/>
        </a:prstGeom>
        <a:solidFill>
          <a:schemeClr val="accent4">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6007" tIns="18669" rIns="18669" bIns="18669" numCol="1" spcCol="1270" anchor="ctr" anchorCtr="0">
          <a:noAutofit/>
        </a:bodyPr>
        <a:lstStyle/>
        <a:p>
          <a:pPr lvl="0" algn="ctr" defTabSz="622300">
            <a:lnSpc>
              <a:spcPct val="90000"/>
            </a:lnSpc>
            <a:spcBef>
              <a:spcPct val="0"/>
            </a:spcBef>
            <a:spcAft>
              <a:spcPct val="35000"/>
            </a:spcAft>
          </a:pPr>
          <a:r>
            <a:rPr lang="fr-FR" sz="1400" kern="1200"/>
            <a:t>Approvisionnement durable</a:t>
          </a:r>
        </a:p>
      </dsp:txBody>
      <dsp:txXfrm>
        <a:off x="469474" y="425583"/>
        <a:ext cx="1408422" cy="938947"/>
      </dsp:txXfrm>
    </dsp:sp>
    <dsp:sp modelId="{3F78688B-5373-452C-A24B-0FDCE4119BC0}">
      <dsp:nvSpPr>
        <dsp:cNvPr id="0" name=""/>
        <dsp:cNvSpPr/>
      </dsp:nvSpPr>
      <dsp:spPr>
        <a:xfrm>
          <a:off x="2112632" y="425583"/>
          <a:ext cx="2347369" cy="938947"/>
        </a:xfrm>
        <a:prstGeom prst="chevron">
          <a:avLst/>
        </a:prstGeom>
        <a:solidFill>
          <a:schemeClr val="accent4">
            <a:hueOff val="1732615"/>
            <a:satOff val="-7995"/>
            <a:lumOff val="294"/>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6007" tIns="18669" rIns="18669" bIns="18669" numCol="1" spcCol="1270" anchor="ctr" anchorCtr="0">
          <a:noAutofit/>
        </a:bodyPr>
        <a:lstStyle/>
        <a:p>
          <a:pPr lvl="0" algn="ctr" defTabSz="622300">
            <a:lnSpc>
              <a:spcPct val="90000"/>
            </a:lnSpc>
            <a:spcBef>
              <a:spcPct val="0"/>
            </a:spcBef>
            <a:spcAft>
              <a:spcPct val="35000"/>
            </a:spcAft>
          </a:pPr>
          <a:r>
            <a:rPr lang="fr-FR" sz="1400" kern="1200"/>
            <a:t>Eco-conception</a:t>
          </a:r>
        </a:p>
      </dsp:txBody>
      <dsp:txXfrm>
        <a:off x="2582106" y="425583"/>
        <a:ext cx="1408422" cy="938947"/>
      </dsp:txXfrm>
    </dsp:sp>
    <dsp:sp modelId="{EE83932C-22E7-40BD-9327-151A21D52E16}">
      <dsp:nvSpPr>
        <dsp:cNvPr id="0" name=""/>
        <dsp:cNvSpPr/>
      </dsp:nvSpPr>
      <dsp:spPr>
        <a:xfrm>
          <a:off x="4225265" y="425583"/>
          <a:ext cx="2347369" cy="938947"/>
        </a:xfrm>
        <a:prstGeom prst="chevron">
          <a:avLst/>
        </a:prstGeom>
        <a:solidFill>
          <a:schemeClr val="accent4">
            <a:hueOff val="3465231"/>
            <a:satOff val="-15989"/>
            <a:lumOff val="588"/>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6007" tIns="18669" rIns="18669" bIns="18669" numCol="1" spcCol="1270" anchor="ctr" anchorCtr="0">
          <a:noAutofit/>
        </a:bodyPr>
        <a:lstStyle/>
        <a:p>
          <a:pPr lvl="0" algn="ctr" defTabSz="622300">
            <a:lnSpc>
              <a:spcPct val="90000"/>
            </a:lnSpc>
            <a:spcBef>
              <a:spcPct val="0"/>
            </a:spcBef>
            <a:spcAft>
              <a:spcPct val="35000"/>
            </a:spcAft>
          </a:pPr>
          <a:r>
            <a:rPr lang="fr-FR" sz="1400" kern="1200"/>
            <a:t>EIT</a:t>
          </a:r>
        </a:p>
      </dsp:txBody>
      <dsp:txXfrm>
        <a:off x="4694739" y="425583"/>
        <a:ext cx="1408422" cy="938947"/>
      </dsp:txXfrm>
    </dsp:sp>
    <dsp:sp modelId="{8D037B30-31E1-48C2-BF54-387CFA794C21}">
      <dsp:nvSpPr>
        <dsp:cNvPr id="0" name=""/>
        <dsp:cNvSpPr/>
      </dsp:nvSpPr>
      <dsp:spPr>
        <a:xfrm>
          <a:off x="6337897" y="425583"/>
          <a:ext cx="2347369" cy="938947"/>
        </a:xfrm>
        <a:prstGeom prst="chevron">
          <a:avLst/>
        </a:prstGeom>
        <a:solidFill>
          <a:schemeClr val="accent4">
            <a:hueOff val="5197846"/>
            <a:satOff val="-23984"/>
            <a:lumOff val="883"/>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6007" tIns="18669" rIns="18669" bIns="18669" numCol="1" spcCol="1270" anchor="ctr" anchorCtr="0">
          <a:noAutofit/>
        </a:bodyPr>
        <a:lstStyle/>
        <a:p>
          <a:pPr lvl="0" algn="ctr" defTabSz="622300">
            <a:lnSpc>
              <a:spcPct val="90000"/>
            </a:lnSpc>
            <a:spcBef>
              <a:spcPct val="0"/>
            </a:spcBef>
            <a:spcAft>
              <a:spcPct val="35000"/>
            </a:spcAft>
          </a:pPr>
          <a:r>
            <a:rPr lang="fr-FR" sz="1400" kern="1200"/>
            <a:t>Economie de la fonctionnalité</a:t>
          </a:r>
        </a:p>
      </dsp:txBody>
      <dsp:txXfrm>
        <a:off x="6807371" y="425583"/>
        <a:ext cx="1408422" cy="938947"/>
      </dsp:txXfrm>
    </dsp:sp>
    <dsp:sp modelId="{D44D6B43-48AC-4007-983D-66AC114103B1}">
      <dsp:nvSpPr>
        <dsp:cNvPr id="0" name=""/>
        <dsp:cNvSpPr/>
      </dsp:nvSpPr>
      <dsp:spPr>
        <a:xfrm>
          <a:off x="8450530" y="425583"/>
          <a:ext cx="2347369" cy="938947"/>
        </a:xfrm>
        <a:prstGeom prst="chevron">
          <a:avLst/>
        </a:prstGeom>
        <a:solidFill>
          <a:schemeClr val="accent4">
            <a:hueOff val="6930461"/>
            <a:satOff val="-31979"/>
            <a:lumOff val="1177"/>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6007" tIns="18669" rIns="18669" bIns="18669" numCol="1" spcCol="1270" anchor="ctr" anchorCtr="0">
          <a:noAutofit/>
        </a:bodyPr>
        <a:lstStyle/>
        <a:p>
          <a:pPr lvl="0" algn="ctr" defTabSz="622300">
            <a:lnSpc>
              <a:spcPct val="90000"/>
            </a:lnSpc>
            <a:spcBef>
              <a:spcPct val="0"/>
            </a:spcBef>
            <a:spcAft>
              <a:spcPct val="35000"/>
            </a:spcAft>
          </a:pPr>
          <a:r>
            <a:rPr lang="fr-FR" sz="1400" kern="1200"/>
            <a:t>Consommation responsable</a:t>
          </a:r>
        </a:p>
      </dsp:txBody>
      <dsp:txXfrm>
        <a:off x="8920004" y="425583"/>
        <a:ext cx="1408422" cy="938947"/>
      </dsp:txXfrm>
    </dsp:sp>
    <dsp:sp modelId="{85AB0970-21DA-4E18-A6B7-967AFE654C26}">
      <dsp:nvSpPr>
        <dsp:cNvPr id="0" name=""/>
        <dsp:cNvSpPr/>
      </dsp:nvSpPr>
      <dsp:spPr>
        <a:xfrm>
          <a:off x="10563162" y="425583"/>
          <a:ext cx="2347369" cy="938947"/>
        </a:xfrm>
        <a:prstGeom prst="chevron">
          <a:avLst/>
        </a:prstGeom>
        <a:solidFill>
          <a:schemeClr val="accent4">
            <a:hueOff val="8663077"/>
            <a:satOff val="-39973"/>
            <a:lumOff val="1471"/>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6007" tIns="18669" rIns="18669" bIns="18669" numCol="1" spcCol="1270" anchor="ctr" anchorCtr="0">
          <a:noAutofit/>
        </a:bodyPr>
        <a:lstStyle/>
        <a:p>
          <a:pPr lvl="0" algn="ctr" defTabSz="622300">
            <a:lnSpc>
              <a:spcPct val="90000"/>
            </a:lnSpc>
            <a:spcBef>
              <a:spcPct val="0"/>
            </a:spcBef>
            <a:spcAft>
              <a:spcPct val="35000"/>
            </a:spcAft>
          </a:pPr>
          <a:r>
            <a:rPr lang="fr-FR" sz="1400" kern="1200"/>
            <a:t>Allongementde la durée d'usage</a:t>
          </a:r>
        </a:p>
      </dsp:txBody>
      <dsp:txXfrm>
        <a:off x="11032636" y="425583"/>
        <a:ext cx="1408422" cy="938947"/>
      </dsp:txXfrm>
    </dsp:sp>
    <dsp:sp modelId="{9FA444D7-B2E5-4094-B061-DDF245E5A996}">
      <dsp:nvSpPr>
        <dsp:cNvPr id="0" name=""/>
        <dsp:cNvSpPr/>
      </dsp:nvSpPr>
      <dsp:spPr>
        <a:xfrm>
          <a:off x="12675795" y="425583"/>
          <a:ext cx="2347369" cy="938947"/>
        </a:xfrm>
        <a:prstGeom prst="chevron">
          <a:avLst/>
        </a:prstGeom>
        <a:solidFill>
          <a:schemeClr val="accent4">
            <a:hueOff val="10395692"/>
            <a:satOff val="-47968"/>
            <a:lumOff val="1765"/>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6007" tIns="18669" rIns="18669" bIns="18669" numCol="1" spcCol="1270" anchor="ctr" anchorCtr="0">
          <a:noAutofit/>
        </a:bodyPr>
        <a:lstStyle/>
        <a:p>
          <a:pPr lvl="0" algn="ctr" defTabSz="622300">
            <a:lnSpc>
              <a:spcPct val="90000"/>
            </a:lnSpc>
            <a:spcBef>
              <a:spcPct val="0"/>
            </a:spcBef>
            <a:spcAft>
              <a:spcPct val="35000"/>
            </a:spcAft>
          </a:pPr>
          <a:r>
            <a:rPr lang="fr-FR" sz="1400" kern="1200"/>
            <a:t>Recyclage</a:t>
          </a:r>
        </a:p>
      </dsp:txBody>
      <dsp:txXfrm>
        <a:off x="13145269" y="425583"/>
        <a:ext cx="1408422" cy="938947"/>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497DCB1A-A01E-4C56-87F0-95CFFC3E13EC}">
      <dsp:nvSpPr>
        <dsp:cNvPr id="0" name=""/>
        <dsp:cNvSpPr/>
      </dsp:nvSpPr>
      <dsp:spPr>
        <a:xfrm>
          <a:off x="2750" y="551827"/>
          <a:ext cx="2448263" cy="979305"/>
        </a:xfrm>
        <a:prstGeom prst="chevron">
          <a:avLst/>
        </a:prstGeom>
        <a:solidFill>
          <a:schemeClr val="accent4">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8009" tIns="22670" rIns="22670" bIns="22670" numCol="1" spcCol="1270" anchor="ctr" anchorCtr="0">
          <a:noAutofit/>
        </a:bodyPr>
        <a:lstStyle/>
        <a:p>
          <a:pPr lvl="0" algn="ctr" defTabSz="755650">
            <a:lnSpc>
              <a:spcPct val="90000"/>
            </a:lnSpc>
            <a:spcBef>
              <a:spcPct val="0"/>
            </a:spcBef>
            <a:spcAft>
              <a:spcPct val="35000"/>
            </a:spcAft>
          </a:pPr>
          <a:r>
            <a:rPr lang="fr-FR" sz="1700" kern="1200"/>
            <a:t>Production</a:t>
          </a:r>
        </a:p>
      </dsp:txBody>
      <dsp:txXfrm>
        <a:off x="492403" y="551827"/>
        <a:ext cx="1468958" cy="979305"/>
      </dsp:txXfrm>
    </dsp:sp>
    <dsp:sp modelId="{3F78688B-5373-452C-A24B-0FDCE4119BC0}">
      <dsp:nvSpPr>
        <dsp:cNvPr id="0" name=""/>
        <dsp:cNvSpPr/>
      </dsp:nvSpPr>
      <dsp:spPr>
        <a:xfrm>
          <a:off x="2206188" y="551827"/>
          <a:ext cx="2448263" cy="979305"/>
        </a:xfrm>
        <a:prstGeom prst="chevron">
          <a:avLst/>
        </a:prstGeom>
        <a:solidFill>
          <a:schemeClr val="accent4">
            <a:hueOff val="2598923"/>
            <a:satOff val="-11992"/>
            <a:lumOff val="441"/>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8009" tIns="22670" rIns="22670" bIns="22670" numCol="1" spcCol="1270" anchor="ctr" anchorCtr="0">
          <a:noAutofit/>
        </a:bodyPr>
        <a:lstStyle/>
        <a:p>
          <a:pPr lvl="0" algn="ctr" defTabSz="755650">
            <a:lnSpc>
              <a:spcPct val="90000"/>
            </a:lnSpc>
            <a:spcBef>
              <a:spcPct val="0"/>
            </a:spcBef>
            <a:spcAft>
              <a:spcPct val="35000"/>
            </a:spcAft>
          </a:pPr>
          <a:r>
            <a:rPr lang="fr-FR" sz="1700" kern="1200"/>
            <a:t>Transformation</a:t>
          </a:r>
        </a:p>
      </dsp:txBody>
      <dsp:txXfrm>
        <a:off x="2695841" y="551827"/>
        <a:ext cx="1468958" cy="979305"/>
      </dsp:txXfrm>
    </dsp:sp>
    <dsp:sp modelId="{EE83932C-22E7-40BD-9327-151A21D52E16}">
      <dsp:nvSpPr>
        <dsp:cNvPr id="0" name=""/>
        <dsp:cNvSpPr/>
      </dsp:nvSpPr>
      <dsp:spPr>
        <a:xfrm>
          <a:off x="4409625" y="551827"/>
          <a:ext cx="2448263" cy="979305"/>
        </a:xfrm>
        <a:prstGeom prst="chevron">
          <a:avLst/>
        </a:prstGeom>
        <a:solidFill>
          <a:schemeClr val="accent4">
            <a:hueOff val="5197846"/>
            <a:satOff val="-23984"/>
            <a:lumOff val="883"/>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8009" tIns="22670" rIns="22670" bIns="22670" numCol="1" spcCol="1270" anchor="ctr" anchorCtr="0">
          <a:noAutofit/>
        </a:bodyPr>
        <a:lstStyle/>
        <a:p>
          <a:pPr lvl="0" algn="ctr" defTabSz="755650">
            <a:lnSpc>
              <a:spcPct val="90000"/>
            </a:lnSpc>
            <a:spcBef>
              <a:spcPct val="0"/>
            </a:spcBef>
            <a:spcAft>
              <a:spcPct val="35000"/>
            </a:spcAft>
          </a:pPr>
          <a:r>
            <a:rPr lang="fr-FR" sz="1700" kern="1200"/>
            <a:t>Distribution</a:t>
          </a:r>
        </a:p>
      </dsp:txBody>
      <dsp:txXfrm>
        <a:off x="4899278" y="551827"/>
        <a:ext cx="1468958" cy="979305"/>
      </dsp:txXfrm>
    </dsp:sp>
    <dsp:sp modelId="{8D037B30-31E1-48C2-BF54-387CFA794C21}">
      <dsp:nvSpPr>
        <dsp:cNvPr id="0" name=""/>
        <dsp:cNvSpPr/>
      </dsp:nvSpPr>
      <dsp:spPr>
        <a:xfrm>
          <a:off x="6613063" y="551827"/>
          <a:ext cx="2448263" cy="979305"/>
        </a:xfrm>
        <a:prstGeom prst="chevron">
          <a:avLst/>
        </a:prstGeom>
        <a:solidFill>
          <a:schemeClr val="accent4">
            <a:hueOff val="7796769"/>
            <a:satOff val="-35976"/>
            <a:lumOff val="1324"/>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8009" tIns="22670" rIns="22670" bIns="22670" numCol="1" spcCol="1270" anchor="ctr" anchorCtr="0">
          <a:noAutofit/>
        </a:bodyPr>
        <a:lstStyle/>
        <a:p>
          <a:pPr lvl="0" algn="ctr" defTabSz="755650">
            <a:lnSpc>
              <a:spcPct val="90000"/>
            </a:lnSpc>
            <a:spcBef>
              <a:spcPct val="0"/>
            </a:spcBef>
            <a:spcAft>
              <a:spcPct val="35000"/>
            </a:spcAft>
          </a:pPr>
          <a:r>
            <a:rPr lang="fr-FR" sz="1700" kern="1200"/>
            <a:t>Consommation</a:t>
          </a:r>
        </a:p>
      </dsp:txBody>
      <dsp:txXfrm>
        <a:off x="7102716" y="551827"/>
        <a:ext cx="1468958" cy="979305"/>
      </dsp:txXfrm>
    </dsp:sp>
    <dsp:sp modelId="{D44D6B43-48AC-4007-983D-66AC114103B1}">
      <dsp:nvSpPr>
        <dsp:cNvPr id="0" name=""/>
        <dsp:cNvSpPr/>
      </dsp:nvSpPr>
      <dsp:spPr>
        <a:xfrm>
          <a:off x="8816500" y="551827"/>
          <a:ext cx="2448263" cy="979305"/>
        </a:xfrm>
        <a:prstGeom prst="chevron">
          <a:avLst/>
        </a:prstGeom>
        <a:solidFill>
          <a:schemeClr val="accent4">
            <a:hueOff val="10395692"/>
            <a:satOff val="-47968"/>
            <a:lumOff val="1765"/>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8009" tIns="22670" rIns="22670" bIns="22670" numCol="1" spcCol="1270" anchor="ctr" anchorCtr="0">
          <a:noAutofit/>
        </a:bodyPr>
        <a:lstStyle/>
        <a:p>
          <a:pPr lvl="0" algn="ctr" defTabSz="755650">
            <a:lnSpc>
              <a:spcPct val="90000"/>
            </a:lnSpc>
            <a:spcBef>
              <a:spcPct val="0"/>
            </a:spcBef>
            <a:spcAft>
              <a:spcPct val="35000"/>
            </a:spcAft>
          </a:pPr>
          <a:r>
            <a:rPr lang="fr-FR" sz="1700" kern="1200"/>
            <a:t>Gestion fin de vie</a:t>
          </a:r>
        </a:p>
      </dsp:txBody>
      <dsp:txXfrm>
        <a:off x="9306153" y="551827"/>
        <a:ext cx="1468958" cy="979305"/>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497DCB1A-A01E-4C56-87F0-95CFFC3E13EC}">
      <dsp:nvSpPr>
        <dsp:cNvPr id="0" name=""/>
        <dsp:cNvSpPr/>
      </dsp:nvSpPr>
      <dsp:spPr>
        <a:xfrm>
          <a:off x="4082" y="0"/>
          <a:ext cx="3633698" cy="789212"/>
        </a:xfrm>
        <a:prstGeom prst="chevron">
          <a:avLst/>
        </a:prstGeom>
        <a:solidFill>
          <a:schemeClr val="accent4">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16015" tIns="38672" rIns="38672" bIns="38672" numCol="1" spcCol="1270" anchor="ctr" anchorCtr="0">
          <a:noAutofit/>
        </a:bodyPr>
        <a:lstStyle/>
        <a:p>
          <a:pPr lvl="0" algn="ctr" defTabSz="1289050">
            <a:lnSpc>
              <a:spcPct val="90000"/>
            </a:lnSpc>
            <a:spcBef>
              <a:spcPct val="0"/>
            </a:spcBef>
            <a:spcAft>
              <a:spcPct val="35000"/>
            </a:spcAft>
          </a:pPr>
          <a:r>
            <a:rPr lang="fr-FR" sz="2900" kern="1200"/>
            <a:t>Production</a:t>
          </a:r>
        </a:p>
      </dsp:txBody>
      <dsp:txXfrm>
        <a:off x="398688" y="0"/>
        <a:ext cx="2844486" cy="789212"/>
      </dsp:txXfrm>
    </dsp:sp>
    <dsp:sp modelId="{3F78688B-5373-452C-A24B-0FDCE4119BC0}">
      <dsp:nvSpPr>
        <dsp:cNvPr id="0" name=""/>
        <dsp:cNvSpPr/>
      </dsp:nvSpPr>
      <dsp:spPr>
        <a:xfrm>
          <a:off x="3274411" y="0"/>
          <a:ext cx="3633698" cy="789212"/>
        </a:xfrm>
        <a:prstGeom prst="chevron">
          <a:avLst/>
        </a:prstGeom>
        <a:solidFill>
          <a:schemeClr val="accent4">
            <a:hueOff val="2598923"/>
            <a:satOff val="-11992"/>
            <a:lumOff val="441"/>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16015" tIns="38672" rIns="38672" bIns="38672" numCol="1" spcCol="1270" anchor="ctr" anchorCtr="0">
          <a:noAutofit/>
        </a:bodyPr>
        <a:lstStyle/>
        <a:p>
          <a:pPr lvl="0" algn="ctr" defTabSz="1289050">
            <a:lnSpc>
              <a:spcPct val="90000"/>
            </a:lnSpc>
            <a:spcBef>
              <a:spcPct val="0"/>
            </a:spcBef>
            <a:spcAft>
              <a:spcPct val="35000"/>
            </a:spcAft>
          </a:pPr>
          <a:r>
            <a:rPr lang="fr-FR" sz="2900" kern="1200"/>
            <a:t>Transformation</a:t>
          </a:r>
        </a:p>
      </dsp:txBody>
      <dsp:txXfrm>
        <a:off x="3669017" y="0"/>
        <a:ext cx="2844486" cy="789212"/>
      </dsp:txXfrm>
    </dsp:sp>
    <dsp:sp modelId="{EE83932C-22E7-40BD-9327-151A21D52E16}">
      <dsp:nvSpPr>
        <dsp:cNvPr id="0" name=""/>
        <dsp:cNvSpPr/>
      </dsp:nvSpPr>
      <dsp:spPr>
        <a:xfrm>
          <a:off x="6544739" y="0"/>
          <a:ext cx="3633698" cy="789212"/>
        </a:xfrm>
        <a:prstGeom prst="chevron">
          <a:avLst/>
        </a:prstGeom>
        <a:solidFill>
          <a:schemeClr val="accent4">
            <a:hueOff val="5197846"/>
            <a:satOff val="-23984"/>
            <a:lumOff val="883"/>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16015" tIns="38672" rIns="38672" bIns="38672" numCol="1" spcCol="1270" anchor="ctr" anchorCtr="0">
          <a:noAutofit/>
        </a:bodyPr>
        <a:lstStyle/>
        <a:p>
          <a:pPr lvl="0" algn="ctr" defTabSz="1289050">
            <a:lnSpc>
              <a:spcPct val="90000"/>
            </a:lnSpc>
            <a:spcBef>
              <a:spcPct val="0"/>
            </a:spcBef>
            <a:spcAft>
              <a:spcPct val="35000"/>
            </a:spcAft>
          </a:pPr>
          <a:r>
            <a:rPr lang="fr-FR" sz="2900" kern="1200"/>
            <a:t>Distribution</a:t>
          </a:r>
        </a:p>
      </dsp:txBody>
      <dsp:txXfrm>
        <a:off x="6939345" y="0"/>
        <a:ext cx="2844486" cy="789212"/>
      </dsp:txXfrm>
    </dsp:sp>
    <dsp:sp modelId="{8D037B30-31E1-48C2-BF54-387CFA794C21}">
      <dsp:nvSpPr>
        <dsp:cNvPr id="0" name=""/>
        <dsp:cNvSpPr/>
      </dsp:nvSpPr>
      <dsp:spPr>
        <a:xfrm>
          <a:off x="9815068" y="0"/>
          <a:ext cx="3633698" cy="789212"/>
        </a:xfrm>
        <a:prstGeom prst="chevron">
          <a:avLst/>
        </a:prstGeom>
        <a:solidFill>
          <a:schemeClr val="accent4">
            <a:hueOff val="7796769"/>
            <a:satOff val="-35976"/>
            <a:lumOff val="1324"/>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16015" tIns="38672" rIns="38672" bIns="38672" numCol="1" spcCol="1270" anchor="ctr" anchorCtr="0">
          <a:noAutofit/>
        </a:bodyPr>
        <a:lstStyle/>
        <a:p>
          <a:pPr lvl="0" algn="ctr" defTabSz="1289050">
            <a:lnSpc>
              <a:spcPct val="90000"/>
            </a:lnSpc>
            <a:spcBef>
              <a:spcPct val="0"/>
            </a:spcBef>
            <a:spcAft>
              <a:spcPct val="35000"/>
            </a:spcAft>
          </a:pPr>
          <a:r>
            <a:rPr lang="fr-FR" sz="2900" kern="1200"/>
            <a:t>Consommation</a:t>
          </a:r>
        </a:p>
      </dsp:txBody>
      <dsp:txXfrm>
        <a:off x="10209674" y="0"/>
        <a:ext cx="2844486" cy="789212"/>
      </dsp:txXfrm>
    </dsp:sp>
    <dsp:sp modelId="{D44D6B43-48AC-4007-983D-66AC114103B1}">
      <dsp:nvSpPr>
        <dsp:cNvPr id="0" name=""/>
        <dsp:cNvSpPr/>
      </dsp:nvSpPr>
      <dsp:spPr>
        <a:xfrm>
          <a:off x="13085396" y="0"/>
          <a:ext cx="3633698" cy="789212"/>
        </a:xfrm>
        <a:prstGeom prst="chevron">
          <a:avLst/>
        </a:prstGeom>
        <a:solidFill>
          <a:schemeClr val="accent4">
            <a:hueOff val="10395692"/>
            <a:satOff val="-47968"/>
            <a:lumOff val="1765"/>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16015" tIns="38672" rIns="38672" bIns="38672" numCol="1" spcCol="1270" anchor="ctr" anchorCtr="0">
          <a:noAutofit/>
        </a:bodyPr>
        <a:lstStyle/>
        <a:p>
          <a:pPr lvl="0" algn="ctr" defTabSz="1289050">
            <a:lnSpc>
              <a:spcPct val="90000"/>
            </a:lnSpc>
            <a:spcBef>
              <a:spcPct val="0"/>
            </a:spcBef>
            <a:spcAft>
              <a:spcPct val="35000"/>
            </a:spcAft>
          </a:pPr>
          <a:r>
            <a:rPr lang="fr-FR" sz="2900" kern="1200"/>
            <a:t>Gestion fin de vie</a:t>
          </a:r>
        </a:p>
      </dsp:txBody>
      <dsp:txXfrm>
        <a:off x="13480002" y="0"/>
        <a:ext cx="2844486" cy="789212"/>
      </dsp:txXfrm>
    </dsp:sp>
  </dsp:spTree>
</dsp:drawing>
</file>

<file path=xl/diagrams/layout1.xml><?xml version="1.0" encoding="utf-8"?>
<dgm:layoutDef xmlns:dgm="http://schemas.openxmlformats.org/drawingml/2006/diagram" xmlns:a="http://schemas.openxmlformats.org/drawingml/2006/main" uniqueId="urn:microsoft.com/office/officeart/2005/8/layout/chevron1">
  <dgm:title val=""/>
  <dgm:desc val=""/>
  <dgm:catLst>
    <dgm:cat type="process" pri="9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animLvl val="lvl"/>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hoose name="Name4">
      <dgm:if name="Name5" axis="des" func="maxDepth" op="gte" val="2">
        <dgm:constrLst>
          <dgm:constr type="h" for="ch" forName="composite" refType="h"/>
          <dgm:constr type="w" for="ch" forName="composite" refType="w"/>
          <dgm:constr type="w" for="des" forName="parTx"/>
          <dgm:constr type="h" for="des" forName="parTx" op="equ"/>
          <dgm:constr type="w" for="des" forName="desTx"/>
          <dgm:constr type="h" for="des" forName="desTx" op="equ"/>
          <dgm:constr type="primFontSz" for="des" forName="parTx" val="65"/>
          <dgm:constr type="secFontSz" for="des" forName="desTx" refType="primFontSz" refFor="des" refForName="parTx" op="equ"/>
          <dgm:constr type="h" for="des" forName="parTx" refType="primFontSz" refFor="des" refForName="parTx" fact="1.5"/>
          <dgm:constr type="h" for="des" forName="desTx" refType="primFontSz" refFor="des" refForName="parTx" fact="0.5"/>
          <dgm:constr type="w" for="ch" forName="space" op="equ" val="-6"/>
        </dgm:constrLst>
        <dgm:ruleLst>
          <dgm:rule type="w" for="ch" forName="composite" val="0" fact="NaN" max="NaN"/>
          <dgm:rule type="primFontSz" for="des" forName="parTx" val="5" fact="NaN" max="NaN"/>
        </dgm:ruleLst>
        <dgm:forEach name="Name6" axis="ch" ptType="node">
          <dgm:layoutNode name="composite">
            <dgm:alg type="composite"/>
            <dgm:shape xmlns:r="http://schemas.openxmlformats.org/officeDocument/2006/relationships" r:blip="">
              <dgm:adjLst/>
            </dgm:shape>
            <dgm:presOf/>
            <dgm:choose name="Name7">
              <dgm:if name="Name8" func="var" arg="dir" op="equ" val="norm">
                <dgm:constrLst>
                  <dgm:constr type="l" for="ch" forName="parTx"/>
                  <dgm:constr type="w" for="ch" forName="parTx" refType="w"/>
                  <dgm:constr type="t" for="ch" forName="parTx"/>
                  <dgm:constr type="l" for="ch" forName="desTx"/>
                  <dgm:constr type="w" for="ch" forName="desTx" refType="w" refFor="ch" refForName="parTx" fact="0.8"/>
                  <dgm:constr type="t" for="ch" forName="desTx" refType="h" refFor="ch" refForName="parTx" fact="1.125"/>
                </dgm:constrLst>
              </dgm:if>
              <dgm:else name="Name9">
                <dgm:constrLst>
                  <dgm:constr type="l" for="ch" forName="parTx"/>
                  <dgm:constr type="w" for="ch" forName="parTx" refType="w"/>
                  <dgm:constr type="t" for="ch" forName="parTx"/>
                  <dgm:constr type="l" for="ch" forName="desTx" refType="w" fact="0.2"/>
                  <dgm:constr type="w" for="ch" forName="desTx" refType="w" refFor="ch" refForName="parTx" fact="0.8"/>
                  <dgm:constr type="t" for="ch" forName="desTx" refType="h" refFor="ch" refForName="parTx" fact="1.125"/>
                </dgm:constrLst>
              </dgm:else>
            </dgm:choose>
            <dgm:ruleLst>
              <dgm:rule type="h" val="INF" fact="NaN" max="NaN"/>
            </dgm:ruleLst>
            <dgm:layoutNode name="parTx">
              <dgm:varLst>
                <dgm:chMax val="0"/>
                <dgm:chPref val="0"/>
                <dgm:bulletEnabled val="1"/>
              </dgm:varLst>
              <dgm:alg type="tx"/>
              <dgm:choose name="Name10">
                <dgm:if name="Name11" func="var" arg="dir" op="equ" val="norm">
                  <dgm:shape xmlns:r="http://schemas.openxmlformats.org/officeDocument/2006/relationships" type="chevron" r:blip="">
                    <dgm:adjLst/>
                  </dgm:shape>
                </dgm:if>
                <dgm:else name="Name12">
                  <dgm:shape xmlns:r="http://schemas.openxmlformats.org/officeDocument/2006/relationships" rot="180" type="chevron" r:blip="">
                    <dgm:adjLst/>
                  </dgm:shape>
                </dgm:else>
              </dgm:choose>
              <dgm:presOf axis="self" ptType="node"/>
              <dgm:choose name="Name13">
                <dgm:if name="Name14" func="var" arg="dir" op="equ" val="norm">
                  <dgm:constrLst>
                    <dgm:constr type="h" refType="w" op="lte" fact="0.4"/>
                    <dgm:constr type="h"/>
                    <dgm:constr type="tMarg" refType="primFontSz" fact="0.105"/>
                    <dgm:constr type="bMarg" refType="primFontSz" fact="0.105"/>
                    <dgm:constr type="lMarg" refType="primFontSz" fact="0.315"/>
                    <dgm:constr type="rMarg" refType="primFontSz" fact="0.105"/>
                  </dgm:constrLst>
                </dgm:if>
                <dgm:else name="Name15">
                  <dgm:constrLst>
                    <dgm:constr type="h" refType="w" op="lte" fact="0.4"/>
                    <dgm:constr type="h"/>
                    <dgm:constr type="tMarg" refType="primFontSz" fact="0.105"/>
                    <dgm:constr type="bMarg" refType="primFontSz" fact="0.105"/>
                    <dgm:constr type="lMarg" refType="primFontSz" fact="0.105"/>
                    <dgm:constr type="rMarg" refType="primFontSz" fact="0.315"/>
                  </dgm:constrLst>
                </dgm:else>
              </dgm:choose>
              <dgm:ruleLst>
                <dgm:rule type="h" val="INF" fact="NaN" max="NaN"/>
              </dgm:ruleLst>
            </dgm:layoutNode>
            <dgm:layoutNode name="desTx" styleLbl="revTx">
              <dgm:varLst>
                <dgm:bulletEnabled val="1"/>
              </dgm:varLst>
              <dgm:alg type="tx">
                <dgm:param type="stBulletLvl" val="1"/>
              </dgm:alg>
              <dgm:choose name="Name16">
                <dgm:if name="Name17" axis="ch" ptType="node" func="cnt" op="gte" val="1">
                  <dgm:shape xmlns:r="http://schemas.openxmlformats.org/officeDocument/2006/relationships" type="rect" r:blip="">
                    <dgm:adjLst/>
                  </dgm:shape>
                </dgm:if>
                <dgm:else name="Name18">
                  <dgm:shape xmlns:r="http://schemas.openxmlformats.org/officeDocument/2006/relationships" type="rect" r:blip="" hideGeom="1">
                    <dgm:adjLst/>
                  </dgm:shape>
                </dgm:else>
              </dgm:choose>
              <dgm:presOf axis="des" ptType="node"/>
              <dgm:constrLst>
                <dgm:constr type="secFontSz" val="65"/>
                <dgm:constr type="primFontSz" refType="secFontSz"/>
                <dgm:constr type="h"/>
                <dgm:constr type="tMarg"/>
                <dgm:constr type="bMarg"/>
                <dgm:constr type="rMarg"/>
                <dgm:constr type="lMarg"/>
              </dgm:constrLst>
              <dgm:ruleLst>
                <dgm:rule type="h" val="INF" fact="NaN" max="NaN"/>
              </dgm:ruleLst>
            </dgm:layoutNode>
          </dgm:layoutNode>
          <dgm:forEach name="Name19" axis="followSib" ptType="sibTrans" cnt="1">
            <dgm:layoutNode name="space">
              <dgm:alg type="sp"/>
              <dgm:shape xmlns:r="http://schemas.openxmlformats.org/officeDocument/2006/relationships" r:blip="">
                <dgm:adjLst/>
              </dgm:shape>
              <dgm:presOf/>
              <dgm:constrLst/>
              <dgm:ruleLst/>
            </dgm:layoutNode>
          </dgm:forEach>
        </dgm:forEach>
      </dgm:if>
      <dgm:else name="Name20">
        <dgm:constrLst>
          <dgm:constr type="w" for="ch" forName="parTxOnly" refType="w"/>
          <dgm:constr type="h" for="des" forName="parTxOnly" op="equ"/>
          <dgm:constr type="primFontSz" for="des" forName="parTxOnly" op="equ" val="65"/>
          <dgm:constr type="w" for="ch" forName="parTxOnlySpace" refType="w" refFor="ch" refForName="parTxOnly" fact="-0.1"/>
        </dgm:constrLst>
        <dgm:ruleLst/>
        <dgm:forEach name="Name21" axis="ch" ptType="node">
          <dgm:layoutNode name="parTxOnly">
            <dgm:varLst>
              <dgm:chMax val="0"/>
              <dgm:chPref val="0"/>
              <dgm:bulletEnabled val="1"/>
            </dgm:varLst>
            <dgm:alg type="tx"/>
            <dgm:choose name="Name22">
              <dgm:if name="Name23" func="var" arg="dir" op="equ" val="norm">
                <dgm:shape xmlns:r="http://schemas.openxmlformats.org/officeDocument/2006/relationships" type="chevron" r:blip="">
                  <dgm:adjLst/>
                </dgm:shape>
              </dgm:if>
              <dgm:else name="Name24">
                <dgm:shape xmlns:r="http://schemas.openxmlformats.org/officeDocument/2006/relationships" rot="180" type="chevron" r:blip="">
                  <dgm:adjLst/>
                </dgm:shape>
              </dgm:else>
            </dgm:choose>
            <dgm:presOf axis="self" ptType="node"/>
            <dgm:choose name="Name25">
              <dgm:if name="Name26" func="var" arg="dir" op="equ" val="norm">
                <dgm:constrLst>
                  <dgm:constr type="h" refType="w" op="equ" fact="0.4"/>
                  <dgm:constr type="tMarg" refType="primFontSz" fact="0.105"/>
                  <dgm:constr type="bMarg" refType="primFontSz" fact="0.105"/>
                  <dgm:constr type="lMarg" refType="primFontSz" fact="0.315"/>
                  <dgm:constr type="rMarg" refType="primFontSz" fact="0.105"/>
                </dgm:constrLst>
              </dgm:if>
              <dgm:else name="Name27">
                <dgm:constrLst>
                  <dgm:constr type="h" refType="w" op="equ" fact="0.4"/>
                  <dgm:constr type="tMarg" refType="primFontSz" fact="0.105"/>
                  <dgm:constr type="bMarg" refType="primFontSz" fact="0.105"/>
                  <dgm:constr type="lMarg" refType="primFontSz" fact="0.105"/>
                  <dgm:constr type="rMarg" refType="primFontSz" fact="0.315"/>
                </dgm:constrLst>
              </dgm:else>
            </dgm:choose>
            <dgm:ruleLst>
              <dgm:rule type="primFontSz" val="5" fact="NaN" max="NaN"/>
            </dgm:ruleLst>
          </dgm:layoutNode>
          <dgm:forEach name="Name28" axis="followSib" ptType="sibTrans" cnt="1">
            <dgm:layoutNode name="parTxOnlySpace">
              <dgm:alg type="sp"/>
              <dgm:shape xmlns:r="http://schemas.openxmlformats.org/officeDocument/2006/relationships" r:blip="">
                <dgm:adjLst/>
              </dgm:shape>
              <dgm:presOf/>
              <dgm:constrLst/>
              <dgm:ruleLst/>
            </dgm:layoutNode>
          </dgm:forEach>
        </dgm:forEach>
      </dgm:else>
    </dgm:choose>
  </dgm:layoutNode>
</dgm:layoutDef>
</file>

<file path=xl/diagrams/layout2.xml><?xml version="1.0" encoding="utf-8"?>
<dgm:layoutDef xmlns:dgm="http://schemas.openxmlformats.org/drawingml/2006/diagram" xmlns:a="http://schemas.openxmlformats.org/drawingml/2006/main" uniqueId="urn:microsoft.com/office/officeart/2005/8/layout/chevron1">
  <dgm:title val=""/>
  <dgm:desc val=""/>
  <dgm:catLst>
    <dgm:cat type="process" pri="9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animLvl val="lvl"/>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hoose name="Name4">
      <dgm:if name="Name5" axis="des" func="maxDepth" op="gte" val="2">
        <dgm:constrLst>
          <dgm:constr type="h" for="ch" forName="composite" refType="h"/>
          <dgm:constr type="w" for="ch" forName="composite" refType="w"/>
          <dgm:constr type="w" for="des" forName="parTx"/>
          <dgm:constr type="h" for="des" forName="parTx" op="equ"/>
          <dgm:constr type="w" for="des" forName="desTx"/>
          <dgm:constr type="h" for="des" forName="desTx" op="equ"/>
          <dgm:constr type="primFontSz" for="des" forName="parTx" val="65"/>
          <dgm:constr type="secFontSz" for="des" forName="desTx" refType="primFontSz" refFor="des" refForName="parTx" op="equ"/>
          <dgm:constr type="h" for="des" forName="parTx" refType="primFontSz" refFor="des" refForName="parTx" fact="1.5"/>
          <dgm:constr type="h" for="des" forName="desTx" refType="primFontSz" refFor="des" refForName="parTx" fact="0.5"/>
          <dgm:constr type="w" for="ch" forName="space" op="equ" val="-6"/>
        </dgm:constrLst>
        <dgm:ruleLst>
          <dgm:rule type="w" for="ch" forName="composite" val="0" fact="NaN" max="NaN"/>
          <dgm:rule type="primFontSz" for="des" forName="parTx" val="5" fact="NaN" max="NaN"/>
        </dgm:ruleLst>
        <dgm:forEach name="Name6" axis="ch" ptType="node">
          <dgm:layoutNode name="composite">
            <dgm:alg type="composite"/>
            <dgm:shape xmlns:r="http://schemas.openxmlformats.org/officeDocument/2006/relationships" r:blip="">
              <dgm:adjLst/>
            </dgm:shape>
            <dgm:presOf/>
            <dgm:choose name="Name7">
              <dgm:if name="Name8" func="var" arg="dir" op="equ" val="norm">
                <dgm:constrLst>
                  <dgm:constr type="l" for="ch" forName="parTx"/>
                  <dgm:constr type="w" for="ch" forName="parTx" refType="w"/>
                  <dgm:constr type="t" for="ch" forName="parTx"/>
                  <dgm:constr type="l" for="ch" forName="desTx"/>
                  <dgm:constr type="w" for="ch" forName="desTx" refType="w" refFor="ch" refForName="parTx" fact="0.8"/>
                  <dgm:constr type="t" for="ch" forName="desTx" refType="h" refFor="ch" refForName="parTx" fact="1.125"/>
                </dgm:constrLst>
              </dgm:if>
              <dgm:else name="Name9">
                <dgm:constrLst>
                  <dgm:constr type="l" for="ch" forName="parTx"/>
                  <dgm:constr type="w" for="ch" forName="parTx" refType="w"/>
                  <dgm:constr type="t" for="ch" forName="parTx"/>
                  <dgm:constr type="l" for="ch" forName="desTx" refType="w" fact="0.2"/>
                  <dgm:constr type="w" for="ch" forName="desTx" refType="w" refFor="ch" refForName="parTx" fact="0.8"/>
                  <dgm:constr type="t" for="ch" forName="desTx" refType="h" refFor="ch" refForName="parTx" fact="1.125"/>
                </dgm:constrLst>
              </dgm:else>
            </dgm:choose>
            <dgm:ruleLst>
              <dgm:rule type="h" val="INF" fact="NaN" max="NaN"/>
            </dgm:ruleLst>
            <dgm:layoutNode name="parTx">
              <dgm:varLst>
                <dgm:chMax val="0"/>
                <dgm:chPref val="0"/>
                <dgm:bulletEnabled val="1"/>
              </dgm:varLst>
              <dgm:alg type="tx"/>
              <dgm:choose name="Name10">
                <dgm:if name="Name11" func="var" arg="dir" op="equ" val="norm">
                  <dgm:shape xmlns:r="http://schemas.openxmlformats.org/officeDocument/2006/relationships" type="chevron" r:blip="">
                    <dgm:adjLst/>
                  </dgm:shape>
                </dgm:if>
                <dgm:else name="Name12">
                  <dgm:shape xmlns:r="http://schemas.openxmlformats.org/officeDocument/2006/relationships" rot="180" type="chevron" r:blip="">
                    <dgm:adjLst/>
                  </dgm:shape>
                </dgm:else>
              </dgm:choose>
              <dgm:presOf axis="self" ptType="node"/>
              <dgm:choose name="Name13">
                <dgm:if name="Name14" func="var" arg="dir" op="equ" val="norm">
                  <dgm:constrLst>
                    <dgm:constr type="h" refType="w" op="lte" fact="0.4"/>
                    <dgm:constr type="h"/>
                    <dgm:constr type="tMarg" refType="primFontSz" fact="0.105"/>
                    <dgm:constr type="bMarg" refType="primFontSz" fact="0.105"/>
                    <dgm:constr type="lMarg" refType="primFontSz" fact="0.315"/>
                    <dgm:constr type="rMarg" refType="primFontSz" fact="0.105"/>
                  </dgm:constrLst>
                </dgm:if>
                <dgm:else name="Name15">
                  <dgm:constrLst>
                    <dgm:constr type="h" refType="w" op="lte" fact="0.4"/>
                    <dgm:constr type="h"/>
                    <dgm:constr type="tMarg" refType="primFontSz" fact="0.105"/>
                    <dgm:constr type="bMarg" refType="primFontSz" fact="0.105"/>
                    <dgm:constr type="lMarg" refType="primFontSz" fact="0.105"/>
                    <dgm:constr type="rMarg" refType="primFontSz" fact="0.315"/>
                  </dgm:constrLst>
                </dgm:else>
              </dgm:choose>
              <dgm:ruleLst>
                <dgm:rule type="h" val="INF" fact="NaN" max="NaN"/>
              </dgm:ruleLst>
            </dgm:layoutNode>
            <dgm:layoutNode name="desTx" styleLbl="revTx">
              <dgm:varLst>
                <dgm:bulletEnabled val="1"/>
              </dgm:varLst>
              <dgm:alg type="tx">
                <dgm:param type="stBulletLvl" val="1"/>
              </dgm:alg>
              <dgm:choose name="Name16">
                <dgm:if name="Name17" axis="ch" ptType="node" func="cnt" op="gte" val="1">
                  <dgm:shape xmlns:r="http://schemas.openxmlformats.org/officeDocument/2006/relationships" type="rect" r:blip="">
                    <dgm:adjLst/>
                  </dgm:shape>
                </dgm:if>
                <dgm:else name="Name18">
                  <dgm:shape xmlns:r="http://schemas.openxmlformats.org/officeDocument/2006/relationships" type="rect" r:blip="" hideGeom="1">
                    <dgm:adjLst/>
                  </dgm:shape>
                </dgm:else>
              </dgm:choose>
              <dgm:presOf axis="des" ptType="node"/>
              <dgm:constrLst>
                <dgm:constr type="secFontSz" val="65"/>
                <dgm:constr type="primFontSz" refType="secFontSz"/>
                <dgm:constr type="h"/>
                <dgm:constr type="tMarg"/>
                <dgm:constr type="bMarg"/>
                <dgm:constr type="rMarg"/>
                <dgm:constr type="lMarg"/>
              </dgm:constrLst>
              <dgm:ruleLst>
                <dgm:rule type="h" val="INF" fact="NaN" max="NaN"/>
              </dgm:ruleLst>
            </dgm:layoutNode>
          </dgm:layoutNode>
          <dgm:forEach name="Name19" axis="followSib" ptType="sibTrans" cnt="1">
            <dgm:layoutNode name="space">
              <dgm:alg type="sp"/>
              <dgm:shape xmlns:r="http://schemas.openxmlformats.org/officeDocument/2006/relationships" r:blip="">
                <dgm:adjLst/>
              </dgm:shape>
              <dgm:presOf/>
              <dgm:constrLst/>
              <dgm:ruleLst/>
            </dgm:layoutNode>
          </dgm:forEach>
        </dgm:forEach>
      </dgm:if>
      <dgm:else name="Name20">
        <dgm:constrLst>
          <dgm:constr type="w" for="ch" forName="parTxOnly" refType="w"/>
          <dgm:constr type="h" for="des" forName="parTxOnly" op="equ"/>
          <dgm:constr type="primFontSz" for="des" forName="parTxOnly" op="equ" val="65"/>
          <dgm:constr type="w" for="ch" forName="parTxOnlySpace" refType="w" refFor="ch" refForName="parTxOnly" fact="-0.1"/>
        </dgm:constrLst>
        <dgm:ruleLst/>
        <dgm:forEach name="Name21" axis="ch" ptType="node">
          <dgm:layoutNode name="parTxOnly">
            <dgm:varLst>
              <dgm:chMax val="0"/>
              <dgm:chPref val="0"/>
              <dgm:bulletEnabled val="1"/>
            </dgm:varLst>
            <dgm:alg type="tx"/>
            <dgm:choose name="Name22">
              <dgm:if name="Name23" func="var" arg="dir" op="equ" val="norm">
                <dgm:shape xmlns:r="http://schemas.openxmlformats.org/officeDocument/2006/relationships" type="chevron" r:blip="">
                  <dgm:adjLst/>
                </dgm:shape>
              </dgm:if>
              <dgm:else name="Name24">
                <dgm:shape xmlns:r="http://schemas.openxmlformats.org/officeDocument/2006/relationships" rot="180" type="chevron" r:blip="">
                  <dgm:adjLst/>
                </dgm:shape>
              </dgm:else>
            </dgm:choose>
            <dgm:presOf axis="self" ptType="node"/>
            <dgm:choose name="Name25">
              <dgm:if name="Name26" func="var" arg="dir" op="equ" val="norm">
                <dgm:constrLst>
                  <dgm:constr type="h" refType="w" op="equ" fact="0.4"/>
                  <dgm:constr type="tMarg" refType="primFontSz" fact="0.105"/>
                  <dgm:constr type="bMarg" refType="primFontSz" fact="0.105"/>
                  <dgm:constr type="lMarg" refType="primFontSz" fact="0.315"/>
                  <dgm:constr type="rMarg" refType="primFontSz" fact="0.105"/>
                </dgm:constrLst>
              </dgm:if>
              <dgm:else name="Name27">
                <dgm:constrLst>
                  <dgm:constr type="h" refType="w" op="equ" fact="0.4"/>
                  <dgm:constr type="tMarg" refType="primFontSz" fact="0.105"/>
                  <dgm:constr type="bMarg" refType="primFontSz" fact="0.105"/>
                  <dgm:constr type="lMarg" refType="primFontSz" fact="0.105"/>
                  <dgm:constr type="rMarg" refType="primFontSz" fact="0.315"/>
                </dgm:constrLst>
              </dgm:else>
            </dgm:choose>
            <dgm:ruleLst>
              <dgm:rule type="primFontSz" val="5" fact="NaN" max="NaN"/>
            </dgm:ruleLst>
          </dgm:layoutNode>
          <dgm:forEach name="Name28" axis="followSib" ptType="sibTrans" cnt="1">
            <dgm:layoutNode name="parTxOnlySpace">
              <dgm:alg type="sp"/>
              <dgm:shape xmlns:r="http://schemas.openxmlformats.org/officeDocument/2006/relationships" r:blip="">
                <dgm:adjLst/>
              </dgm:shape>
              <dgm:presOf/>
              <dgm:constrLst/>
              <dgm:ruleLst/>
            </dgm:layoutNode>
          </dgm:forEach>
        </dgm:forEach>
      </dgm:else>
    </dgm:choose>
  </dgm:layoutNode>
</dgm:layoutDef>
</file>

<file path=xl/diagrams/layout3.xml><?xml version="1.0" encoding="utf-8"?>
<dgm:layoutDef xmlns:dgm="http://schemas.openxmlformats.org/drawingml/2006/diagram" xmlns:a="http://schemas.openxmlformats.org/drawingml/2006/main" uniqueId="urn:microsoft.com/office/officeart/2005/8/layout/chevron1">
  <dgm:title val=""/>
  <dgm:desc val=""/>
  <dgm:catLst>
    <dgm:cat type="process" pri="9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animLvl val="lvl"/>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hoose name="Name4">
      <dgm:if name="Name5" axis="des" func="maxDepth" op="gte" val="2">
        <dgm:constrLst>
          <dgm:constr type="h" for="ch" forName="composite" refType="h"/>
          <dgm:constr type="w" for="ch" forName="composite" refType="w"/>
          <dgm:constr type="w" for="des" forName="parTx"/>
          <dgm:constr type="h" for="des" forName="parTx" op="equ"/>
          <dgm:constr type="w" for="des" forName="desTx"/>
          <dgm:constr type="h" for="des" forName="desTx" op="equ"/>
          <dgm:constr type="primFontSz" for="des" forName="parTx" val="65"/>
          <dgm:constr type="secFontSz" for="des" forName="desTx" refType="primFontSz" refFor="des" refForName="parTx" op="equ"/>
          <dgm:constr type="h" for="des" forName="parTx" refType="primFontSz" refFor="des" refForName="parTx" fact="1.5"/>
          <dgm:constr type="h" for="des" forName="desTx" refType="primFontSz" refFor="des" refForName="parTx" fact="0.5"/>
          <dgm:constr type="w" for="ch" forName="space" op="equ" val="-6"/>
        </dgm:constrLst>
        <dgm:ruleLst>
          <dgm:rule type="w" for="ch" forName="composite" val="0" fact="NaN" max="NaN"/>
          <dgm:rule type="primFontSz" for="des" forName="parTx" val="5" fact="NaN" max="NaN"/>
        </dgm:ruleLst>
        <dgm:forEach name="Name6" axis="ch" ptType="node">
          <dgm:layoutNode name="composite">
            <dgm:alg type="composite"/>
            <dgm:shape xmlns:r="http://schemas.openxmlformats.org/officeDocument/2006/relationships" r:blip="">
              <dgm:adjLst/>
            </dgm:shape>
            <dgm:presOf/>
            <dgm:choose name="Name7">
              <dgm:if name="Name8" func="var" arg="dir" op="equ" val="norm">
                <dgm:constrLst>
                  <dgm:constr type="l" for="ch" forName="parTx"/>
                  <dgm:constr type="w" for="ch" forName="parTx" refType="w"/>
                  <dgm:constr type="t" for="ch" forName="parTx"/>
                  <dgm:constr type="l" for="ch" forName="desTx"/>
                  <dgm:constr type="w" for="ch" forName="desTx" refType="w" refFor="ch" refForName="parTx" fact="0.8"/>
                  <dgm:constr type="t" for="ch" forName="desTx" refType="h" refFor="ch" refForName="parTx" fact="1.125"/>
                </dgm:constrLst>
              </dgm:if>
              <dgm:else name="Name9">
                <dgm:constrLst>
                  <dgm:constr type="l" for="ch" forName="parTx"/>
                  <dgm:constr type="w" for="ch" forName="parTx" refType="w"/>
                  <dgm:constr type="t" for="ch" forName="parTx"/>
                  <dgm:constr type="l" for="ch" forName="desTx" refType="w" fact="0.2"/>
                  <dgm:constr type="w" for="ch" forName="desTx" refType="w" refFor="ch" refForName="parTx" fact="0.8"/>
                  <dgm:constr type="t" for="ch" forName="desTx" refType="h" refFor="ch" refForName="parTx" fact="1.125"/>
                </dgm:constrLst>
              </dgm:else>
            </dgm:choose>
            <dgm:ruleLst>
              <dgm:rule type="h" val="INF" fact="NaN" max="NaN"/>
            </dgm:ruleLst>
            <dgm:layoutNode name="parTx">
              <dgm:varLst>
                <dgm:chMax val="0"/>
                <dgm:chPref val="0"/>
                <dgm:bulletEnabled val="1"/>
              </dgm:varLst>
              <dgm:alg type="tx"/>
              <dgm:choose name="Name10">
                <dgm:if name="Name11" func="var" arg="dir" op="equ" val="norm">
                  <dgm:shape xmlns:r="http://schemas.openxmlformats.org/officeDocument/2006/relationships" type="chevron" r:blip="">
                    <dgm:adjLst/>
                  </dgm:shape>
                </dgm:if>
                <dgm:else name="Name12">
                  <dgm:shape xmlns:r="http://schemas.openxmlformats.org/officeDocument/2006/relationships" rot="180" type="chevron" r:blip="">
                    <dgm:adjLst/>
                  </dgm:shape>
                </dgm:else>
              </dgm:choose>
              <dgm:presOf axis="self" ptType="node"/>
              <dgm:choose name="Name13">
                <dgm:if name="Name14" func="var" arg="dir" op="equ" val="norm">
                  <dgm:constrLst>
                    <dgm:constr type="h" refType="w" op="lte" fact="0.4"/>
                    <dgm:constr type="h"/>
                    <dgm:constr type="tMarg" refType="primFontSz" fact="0.105"/>
                    <dgm:constr type="bMarg" refType="primFontSz" fact="0.105"/>
                    <dgm:constr type="lMarg" refType="primFontSz" fact="0.315"/>
                    <dgm:constr type="rMarg" refType="primFontSz" fact="0.105"/>
                  </dgm:constrLst>
                </dgm:if>
                <dgm:else name="Name15">
                  <dgm:constrLst>
                    <dgm:constr type="h" refType="w" op="lte" fact="0.4"/>
                    <dgm:constr type="h"/>
                    <dgm:constr type="tMarg" refType="primFontSz" fact="0.105"/>
                    <dgm:constr type="bMarg" refType="primFontSz" fact="0.105"/>
                    <dgm:constr type="lMarg" refType="primFontSz" fact="0.105"/>
                    <dgm:constr type="rMarg" refType="primFontSz" fact="0.315"/>
                  </dgm:constrLst>
                </dgm:else>
              </dgm:choose>
              <dgm:ruleLst>
                <dgm:rule type="h" val="INF" fact="NaN" max="NaN"/>
              </dgm:ruleLst>
            </dgm:layoutNode>
            <dgm:layoutNode name="desTx" styleLbl="revTx">
              <dgm:varLst>
                <dgm:bulletEnabled val="1"/>
              </dgm:varLst>
              <dgm:alg type="tx">
                <dgm:param type="stBulletLvl" val="1"/>
              </dgm:alg>
              <dgm:choose name="Name16">
                <dgm:if name="Name17" axis="ch" ptType="node" func="cnt" op="gte" val="1">
                  <dgm:shape xmlns:r="http://schemas.openxmlformats.org/officeDocument/2006/relationships" type="rect" r:blip="">
                    <dgm:adjLst/>
                  </dgm:shape>
                </dgm:if>
                <dgm:else name="Name18">
                  <dgm:shape xmlns:r="http://schemas.openxmlformats.org/officeDocument/2006/relationships" type="rect" r:blip="" hideGeom="1">
                    <dgm:adjLst/>
                  </dgm:shape>
                </dgm:else>
              </dgm:choose>
              <dgm:presOf axis="des" ptType="node"/>
              <dgm:constrLst>
                <dgm:constr type="secFontSz" val="65"/>
                <dgm:constr type="primFontSz" refType="secFontSz"/>
                <dgm:constr type="h"/>
                <dgm:constr type="tMarg"/>
                <dgm:constr type="bMarg"/>
                <dgm:constr type="rMarg"/>
                <dgm:constr type="lMarg"/>
              </dgm:constrLst>
              <dgm:ruleLst>
                <dgm:rule type="h" val="INF" fact="NaN" max="NaN"/>
              </dgm:ruleLst>
            </dgm:layoutNode>
          </dgm:layoutNode>
          <dgm:forEach name="Name19" axis="followSib" ptType="sibTrans" cnt="1">
            <dgm:layoutNode name="space">
              <dgm:alg type="sp"/>
              <dgm:shape xmlns:r="http://schemas.openxmlformats.org/officeDocument/2006/relationships" r:blip="">
                <dgm:adjLst/>
              </dgm:shape>
              <dgm:presOf/>
              <dgm:constrLst/>
              <dgm:ruleLst/>
            </dgm:layoutNode>
          </dgm:forEach>
        </dgm:forEach>
      </dgm:if>
      <dgm:else name="Name20">
        <dgm:constrLst>
          <dgm:constr type="w" for="ch" forName="parTxOnly" refType="w"/>
          <dgm:constr type="h" for="des" forName="parTxOnly" op="equ"/>
          <dgm:constr type="primFontSz" for="des" forName="parTxOnly" op="equ" val="65"/>
          <dgm:constr type="w" for="ch" forName="parTxOnlySpace" refType="w" refFor="ch" refForName="parTxOnly" fact="-0.1"/>
        </dgm:constrLst>
        <dgm:ruleLst/>
        <dgm:forEach name="Name21" axis="ch" ptType="node">
          <dgm:layoutNode name="parTxOnly">
            <dgm:varLst>
              <dgm:chMax val="0"/>
              <dgm:chPref val="0"/>
              <dgm:bulletEnabled val="1"/>
            </dgm:varLst>
            <dgm:alg type="tx"/>
            <dgm:choose name="Name22">
              <dgm:if name="Name23" func="var" arg="dir" op="equ" val="norm">
                <dgm:shape xmlns:r="http://schemas.openxmlformats.org/officeDocument/2006/relationships" type="chevron" r:blip="">
                  <dgm:adjLst/>
                </dgm:shape>
              </dgm:if>
              <dgm:else name="Name24">
                <dgm:shape xmlns:r="http://schemas.openxmlformats.org/officeDocument/2006/relationships" rot="180" type="chevron" r:blip="">
                  <dgm:adjLst/>
                </dgm:shape>
              </dgm:else>
            </dgm:choose>
            <dgm:presOf axis="self" ptType="node"/>
            <dgm:choose name="Name25">
              <dgm:if name="Name26" func="var" arg="dir" op="equ" val="norm">
                <dgm:constrLst>
                  <dgm:constr type="h" refType="w" op="equ" fact="0.4"/>
                  <dgm:constr type="tMarg" refType="primFontSz" fact="0.105"/>
                  <dgm:constr type="bMarg" refType="primFontSz" fact="0.105"/>
                  <dgm:constr type="lMarg" refType="primFontSz" fact="0.315"/>
                  <dgm:constr type="rMarg" refType="primFontSz" fact="0.105"/>
                </dgm:constrLst>
              </dgm:if>
              <dgm:else name="Name27">
                <dgm:constrLst>
                  <dgm:constr type="h" refType="w" op="equ" fact="0.4"/>
                  <dgm:constr type="tMarg" refType="primFontSz" fact="0.105"/>
                  <dgm:constr type="bMarg" refType="primFontSz" fact="0.105"/>
                  <dgm:constr type="lMarg" refType="primFontSz" fact="0.105"/>
                  <dgm:constr type="rMarg" refType="primFontSz" fact="0.315"/>
                </dgm:constrLst>
              </dgm:else>
            </dgm:choose>
            <dgm:ruleLst>
              <dgm:rule type="primFontSz" val="5" fact="NaN" max="NaN"/>
            </dgm:ruleLst>
          </dgm:layoutNode>
          <dgm:forEach name="Name28" axis="followSib" ptType="sibTrans" cnt="1">
            <dgm:layoutNode name="parTxOnlySpace">
              <dgm:alg type="sp"/>
              <dgm:shape xmlns:r="http://schemas.openxmlformats.org/officeDocument/2006/relationships" r:blip="">
                <dgm:adjLst/>
              </dgm:shape>
              <dgm:presOf/>
              <dgm:constrLst/>
              <dgm:ruleLst/>
            </dgm:layoutNode>
          </dgm:forEach>
        </dgm:forEach>
      </dgm:else>
    </dgm:choose>
  </dgm:layoutNode>
</dgm:layoutDef>
</file>

<file path=xl/diagrams/layout4.xml><?xml version="1.0" encoding="utf-8"?>
<dgm:layoutDef xmlns:dgm="http://schemas.openxmlformats.org/drawingml/2006/diagram" xmlns:a="http://schemas.openxmlformats.org/drawingml/2006/main" uniqueId="urn:microsoft.com/office/officeart/2005/8/layout/chevron1">
  <dgm:title val=""/>
  <dgm:desc val=""/>
  <dgm:catLst>
    <dgm:cat type="process" pri="9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animLvl val="lvl"/>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hoose name="Name4">
      <dgm:if name="Name5" axis="des" func="maxDepth" op="gte" val="2">
        <dgm:constrLst>
          <dgm:constr type="h" for="ch" forName="composite" refType="h"/>
          <dgm:constr type="w" for="ch" forName="composite" refType="w"/>
          <dgm:constr type="w" for="des" forName="parTx"/>
          <dgm:constr type="h" for="des" forName="parTx" op="equ"/>
          <dgm:constr type="w" for="des" forName="desTx"/>
          <dgm:constr type="h" for="des" forName="desTx" op="equ"/>
          <dgm:constr type="primFontSz" for="des" forName="parTx" val="65"/>
          <dgm:constr type="secFontSz" for="des" forName="desTx" refType="primFontSz" refFor="des" refForName="parTx" op="equ"/>
          <dgm:constr type="h" for="des" forName="parTx" refType="primFontSz" refFor="des" refForName="parTx" fact="1.5"/>
          <dgm:constr type="h" for="des" forName="desTx" refType="primFontSz" refFor="des" refForName="parTx" fact="0.5"/>
          <dgm:constr type="w" for="ch" forName="space" op="equ" val="-6"/>
        </dgm:constrLst>
        <dgm:ruleLst>
          <dgm:rule type="w" for="ch" forName="composite" val="0" fact="NaN" max="NaN"/>
          <dgm:rule type="primFontSz" for="des" forName="parTx" val="5" fact="NaN" max="NaN"/>
        </dgm:ruleLst>
        <dgm:forEach name="Name6" axis="ch" ptType="node">
          <dgm:layoutNode name="composite">
            <dgm:alg type="composite"/>
            <dgm:shape xmlns:r="http://schemas.openxmlformats.org/officeDocument/2006/relationships" r:blip="">
              <dgm:adjLst/>
            </dgm:shape>
            <dgm:presOf/>
            <dgm:choose name="Name7">
              <dgm:if name="Name8" func="var" arg="dir" op="equ" val="norm">
                <dgm:constrLst>
                  <dgm:constr type="l" for="ch" forName="parTx"/>
                  <dgm:constr type="w" for="ch" forName="parTx" refType="w"/>
                  <dgm:constr type="t" for="ch" forName="parTx"/>
                  <dgm:constr type="l" for="ch" forName="desTx"/>
                  <dgm:constr type="w" for="ch" forName="desTx" refType="w" refFor="ch" refForName="parTx" fact="0.8"/>
                  <dgm:constr type="t" for="ch" forName="desTx" refType="h" refFor="ch" refForName="parTx" fact="1.125"/>
                </dgm:constrLst>
              </dgm:if>
              <dgm:else name="Name9">
                <dgm:constrLst>
                  <dgm:constr type="l" for="ch" forName="parTx"/>
                  <dgm:constr type="w" for="ch" forName="parTx" refType="w"/>
                  <dgm:constr type="t" for="ch" forName="parTx"/>
                  <dgm:constr type="l" for="ch" forName="desTx" refType="w" fact="0.2"/>
                  <dgm:constr type="w" for="ch" forName="desTx" refType="w" refFor="ch" refForName="parTx" fact="0.8"/>
                  <dgm:constr type="t" for="ch" forName="desTx" refType="h" refFor="ch" refForName="parTx" fact="1.125"/>
                </dgm:constrLst>
              </dgm:else>
            </dgm:choose>
            <dgm:ruleLst>
              <dgm:rule type="h" val="INF" fact="NaN" max="NaN"/>
            </dgm:ruleLst>
            <dgm:layoutNode name="parTx">
              <dgm:varLst>
                <dgm:chMax val="0"/>
                <dgm:chPref val="0"/>
                <dgm:bulletEnabled val="1"/>
              </dgm:varLst>
              <dgm:alg type="tx"/>
              <dgm:choose name="Name10">
                <dgm:if name="Name11" func="var" arg="dir" op="equ" val="norm">
                  <dgm:shape xmlns:r="http://schemas.openxmlformats.org/officeDocument/2006/relationships" type="chevron" r:blip="">
                    <dgm:adjLst/>
                  </dgm:shape>
                </dgm:if>
                <dgm:else name="Name12">
                  <dgm:shape xmlns:r="http://schemas.openxmlformats.org/officeDocument/2006/relationships" rot="180" type="chevron" r:blip="">
                    <dgm:adjLst/>
                  </dgm:shape>
                </dgm:else>
              </dgm:choose>
              <dgm:presOf axis="self" ptType="node"/>
              <dgm:choose name="Name13">
                <dgm:if name="Name14" func="var" arg="dir" op="equ" val="norm">
                  <dgm:constrLst>
                    <dgm:constr type="h" refType="w" op="lte" fact="0.4"/>
                    <dgm:constr type="h"/>
                    <dgm:constr type="tMarg" refType="primFontSz" fact="0.105"/>
                    <dgm:constr type="bMarg" refType="primFontSz" fact="0.105"/>
                    <dgm:constr type="lMarg" refType="primFontSz" fact="0.315"/>
                    <dgm:constr type="rMarg" refType="primFontSz" fact="0.105"/>
                  </dgm:constrLst>
                </dgm:if>
                <dgm:else name="Name15">
                  <dgm:constrLst>
                    <dgm:constr type="h" refType="w" op="lte" fact="0.4"/>
                    <dgm:constr type="h"/>
                    <dgm:constr type="tMarg" refType="primFontSz" fact="0.105"/>
                    <dgm:constr type="bMarg" refType="primFontSz" fact="0.105"/>
                    <dgm:constr type="lMarg" refType="primFontSz" fact="0.105"/>
                    <dgm:constr type="rMarg" refType="primFontSz" fact="0.315"/>
                  </dgm:constrLst>
                </dgm:else>
              </dgm:choose>
              <dgm:ruleLst>
                <dgm:rule type="h" val="INF" fact="NaN" max="NaN"/>
              </dgm:ruleLst>
            </dgm:layoutNode>
            <dgm:layoutNode name="desTx" styleLbl="revTx">
              <dgm:varLst>
                <dgm:bulletEnabled val="1"/>
              </dgm:varLst>
              <dgm:alg type="tx">
                <dgm:param type="stBulletLvl" val="1"/>
              </dgm:alg>
              <dgm:choose name="Name16">
                <dgm:if name="Name17" axis="ch" ptType="node" func="cnt" op="gte" val="1">
                  <dgm:shape xmlns:r="http://schemas.openxmlformats.org/officeDocument/2006/relationships" type="rect" r:blip="">
                    <dgm:adjLst/>
                  </dgm:shape>
                </dgm:if>
                <dgm:else name="Name18">
                  <dgm:shape xmlns:r="http://schemas.openxmlformats.org/officeDocument/2006/relationships" type="rect" r:blip="" hideGeom="1">
                    <dgm:adjLst/>
                  </dgm:shape>
                </dgm:else>
              </dgm:choose>
              <dgm:presOf axis="des" ptType="node"/>
              <dgm:constrLst>
                <dgm:constr type="secFontSz" val="65"/>
                <dgm:constr type="primFontSz" refType="secFontSz"/>
                <dgm:constr type="h"/>
                <dgm:constr type="tMarg"/>
                <dgm:constr type="bMarg"/>
                <dgm:constr type="rMarg"/>
                <dgm:constr type="lMarg"/>
              </dgm:constrLst>
              <dgm:ruleLst>
                <dgm:rule type="h" val="INF" fact="NaN" max="NaN"/>
              </dgm:ruleLst>
            </dgm:layoutNode>
          </dgm:layoutNode>
          <dgm:forEach name="Name19" axis="followSib" ptType="sibTrans" cnt="1">
            <dgm:layoutNode name="space">
              <dgm:alg type="sp"/>
              <dgm:shape xmlns:r="http://schemas.openxmlformats.org/officeDocument/2006/relationships" r:blip="">
                <dgm:adjLst/>
              </dgm:shape>
              <dgm:presOf/>
              <dgm:constrLst/>
              <dgm:ruleLst/>
            </dgm:layoutNode>
          </dgm:forEach>
        </dgm:forEach>
      </dgm:if>
      <dgm:else name="Name20">
        <dgm:constrLst>
          <dgm:constr type="w" for="ch" forName="parTxOnly" refType="w"/>
          <dgm:constr type="h" for="des" forName="parTxOnly" op="equ"/>
          <dgm:constr type="primFontSz" for="des" forName="parTxOnly" op="equ" val="65"/>
          <dgm:constr type="w" for="ch" forName="parTxOnlySpace" refType="w" refFor="ch" refForName="parTxOnly" fact="-0.1"/>
        </dgm:constrLst>
        <dgm:ruleLst/>
        <dgm:forEach name="Name21" axis="ch" ptType="node">
          <dgm:layoutNode name="parTxOnly">
            <dgm:varLst>
              <dgm:chMax val="0"/>
              <dgm:chPref val="0"/>
              <dgm:bulletEnabled val="1"/>
            </dgm:varLst>
            <dgm:alg type="tx"/>
            <dgm:choose name="Name22">
              <dgm:if name="Name23" func="var" arg="dir" op="equ" val="norm">
                <dgm:shape xmlns:r="http://schemas.openxmlformats.org/officeDocument/2006/relationships" type="chevron" r:blip="">
                  <dgm:adjLst/>
                </dgm:shape>
              </dgm:if>
              <dgm:else name="Name24">
                <dgm:shape xmlns:r="http://schemas.openxmlformats.org/officeDocument/2006/relationships" rot="180" type="chevron" r:blip="">
                  <dgm:adjLst/>
                </dgm:shape>
              </dgm:else>
            </dgm:choose>
            <dgm:presOf axis="self" ptType="node"/>
            <dgm:choose name="Name25">
              <dgm:if name="Name26" func="var" arg="dir" op="equ" val="norm">
                <dgm:constrLst>
                  <dgm:constr type="h" refType="w" op="equ" fact="0.4"/>
                  <dgm:constr type="tMarg" refType="primFontSz" fact="0.105"/>
                  <dgm:constr type="bMarg" refType="primFontSz" fact="0.105"/>
                  <dgm:constr type="lMarg" refType="primFontSz" fact="0.315"/>
                  <dgm:constr type="rMarg" refType="primFontSz" fact="0.105"/>
                </dgm:constrLst>
              </dgm:if>
              <dgm:else name="Name27">
                <dgm:constrLst>
                  <dgm:constr type="h" refType="w" op="equ" fact="0.4"/>
                  <dgm:constr type="tMarg" refType="primFontSz" fact="0.105"/>
                  <dgm:constr type="bMarg" refType="primFontSz" fact="0.105"/>
                  <dgm:constr type="lMarg" refType="primFontSz" fact="0.105"/>
                  <dgm:constr type="rMarg" refType="primFontSz" fact="0.315"/>
                </dgm:constrLst>
              </dgm:else>
            </dgm:choose>
            <dgm:ruleLst>
              <dgm:rule type="primFontSz" val="5" fact="NaN" max="NaN"/>
            </dgm:ruleLst>
          </dgm:layoutNode>
          <dgm:forEach name="Name28" axis="followSib" ptType="sibTrans" cnt="1">
            <dgm:layoutNode name="parTxOnlySpace">
              <dgm:alg type="sp"/>
              <dgm:shape xmlns:r="http://schemas.openxmlformats.org/officeDocument/2006/relationships" r:blip="">
                <dgm:adjLst/>
              </dgm:shape>
              <dgm:presOf/>
              <dgm:constrLst/>
              <dgm:ruleLst/>
            </dgm:layoutNode>
          </dgm:forEach>
        </dgm:forEach>
      </dgm:else>
    </dgm:choose>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3.xml.rels><?xml version="1.0" encoding="UTF-8" standalone="yes"?>
<Relationships xmlns="http://schemas.openxmlformats.org/package/2006/relationships"><Relationship Id="rId3" Type="http://schemas.openxmlformats.org/officeDocument/2006/relationships/diagramQuickStyle" Target="../diagrams/quickStyle2.xml"/><Relationship Id="rId2" Type="http://schemas.openxmlformats.org/officeDocument/2006/relationships/diagramLayout" Target="../diagrams/layout2.xml"/><Relationship Id="rId1" Type="http://schemas.openxmlformats.org/officeDocument/2006/relationships/diagramData" Target="../diagrams/data2.xml"/><Relationship Id="rId5" Type="http://schemas.microsoft.com/office/2007/relationships/diagramDrawing" Target="../diagrams/drawing2.xml"/><Relationship Id="rId4" Type="http://schemas.openxmlformats.org/officeDocument/2006/relationships/diagramColors" Target="../diagrams/colors2.xml"/></Relationships>
</file>

<file path=xl/drawings/_rels/drawing4.xml.rels><?xml version="1.0" encoding="UTF-8" standalone="yes"?>
<Relationships xmlns="http://schemas.openxmlformats.org/package/2006/relationships"><Relationship Id="rId3" Type="http://schemas.openxmlformats.org/officeDocument/2006/relationships/diagramLayout" Target="../diagrams/layout3.xml"/><Relationship Id="rId2" Type="http://schemas.openxmlformats.org/officeDocument/2006/relationships/diagramData" Target="../diagrams/data3.xml"/><Relationship Id="rId1" Type="http://schemas.openxmlformats.org/officeDocument/2006/relationships/image" Target="../media/image2.emf"/><Relationship Id="rId6" Type="http://schemas.microsoft.com/office/2007/relationships/diagramDrawing" Target="../diagrams/drawing3.xml"/><Relationship Id="rId5" Type="http://schemas.openxmlformats.org/officeDocument/2006/relationships/diagramColors" Target="../diagrams/colors3.xml"/><Relationship Id="rId4" Type="http://schemas.openxmlformats.org/officeDocument/2006/relationships/diagramQuickStyle" Target="../diagrams/quickStyle3.xml"/></Relationships>
</file>

<file path=xl/drawings/_rels/drawing5.xml.rels><?xml version="1.0" encoding="UTF-8" standalone="yes"?>
<Relationships xmlns="http://schemas.openxmlformats.org/package/2006/relationships"><Relationship Id="rId8" Type="http://schemas.openxmlformats.org/officeDocument/2006/relationships/diagramLayout" Target="../diagrams/layout4.xml"/><Relationship Id="rId3" Type="http://schemas.openxmlformats.org/officeDocument/2006/relationships/image" Target="../media/image5.png"/><Relationship Id="rId7" Type="http://schemas.openxmlformats.org/officeDocument/2006/relationships/diagramData" Target="../diagrams/data4.xml"/><Relationship Id="rId2" Type="http://schemas.openxmlformats.org/officeDocument/2006/relationships/image" Target="../media/image4.png"/><Relationship Id="rId1" Type="http://schemas.openxmlformats.org/officeDocument/2006/relationships/image" Target="../media/image3.emf"/><Relationship Id="rId6" Type="http://schemas.openxmlformats.org/officeDocument/2006/relationships/image" Target="../media/image8.png"/><Relationship Id="rId11" Type="http://schemas.microsoft.com/office/2007/relationships/diagramDrawing" Target="../diagrams/drawing4.xml"/><Relationship Id="rId5" Type="http://schemas.openxmlformats.org/officeDocument/2006/relationships/image" Target="../media/image7.png"/><Relationship Id="rId10" Type="http://schemas.openxmlformats.org/officeDocument/2006/relationships/diagramColors" Target="../diagrams/colors4.xml"/><Relationship Id="rId4" Type="http://schemas.openxmlformats.org/officeDocument/2006/relationships/image" Target="../media/image6.png"/><Relationship Id="rId9" Type="http://schemas.openxmlformats.org/officeDocument/2006/relationships/diagramQuickStyle" Target="../diagrams/quickStyle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213061</xdr:colOff>
      <xdr:row>8</xdr:row>
      <xdr:rowOff>0</xdr:rowOff>
    </xdr:from>
    <xdr:to>
      <xdr:col>4</xdr:col>
      <xdr:colOff>2130594</xdr:colOff>
      <xdr:row>24</xdr:row>
      <xdr:rowOff>153904</xdr:rowOff>
    </xdr:to>
    <xdr:pic>
      <xdr:nvPicPr>
        <xdr:cNvPr id="2" name="Imag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653" y="1616743"/>
          <a:ext cx="6667500" cy="39764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2</xdr:col>
          <xdr:colOff>876300</xdr:colOff>
          <xdr:row>61</xdr:row>
          <xdr:rowOff>175260</xdr:rowOff>
        </xdr:from>
        <xdr:to>
          <xdr:col>3</xdr:col>
          <xdr:colOff>68580</xdr:colOff>
          <xdr:row>62</xdr:row>
          <xdr:rowOff>213360</xdr:rowOff>
        </xdr:to>
        <xdr:sp macro="" textlink="">
          <xdr:nvSpPr>
            <xdr:cNvPr id="13324" name="Check Box 12" hidden="1">
              <a:extLst>
                <a:ext uri="{63B3BB69-23CF-44E3-9099-C40C66FF867C}">
                  <a14:compatExt spid="_x0000_s13324"/>
                </a:ext>
                <a:ext uri="{FF2B5EF4-FFF2-40B4-BE49-F238E27FC236}">
                  <a16:creationId xmlns:a16="http://schemas.microsoft.com/office/drawing/2014/main" id="{00000000-0008-0000-0000-00000C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876300</xdr:colOff>
          <xdr:row>62</xdr:row>
          <xdr:rowOff>213360</xdr:rowOff>
        </xdr:from>
        <xdr:to>
          <xdr:col>3</xdr:col>
          <xdr:colOff>60960</xdr:colOff>
          <xdr:row>64</xdr:row>
          <xdr:rowOff>0</xdr:rowOff>
        </xdr:to>
        <xdr:sp macro="" textlink="">
          <xdr:nvSpPr>
            <xdr:cNvPr id="13326" name="Check Box 14" hidden="1">
              <a:extLst>
                <a:ext uri="{63B3BB69-23CF-44E3-9099-C40C66FF867C}">
                  <a14:compatExt spid="_x0000_s13326"/>
                </a:ext>
                <a:ext uri="{FF2B5EF4-FFF2-40B4-BE49-F238E27FC236}">
                  <a16:creationId xmlns:a16="http://schemas.microsoft.com/office/drawing/2014/main" id="{00000000-0008-0000-0000-00000E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876300</xdr:colOff>
          <xdr:row>64</xdr:row>
          <xdr:rowOff>0</xdr:rowOff>
        </xdr:from>
        <xdr:to>
          <xdr:col>3</xdr:col>
          <xdr:colOff>60960</xdr:colOff>
          <xdr:row>65</xdr:row>
          <xdr:rowOff>0</xdr:rowOff>
        </xdr:to>
        <xdr:sp macro="" textlink="">
          <xdr:nvSpPr>
            <xdr:cNvPr id="13327" name="Check Box 15" hidden="1">
              <a:extLst>
                <a:ext uri="{63B3BB69-23CF-44E3-9099-C40C66FF867C}">
                  <a14:compatExt spid="_x0000_s13327"/>
                </a:ext>
                <a:ext uri="{FF2B5EF4-FFF2-40B4-BE49-F238E27FC236}">
                  <a16:creationId xmlns:a16="http://schemas.microsoft.com/office/drawing/2014/main" id="{00000000-0008-0000-0000-00000F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2</xdr:col>
      <xdr:colOff>112059</xdr:colOff>
      <xdr:row>11</xdr:row>
      <xdr:rowOff>0</xdr:rowOff>
    </xdr:from>
    <xdr:to>
      <xdr:col>7</xdr:col>
      <xdr:colOff>145677</xdr:colOff>
      <xdr:row>16</xdr:row>
      <xdr:rowOff>62914</xdr:rowOff>
    </xdr:to>
    <xdr:graphicFrame macro="">
      <xdr:nvGraphicFramePr>
        <xdr:cNvPr id="2" name="Diagramme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28716</xdr:colOff>
      <xdr:row>0</xdr:row>
      <xdr:rowOff>0</xdr:rowOff>
    </xdr:from>
    <xdr:to>
      <xdr:col>9</xdr:col>
      <xdr:colOff>107156</xdr:colOff>
      <xdr:row>3</xdr:row>
      <xdr:rowOff>253414</xdr:rowOff>
    </xdr:to>
    <xdr:graphicFrame macro="">
      <xdr:nvGraphicFramePr>
        <xdr:cNvPr id="2" name="Diagramme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3</xdr:col>
      <xdr:colOff>571499</xdr:colOff>
      <xdr:row>5</xdr:row>
      <xdr:rowOff>273843</xdr:rowOff>
    </xdr:from>
    <xdr:to>
      <xdr:col>7</xdr:col>
      <xdr:colOff>1226343</xdr:colOff>
      <xdr:row>6</xdr:row>
      <xdr:rowOff>392906</xdr:rowOff>
    </xdr:to>
    <xdr:sp macro="" textlink="">
      <xdr:nvSpPr>
        <xdr:cNvPr id="3" name="ZoneTexte 2">
          <a:extLst>
            <a:ext uri="{FF2B5EF4-FFF2-40B4-BE49-F238E27FC236}">
              <a16:creationId xmlns:a16="http://schemas.microsoft.com/office/drawing/2014/main" id="{00000000-0008-0000-0A00-000003000000}"/>
            </a:ext>
          </a:extLst>
        </xdr:cNvPr>
        <xdr:cNvSpPr txBox="1"/>
      </xdr:nvSpPr>
      <xdr:spPr>
        <a:xfrm rot="19463066">
          <a:off x="4560093" y="3809999"/>
          <a:ext cx="8798719" cy="25003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3800">
              <a:ln>
                <a:noFill/>
              </a:ln>
              <a:solidFill>
                <a:srgbClr val="FF0000">
                  <a:alpha val="30000"/>
                </a:srgbClr>
              </a:solidFill>
            </a:rPr>
            <a:t>EXEMPLES</a:t>
          </a:r>
          <a:endParaRPr lang="fr-FR" sz="1100">
            <a:ln>
              <a:noFill/>
            </a:ln>
            <a:solidFill>
              <a:srgbClr val="FF0000">
                <a:alpha val="30000"/>
              </a:srgbClr>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774887</xdr:colOff>
      <xdr:row>14</xdr:row>
      <xdr:rowOff>968186</xdr:rowOff>
    </xdr:from>
    <xdr:to>
      <xdr:col>5</xdr:col>
      <xdr:colOff>1349189</xdr:colOff>
      <xdr:row>14</xdr:row>
      <xdr:rowOff>2892237</xdr:rowOff>
    </xdr:to>
    <xdr:pic>
      <xdr:nvPicPr>
        <xdr:cNvPr id="2" name="Image 1">
          <a:extLst>
            <a:ext uri="{FF2B5EF4-FFF2-40B4-BE49-F238E27FC236}">
              <a16:creationId xmlns:a16="http://schemas.microsoft.com/office/drawing/2014/main" id="{00000000-0008-0000-0B00-000002000000}"/>
            </a:ext>
          </a:extLst>
        </xdr:cNvPr>
        <xdr:cNvPicPr/>
      </xdr:nvPicPr>
      <xdr:blipFill>
        <a:blip xmlns:r="http://schemas.openxmlformats.org/officeDocument/2006/relationships" r:embed="rId1" cstate="print"/>
        <a:srcRect/>
        <a:stretch>
          <a:fillRect/>
        </a:stretch>
      </xdr:blipFill>
      <xdr:spPr bwMode="auto">
        <a:xfrm>
          <a:off x="2146487" y="16141511"/>
          <a:ext cx="6689352" cy="1924051"/>
        </a:xfrm>
        <a:prstGeom prst="rect">
          <a:avLst/>
        </a:prstGeom>
        <a:noFill/>
        <a:ln w="9525">
          <a:noFill/>
          <a:miter lim="800000"/>
          <a:headEnd/>
          <a:tailEnd/>
        </a:ln>
      </xdr:spPr>
    </xdr:pic>
    <xdr:clientData/>
  </xdr:twoCellAnchor>
  <xdr:twoCellAnchor>
    <xdr:from>
      <xdr:col>2</xdr:col>
      <xdr:colOff>66675</xdr:colOff>
      <xdr:row>14</xdr:row>
      <xdr:rowOff>2743200</xdr:rowOff>
    </xdr:from>
    <xdr:to>
      <xdr:col>7</xdr:col>
      <xdr:colOff>94690</xdr:colOff>
      <xdr:row>20</xdr:row>
      <xdr:rowOff>95411</xdr:rowOff>
    </xdr:to>
    <xdr:graphicFrame macro="">
      <xdr:nvGraphicFramePr>
        <xdr:cNvPr id="3" name="Diagramme 2">
          <a:extLst>
            <a:ext uri="{FF2B5EF4-FFF2-40B4-BE49-F238E27FC236}">
              <a16:creationId xmlns:a16="http://schemas.microsoft.com/office/drawing/2014/main" id="{00000000-0008-0000-0B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2" r:lo="rId3" r:qs="rId4" r:cs="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23820</xdr:colOff>
      <xdr:row>14</xdr:row>
      <xdr:rowOff>476249</xdr:rowOff>
    </xdr:from>
    <xdr:to>
      <xdr:col>3</xdr:col>
      <xdr:colOff>858950</xdr:colOff>
      <xdr:row>14</xdr:row>
      <xdr:rowOff>2690810</xdr:rowOff>
    </xdr:to>
    <xdr:pic>
      <xdr:nvPicPr>
        <xdr:cNvPr id="2" name="Image 1">
          <a:extLst>
            <a:ext uri="{FF2B5EF4-FFF2-40B4-BE49-F238E27FC236}">
              <a16:creationId xmlns:a16="http://schemas.microsoft.com/office/drawing/2014/main" id="{00000000-0008-0000-0C00-000002000000}"/>
            </a:ext>
          </a:extLst>
        </xdr:cNvPr>
        <xdr:cNvPicPr/>
      </xdr:nvPicPr>
      <xdr:blipFill>
        <a:blip xmlns:r="http://schemas.openxmlformats.org/officeDocument/2006/relationships" r:embed="rId1" cstate="print"/>
        <a:srcRect/>
        <a:stretch>
          <a:fillRect/>
        </a:stretch>
      </xdr:blipFill>
      <xdr:spPr bwMode="auto">
        <a:xfrm>
          <a:off x="185745" y="18449924"/>
          <a:ext cx="5426180" cy="2214561"/>
        </a:xfrm>
        <a:prstGeom prst="rect">
          <a:avLst/>
        </a:prstGeom>
        <a:noFill/>
        <a:ln w="9525">
          <a:noFill/>
          <a:miter lim="800000"/>
          <a:headEnd/>
          <a:tailEnd/>
        </a:ln>
      </xdr:spPr>
    </xdr:pic>
    <xdr:clientData/>
  </xdr:twoCellAnchor>
  <xdr:twoCellAnchor editAs="oneCell">
    <xdr:from>
      <xdr:col>3</xdr:col>
      <xdr:colOff>1750217</xdr:colOff>
      <xdr:row>3</xdr:row>
      <xdr:rowOff>18710</xdr:rowOff>
    </xdr:from>
    <xdr:to>
      <xdr:col>5</xdr:col>
      <xdr:colOff>248049</xdr:colOff>
      <xdr:row>3</xdr:row>
      <xdr:rowOff>2818087</xdr:rowOff>
    </xdr:to>
    <xdr:pic>
      <xdr:nvPicPr>
        <xdr:cNvPr id="3" name="Image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2"/>
        <a:stretch>
          <a:fillRect/>
        </a:stretch>
      </xdr:blipFill>
      <xdr:spPr>
        <a:xfrm>
          <a:off x="6503192" y="837860"/>
          <a:ext cx="4784332" cy="2799377"/>
        </a:xfrm>
        <a:prstGeom prst="rect">
          <a:avLst/>
        </a:prstGeom>
      </xdr:spPr>
    </xdr:pic>
    <xdr:clientData/>
  </xdr:twoCellAnchor>
  <xdr:twoCellAnchor editAs="oneCell">
    <xdr:from>
      <xdr:col>3</xdr:col>
      <xdr:colOff>1212741</xdr:colOff>
      <xdr:row>14</xdr:row>
      <xdr:rowOff>161583</xdr:rowOff>
    </xdr:from>
    <xdr:to>
      <xdr:col>4</xdr:col>
      <xdr:colOff>1083323</xdr:colOff>
      <xdr:row>14</xdr:row>
      <xdr:rowOff>3231685</xdr:rowOff>
    </xdr:to>
    <xdr:pic>
      <xdr:nvPicPr>
        <xdr:cNvPr id="4" name="Image 3">
          <a:extLst>
            <a:ext uri="{FF2B5EF4-FFF2-40B4-BE49-F238E27FC236}">
              <a16:creationId xmlns:a16="http://schemas.microsoft.com/office/drawing/2014/main" id="{00000000-0008-0000-0C00-000004000000}"/>
            </a:ext>
          </a:extLst>
        </xdr:cNvPr>
        <xdr:cNvPicPr>
          <a:picLocks noChangeAspect="1"/>
        </xdr:cNvPicPr>
      </xdr:nvPicPr>
      <xdr:blipFill>
        <a:blip xmlns:r="http://schemas.openxmlformats.org/officeDocument/2006/relationships" r:embed="rId3"/>
        <a:stretch>
          <a:fillRect/>
        </a:stretch>
      </xdr:blipFill>
      <xdr:spPr>
        <a:xfrm>
          <a:off x="5965716" y="18135258"/>
          <a:ext cx="3013832" cy="3070102"/>
        </a:xfrm>
        <a:prstGeom prst="rect">
          <a:avLst/>
        </a:prstGeom>
      </xdr:spPr>
    </xdr:pic>
    <xdr:clientData/>
  </xdr:twoCellAnchor>
  <xdr:twoCellAnchor editAs="oneCell">
    <xdr:from>
      <xdr:col>4</xdr:col>
      <xdr:colOff>1059654</xdr:colOff>
      <xdr:row>14</xdr:row>
      <xdr:rowOff>184737</xdr:rowOff>
    </xdr:from>
    <xdr:to>
      <xdr:col>5</xdr:col>
      <xdr:colOff>577853</xdr:colOff>
      <xdr:row>14</xdr:row>
      <xdr:rowOff>3349046</xdr:rowOff>
    </xdr:to>
    <xdr:pic>
      <xdr:nvPicPr>
        <xdr:cNvPr id="5" name="Image 4">
          <a:extLst>
            <a:ext uri="{FF2B5EF4-FFF2-40B4-BE49-F238E27FC236}">
              <a16:creationId xmlns:a16="http://schemas.microsoft.com/office/drawing/2014/main" id="{00000000-0008-0000-0C00-000005000000}"/>
            </a:ext>
          </a:extLst>
        </xdr:cNvPr>
        <xdr:cNvPicPr>
          <a:picLocks noChangeAspect="1"/>
        </xdr:cNvPicPr>
      </xdr:nvPicPr>
      <xdr:blipFill>
        <a:blip xmlns:r="http://schemas.openxmlformats.org/officeDocument/2006/relationships" r:embed="rId4"/>
        <a:stretch>
          <a:fillRect/>
        </a:stretch>
      </xdr:blipFill>
      <xdr:spPr>
        <a:xfrm>
          <a:off x="8955879" y="18158412"/>
          <a:ext cx="2661449" cy="3164309"/>
        </a:xfrm>
        <a:prstGeom prst="rect">
          <a:avLst/>
        </a:prstGeom>
      </xdr:spPr>
    </xdr:pic>
    <xdr:clientData/>
  </xdr:twoCellAnchor>
  <xdr:twoCellAnchor editAs="oneCell">
    <xdr:from>
      <xdr:col>5</xdr:col>
      <xdr:colOff>1455965</xdr:colOff>
      <xdr:row>13</xdr:row>
      <xdr:rowOff>93758</xdr:rowOff>
    </xdr:from>
    <xdr:to>
      <xdr:col>6</xdr:col>
      <xdr:colOff>3062143</xdr:colOff>
      <xdr:row>14</xdr:row>
      <xdr:rowOff>3391655</xdr:rowOff>
    </xdr:to>
    <xdr:pic>
      <xdr:nvPicPr>
        <xdr:cNvPr id="6" name="Image 5">
          <a:extLst>
            <a:ext uri="{FF2B5EF4-FFF2-40B4-BE49-F238E27FC236}">
              <a16:creationId xmlns:a16="http://schemas.microsoft.com/office/drawing/2014/main" id="{00000000-0008-0000-0C00-000006000000}"/>
            </a:ext>
          </a:extLst>
        </xdr:cNvPr>
        <xdr:cNvPicPr>
          <a:picLocks noChangeAspect="1"/>
        </xdr:cNvPicPr>
      </xdr:nvPicPr>
      <xdr:blipFill>
        <a:blip xmlns:r="http://schemas.openxmlformats.org/officeDocument/2006/relationships" r:embed="rId5"/>
        <a:stretch>
          <a:fillRect/>
        </a:stretch>
      </xdr:blipFill>
      <xdr:spPr>
        <a:xfrm>
          <a:off x="12495440" y="17876933"/>
          <a:ext cx="4749428" cy="3488397"/>
        </a:xfrm>
        <a:prstGeom prst="rect">
          <a:avLst/>
        </a:prstGeom>
      </xdr:spPr>
    </xdr:pic>
    <xdr:clientData/>
  </xdr:twoCellAnchor>
  <xdr:twoCellAnchor editAs="oneCell">
    <xdr:from>
      <xdr:col>5</xdr:col>
      <xdr:colOff>470648</xdr:colOff>
      <xdr:row>10</xdr:row>
      <xdr:rowOff>1814833</xdr:rowOff>
    </xdr:from>
    <xdr:to>
      <xdr:col>6</xdr:col>
      <xdr:colOff>2893011</xdr:colOff>
      <xdr:row>10</xdr:row>
      <xdr:rowOff>3896466</xdr:rowOff>
    </xdr:to>
    <xdr:pic>
      <xdr:nvPicPr>
        <xdr:cNvPr id="7" name="Image 6">
          <a:extLst>
            <a:ext uri="{FF2B5EF4-FFF2-40B4-BE49-F238E27FC236}">
              <a16:creationId xmlns:a16="http://schemas.microsoft.com/office/drawing/2014/main" id="{00000000-0008-0000-0C00-000007000000}"/>
            </a:ext>
          </a:extLst>
        </xdr:cNvPr>
        <xdr:cNvPicPr>
          <a:picLocks noChangeAspect="1"/>
        </xdr:cNvPicPr>
      </xdr:nvPicPr>
      <xdr:blipFill>
        <a:blip xmlns:r="http://schemas.openxmlformats.org/officeDocument/2006/relationships" r:embed="rId6"/>
        <a:stretch>
          <a:fillRect/>
        </a:stretch>
      </xdr:blipFill>
      <xdr:spPr>
        <a:xfrm>
          <a:off x="11510123" y="12292333"/>
          <a:ext cx="5565613" cy="2081633"/>
        </a:xfrm>
        <a:prstGeom prst="rect">
          <a:avLst/>
        </a:prstGeom>
      </xdr:spPr>
    </xdr:pic>
    <xdr:clientData/>
  </xdr:twoCellAnchor>
  <xdr:twoCellAnchor>
    <xdr:from>
      <xdr:col>2</xdr:col>
      <xdr:colOff>27216</xdr:colOff>
      <xdr:row>17</xdr:row>
      <xdr:rowOff>108857</xdr:rowOff>
    </xdr:from>
    <xdr:to>
      <xdr:col>7</xdr:col>
      <xdr:colOff>272144</xdr:colOff>
      <xdr:row>17</xdr:row>
      <xdr:rowOff>898070</xdr:rowOff>
    </xdr:to>
    <xdr:graphicFrame macro="">
      <xdr:nvGraphicFramePr>
        <xdr:cNvPr id="8" name="Diagramme 7">
          <a:extLst>
            <a:ext uri="{FF2B5EF4-FFF2-40B4-BE49-F238E27FC236}">
              <a16:creationId xmlns:a16="http://schemas.microsoft.com/office/drawing/2014/main" id="{00000000-0008-0000-0C00-000008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7" r:lo="rId8" r:qs="rId9" r:cs="rId10"/>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658018</xdr:colOff>
      <xdr:row>31</xdr:row>
      <xdr:rowOff>49895</xdr:rowOff>
    </xdr:from>
    <xdr:to>
      <xdr:col>16</xdr:col>
      <xdr:colOff>216240</xdr:colOff>
      <xdr:row>52</xdr:row>
      <xdr:rowOff>80170</xdr:rowOff>
    </xdr:to>
    <xdr:graphicFrame macro="">
      <xdr:nvGraphicFramePr>
        <xdr:cNvPr id="3" name="Graphique 2">
          <a:extLst>
            <a:ext uri="{FF2B5EF4-FFF2-40B4-BE49-F238E27FC236}">
              <a16:creationId xmlns:a16="http://schemas.microsoft.com/office/drawing/2014/main" id="{00000000-0008-0000-0D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oris/Dropbox%20(I%20Care%20&amp;%20Consult)/I%20Care/Projets/2017/ARAEE%20-%20Impact%20emploi%20TEPOS/2.%20Document%20de%20travail/1.%20Outil/ARAEE-ICARE%20-%20Impact%20emploi%20TEPOS%20-%20Outil%20-%2020171121.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ademe.intra\angers$\services\SMVD\pineaua\4%20Outils%20financiers\R&#233;f&#233;rentiel%20Economie%20Circulaire%20V2.3_revue_Axe4.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ademe.intra\angers$\services\SMVD\pineaua\R&#233;f&#233;rentiel%20ECi\Test%20de%20sencibilit&#233;\R&#233;f&#233;rentiel%20Economie%20Circulaire%20V2.1%20(test%205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ritzmpe/Local%20Settings/Temporary%20Internet%20Files/OLK6B/ESA95TP_Calculate_Codes_TJ.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ademe.intra\angers$\SERVICES\SMVD\pineaua\R&#233;f&#233;rentiel%20ECi\FICHES%20DE%20REVISION\1%20Axe%20politique%20et%20tstrat&#233;gie%20ECi\R&#233;f&#233;rentiel%20Economie%20Circulaire%20V2.3_revue_Axe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ademe.intra\angers$\services\SMVD\pineaua\2.4%20Impact%20GD\R&#233;f&#233;rentiel%20Economie%20Circulaire%20V2.3_revue%202-4%20et%203-7.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deme.intra\angers$\services\SMVD\pineaua\2.2%20Collecte\R&#233;f&#233;rentiel%20Economie%20Circulaire%20V3_v0_revue2-2.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ademe.intra\angers$\services\SMVD\pineaua\2.3%20Valorisation\R&#233;f&#233;rentiel%20Economie%20Circulaire%20V2.3_revision_2-3.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ademe.intra\angers$\services\SMVD\pineaua\3.1%20D&#233;velopper%20les%20fili&#232;res\R&#233;f&#233;rentiel%20Economie%20Circulaire%20V2.3_revue_3-1.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deme.intra\angers$\services\SMVD\pineaua\3.4%20Eco-conception\R&#233;f&#233;rentiel%20Economie%20Circulaire%20V2.3_revision_3-4.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ademe.intra\angers$\SERVICES\SMVD\pineaua\R&#233;f&#233;rentiel%20ECi\FICHES%20DE%20REVISION\4%20Outils%20financiers\R&#233;f&#233;rentiel%20Economie%20Circulaire%20V2.3_revue_Axe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ice"/>
      <sheetName val="Tableau de bord"/>
      <sheetName val="Résultats"/>
      <sheetName val="Action 1 - Réno Résidentiel"/>
      <sheetName val="Action 2 - Réno Tertiaire"/>
      <sheetName val="Action 3 - Centrale PV"/>
      <sheetName val="Action 4 - Solaire thermique"/>
      <sheetName val="Action 5 - Réseau de chaleur"/>
      <sheetName val="Action 6 - Méthanisation"/>
      <sheetName val="Action 7 - Voies cyclables"/>
      <sheetName val="Données Territoires"/>
      <sheetName val="Sources"/>
      <sheetName val="Bilan coûts"/>
      <sheetName val="CPX_Impact Dir."/>
      <sheetName val="CPX_Impact Ind."/>
      <sheetName val="OPX_Impact Dir."/>
      <sheetName val="OPX_Impact Ind."/>
      <sheetName val="Ratios - NAF niv. 5"/>
      <sheetName val="ESANE - 2014"/>
      <sheetName val="Comptes Nationaux - 2014"/>
      <sheetName val="Cpts Nat aggrégés CPA"/>
      <sheetName val="Matrices de Léontief"/>
      <sheetName val="CT nationaux 2010"/>
      <sheetName val="Répartition CI"/>
      <sheetName val="IOt domestic - Eurostat - 2010"/>
      <sheetName val="Matrices FLQ"/>
      <sheetName val="Emplois Territoires"/>
      <sheetName val="France_A88_2014"/>
      <sheetName val="AURA_A38_2014"/>
      <sheetName val="CLAP 201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éambule"/>
    </sheetNames>
    <sheetDataSet>
      <sheetData sheetId="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éambule"/>
      <sheetName val="Checklist Référents"/>
      <sheetName val="Indicateurs (draft)"/>
      <sheetName val="Référents par ori"/>
      <sheetName val="A faire"/>
      <sheetName val="Axe 1"/>
      <sheetName val="Axe 2"/>
      <sheetName val="Axe 3"/>
      <sheetName val="Axe 4"/>
      <sheetName val="Axe 5"/>
      <sheetName val="Indicateurs"/>
      <sheetName val="trame filière"/>
      <sheetName val="trame compétences-piliers"/>
      <sheetName val="(Dé)Construction et aménagement"/>
      <sheetName val="Alimentation"/>
      <sheetName val="Note finale"/>
      <sheetName val="Pondérations"/>
      <sheetName val="Pondérations (nouvelle)"/>
      <sheetName val="Calculs"/>
      <sheetName val="Listes"/>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L_EE_AREA"/>
      <sheetName val="0800 A"/>
      <sheetName val="0801 Q"/>
      <sheetName val="0801 Qold"/>
      <sheetName val="0800OldTP"/>
      <sheetName val="0800Trimmed"/>
      <sheetName val="max length"/>
      <sheetName val="Marta_Mising_topilist"/>
    </sheetNames>
    <sheetDataSet>
      <sheetData sheetId="0"/>
      <sheetData sheetId="1"/>
      <sheetData sheetId="2"/>
      <sheetData sheetId="3"/>
      <sheetData sheetId="4"/>
      <sheetData sheetId="5" refreshError="1">
        <row r="35">
          <cell r="F35" t="str">
            <v>N.B101.Z.0.0.1.</v>
          </cell>
          <cell r="G35" t="str">
            <v>N.B101.Z.1.0.1.</v>
          </cell>
          <cell r="H35" t="str">
            <v>N.B101.Z.1N.0.1.</v>
          </cell>
          <cell r="I35" t="str">
            <v>N.B101.Z.11.0.1.</v>
          </cell>
          <cell r="J35" t="str">
            <v>N.B101.Z.12.0.1.</v>
          </cell>
          <cell r="K35" t="str">
            <v>N.B101.Z.13.0.1.</v>
          </cell>
          <cell r="L35" t="str">
            <v>N.B101.Z.1311.0.1.</v>
          </cell>
          <cell r="M35" t="str">
            <v>N.B101.Z.1312.0.1.</v>
          </cell>
          <cell r="N35" t="str">
            <v>N.B101.Z.1313.0.1.</v>
          </cell>
          <cell r="O35" t="str">
            <v>N.B101.Z.1314.0.1.</v>
          </cell>
          <cell r="P35" t="str">
            <v>N.B101.Z.14.0.1.</v>
          </cell>
          <cell r="Q35" t="str">
            <v>N.B101.Z.1M.0.1.</v>
          </cell>
          <cell r="R35" t="str">
            <v>N.B101.Z.15.0.1.</v>
          </cell>
          <cell r="S35" t="str">
            <v>N.B101.Z.2.0.1.</v>
          </cell>
          <cell r="T35" t="str">
            <v>N.B101.Z.21.0.1.</v>
          </cell>
          <cell r="U35" t="str">
            <v>N.B101.Z.211.0.1.</v>
          </cell>
          <cell r="V35" t="str">
            <v>N.B101.Z.2111.0.1.</v>
          </cell>
          <cell r="W35" t="str">
            <v>N.B101.Z.2112.0.1.</v>
          </cell>
          <cell r="X35" t="str">
            <v>N.B101.Z.212.0.1.</v>
          </cell>
          <cell r="Y35" t="str">
            <v>N.B101.Z.22.0.1.</v>
          </cell>
          <cell r="AA35" t="str">
            <v>N.B101.Z.0.0.2.</v>
          </cell>
          <cell r="AB35" t="str">
            <v>N.B101.Z.1.0.2.</v>
          </cell>
          <cell r="AC35" t="str">
            <v>N.B101.Z.1N.0.2.</v>
          </cell>
          <cell r="AD35" t="str">
            <v>N.B101.Z.11.0.2.</v>
          </cell>
          <cell r="AE35" t="str">
            <v>N.B101.Z.12.0.2.</v>
          </cell>
          <cell r="AF35" t="str">
            <v>N.B101.Z.13.0.2.</v>
          </cell>
          <cell r="AG35" t="str">
            <v>N.B101.Z.1311.0.2.</v>
          </cell>
          <cell r="AH35" t="str">
            <v>N.B101.Z.1312.0.2.</v>
          </cell>
          <cell r="AI35" t="str">
            <v>N.B101.Z.1313.0.2.</v>
          </cell>
          <cell r="AJ35" t="str">
            <v>N.B101.Z.1314.0.2.</v>
          </cell>
          <cell r="AK35" t="str">
            <v>N.B101.Z.14.0.2.</v>
          </cell>
          <cell r="AL35" t="str">
            <v>N.B101.Z.1M.0.2.</v>
          </cell>
          <cell r="AM35" t="str">
            <v>N.B101.Z.15.0.2.</v>
          </cell>
          <cell r="AN35" t="str">
            <v>N.B101.Z.2.0.2.</v>
          </cell>
          <cell r="AO35" t="str">
            <v>N.B101.Z.21.0.2.</v>
          </cell>
          <cell r="AP35" t="str">
            <v>N.B101.Z.211.0.2.</v>
          </cell>
          <cell r="AQ35" t="str">
            <v>N.B101.Z.2111.0.2.</v>
          </cell>
          <cell r="AR35" t="str">
            <v>N.B101.Z.2112.0.2.</v>
          </cell>
          <cell r="AS35" t="str">
            <v>N.B101.Z.212.0.2.</v>
          </cell>
          <cell r="AT35" t="str">
            <v>N.B101.Z.22.0.2.</v>
          </cell>
        </row>
        <row r="36">
          <cell r="F36" t="str">
            <v>N.B11.Z.0.0.1.</v>
          </cell>
          <cell r="S36" t="str">
            <v>N.B11.Z.2.0.1.</v>
          </cell>
          <cell r="T36" t="str">
            <v>N.B11.Z.21.0.1.</v>
          </cell>
          <cell r="U36" t="str">
            <v>N.B11.Z.211.0.1.</v>
          </cell>
          <cell r="V36" t="str">
            <v>N.B11.Z.2111.0.1.</v>
          </cell>
          <cell r="W36" t="str">
            <v>N.B11.Z.2112.0.1.</v>
          </cell>
          <cell r="X36" t="str">
            <v>N.B11.Z.212.0.1.</v>
          </cell>
          <cell r="Y36" t="str">
            <v>N.B11.Z.22.0.1.</v>
          </cell>
          <cell r="AA36" t="str">
            <v>N.B11.Z.0.0.2.</v>
          </cell>
          <cell r="AN36" t="str">
            <v>N.B11.Z.2.0.2.</v>
          </cell>
          <cell r="AO36" t="str">
            <v>N.B11.Z.21.0.2.</v>
          </cell>
          <cell r="AP36" t="str">
            <v>N.B11.Z.211.0.2.</v>
          </cell>
          <cell r="AQ36" t="str">
            <v>N.B11.Z.2111.0.2.</v>
          </cell>
          <cell r="AR36" t="str">
            <v>N.B11.Z.2112.0.2.</v>
          </cell>
          <cell r="AS36" t="str">
            <v>N.B11.Z.212.0.2.</v>
          </cell>
          <cell r="AT36" t="str">
            <v>N.B11.Z.22.0.2.</v>
          </cell>
        </row>
        <row r="37">
          <cell r="F37" t="str">
            <v>N.B12.Z.0.0.1.</v>
          </cell>
          <cell r="S37" t="str">
            <v>N.B12.Z.2.0.1.</v>
          </cell>
          <cell r="T37" t="str">
            <v>N.B12.Z.21.0.1.</v>
          </cell>
          <cell r="U37" t="str">
            <v>N.B12.Z.211.0.1.</v>
          </cell>
          <cell r="V37" t="str">
            <v>N.B12.Z.2111.0.1.</v>
          </cell>
          <cell r="W37" t="str">
            <v>N.B12.Z.2112.0.1.</v>
          </cell>
          <cell r="X37" t="str">
            <v>N.B12.Z.212.0.1.</v>
          </cell>
          <cell r="Y37" t="str">
            <v>N.B12.Z.22.0.1.</v>
          </cell>
          <cell r="AA37" t="str">
            <v>N.B12.Z.0.0.2.</v>
          </cell>
          <cell r="AN37" t="str">
            <v>N.B12.Z.2.0.2.</v>
          </cell>
          <cell r="AO37" t="str">
            <v>N.B12.Z.21.0.2.</v>
          </cell>
          <cell r="AP37" t="str">
            <v>N.B12.Z.211.0.2.</v>
          </cell>
          <cell r="AQ37" t="str">
            <v>N.B12.Z.2111.0.2.</v>
          </cell>
          <cell r="AR37" t="str">
            <v>N.B12.Z.2112.0.2.</v>
          </cell>
          <cell r="AS37" t="str">
            <v>N.B12.Z.212.0.2.</v>
          </cell>
          <cell r="AT37" t="str">
            <v>N.B12.Z.22.0.2.</v>
          </cell>
        </row>
        <row r="38">
          <cell r="F38" t="str">
            <v>N.B1G.Z.0.0.1.</v>
          </cell>
          <cell r="G38" t="str">
            <v>N.B1G.Z.1.0.1.</v>
          </cell>
          <cell r="H38" t="str">
            <v>N.B1G.Z.1N.0.1.</v>
          </cell>
          <cell r="I38" t="str">
            <v>N.B1G.Z.11.0.1.</v>
          </cell>
          <cell r="J38" t="str">
            <v>N.B1G.Z.12.0.1.</v>
          </cell>
          <cell r="K38" t="str">
            <v>N.B1G.Z.13.0.1.</v>
          </cell>
          <cell r="L38" t="str">
            <v>N.B1G.Z.1311.0.1.</v>
          </cell>
          <cell r="M38" t="str">
            <v>N.B1G.Z.1312.0.1.</v>
          </cell>
          <cell r="N38" t="str">
            <v>N.B1G.Z.1313.0.1.</v>
          </cell>
          <cell r="O38" t="str">
            <v>N.B1G.Z.1314.0.1.</v>
          </cell>
          <cell r="P38" t="str">
            <v>N.B1G.Z.14.0.1.</v>
          </cell>
          <cell r="Q38" t="str">
            <v>N.B1G.Z.1M.0.1.</v>
          </cell>
          <cell r="R38" t="str">
            <v>N.B1G.Z.15.0.1.</v>
          </cell>
          <cell r="AA38" t="str">
            <v>N.B1G.Z.0.0.2.</v>
          </cell>
          <cell r="AB38" t="str">
            <v>N.B1G.Z.1.0.2.</v>
          </cell>
          <cell r="AC38" t="str">
            <v>N.B1G.Z.1N.0.2.</v>
          </cell>
          <cell r="AD38" t="str">
            <v>N.B1G.Z.11.0.2.</v>
          </cell>
          <cell r="AE38" t="str">
            <v>N.B1G.Z.12.0.2.</v>
          </cell>
          <cell r="AF38" t="str">
            <v>N.B1G.Z.13.0.2.</v>
          </cell>
          <cell r="AG38" t="str">
            <v>N.B1G.Z.1311.0.2.</v>
          </cell>
          <cell r="AH38" t="str">
            <v>N.B1G.Z.1312.0.2.</v>
          </cell>
          <cell r="AI38" t="str">
            <v>N.B1G.Z.1313.0.2.</v>
          </cell>
          <cell r="AJ38" t="str">
            <v>N.B1G.Z.1314.0.2.</v>
          </cell>
          <cell r="AK38" t="str">
            <v>N.B1G.Z.14.0.2.</v>
          </cell>
          <cell r="AL38" t="str">
            <v>N.B1G.Z.1M.0.2.</v>
          </cell>
          <cell r="AM38" t="str">
            <v>N.B1G.Z.15.0.2.</v>
          </cell>
        </row>
        <row r="39">
          <cell r="F39" t="str">
            <v>N.B1N.Z.0.0.1.</v>
          </cell>
          <cell r="G39" t="str">
            <v>N.B1N.Z.1.0.1.</v>
          </cell>
          <cell r="H39" t="str">
            <v>N.B1N.Z.1N.0.1.</v>
          </cell>
          <cell r="I39" t="str">
            <v>N.B1N.Z.11.0.1.</v>
          </cell>
          <cell r="J39" t="str">
            <v>N.B1N.Z.12.0.1.</v>
          </cell>
          <cell r="K39" t="str">
            <v>N.B1N.Z.13.0.1.</v>
          </cell>
          <cell r="L39" t="str">
            <v>N.B1N.Z.1311.0.1.</v>
          </cell>
          <cell r="M39" t="str">
            <v>N.B1N.Z.1312.0.1.</v>
          </cell>
          <cell r="N39" t="str">
            <v>N.B1N.Z.1313.0.1.</v>
          </cell>
          <cell r="O39" t="str">
            <v>N.B1N.Z.1314.0.1.</v>
          </cell>
          <cell r="P39" t="str">
            <v>N.B1N.Z.14.0.1.</v>
          </cell>
          <cell r="Q39" t="str">
            <v>N.B1N.Z.1M.0.1.</v>
          </cell>
          <cell r="R39" t="str">
            <v>N.B1N.Z.15.0.1.</v>
          </cell>
          <cell r="AA39" t="str">
            <v>N.B1N.Z.0.0.2.</v>
          </cell>
          <cell r="AB39" t="str">
            <v>N.B1N.Z.1.0.2.</v>
          </cell>
          <cell r="AC39" t="str">
            <v>N.B1N.Z.1N.0.2.</v>
          </cell>
          <cell r="AD39" t="str">
            <v>N.B1N.Z.11.0.2.</v>
          </cell>
          <cell r="AE39" t="str">
            <v>N.B1N.Z.12.0.2.</v>
          </cell>
          <cell r="AF39" t="str">
            <v>N.B1N.Z.13.0.2.</v>
          </cell>
          <cell r="AG39" t="str">
            <v>N.B1N.Z.1311.0.2.</v>
          </cell>
          <cell r="AH39" t="str">
            <v>N.B1N.Z.1312.0.2.</v>
          </cell>
          <cell r="AI39" t="str">
            <v>N.B1N.Z.1313.0.2.</v>
          </cell>
          <cell r="AJ39" t="str">
            <v>N.B1N.Z.1314.0.2.</v>
          </cell>
          <cell r="AK39" t="str">
            <v>N.B1N.Z.14.0.2.</v>
          </cell>
          <cell r="AL39" t="str">
            <v>N.B1N.Z.1M.0.2.</v>
          </cell>
          <cell r="AM39" t="str">
            <v>N.B1N.Z.15.0.2.</v>
          </cell>
        </row>
        <row r="40">
          <cell r="F40" t="str">
            <v>N.B2N.Z.0.0.1.</v>
          </cell>
          <cell r="G40" t="str">
            <v>N.B2N.Z.1.0.1.</v>
          </cell>
          <cell r="H40" t="str">
            <v>N.B2N.Z.1N.0.1.</v>
          </cell>
          <cell r="I40" t="str">
            <v>N.B2N.Z.11.0.1.</v>
          </cell>
          <cell r="J40" t="str">
            <v>N.B2N.Z.12.0.1.</v>
          </cell>
          <cell r="K40" t="str">
            <v>N.B2N.Z.13.0.1.</v>
          </cell>
          <cell r="L40" t="str">
            <v>N.B2N.Z.1311.0.1.</v>
          </cell>
          <cell r="M40" t="str">
            <v>N.B2N.Z.1312.0.1.</v>
          </cell>
          <cell r="N40" t="str">
            <v>N.B2N.Z.1313.0.1.</v>
          </cell>
          <cell r="O40" t="str">
            <v>N.B2N.Z.1314.0.1.</v>
          </cell>
          <cell r="P40" t="str">
            <v>N.B2N.Z.14.0.1.</v>
          </cell>
          <cell r="Q40" t="str">
            <v>N.B2N.Z.1M.0.1.</v>
          </cell>
          <cell r="R40" t="str">
            <v>N.B2N.Z.15.0.1.</v>
          </cell>
          <cell r="AA40" t="str">
            <v>N.B2N.Z.0.0.2.</v>
          </cell>
          <cell r="AB40" t="str">
            <v>N.B2N.Z.1.0.2.</v>
          </cell>
          <cell r="AC40" t="str">
            <v>N.B2N.Z.1N.0.2.</v>
          </cell>
          <cell r="AD40" t="str">
            <v>N.B2N.Z.11.0.2.</v>
          </cell>
          <cell r="AE40" t="str">
            <v>N.B2N.Z.12.0.2.</v>
          </cell>
          <cell r="AF40" t="str">
            <v>N.B2N.Z.13.0.2.</v>
          </cell>
          <cell r="AG40" t="str">
            <v>N.B2N.Z.1311.0.2.</v>
          </cell>
          <cell r="AH40" t="str">
            <v>N.B2N.Z.1312.0.2.</v>
          </cell>
          <cell r="AI40" t="str">
            <v>N.B2N.Z.1313.0.2.</v>
          </cell>
          <cell r="AJ40" t="str">
            <v>N.B2N.Z.1314.0.2.</v>
          </cell>
          <cell r="AK40" t="str">
            <v>N.B2N.Z.14.0.2.</v>
          </cell>
          <cell r="AL40" t="str">
            <v>N.B2N.Z.1M.0.2.</v>
          </cell>
          <cell r="AM40" t="str">
            <v>N.B2N.Z.15.0.2.</v>
          </cell>
        </row>
        <row r="41">
          <cell r="F41" t="str">
            <v>N.B3N.Z.0.0.1.</v>
          </cell>
          <cell r="G41" t="str">
            <v>N.B3N.Z.1.0.1.</v>
          </cell>
          <cell r="H41" t="str">
            <v>N.B3N.Z.1N.0.1.</v>
          </cell>
          <cell r="I41" t="str">
            <v>N.B3N.Z.11.0.1.</v>
          </cell>
          <cell r="J41" t="str">
            <v>N.B3N.Z.12.0.1.</v>
          </cell>
          <cell r="K41" t="str">
            <v>N.B3N.Z.13.0.1.</v>
          </cell>
          <cell r="L41" t="str">
            <v>N.B3N.Z.1311.0.1.</v>
          </cell>
          <cell r="M41" t="str">
            <v>N.B3N.Z.1312.0.1.</v>
          </cell>
          <cell r="N41" t="str">
            <v>N.B3N.Z.1313.0.1.</v>
          </cell>
          <cell r="O41" t="str">
            <v>N.B3N.Z.1314.0.1.</v>
          </cell>
          <cell r="P41" t="str">
            <v>N.B3N.Z.14.0.1.</v>
          </cell>
          <cell r="Q41" t="str">
            <v>N.B3N.Z.1M.0.1.</v>
          </cell>
          <cell r="R41" t="str">
            <v>N.B3N.Z.15.0.1.</v>
          </cell>
          <cell r="AA41" t="str">
            <v>N.B3N.Z.0.0.2.</v>
          </cell>
          <cell r="AB41" t="str">
            <v>N.B3N.Z.1.0.2.</v>
          </cell>
          <cell r="AC41" t="str">
            <v>N.B3N.Z.1N.0.2.</v>
          </cell>
          <cell r="AD41" t="str">
            <v>N.B3N.Z.11.0.2.</v>
          </cell>
          <cell r="AE41" t="str">
            <v>N.B3N.Z.12.0.2.</v>
          </cell>
          <cell r="AF41" t="str">
            <v>N.B3N.Z.13.0.2.</v>
          </cell>
          <cell r="AG41" t="str">
            <v>N.B3N.Z.1311.0.2.</v>
          </cell>
          <cell r="AH41" t="str">
            <v>N.B3N.Z.1312.0.2.</v>
          </cell>
          <cell r="AI41" t="str">
            <v>N.B3N.Z.1313.0.2.</v>
          </cell>
          <cell r="AJ41" t="str">
            <v>N.B3N.Z.1314.0.2.</v>
          </cell>
          <cell r="AK41" t="str">
            <v>N.B3N.Z.14.0.2.</v>
          </cell>
          <cell r="AL41" t="str">
            <v>N.B3N.Z.1M.0.2.</v>
          </cell>
          <cell r="AM41" t="str">
            <v>N.B3N.Z.15.0.2.</v>
          </cell>
        </row>
        <row r="42">
          <cell r="F42" t="str">
            <v>N.B5N.Z.0.0.1.</v>
          </cell>
          <cell r="G42" t="str">
            <v>N.B5N.Z.1.0.1.</v>
          </cell>
          <cell r="H42" t="str">
            <v>N.B5N.Z.1N.0.1.</v>
          </cell>
          <cell r="I42" t="str">
            <v>N.B5N.Z.11.0.1.</v>
          </cell>
          <cell r="J42" t="str">
            <v>N.B5N.Z.12.0.1.</v>
          </cell>
          <cell r="K42" t="str">
            <v>N.B5N.Z.13.0.1.</v>
          </cell>
          <cell r="L42" t="str">
            <v>N.B5N.Z.1311.0.1.</v>
          </cell>
          <cell r="M42" t="str">
            <v>N.B5N.Z.1312.0.1.</v>
          </cell>
          <cell r="N42" t="str">
            <v>N.B5N.Z.1313.0.1.</v>
          </cell>
          <cell r="O42" t="str">
            <v>N.B5N.Z.1314.0.1.</v>
          </cell>
          <cell r="P42" t="str">
            <v>N.B5N.Z.14.0.1.</v>
          </cell>
          <cell r="Q42" t="str">
            <v>N.B5N.Z.1M.0.1.</v>
          </cell>
          <cell r="R42" t="str">
            <v>N.B5N.Z.15.0.1.</v>
          </cell>
          <cell r="AA42" t="str">
            <v>N.B5N.Z.0.0.2.</v>
          </cell>
          <cell r="AB42" t="str">
            <v>N.B5N.Z.1.0.2.</v>
          </cell>
          <cell r="AC42" t="str">
            <v>N.B5N.Z.1N.0.2.</v>
          </cell>
          <cell r="AD42" t="str">
            <v>N.B5N.Z.11.0.2.</v>
          </cell>
          <cell r="AE42" t="str">
            <v>N.B5N.Z.12.0.2.</v>
          </cell>
          <cell r="AF42" t="str">
            <v>N.B5N.Z.13.0.2.</v>
          </cell>
          <cell r="AG42" t="str">
            <v>N.B5N.Z.1311.0.2.</v>
          </cell>
          <cell r="AH42" t="str">
            <v>N.B5N.Z.1312.0.2.</v>
          </cell>
          <cell r="AI42" t="str">
            <v>N.B5N.Z.1313.0.2.</v>
          </cell>
          <cell r="AJ42" t="str">
            <v>N.B5N.Z.1314.0.2.</v>
          </cell>
          <cell r="AK42" t="str">
            <v>N.B5N.Z.14.0.2.</v>
          </cell>
          <cell r="AL42" t="str">
            <v>N.B5N.Z.1M.0.2.</v>
          </cell>
          <cell r="AM42" t="str">
            <v>N.B5N.Z.15.0.2.</v>
          </cell>
        </row>
        <row r="43">
          <cell r="F43" t="str">
            <v>N.B6N.Z.0.0.1.</v>
          </cell>
          <cell r="G43" t="str">
            <v>N.B6N.Z.1.0.1.</v>
          </cell>
          <cell r="H43" t="str">
            <v>N.B6N.Z.1N.0.1.</v>
          </cell>
          <cell r="I43" t="str">
            <v>N.B6N.Z.11.0.1.</v>
          </cell>
          <cell r="J43" t="str">
            <v>N.B6N.Z.12.0.1.</v>
          </cell>
          <cell r="K43" t="str">
            <v>N.B6N.Z.13.0.1.</v>
          </cell>
          <cell r="L43" t="str">
            <v>N.B6N.Z.1311.0.1.</v>
          </cell>
          <cell r="M43" t="str">
            <v>N.B6N.Z.1312.0.1.</v>
          </cell>
          <cell r="N43" t="str">
            <v>N.B6N.Z.1313.0.1.</v>
          </cell>
          <cell r="O43" t="str">
            <v>N.B6N.Z.1314.0.1.</v>
          </cell>
          <cell r="P43" t="str">
            <v>N.B6N.Z.14.0.1.</v>
          </cell>
          <cell r="Q43" t="str">
            <v>N.B6N.Z.1M.0.1.</v>
          </cell>
          <cell r="R43" t="str">
            <v>N.B6N.Z.15.0.1.</v>
          </cell>
          <cell r="AA43" t="str">
            <v>N.B6N.Z.0.0.2.</v>
          </cell>
          <cell r="AB43" t="str">
            <v>N.B6N.Z.1.0.2.</v>
          </cell>
          <cell r="AC43" t="str">
            <v>N.B6N.Z.1N.0.2.</v>
          </cell>
          <cell r="AD43" t="str">
            <v>N.B6N.Z.11.0.2.</v>
          </cell>
          <cell r="AE43" t="str">
            <v>N.B6N.Z.12.0.2.</v>
          </cell>
          <cell r="AF43" t="str">
            <v>N.B6N.Z.13.0.2.</v>
          </cell>
          <cell r="AG43" t="str">
            <v>N.B6N.Z.1311.0.2.</v>
          </cell>
          <cell r="AH43" t="str">
            <v>N.B6N.Z.1312.0.2.</v>
          </cell>
          <cell r="AI43" t="str">
            <v>N.B6N.Z.1313.0.2.</v>
          </cell>
          <cell r="AJ43" t="str">
            <v>N.B6N.Z.1314.0.2.</v>
          </cell>
          <cell r="AK43" t="str">
            <v>N.B6N.Z.14.0.2.</v>
          </cell>
          <cell r="AL43" t="str">
            <v>N.B6N.Z.1M.0.2.</v>
          </cell>
          <cell r="AM43" t="str">
            <v>N.B6N.Z.15.0.2.</v>
          </cell>
        </row>
        <row r="44">
          <cell r="F44" t="str">
            <v>N.B8N.Z.0.0.1.</v>
          </cell>
          <cell r="G44" t="str">
            <v>N.B8N.Z.1.0.1.</v>
          </cell>
          <cell r="H44" t="str">
            <v>N.B8N.Z.1N.0.1.</v>
          </cell>
          <cell r="I44" t="str">
            <v>N.B8N.Z.11.0.1.</v>
          </cell>
          <cell r="J44" t="str">
            <v>N.B8N.Z.12.0.1.</v>
          </cell>
          <cell r="K44" t="str">
            <v>N.B8N.Z.13.0.1.</v>
          </cell>
          <cell r="L44" t="str">
            <v>N.B8N.Z.1311.0.1.</v>
          </cell>
          <cell r="M44" t="str">
            <v>N.B8N.Z.1312.0.1.</v>
          </cell>
          <cell r="N44" t="str">
            <v>N.B8N.Z.1313.0.1.</v>
          </cell>
          <cell r="O44" t="str">
            <v>N.B8N.Z.1314.0.1.</v>
          </cell>
          <cell r="P44" t="str">
            <v>N.B8N.Z.14.0.1.</v>
          </cell>
          <cell r="Q44" t="str">
            <v>N.B8N.Z.1M.0.1.</v>
          </cell>
          <cell r="R44" t="str">
            <v>N.B8N.Z.15.0.1.</v>
          </cell>
          <cell r="AA44" t="str">
            <v>N.B8N.Z.0.0.2.</v>
          </cell>
          <cell r="AB44" t="str">
            <v>N.B8N.Z.1.0.2.</v>
          </cell>
          <cell r="AC44" t="str">
            <v>N.B8N.Z.1N.0.2.</v>
          </cell>
          <cell r="AD44" t="str">
            <v>N.B8N.Z.11.0.2.</v>
          </cell>
          <cell r="AE44" t="str">
            <v>N.B8N.Z.12.0.2.</v>
          </cell>
          <cell r="AF44" t="str">
            <v>N.B8N.Z.13.0.2.</v>
          </cell>
          <cell r="AG44" t="str">
            <v>N.B8N.Z.1311.0.2.</v>
          </cell>
          <cell r="AH44" t="str">
            <v>N.B8N.Z.1312.0.2.</v>
          </cell>
          <cell r="AI44" t="str">
            <v>N.B8N.Z.1313.0.2.</v>
          </cell>
          <cell r="AJ44" t="str">
            <v>N.B8N.Z.1314.0.2.</v>
          </cell>
          <cell r="AK44" t="str">
            <v>N.B8N.Z.14.0.2.</v>
          </cell>
          <cell r="AL44" t="str">
            <v>N.B8N.Z.1M.0.2.</v>
          </cell>
          <cell r="AM44" t="str">
            <v>N.B8N.Z.15.0.2.</v>
          </cell>
        </row>
        <row r="45">
          <cell r="F45" t="str">
            <v>N.B9.Z.0.0.1.</v>
          </cell>
          <cell r="G45" t="str">
            <v>N.B9.Z.1.0.1.</v>
          </cell>
          <cell r="H45" t="str">
            <v>N.B9.Z.1N.0.1.</v>
          </cell>
          <cell r="I45" t="str">
            <v>N.B9.Z.11.0.1.</v>
          </cell>
          <cell r="J45" t="str">
            <v>N.B9.Z.12.0.1.</v>
          </cell>
          <cell r="K45" t="str">
            <v>N.B9.Z.13.0.1.</v>
          </cell>
          <cell r="L45" t="str">
            <v>N.B9.Z.1311.0.1.</v>
          </cell>
          <cell r="M45" t="str">
            <v>N.B9.Z.1312.0.1.</v>
          </cell>
          <cell r="N45" t="str">
            <v>N.B9.Z.1313.0.1.</v>
          </cell>
          <cell r="O45" t="str">
            <v>N.B9.Z.1314.0.1.</v>
          </cell>
          <cell r="P45" t="str">
            <v>N.B9.Z.14.0.1.</v>
          </cell>
          <cell r="Q45" t="str">
            <v>N.B9.Z.1M.0.1.</v>
          </cell>
          <cell r="R45" t="str">
            <v>N.B9.Z.15.0.1.</v>
          </cell>
          <cell r="S45" t="str">
            <v>N.B9.Z.2.0.1.</v>
          </cell>
          <cell r="T45" t="str">
            <v>N.B9.Z.21.0.1.</v>
          </cell>
          <cell r="U45" t="str">
            <v>N.B9.Z.211.0.1.</v>
          </cell>
          <cell r="V45" t="str">
            <v>N.B9.Z.2111.0.1.</v>
          </cell>
          <cell r="W45" t="str">
            <v>N.B9.Z.2112.0.1.</v>
          </cell>
          <cell r="X45" t="str">
            <v>N.B9.Z.212.0.1.</v>
          </cell>
          <cell r="Y45" t="str">
            <v>N.B9.Z.22.0.1.</v>
          </cell>
          <cell r="AA45" t="str">
            <v>N.B9.Z.0.0.2.</v>
          </cell>
          <cell r="AB45" t="str">
            <v>N.B9.Z.1.0.2.</v>
          </cell>
          <cell r="AC45" t="str">
            <v>N.B9.Z.1N.0.2.</v>
          </cell>
          <cell r="AD45" t="str">
            <v>N.B9.Z.11.0.2.</v>
          </cell>
          <cell r="AE45" t="str">
            <v>N.B9.Z.12.0.2.</v>
          </cell>
          <cell r="AF45" t="str">
            <v>N.B9.Z.13.0.2.</v>
          </cell>
          <cell r="AG45" t="str">
            <v>N.B9.Z.1311.0.2.</v>
          </cell>
          <cell r="AH45" t="str">
            <v>N.B9.Z.1312.0.2.</v>
          </cell>
          <cell r="AI45" t="str">
            <v>N.B9.Z.1313.0.2.</v>
          </cell>
          <cell r="AJ45" t="str">
            <v>N.B9.Z.1314.0.2.</v>
          </cell>
          <cell r="AK45" t="str">
            <v>N.B9.Z.14.0.2.</v>
          </cell>
          <cell r="AL45" t="str">
            <v>N.B9.Z.1M.0.2.</v>
          </cell>
          <cell r="AM45" t="str">
            <v>N.B9.Z.15.0.2.</v>
          </cell>
          <cell r="AN45" t="str">
            <v>N.B9.Z.2.0.2.</v>
          </cell>
          <cell r="AO45" t="str">
            <v>N.B9.Z.21.0.2.</v>
          </cell>
          <cell r="AP45" t="str">
            <v>N.B9.Z.211.0.2.</v>
          </cell>
          <cell r="AQ45" t="str">
            <v>N.B9.Z.2111.0.2.</v>
          </cell>
          <cell r="AR45" t="str">
            <v>N.B9.Z.2112.0.2.</v>
          </cell>
          <cell r="AS45" t="str">
            <v>N.B9.Z.212.0.2.</v>
          </cell>
          <cell r="AT45" t="str">
            <v>N.B9.Z.22.0.2.</v>
          </cell>
        </row>
        <row r="46">
          <cell r="F46" t="str">
            <v>N.D2.Z.0.0.1.</v>
          </cell>
          <cell r="G46" t="str">
            <v>N.D2.Z.1.0.1.</v>
          </cell>
          <cell r="H46" t="str">
            <v>N.D2.Z.1N.0.1.</v>
          </cell>
          <cell r="I46" t="str">
            <v>N.D2.Z.11.0.1.</v>
          </cell>
          <cell r="J46" t="str">
            <v>N.D2.Z.12.0.1.</v>
          </cell>
          <cell r="K46" t="str">
            <v>N.D2.Z.13.0.1.</v>
          </cell>
          <cell r="L46" t="str">
            <v>N.D2.Z.1311.0.1.</v>
          </cell>
          <cell r="M46" t="str">
            <v>N.D2.Z.1312.0.1.</v>
          </cell>
          <cell r="N46" t="str">
            <v>N.D2.Z.1313.0.1.</v>
          </cell>
          <cell r="O46" t="str">
            <v>N.D2.Z.1314.0.1.</v>
          </cell>
          <cell r="P46" t="str">
            <v>N.D2.Z.14.0.1.</v>
          </cell>
          <cell r="Q46" t="str">
            <v>N.D2.Z.1M.0.1.</v>
          </cell>
          <cell r="R46" t="str">
            <v>N.D2.Z.15.0.1.</v>
          </cell>
          <cell r="AA46" t="str">
            <v>N.D2.Z.0.0.2.</v>
          </cell>
          <cell r="AB46" t="str">
            <v>N.D2.Z.1.0.2.</v>
          </cell>
          <cell r="AC46" t="str">
            <v>N.D2.Z.1N.0.2.</v>
          </cell>
          <cell r="AD46" t="str">
            <v>N.D2.Z.11.0.2.</v>
          </cell>
          <cell r="AE46" t="str">
            <v>N.D2.Z.12.0.2.</v>
          </cell>
          <cell r="AF46" t="str">
            <v>N.D2.Z.13.0.2.</v>
          </cell>
          <cell r="AG46" t="str">
            <v>N.D2.Z.1311.0.2.</v>
          </cell>
          <cell r="AH46" t="str">
            <v>N.D2.Z.1312.0.2.</v>
          </cell>
          <cell r="AI46" t="str">
            <v>N.D2.Z.1313.0.2.</v>
          </cell>
          <cell r="AJ46" t="str">
            <v>N.D2.Z.1314.0.2.</v>
          </cell>
          <cell r="AK46" t="str">
            <v>N.D2.Z.14.0.2.</v>
          </cell>
          <cell r="AL46" t="str">
            <v>N.D2.Z.1M.0.2.</v>
          </cell>
          <cell r="AM46" t="str">
            <v>N.D2.Z.15.0.2.</v>
          </cell>
          <cell r="AN46" t="str">
            <v>N.D2.Z.2.0.2.</v>
          </cell>
          <cell r="AO46" t="str">
            <v>N.D2.Z.21.0.2.</v>
          </cell>
          <cell r="AP46" t="str">
            <v>N.D2.Z.211.0.2.</v>
          </cell>
          <cell r="AQ46" t="str">
            <v>N.D2.Z.2111.0.2.</v>
          </cell>
          <cell r="AR46" t="str">
            <v>N.D2.Z.2112.0.2.</v>
          </cell>
          <cell r="AS46" t="str">
            <v>N.D2.Z.212.0.2.</v>
          </cell>
          <cell r="AT46" t="str">
            <v>N.D2.Z.22.0.2.</v>
          </cell>
        </row>
        <row r="47">
          <cell r="F47" t="str">
            <v>N.D2.Z.0.13.1.</v>
          </cell>
          <cell r="G47" t="str">
            <v>N.D2.Z.1.13.1.</v>
          </cell>
          <cell r="H47" t="str">
            <v>N.D2.Z.1N.13.1.</v>
          </cell>
          <cell r="I47" t="str">
            <v>N.D2.Z.11.13.1.</v>
          </cell>
          <cell r="J47" t="str">
            <v>N.D2.Z.12.13.1.</v>
          </cell>
          <cell r="K47" t="str">
            <v>N.D2.Z.13.13.1.</v>
          </cell>
          <cell r="L47" t="str">
            <v>N.D2.Z.1311.13.1.</v>
          </cell>
          <cell r="M47" t="str">
            <v>N.D2.Z.1312.13.1.</v>
          </cell>
          <cell r="N47" t="str">
            <v>N.D2.Z.1313.13.1.</v>
          </cell>
          <cell r="O47" t="str">
            <v>N.D2.Z.1314.13.1.</v>
          </cell>
          <cell r="P47" t="str">
            <v>N.D2.Z.14.13.1.</v>
          </cell>
          <cell r="Q47" t="str">
            <v>N.D2.Z.1M.13.1.</v>
          </cell>
          <cell r="R47" t="str">
            <v>N.D2.Z.15.13.1.</v>
          </cell>
          <cell r="S47" t="str">
            <v>N.D2.Z.2.13.1.</v>
          </cell>
          <cell r="T47" t="str">
            <v>N.D2.Z.21.13.1.</v>
          </cell>
          <cell r="U47" t="str">
            <v>N.D2.Z.211.13.1.</v>
          </cell>
          <cell r="V47" t="str">
            <v>N.D2.Z.2111.13.1.</v>
          </cell>
          <cell r="W47" t="str">
            <v>N.D2.Z.2112.13.1.</v>
          </cell>
          <cell r="X47" t="str">
            <v>N.D2.Z.212.13.1.</v>
          </cell>
          <cell r="Y47" t="str">
            <v>N.D2.Z.22.13.1.</v>
          </cell>
          <cell r="AA47" t="str">
            <v>N.D2.Z.0.13.2.</v>
          </cell>
          <cell r="AB47" t="str">
            <v>N.D2.Z.1.13.2.</v>
          </cell>
          <cell r="AC47" t="str">
            <v>N.D2.Z.1N.13.2.</v>
          </cell>
          <cell r="AD47" t="str">
            <v>N.D2.Z.11.13.2.</v>
          </cell>
          <cell r="AE47" t="str">
            <v>N.D2.Z.12.13.2.</v>
          </cell>
          <cell r="AF47" t="str">
            <v>N.D2.Z.13.13.2.</v>
          </cell>
          <cell r="AG47" t="str">
            <v>N.D2.Z.1311.13.2.</v>
          </cell>
          <cell r="AH47" t="str">
            <v>N.D2.Z.1312.13.2.</v>
          </cell>
          <cell r="AI47" t="str">
            <v>N.D2.Z.1313.13.2.</v>
          </cell>
          <cell r="AJ47" t="str">
            <v>N.D2.Z.1314.13.2.</v>
          </cell>
          <cell r="AK47" t="str">
            <v>N.D2.Z.14.13.2.</v>
          </cell>
          <cell r="AL47" t="str">
            <v>N.D2.Z.1M.13.2.</v>
          </cell>
          <cell r="AM47" t="str">
            <v>N.D2.Z.15.13.2.</v>
          </cell>
          <cell r="AN47" t="str">
            <v>N.D2.Z.2.13.2.</v>
          </cell>
          <cell r="AO47" t="str">
            <v>N.D2.Z.21.13.2.</v>
          </cell>
          <cell r="AP47" t="str">
            <v>N.D2.Z.211.13.2.</v>
          </cell>
          <cell r="AQ47" t="str">
            <v>N.D2.Z.2111.13.2.</v>
          </cell>
          <cell r="AR47" t="str">
            <v>N.D2.Z.2112.13.2.</v>
          </cell>
          <cell r="AS47" t="str">
            <v>N.D2.Z.212.13.2.</v>
          </cell>
          <cell r="AT47" t="str">
            <v>N.D2.Z.22.13.2.</v>
          </cell>
        </row>
        <row r="48">
          <cell r="F48" t="str">
            <v>N.D2.Z.0.212.1.</v>
          </cell>
          <cell r="G48" t="str">
            <v>N.D2.Z.1.212.1.</v>
          </cell>
          <cell r="H48" t="str">
            <v>N.D2.Z.1N.212.1.</v>
          </cell>
          <cell r="I48" t="str">
            <v>N.D2.Z.11.212.1.</v>
          </cell>
          <cell r="J48" t="str">
            <v>N.D2.Z.12.212.1.</v>
          </cell>
          <cell r="K48" t="str">
            <v>N.D2.Z.13.212.1.</v>
          </cell>
          <cell r="L48" t="str">
            <v>N.D2.Z.1311.212.1.</v>
          </cell>
          <cell r="M48" t="str">
            <v>N.D2.Z.1312.212.1.</v>
          </cell>
          <cell r="N48" t="str">
            <v>N.D2.Z.1313.212.1.</v>
          </cell>
          <cell r="O48" t="str">
            <v>N.D2.Z.1314.212.1.</v>
          </cell>
          <cell r="P48" t="str">
            <v>N.D2.Z.14.212.1.</v>
          </cell>
          <cell r="Q48" t="str">
            <v>N.D2.Z.1M.212.1.</v>
          </cell>
          <cell r="R48" t="str">
            <v>N.D2.Z.15.212.1.</v>
          </cell>
          <cell r="S48" t="str">
            <v>N.D2.Z.2.212.1.</v>
          </cell>
          <cell r="T48" t="str">
            <v>N.D2.Z.21.212.1.</v>
          </cell>
          <cell r="U48" t="str">
            <v>N.D2.Z.211.212.1.</v>
          </cell>
          <cell r="V48" t="str">
            <v>N.D2.Z.2111.212.1.</v>
          </cell>
          <cell r="W48" t="str">
            <v>N.D2.Z.2112.212.1.</v>
          </cell>
          <cell r="X48" t="str">
            <v>N.D2.Z.212.212.1.</v>
          </cell>
          <cell r="Y48" t="str">
            <v>N.D2.Z.22.212.1.</v>
          </cell>
          <cell r="AA48" t="str">
            <v>N.D2.Z.0.212.2.</v>
          </cell>
          <cell r="AB48" t="str">
            <v>N.D2.Z.1.212.2.</v>
          </cell>
          <cell r="AC48" t="str">
            <v>N.D2.Z.1N.212.2.</v>
          </cell>
          <cell r="AD48" t="str">
            <v>N.D2.Z.11.212.2.</v>
          </cell>
          <cell r="AE48" t="str">
            <v>N.D2.Z.12.212.2.</v>
          </cell>
          <cell r="AF48" t="str">
            <v>N.D2.Z.13.212.2.</v>
          </cell>
          <cell r="AG48" t="str">
            <v>N.D2.Z.1311.212.2.</v>
          </cell>
          <cell r="AH48" t="str">
            <v>N.D2.Z.1312.212.2.</v>
          </cell>
          <cell r="AI48" t="str">
            <v>N.D2.Z.1313.212.2.</v>
          </cell>
          <cell r="AJ48" t="str">
            <v>N.D2.Z.1314.212.2.</v>
          </cell>
          <cell r="AK48" t="str">
            <v>N.D2.Z.14.212.2.</v>
          </cell>
          <cell r="AL48" t="str">
            <v>N.D2.Z.1M.212.2.</v>
          </cell>
          <cell r="AM48" t="str">
            <v>N.D2.Z.15.212.2.</v>
          </cell>
          <cell r="AN48" t="str">
            <v>N.D2.Z.2.212.2.</v>
          </cell>
          <cell r="AO48" t="str">
            <v>N.D2.Z.21.212.2.</v>
          </cell>
          <cell r="AP48" t="str">
            <v>N.D2.Z.211.212.2.</v>
          </cell>
          <cell r="AQ48" t="str">
            <v>N.D2.Z.2111.212.2.</v>
          </cell>
          <cell r="AR48" t="str">
            <v>N.D2.Z.2112.212.2.</v>
          </cell>
          <cell r="AS48" t="str">
            <v>N.D2.Z.212.212.2.</v>
          </cell>
          <cell r="AT48" t="str">
            <v>N.D2.Z.22.212.2.</v>
          </cell>
        </row>
        <row r="49">
          <cell r="F49" t="str">
            <v>N.D3.Z.0.0.1.</v>
          </cell>
          <cell r="G49" t="str">
            <v>N.D3.Z.1.0.1.</v>
          </cell>
          <cell r="H49" t="str">
            <v>N.D3.Z.1N.0.1.</v>
          </cell>
          <cell r="I49" t="str">
            <v>N.D3.Z.11.0.1.</v>
          </cell>
          <cell r="J49" t="str">
            <v>N.D3.Z.12.0.1.</v>
          </cell>
          <cell r="K49" t="str">
            <v>N.D3.Z.13.0.1.</v>
          </cell>
          <cell r="L49" t="str">
            <v>N.D3.Z.1311.0.1.</v>
          </cell>
          <cell r="M49" t="str">
            <v>N.D3.Z.1312.0.1.</v>
          </cell>
          <cell r="N49" t="str">
            <v>N.D3.Z.1313.0.1.</v>
          </cell>
          <cell r="O49" t="str">
            <v>N.D3.Z.1314.0.1.</v>
          </cell>
          <cell r="P49" t="str">
            <v>N.D3.Z.14.0.1.</v>
          </cell>
          <cell r="Q49" t="str">
            <v>N.D3.Z.1M.0.1.</v>
          </cell>
          <cell r="R49" t="str">
            <v>N.D3.Z.15.0.1.</v>
          </cell>
          <cell r="S49" t="str">
            <v>N.D3.Z.2.0.1.</v>
          </cell>
          <cell r="T49" t="str">
            <v>N.D3.Z.21.0.1.</v>
          </cell>
          <cell r="U49" t="str">
            <v>N.D3.Z.211.0.1.</v>
          </cell>
          <cell r="V49" t="str">
            <v>N.D3.Z.2111.0.1.</v>
          </cell>
          <cell r="W49" t="str">
            <v>N.D3.Z.2112.0.1.</v>
          </cell>
          <cell r="X49" t="str">
            <v>N.D3.Z.212.0.1.</v>
          </cell>
          <cell r="Y49" t="str">
            <v>N.D3.Z.22.0.1.</v>
          </cell>
          <cell r="AA49" t="str">
            <v>N.D3.Z.0.0.2.</v>
          </cell>
          <cell r="AB49" t="str">
            <v>N.D3.Z.1.0.2.</v>
          </cell>
          <cell r="AC49" t="str">
            <v>N.D3.Z.1N.0.2.</v>
          </cell>
          <cell r="AD49" t="str">
            <v>N.D3.Z.11.0.2.</v>
          </cell>
          <cell r="AE49" t="str">
            <v>N.D3.Z.12.0.2.</v>
          </cell>
          <cell r="AF49" t="str">
            <v>N.D3.Z.13.0.2.</v>
          </cell>
          <cell r="AG49" t="str">
            <v>N.D3.Z.1311.0.2.</v>
          </cell>
          <cell r="AH49" t="str">
            <v>N.D3.Z.1312.0.2.</v>
          </cell>
          <cell r="AI49" t="str">
            <v>N.D3.Z.1313.0.2.</v>
          </cell>
          <cell r="AJ49" t="str">
            <v>N.D3.Z.1314.0.2.</v>
          </cell>
          <cell r="AK49" t="str">
            <v>N.D3.Z.14.0.2.</v>
          </cell>
          <cell r="AL49" t="str">
            <v>N.D3.Z.1M.0.2.</v>
          </cell>
          <cell r="AM49" t="str">
            <v>N.D3.Z.15.0.2.</v>
          </cell>
          <cell r="AN49" t="str">
            <v>N.D3.Z.2.0.2.</v>
          </cell>
          <cell r="AO49" t="str">
            <v>N.D3.Z.21.0.2.</v>
          </cell>
          <cell r="AP49" t="str">
            <v>N.D3.Z.211.0.2.</v>
          </cell>
          <cell r="AQ49" t="str">
            <v>N.D3.Z.2111.0.2.</v>
          </cell>
          <cell r="AR49" t="str">
            <v>N.D3.Z.2112.0.2.</v>
          </cell>
          <cell r="AS49" t="str">
            <v>N.D3.Z.212.0.2.</v>
          </cell>
          <cell r="AT49" t="str">
            <v>N.D3.Z.22.0.2.</v>
          </cell>
        </row>
        <row r="50">
          <cell r="F50" t="str">
            <v>N.D3.Z.0.13.1.</v>
          </cell>
          <cell r="G50" t="str">
            <v>N.D3.Z.1.13.1.</v>
          </cell>
          <cell r="H50" t="str">
            <v>N.D3.Z.1N.13.1.</v>
          </cell>
          <cell r="I50" t="str">
            <v>N.D3.Z.11.13.1.</v>
          </cell>
          <cell r="J50" t="str">
            <v>N.D3.Z.12.13.1.</v>
          </cell>
          <cell r="K50" t="str">
            <v>N.D3.Z.13.13.1.</v>
          </cell>
          <cell r="L50" t="str">
            <v>N.D3.Z.1311.13.1.</v>
          </cell>
          <cell r="M50" t="str">
            <v>N.D3.Z.1312.13.1.</v>
          </cell>
          <cell r="N50" t="str">
            <v>N.D3.Z.1313.13.1.</v>
          </cell>
          <cell r="O50" t="str">
            <v>N.D3.Z.1314.13.1.</v>
          </cell>
          <cell r="P50" t="str">
            <v>N.D3.Z.14.13.1.</v>
          </cell>
          <cell r="Q50" t="str">
            <v>N.D3.Z.1M.13.1.</v>
          </cell>
          <cell r="R50" t="str">
            <v>N.D3.Z.15.13.1.</v>
          </cell>
          <cell r="S50" t="str">
            <v>N.D3.Z.2.13.1.</v>
          </cell>
          <cell r="T50" t="str">
            <v>N.D3.Z.21.13.1.</v>
          </cell>
          <cell r="U50" t="str">
            <v>N.D3.Z.211.13.1.</v>
          </cell>
          <cell r="V50" t="str">
            <v>N.D3.Z.2111.13.1.</v>
          </cell>
          <cell r="W50" t="str">
            <v>N.D3.Z.2112.13.1.</v>
          </cell>
          <cell r="X50" t="str">
            <v>N.D3.Z.212.13.1.</v>
          </cell>
          <cell r="Y50" t="str">
            <v>N.D3.Z.22.13.1.</v>
          </cell>
          <cell r="AA50" t="str">
            <v>N.D3.Z.0.13.2.</v>
          </cell>
          <cell r="AB50" t="str">
            <v>N.D3.Z.1.13.2.</v>
          </cell>
          <cell r="AC50" t="str">
            <v>N.D3.Z.1N.13.2.</v>
          </cell>
          <cell r="AD50" t="str">
            <v>N.D3.Z.11.13.2.</v>
          </cell>
          <cell r="AE50" t="str">
            <v>N.D3.Z.12.13.2.</v>
          </cell>
          <cell r="AF50" t="str">
            <v>N.D3.Z.13.13.2.</v>
          </cell>
          <cell r="AG50" t="str">
            <v>N.D3.Z.1311.13.2.</v>
          </cell>
          <cell r="AH50" t="str">
            <v>N.D3.Z.1312.13.2.</v>
          </cell>
          <cell r="AI50" t="str">
            <v>N.D3.Z.1313.13.2.</v>
          </cell>
          <cell r="AJ50" t="str">
            <v>N.D3.Z.1314.13.2.</v>
          </cell>
          <cell r="AK50" t="str">
            <v>N.D3.Z.14.13.2.</v>
          </cell>
          <cell r="AL50" t="str">
            <v>N.D3.Z.1M.13.2.</v>
          </cell>
          <cell r="AM50" t="str">
            <v>N.D3.Z.15.13.2.</v>
          </cell>
          <cell r="AN50" t="str">
            <v>N.D3.Z.2.13.2.</v>
          </cell>
          <cell r="AO50" t="str">
            <v>N.D3.Z.21.13.2.</v>
          </cell>
          <cell r="AP50" t="str">
            <v>N.D3.Z.211.13.2.</v>
          </cell>
          <cell r="AQ50" t="str">
            <v>N.D3.Z.2111.13.2.</v>
          </cell>
          <cell r="AR50" t="str">
            <v>N.D3.Z.2112.13.2.</v>
          </cell>
          <cell r="AS50" t="str">
            <v>N.D3.Z.212.13.2.</v>
          </cell>
          <cell r="AT50" t="str">
            <v>N.D3.Z.22.13.2.</v>
          </cell>
        </row>
        <row r="51">
          <cell r="F51" t="str">
            <v>N.D3.Z.0.212.1.</v>
          </cell>
          <cell r="G51" t="str">
            <v>N.D3.Z.1.212.1.</v>
          </cell>
          <cell r="H51" t="str">
            <v>N.D3.Z.1N.212.1.</v>
          </cell>
          <cell r="I51" t="str">
            <v>N.D3.Z.11.212.1.</v>
          </cell>
          <cell r="J51" t="str">
            <v>N.D3.Z.12.212.1.</v>
          </cell>
          <cell r="K51" t="str">
            <v>N.D3.Z.13.212.1.</v>
          </cell>
          <cell r="L51" t="str">
            <v>N.D3.Z.1311.212.1.</v>
          </cell>
          <cell r="M51" t="str">
            <v>N.D3.Z.1312.212.1.</v>
          </cell>
          <cell r="N51" t="str">
            <v>N.D3.Z.1313.212.1.</v>
          </cell>
          <cell r="O51" t="str">
            <v>N.D3.Z.1314.212.1.</v>
          </cell>
          <cell r="P51" t="str">
            <v>N.D3.Z.14.212.1.</v>
          </cell>
          <cell r="Q51" t="str">
            <v>N.D3.Z.1M.212.1.</v>
          </cell>
          <cell r="R51" t="str">
            <v>N.D3.Z.15.212.1.</v>
          </cell>
          <cell r="S51" t="str">
            <v>N.D3.Z.2.212.1.</v>
          </cell>
          <cell r="T51" t="str">
            <v>N.D3.Z.21.212.1.</v>
          </cell>
          <cell r="U51" t="str">
            <v>N.D3.Z.211.212.1.</v>
          </cell>
          <cell r="V51" t="str">
            <v>N.D3.Z.2111.212.1.</v>
          </cell>
          <cell r="W51" t="str">
            <v>N.D3.Z.2112.212.1.</v>
          </cell>
          <cell r="X51" t="str">
            <v>N.D3.Z.212.212.1.</v>
          </cell>
          <cell r="Y51" t="str">
            <v>N.D3.Z.22.212.1.</v>
          </cell>
          <cell r="AA51" t="str">
            <v>N.D3.Z.0.212.2.</v>
          </cell>
          <cell r="AB51" t="str">
            <v>N.D3.Z.1.212.2.</v>
          </cell>
          <cell r="AC51" t="str">
            <v>N.D3.Z.1N.212.2.</v>
          </cell>
          <cell r="AD51" t="str">
            <v>N.D3.Z.11.212.2.</v>
          </cell>
          <cell r="AE51" t="str">
            <v>N.D3.Z.12.212.2.</v>
          </cell>
          <cell r="AF51" t="str">
            <v>N.D3.Z.13.212.2.</v>
          </cell>
          <cell r="AG51" t="str">
            <v>N.D3.Z.1311.212.2.</v>
          </cell>
          <cell r="AH51" t="str">
            <v>N.D3.Z.1312.212.2.</v>
          </cell>
          <cell r="AI51" t="str">
            <v>N.D3.Z.1313.212.2.</v>
          </cell>
          <cell r="AJ51" t="str">
            <v>N.D3.Z.1314.212.2.</v>
          </cell>
          <cell r="AK51" t="str">
            <v>N.D3.Z.14.212.2.</v>
          </cell>
          <cell r="AL51" t="str">
            <v>N.D3.Z.1M.212.2.</v>
          </cell>
          <cell r="AM51" t="str">
            <v>N.D3.Z.15.212.2.</v>
          </cell>
          <cell r="AN51" t="str">
            <v>N.D3.Z.2.212.2.</v>
          </cell>
          <cell r="AO51" t="str">
            <v>N.D3.Z.21.212.2.</v>
          </cell>
          <cell r="AP51" t="str">
            <v>N.D3.Z.211.212.2.</v>
          </cell>
          <cell r="AQ51" t="str">
            <v>N.D3.Z.2111.212.2.</v>
          </cell>
          <cell r="AR51" t="str">
            <v>N.D3.Z.2112.212.2.</v>
          </cell>
          <cell r="AS51" t="str">
            <v>N.D3.Z.212.212.2.</v>
          </cell>
          <cell r="AT51" t="str">
            <v>N.D3.Z.22.212.2.</v>
          </cell>
        </row>
        <row r="52">
          <cell r="F52" t="str">
            <v>N.D4.Z.0.0.1.</v>
          </cell>
          <cell r="G52" t="str">
            <v>N.D4.Z.1.0.1.</v>
          </cell>
          <cell r="H52" t="str">
            <v>N.D4.Z.1N.0.1.</v>
          </cell>
          <cell r="I52" t="str">
            <v>N.D4.Z.11.0.1.</v>
          </cell>
          <cell r="J52" t="str">
            <v>N.D4.Z.12.0.1.</v>
          </cell>
          <cell r="K52" t="str">
            <v>N.D4.Z.13.0.1.</v>
          </cell>
          <cell r="L52" t="str">
            <v>N.D4.Z.1311.0.1.</v>
          </cell>
          <cell r="M52" t="str">
            <v>N.D4.Z.1312.0.1.</v>
          </cell>
          <cell r="N52" t="str">
            <v>N.D4.Z.1313.0.1.</v>
          </cell>
          <cell r="O52" t="str">
            <v>N.D4.Z.1314.0.1.</v>
          </cell>
          <cell r="P52" t="str">
            <v>N.D4.Z.14.0.1.</v>
          </cell>
          <cell r="Q52" t="str">
            <v>N.D4.Z.1M.0.1.</v>
          </cell>
          <cell r="R52" t="str">
            <v>N.D4.Z.15.0.1.</v>
          </cell>
          <cell r="S52" t="str">
            <v>N.D4.Z.2.0.1.</v>
          </cell>
          <cell r="T52" t="str">
            <v>N.D4.Z.21.0.1.</v>
          </cell>
          <cell r="U52" t="str">
            <v>N.D4.Z.211.0.1.</v>
          </cell>
          <cell r="V52" t="str">
            <v>N.D4.Z.2111.0.1.</v>
          </cell>
          <cell r="W52" t="str">
            <v>N.D4.Z.2112.0.1.</v>
          </cell>
          <cell r="X52" t="str">
            <v>N.D4.Z.212.0.1.</v>
          </cell>
          <cell r="Y52" t="str">
            <v>N.D4.Z.22.0.1.</v>
          </cell>
          <cell r="AA52" t="str">
            <v>N.D4.Z.0.0.2.</v>
          </cell>
          <cell r="AB52" t="str">
            <v>N.D4.Z.1.0.2.</v>
          </cell>
          <cell r="AC52" t="str">
            <v>N.D4.Z.1N.0.2.</v>
          </cell>
          <cell r="AD52" t="str">
            <v>N.D4.Z.11.0.2.</v>
          </cell>
          <cell r="AE52" t="str">
            <v>N.D4.Z.12.0.2.</v>
          </cell>
          <cell r="AF52" t="str">
            <v>N.D4.Z.13.0.2.</v>
          </cell>
          <cell r="AG52" t="str">
            <v>N.D4.Z.1311.0.2.</v>
          </cell>
          <cell r="AH52" t="str">
            <v>N.D4.Z.1312.0.2.</v>
          </cell>
          <cell r="AI52" t="str">
            <v>N.D4.Z.1313.0.2.</v>
          </cell>
          <cell r="AJ52" t="str">
            <v>N.D4.Z.1314.0.2.</v>
          </cell>
          <cell r="AK52" t="str">
            <v>N.D4.Z.14.0.2.</v>
          </cell>
          <cell r="AL52" t="str">
            <v>N.D4.Z.1M.0.2.</v>
          </cell>
          <cell r="AM52" t="str">
            <v>N.D4.Z.15.0.2.</v>
          </cell>
          <cell r="AN52" t="str">
            <v>N.D4.Z.2.0.2.</v>
          </cell>
          <cell r="AO52" t="str">
            <v>N.D4.Z.21.0.2.</v>
          </cell>
          <cell r="AP52" t="str">
            <v>N.D4.Z.211.0.2.</v>
          </cell>
          <cell r="AQ52" t="str">
            <v>N.D4.Z.2111.0.2.</v>
          </cell>
          <cell r="AR52" t="str">
            <v>N.D4.Z.2112.0.2.</v>
          </cell>
          <cell r="AS52" t="str">
            <v>N.D4.Z.212.0.2.</v>
          </cell>
          <cell r="AT52" t="str">
            <v>N.D4.Z.22.0.2.</v>
          </cell>
        </row>
        <row r="53">
          <cell r="F53" t="str">
            <v>N.D4.Z.0.13.1.</v>
          </cell>
          <cell r="G53" t="str">
            <v>N.D4.Z.1.13.1.</v>
          </cell>
          <cell r="I53" t="str">
            <v>N.D4.Z.11.13.1.</v>
          </cell>
          <cell r="J53" t="str">
            <v>N.D4.Z.12.13.1.</v>
          </cell>
          <cell r="K53" t="str">
            <v>N.D4.Z.13.13.1.</v>
          </cell>
          <cell r="L53" t="str">
            <v>N.D4.Z.1311.13.1.</v>
          </cell>
          <cell r="M53" t="str">
            <v>N.D4.Z.1312.13.1.</v>
          </cell>
          <cell r="N53" t="str">
            <v>N.D4.Z.1313.13.1.</v>
          </cell>
          <cell r="O53" t="str">
            <v>N.D4.Z.1314.13.1.</v>
          </cell>
          <cell r="P53" t="str">
            <v>N.D4.Z.14.13.1.</v>
          </cell>
          <cell r="Q53" t="str">
            <v>N.D4.Z.1M.13.1.</v>
          </cell>
          <cell r="R53" t="str">
            <v>N.D4.Z.15.13.1.</v>
          </cell>
          <cell r="S53" t="str">
            <v>N.D4.Z.2.13.1.</v>
          </cell>
          <cell r="T53" t="str">
            <v>N.D4.Z.21.13.1.</v>
          </cell>
          <cell r="U53" t="str">
            <v>N.D4.Z.211.13.1.</v>
          </cell>
          <cell r="V53" t="str">
            <v>N.D4.Z.2111.13.1.</v>
          </cell>
          <cell r="W53" t="str">
            <v>N.D4.Z.2112.13.1.</v>
          </cell>
          <cell r="X53" t="str">
            <v>N.D4.Z.212.13.1.</v>
          </cell>
          <cell r="Y53" t="str">
            <v>N.D4.Z.22.13.1.</v>
          </cell>
          <cell r="AA53" t="str">
            <v>N.D4.Z.0.13.2.</v>
          </cell>
          <cell r="AB53" t="str">
            <v>N.D4.Z.1.13.2.</v>
          </cell>
          <cell r="AC53" t="str">
            <v>N.D4.Z.1N.13.2.</v>
          </cell>
          <cell r="AD53" t="str">
            <v>N.D4.Z.11.13.2.</v>
          </cell>
          <cell r="AE53" t="str">
            <v>N.D4.Z.12.13.2.</v>
          </cell>
          <cell r="AF53" t="str">
            <v>N.D4.Z.13.13.2.</v>
          </cell>
          <cell r="AG53" t="str">
            <v>N.D4.Z.1311.13.2.</v>
          </cell>
          <cell r="AH53" t="str">
            <v>N.D4.Z.1312.13.2.</v>
          </cell>
          <cell r="AI53" t="str">
            <v>N.D4.Z.1313.13.2.</v>
          </cell>
          <cell r="AJ53" t="str">
            <v>N.D4.Z.1314.13.2.</v>
          </cell>
          <cell r="AK53" t="str">
            <v>N.D4.Z.14.13.2.</v>
          </cell>
          <cell r="AL53" t="str">
            <v>N.D4.Z.1M.13.2.</v>
          </cell>
          <cell r="AM53" t="str">
            <v>N.D4.Z.15.13.2.</v>
          </cell>
          <cell r="AN53" t="str">
            <v>N.D4.Z.2.13.2.</v>
          </cell>
          <cell r="AO53" t="str">
            <v>N.D4.Z.21.13.2.</v>
          </cell>
          <cell r="AP53" t="str">
            <v>N.D4.Z.211.13.2.</v>
          </cell>
          <cell r="AQ53" t="str">
            <v>N.D4.Z.2111.13.2.</v>
          </cell>
          <cell r="AR53" t="str">
            <v>N.D4.Z.2112.13.2.</v>
          </cell>
          <cell r="AS53" t="str">
            <v>N.D4.Z.212.13.2.</v>
          </cell>
          <cell r="AT53" t="str">
            <v>N.D4.Z.22.13.2.</v>
          </cell>
        </row>
        <row r="54">
          <cell r="F54" t="str">
            <v>N.D4.Z.0.U.1.</v>
          </cell>
          <cell r="G54" t="str">
            <v>N.D4.Z.1.U.1.</v>
          </cell>
          <cell r="I54" t="str">
            <v>N.D4.Z.11.U.1.</v>
          </cell>
          <cell r="J54" t="str">
            <v>N.D4.Z.12.U.1.</v>
          </cell>
          <cell r="K54" t="str">
            <v>N.D4.Z.13.U.1.</v>
          </cell>
          <cell r="L54" t="str">
            <v>N.D4.Z.1311.U.1.</v>
          </cell>
          <cell r="M54" t="str">
            <v>N.D4.Z.1312.U.1.</v>
          </cell>
          <cell r="N54" t="str">
            <v>N.D4.Z.1313.U.1.</v>
          </cell>
          <cell r="O54" t="str">
            <v>N.D4.Z.1314.U.1.</v>
          </cell>
          <cell r="P54" t="str">
            <v>N.D4.Z.14.U.1.</v>
          </cell>
          <cell r="Q54" t="str">
            <v>N.D4.Z.1M.U.1.</v>
          </cell>
          <cell r="R54" t="str">
            <v>N.D4.Z.15.U.1.</v>
          </cell>
          <cell r="S54" t="str">
            <v>N.D4.Z.2.U.1.</v>
          </cell>
          <cell r="T54" t="str">
            <v>N.D4.Z.21.U.1.</v>
          </cell>
          <cell r="U54" t="str">
            <v>N.D4.Z.211.U.1.</v>
          </cell>
          <cell r="V54" t="str">
            <v>N.D4.Z.2111.U.1.</v>
          </cell>
          <cell r="W54" t="str">
            <v>N.D4.Z.2112.U.1.</v>
          </cell>
          <cell r="X54" t="str">
            <v>N.D4.Z.212.U.1.</v>
          </cell>
          <cell r="Y54" t="str">
            <v>N.D4.Z.22.U.1.</v>
          </cell>
          <cell r="AA54" t="str">
            <v>N.D4.Z.0.U.2.</v>
          </cell>
          <cell r="AB54" t="str">
            <v>N.D4.Z.1.U.2.</v>
          </cell>
          <cell r="AC54" t="str">
            <v>N.D4.Z.1N.U.2.</v>
          </cell>
          <cell r="AD54" t="str">
            <v>N.D4.Z.11.U.2.</v>
          </cell>
          <cell r="AE54" t="str">
            <v>N.D4.Z.12.U.2.</v>
          </cell>
          <cell r="AF54" t="str">
            <v>N.D4.Z.13.U.2.</v>
          </cell>
          <cell r="AG54" t="str">
            <v>N.D4.Z.1311.U.2.</v>
          </cell>
          <cell r="AH54" t="str">
            <v>N.D4.Z.1312.U.2.</v>
          </cell>
          <cell r="AI54" t="str">
            <v>N.D4.Z.1313.U.2.</v>
          </cell>
          <cell r="AJ54" t="str">
            <v>N.D4.Z.1314.U.2.</v>
          </cell>
          <cell r="AK54" t="str">
            <v>N.D4.Z.14.U.2.</v>
          </cell>
          <cell r="AL54" t="str">
            <v>N.D4.Z.1M.U.2.</v>
          </cell>
          <cell r="AM54" t="str">
            <v>N.D4.Z.15.U.2.</v>
          </cell>
          <cell r="AN54" t="str">
            <v>N.D4.Z.2.U.2.</v>
          </cell>
          <cell r="AO54" t="str">
            <v>N.D4.Z.21.U.2.</v>
          </cell>
          <cell r="AP54" t="str">
            <v>N.D4.Z.211.U.2.</v>
          </cell>
          <cell r="AQ54" t="str">
            <v>N.D4.Z.2111.U.2.</v>
          </cell>
          <cell r="AR54" t="str">
            <v>N.D4.Z.2112.U.2.</v>
          </cell>
          <cell r="AS54" t="str">
            <v>N.D4.Z.212.U.2.</v>
          </cell>
          <cell r="AT54" t="str">
            <v>N.D4.Z.22.U.2.</v>
          </cell>
        </row>
        <row r="55">
          <cell r="F55" t="str">
            <v>N.D7.Z.0.0.1.</v>
          </cell>
          <cell r="G55" t="str">
            <v>N.D7.Z.1.0.1.</v>
          </cell>
          <cell r="I55" t="str">
            <v>N.D7.Z.11.0.1.</v>
          </cell>
          <cell r="J55" t="str">
            <v>N.D7.Z.12.0.1.</v>
          </cell>
          <cell r="K55" t="str">
            <v>N.D7.Z.13.0.1.</v>
          </cell>
          <cell r="L55" t="str">
            <v>N.D7.Z.1311.0.1.</v>
          </cell>
          <cell r="M55" t="str">
            <v>N.D7.Z.1312.0.1.</v>
          </cell>
          <cell r="N55" t="str">
            <v>N.D7.Z.1313.0.1.</v>
          </cell>
          <cell r="O55" t="str">
            <v>N.D7.Z.1314.0.1.</v>
          </cell>
          <cell r="P55" t="str">
            <v>N.D7.Z.14.0.1.</v>
          </cell>
          <cell r="Q55" t="str">
            <v>N.D7.Z.1M.0.1.</v>
          </cell>
          <cell r="R55" t="str">
            <v>N.D7.Z.15.0.1.</v>
          </cell>
          <cell r="S55" t="str">
            <v>N.D7.Z.2.0.1.</v>
          </cell>
          <cell r="T55" t="str">
            <v>N.D7.Z.21.0.1.</v>
          </cell>
          <cell r="U55" t="str">
            <v>N.D7.Z.211.0.1.</v>
          </cell>
          <cell r="V55" t="str">
            <v>N.D7.Z.2111.0.1.</v>
          </cell>
          <cell r="W55" t="str">
            <v>N.D7.Z.2112.0.1.</v>
          </cell>
          <cell r="X55" t="str">
            <v>N.D7.Z.212.0.1.</v>
          </cell>
          <cell r="Y55" t="str">
            <v>N.D7.Z.22.0.1.</v>
          </cell>
          <cell r="AA55" t="str">
            <v>N.D7.Z.0.0.2.</v>
          </cell>
          <cell r="AB55" t="str">
            <v>N.D7.Z.1.0.2.</v>
          </cell>
          <cell r="AC55" t="str">
            <v>N.D7.Z.1N.0.2.</v>
          </cell>
          <cell r="AD55" t="str">
            <v>N.D7.Z.11.0.2.</v>
          </cell>
          <cell r="AE55" t="str">
            <v>N.D7.Z.12.0.2.</v>
          </cell>
          <cell r="AF55" t="str">
            <v>N.D7.Z.13.0.2.</v>
          </cell>
          <cell r="AG55" t="str">
            <v>N.D7.Z.1311.0.2.</v>
          </cell>
          <cell r="AH55" t="str">
            <v>N.D7.Z.1312.0.2.</v>
          </cell>
          <cell r="AI55" t="str">
            <v>N.D7.Z.1313.0.2.</v>
          </cell>
          <cell r="AJ55" t="str">
            <v>N.D7.Z.1314.0.2.</v>
          </cell>
          <cell r="AK55" t="str">
            <v>N.D7.Z.14.0.2.</v>
          </cell>
          <cell r="AL55" t="str">
            <v>N.D7.Z.1M.0.2.</v>
          </cell>
          <cell r="AM55" t="str">
            <v>N.D7.Z.15.0.2.</v>
          </cell>
          <cell r="AN55" t="str">
            <v>N.D7.Z.2.0.2.</v>
          </cell>
          <cell r="AO55" t="str">
            <v>N.D7.Z.21.0.2.</v>
          </cell>
          <cell r="AP55" t="str">
            <v>N.D7.Z.211.0.2.</v>
          </cell>
          <cell r="AQ55" t="str">
            <v>N.D7.Z.2111.0.2.</v>
          </cell>
          <cell r="AR55" t="str">
            <v>N.D7.Z.2112.0.2.</v>
          </cell>
          <cell r="AS55" t="str">
            <v>N.D7.Z.212.0.2.</v>
          </cell>
          <cell r="AT55" t="str">
            <v>N.D7.Z.22.0.2.</v>
          </cell>
        </row>
        <row r="56">
          <cell r="F56" t="str">
            <v>N.D7.Z.0.13.1.</v>
          </cell>
          <cell r="G56" t="str">
            <v>N.D7.Z.1.13.1.</v>
          </cell>
          <cell r="I56" t="str">
            <v>N.D7.Z.11.13.1.</v>
          </cell>
          <cell r="J56" t="str">
            <v>N.D7.Z.12.13.1.</v>
          </cell>
          <cell r="K56" t="str">
            <v>N.D7.Z.13.13.1.</v>
          </cell>
          <cell r="L56" t="str">
            <v>N.D7.Z.1311.13.1.</v>
          </cell>
          <cell r="M56" t="str">
            <v>N.D7.Z.1312.13.1.</v>
          </cell>
          <cell r="N56" t="str">
            <v>N.D7.Z.1313.13.1.</v>
          </cell>
          <cell r="O56" t="str">
            <v>N.D7.Z.1314.13.1.</v>
          </cell>
          <cell r="P56" t="str">
            <v>N.D7.Z.14.13.1.</v>
          </cell>
          <cell r="Q56" t="str">
            <v>N.D7.Z.1M.13.1.</v>
          </cell>
          <cell r="R56" t="str">
            <v>N.D7.Z.15.13.1.</v>
          </cell>
          <cell r="S56" t="str">
            <v>N.D7.Z.2.13.1.</v>
          </cell>
          <cell r="T56" t="str">
            <v>N.D7.Z.21.13.1.</v>
          </cell>
          <cell r="U56" t="str">
            <v>N.D7.Z.211.13.1.</v>
          </cell>
          <cell r="V56" t="str">
            <v>N.D7.Z.2111.13.1.</v>
          </cell>
          <cell r="W56" t="str">
            <v>N.D7.Z.2112.13.1.</v>
          </cell>
          <cell r="X56" t="str">
            <v>N.D7.Z.212.13.1.</v>
          </cell>
          <cell r="Y56" t="str">
            <v>N.D7.Z.22.13.1.</v>
          </cell>
          <cell r="AA56" t="str">
            <v>N.D7.Z.0.13.2.</v>
          </cell>
          <cell r="AB56" t="str">
            <v>N.D7.Z.1.13.2.</v>
          </cell>
          <cell r="AC56" t="str">
            <v>N.D7.Z.1N.13.2.</v>
          </cell>
          <cell r="AD56" t="str">
            <v>N.D7.Z.11.13.2.</v>
          </cell>
          <cell r="AE56" t="str">
            <v>N.D7.Z.12.13.2.</v>
          </cell>
          <cell r="AF56" t="str">
            <v>N.D7.Z.13.13.2.</v>
          </cell>
          <cell r="AG56" t="str">
            <v>N.D7.Z.1311.13.2.</v>
          </cell>
          <cell r="AH56" t="str">
            <v>N.D7.Z.1312.13.2.</v>
          </cell>
          <cell r="AI56" t="str">
            <v>N.D7.Z.1313.13.2.</v>
          </cell>
          <cell r="AJ56" t="str">
            <v>N.D7.Z.1314.13.2.</v>
          </cell>
          <cell r="AK56" t="str">
            <v>N.D7.Z.14.13.2.</v>
          </cell>
          <cell r="AL56" t="str">
            <v>N.D7.Z.1M.13.2.</v>
          </cell>
          <cell r="AM56" t="str">
            <v>N.D7.Z.15.13.2.</v>
          </cell>
          <cell r="AN56" t="str">
            <v>N.D7.Z.2.13.2.</v>
          </cell>
          <cell r="AO56" t="str">
            <v>N.D7.Z.21.13.2.</v>
          </cell>
          <cell r="AP56" t="str">
            <v>N.D7.Z.211.13.2.</v>
          </cell>
          <cell r="AQ56" t="str">
            <v>N.D7.Z.2111.13.2.</v>
          </cell>
          <cell r="AR56" t="str">
            <v>N.D7.Z.2112.13.2.</v>
          </cell>
          <cell r="AS56" t="str">
            <v>N.D7.Z.212.13.2.</v>
          </cell>
          <cell r="AT56" t="str">
            <v>N.D7.Z.22.13.2.</v>
          </cell>
        </row>
        <row r="57">
          <cell r="F57" t="str">
            <v>N.D7.Z.0.U.1.</v>
          </cell>
          <cell r="G57" t="str">
            <v>N.D7.Z.1.U.1.</v>
          </cell>
          <cell r="I57" t="str">
            <v>N.D7.Z.11.U.1.</v>
          </cell>
          <cell r="J57" t="str">
            <v>N.D7.Z.12.U.1.</v>
          </cell>
          <cell r="K57" t="str">
            <v>N.D7.Z.13.U.1.</v>
          </cell>
          <cell r="L57" t="str">
            <v>N.D7.Z.1311.U.1.</v>
          </cell>
          <cell r="M57" t="str">
            <v>N.D7.Z.1312.U.1.</v>
          </cell>
          <cell r="N57" t="str">
            <v>N.D7.Z.1313.U.1.</v>
          </cell>
          <cell r="O57" t="str">
            <v>N.D7.Z.1314.U.1.</v>
          </cell>
          <cell r="P57" t="str">
            <v>N.D7.Z.14.U.1.</v>
          </cell>
          <cell r="Q57" t="str">
            <v>N.D7.Z.1M.U.1.</v>
          </cell>
          <cell r="R57" t="str">
            <v>N.D7.Z.15.U.1.</v>
          </cell>
          <cell r="S57" t="str">
            <v>N.D7.Z.2.U.1.</v>
          </cell>
          <cell r="T57" t="str">
            <v>N.D7.Z.21.U.1.</v>
          </cell>
          <cell r="U57" t="str">
            <v>N.D7.Z.211.U.1.</v>
          </cell>
          <cell r="V57" t="str">
            <v>N.D7.Z.2111.U.1.</v>
          </cell>
          <cell r="W57" t="str">
            <v>N.D7.Z.2112.U.1.</v>
          </cell>
          <cell r="X57" t="str">
            <v>N.D7.Z.212.U.1.</v>
          </cell>
          <cell r="Y57" t="str">
            <v>N.D7.Z.22.U.1.</v>
          </cell>
          <cell r="AA57" t="str">
            <v>N.D7.Z.0.U.2.</v>
          </cell>
          <cell r="AB57" t="str">
            <v>N.D7.Z.1.U.2.</v>
          </cell>
          <cell r="AC57" t="str">
            <v>N.D7.Z.1N.U.2.</v>
          </cell>
          <cell r="AD57" t="str">
            <v>N.D7.Z.11.U.2.</v>
          </cell>
          <cell r="AE57" t="str">
            <v>N.D7.Z.12.U.2.</v>
          </cell>
          <cell r="AF57" t="str">
            <v>N.D7.Z.13.U.2.</v>
          </cell>
          <cell r="AG57" t="str">
            <v>N.D7.Z.1311.U.2.</v>
          </cell>
          <cell r="AH57" t="str">
            <v>N.D7.Z.1312.U.2.</v>
          </cell>
          <cell r="AI57" t="str">
            <v>N.D7.Z.1313.U.2.</v>
          </cell>
          <cell r="AJ57" t="str">
            <v>N.D7.Z.1314.U.2.</v>
          </cell>
          <cell r="AK57" t="str">
            <v>N.D7.Z.14.U.2.</v>
          </cell>
          <cell r="AL57" t="str">
            <v>N.D7.Z.1M.U.2.</v>
          </cell>
          <cell r="AM57" t="str">
            <v>N.D7.Z.15.U.2.</v>
          </cell>
          <cell r="AN57" t="str">
            <v>N.D7.Z.2.U.2.</v>
          </cell>
          <cell r="AO57" t="str">
            <v>N.D7.Z.21.U.2.</v>
          </cell>
          <cell r="AP57" t="str">
            <v>N.D7.Z.211.U.2.</v>
          </cell>
          <cell r="AQ57" t="str">
            <v>N.D7.Z.2111.U.2.</v>
          </cell>
          <cell r="AR57" t="str">
            <v>N.D7.Z.2112.U.2.</v>
          </cell>
          <cell r="AS57" t="str">
            <v>N.D7.Z.212.U.2.</v>
          </cell>
          <cell r="AT57" t="str">
            <v>N.D7.Z.22.U.2.</v>
          </cell>
        </row>
        <row r="58">
          <cell r="F58" t="str">
            <v>N.D9.Z.0.0.1.</v>
          </cell>
          <cell r="G58" t="str">
            <v>N.D9.Z.1.0.1.</v>
          </cell>
          <cell r="I58" t="str">
            <v>N.D9.Z.11.0.1.</v>
          </cell>
          <cell r="J58" t="str">
            <v>N.D9.Z.12.0.1.</v>
          </cell>
          <cell r="K58" t="str">
            <v>N.D9.Z.13.0.1.</v>
          </cell>
          <cell r="L58" t="str">
            <v>N.D9.Z.1311.0.1.</v>
          </cell>
          <cell r="M58" t="str">
            <v>N.D9.Z.1312.0.1.</v>
          </cell>
          <cell r="N58" t="str">
            <v>N.D9.Z.1313.0.1.</v>
          </cell>
          <cell r="O58" t="str">
            <v>N.D9.Z.1314.0.1.</v>
          </cell>
          <cell r="P58" t="str">
            <v>N.D9.Z.14.0.1.</v>
          </cell>
          <cell r="Q58" t="str">
            <v>N.D9.Z.1M.0.1.</v>
          </cell>
          <cell r="R58" t="str">
            <v>N.D9.Z.15.0.1.</v>
          </cell>
          <cell r="S58" t="str">
            <v>N.D9.Z.2.0.1.</v>
          </cell>
          <cell r="T58" t="str">
            <v>N.D9.Z.21.0.1.</v>
          </cell>
          <cell r="U58" t="str">
            <v>N.D9.Z.211.0.1.</v>
          </cell>
          <cell r="V58" t="str">
            <v>N.D9.Z.2111.0.1.</v>
          </cell>
          <cell r="W58" t="str">
            <v>N.D9.Z.2112.0.1.</v>
          </cell>
          <cell r="X58" t="str">
            <v>N.D9.Z.212.0.1.</v>
          </cell>
          <cell r="Y58" t="str">
            <v>N.D9.Z.22.0.1.</v>
          </cell>
          <cell r="AA58" t="str">
            <v>N.D9.Z.0.0.2.</v>
          </cell>
          <cell r="AB58" t="str">
            <v>N.D9.Z.1.0.2.</v>
          </cell>
          <cell r="AC58" t="str">
            <v>N.D9.Z.1N.0.2.</v>
          </cell>
          <cell r="AD58" t="str">
            <v>N.D9.Z.11.0.2.</v>
          </cell>
          <cell r="AE58" t="str">
            <v>N.D9.Z.12.0.2.</v>
          </cell>
          <cell r="AF58" t="str">
            <v>N.D9.Z.13.0.2.</v>
          </cell>
          <cell r="AG58" t="str">
            <v>N.D9.Z.1311.0.2.</v>
          </cell>
          <cell r="AH58" t="str">
            <v>N.D9.Z.1312.0.2.</v>
          </cell>
          <cell r="AI58" t="str">
            <v>N.D9.Z.1313.0.2.</v>
          </cell>
          <cell r="AJ58" t="str">
            <v>N.D9.Z.1314.0.2.</v>
          </cell>
          <cell r="AK58" t="str">
            <v>N.D9.Z.14.0.2.</v>
          </cell>
          <cell r="AL58" t="str">
            <v>N.D9.Z.1M.0.2.</v>
          </cell>
          <cell r="AM58" t="str">
            <v>N.D9.Z.15.0.2.</v>
          </cell>
          <cell r="AN58" t="str">
            <v>N.D9.Z.2.0.2.</v>
          </cell>
          <cell r="AO58" t="str">
            <v>N.D9.Z.21.0.2.</v>
          </cell>
          <cell r="AP58" t="str">
            <v>N.D9.Z.211.0.2.</v>
          </cell>
          <cell r="AQ58" t="str">
            <v>N.D9.Z.2111.0.2.</v>
          </cell>
          <cell r="AR58" t="str">
            <v>N.D9.Z.2112.0.2.</v>
          </cell>
          <cell r="AS58" t="str">
            <v>N.D9.Z.212.0.2.</v>
          </cell>
          <cell r="AT58" t="str">
            <v>N.D9.Z.22.0.2.</v>
          </cell>
        </row>
        <row r="59">
          <cell r="F59" t="str">
            <v>N.D9.Z.0.13.1.</v>
          </cell>
          <cell r="G59" t="str">
            <v>N.D9.Z.1.13.1.</v>
          </cell>
          <cell r="I59" t="str">
            <v>N.D9.Z.11.13.1.</v>
          </cell>
          <cell r="J59" t="str">
            <v>N.D9.Z.12.13.1.</v>
          </cell>
          <cell r="K59" t="str">
            <v>N.D9.Z.13.13.1.</v>
          </cell>
          <cell r="L59" t="str">
            <v>N.D9.Z.1311.13.1.</v>
          </cell>
          <cell r="M59" t="str">
            <v>N.D9.Z.1312.13.1.</v>
          </cell>
          <cell r="N59" t="str">
            <v>N.D9.Z.1313.13.1.</v>
          </cell>
          <cell r="O59" t="str">
            <v>N.D9.Z.1314.13.1.</v>
          </cell>
          <cell r="P59" t="str">
            <v>N.D9.Z.14.13.1.</v>
          </cell>
          <cell r="Q59" t="str">
            <v>N.D9.Z.1M.13.1.</v>
          </cell>
          <cell r="R59" t="str">
            <v>N.D9.Z.15.13.1.</v>
          </cell>
          <cell r="S59" t="str">
            <v>N.D9.Z.2.13.1.</v>
          </cell>
          <cell r="T59" t="str">
            <v>N.D9.Z.21.13.1.</v>
          </cell>
          <cell r="U59" t="str">
            <v>N.D9.Z.211.13.1.</v>
          </cell>
          <cell r="V59" t="str">
            <v>N.D9.Z.2111.13.1.</v>
          </cell>
          <cell r="W59" t="str">
            <v>N.D9.Z.2112.13.1.</v>
          </cell>
          <cell r="X59" t="str">
            <v>N.D9.Z.212.13.1.</v>
          </cell>
          <cell r="Y59" t="str">
            <v>N.D9.Z.22.13.1.</v>
          </cell>
          <cell r="AA59" t="str">
            <v>N.D9.Z.0.13.2.</v>
          </cell>
          <cell r="AB59" t="str">
            <v>N.D9.Z.1.13.2.</v>
          </cell>
          <cell r="AC59" t="str">
            <v>N.D9.Z.1N.13.2.</v>
          </cell>
          <cell r="AD59" t="str">
            <v>N.D9.Z.11.13.2.</v>
          </cell>
          <cell r="AE59" t="str">
            <v>N.D9.Z.12.13.2.</v>
          </cell>
          <cell r="AF59" t="str">
            <v>N.D9.Z.13.13.2.</v>
          </cell>
          <cell r="AG59" t="str">
            <v>N.D9.Z.1311.13.2.</v>
          </cell>
          <cell r="AH59" t="str">
            <v>N.D9.Z.1312.13.2.</v>
          </cell>
          <cell r="AI59" t="str">
            <v>N.D9.Z.1313.13.2.</v>
          </cell>
          <cell r="AJ59" t="str">
            <v>N.D9.Z.1314.13.2.</v>
          </cell>
          <cell r="AK59" t="str">
            <v>N.D9.Z.14.13.2.</v>
          </cell>
          <cell r="AL59" t="str">
            <v>N.D9.Z.1M.13.2.</v>
          </cell>
          <cell r="AM59" t="str">
            <v>N.D9.Z.15.13.2.</v>
          </cell>
          <cell r="AN59" t="str">
            <v>N.D9.Z.2.13.2.</v>
          </cell>
          <cell r="AO59" t="str">
            <v>N.D9.Z.21.13.2.</v>
          </cell>
          <cell r="AP59" t="str">
            <v>N.D9.Z.211.13.2.</v>
          </cell>
          <cell r="AQ59" t="str">
            <v>N.D9.Z.2111.13.2.</v>
          </cell>
          <cell r="AR59" t="str">
            <v>N.D9.Z.2112.13.2.</v>
          </cell>
          <cell r="AS59" t="str">
            <v>N.D9.Z.212.13.2.</v>
          </cell>
          <cell r="AT59" t="str">
            <v>N.D9.Z.22.13.2.</v>
          </cell>
        </row>
        <row r="60">
          <cell r="F60" t="str">
            <v>N.D9.Z.0.U.1.</v>
          </cell>
          <cell r="G60" t="str">
            <v>N.D9.Z.1.U.1.</v>
          </cell>
          <cell r="I60" t="str">
            <v>N.D9.Z.11.U.1.</v>
          </cell>
          <cell r="J60" t="str">
            <v>N.D9.Z.12.U.1.</v>
          </cell>
          <cell r="K60" t="str">
            <v>N.D9.Z.13.U.1.</v>
          </cell>
          <cell r="L60" t="str">
            <v>N.D9.Z.1311.U.1.</v>
          </cell>
          <cell r="M60" t="str">
            <v>N.D9.Z.1312.U.1.</v>
          </cell>
          <cell r="N60" t="str">
            <v>N.D9.Z.1313.U.1.</v>
          </cell>
          <cell r="O60" t="str">
            <v>N.D9.Z.1314.U.1.</v>
          </cell>
          <cell r="P60" t="str">
            <v>N.D9.Z.14.U.1.</v>
          </cell>
          <cell r="Q60" t="str">
            <v>N.D9.Z.1M.U.1.</v>
          </cell>
          <cell r="R60" t="str">
            <v>N.D9.Z.15.U.1.</v>
          </cell>
          <cell r="S60" t="str">
            <v>N.D9.Z.2.U.1.</v>
          </cell>
          <cell r="T60" t="str">
            <v>N.D9.Z.21.U.1.</v>
          </cell>
          <cell r="U60" t="str">
            <v>N.D9.Z.211.U.1.</v>
          </cell>
          <cell r="V60" t="str">
            <v>N.D9.Z.2111.U.1.</v>
          </cell>
          <cell r="W60" t="str">
            <v>N.D9.Z.2112.U.1.</v>
          </cell>
          <cell r="X60" t="str">
            <v>N.D9.Z.212.U.1.</v>
          </cell>
          <cell r="Y60" t="str">
            <v>N.D9.Z.22.U.1.</v>
          </cell>
          <cell r="AA60" t="str">
            <v>N.D9.Z.0.U.2.</v>
          </cell>
          <cell r="AB60" t="str">
            <v>N.D9.Z.1.U.2.</v>
          </cell>
          <cell r="AC60" t="str">
            <v>N.D9.Z.1N.U.2.</v>
          </cell>
          <cell r="AD60" t="str">
            <v>N.D9.Z.11.U.2.</v>
          </cell>
          <cell r="AE60" t="str">
            <v>N.D9.Z.12.U.2.</v>
          </cell>
          <cell r="AF60" t="str">
            <v>N.D9.Z.13.U.2.</v>
          </cell>
          <cell r="AG60" t="str">
            <v>N.D9.Z.1311.U.2.</v>
          </cell>
          <cell r="AH60" t="str">
            <v>N.D9.Z.1312.U.2.</v>
          </cell>
          <cell r="AI60" t="str">
            <v>N.D9.Z.1313.U.2.</v>
          </cell>
          <cell r="AJ60" t="str">
            <v>N.D9.Z.1314.U.2.</v>
          </cell>
          <cell r="AK60" t="str">
            <v>N.D9.Z.14.U.2.</v>
          </cell>
          <cell r="AL60" t="str">
            <v>N.D9.Z.1M.U.2.</v>
          </cell>
          <cell r="AM60" t="str">
            <v>N.D9.Z.15.U.2.</v>
          </cell>
          <cell r="AN60" t="str">
            <v>N.D9.Z.2.U.2.</v>
          </cell>
          <cell r="AO60" t="str">
            <v>N.D9.Z.21.U.2.</v>
          </cell>
          <cell r="AP60" t="str">
            <v>N.D9.Z.211.U.2.</v>
          </cell>
          <cell r="AQ60" t="str">
            <v>N.D9.Z.2111.U.2.</v>
          </cell>
          <cell r="AR60" t="str">
            <v>N.D9.Z.2112.U.2.</v>
          </cell>
          <cell r="AS60" t="str">
            <v>N.D9.Z.212.U.2.</v>
          </cell>
          <cell r="AT60" t="str">
            <v>N.D9.Z.22.U.2.</v>
          </cell>
        </row>
        <row r="61">
          <cell r="F61" t="str">
            <v>N.P3.Z.0.0.1.</v>
          </cell>
          <cell r="G61" t="str">
            <v>N.P3.Z.1.0.1.</v>
          </cell>
          <cell r="I61" t="str">
            <v>N.P3.Z.11.0.1.</v>
          </cell>
          <cell r="J61" t="str">
            <v>N.P3.Z.12.0.1.</v>
          </cell>
          <cell r="K61" t="str">
            <v>N.P3.Z.13.0.1.</v>
          </cell>
          <cell r="L61" t="str">
            <v>N.P3.Z.1311.0.1.</v>
          </cell>
          <cell r="M61" t="str">
            <v>N.P3.Z.1312.0.1.</v>
          </cell>
          <cell r="N61" t="str">
            <v>N.P3.Z.1313.0.1.</v>
          </cell>
          <cell r="O61" t="str">
            <v>N.P3.Z.1314.0.1.</v>
          </cell>
          <cell r="P61" t="str">
            <v>N.P3.Z.14.0.1.</v>
          </cell>
          <cell r="Q61" t="str">
            <v>N.P3.Z.1M.0.1.</v>
          </cell>
          <cell r="R61" t="str">
            <v>N.P3.Z.15.0.1.</v>
          </cell>
          <cell r="AA61" t="str">
            <v>N.P3.Z.0.0.2.</v>
          </cell>
          <cell r="AB61" t="str">
            <v>N.P3.Z.1.0.2.</v>
          </cell>
          <cell r="AC61" t="str">
            <v>N.P3.Z.1N.0.2.</v>
          </cell>
          <cell r="AD61" t="str">
            <v>N.P3.Z.11.0.2.</v>
          </cell>
          <cell r="AE61" t="str">
            <v>N.P3.Z.12.0.2.</v>
          </cell>
          <cell r="AF61" t="str">
            <v>N.P3.Z.13.0.2.</v>
          </cell>
          <cell r="AG61" t="str">
            <v>N.P3.Z.1311.0.2.</v>
          </cell>
          <cell r="AH61" t="str">
            <v>N.P3.Z.1312.0.2.</v>
          </cell>
          <cell r="AI61" t="str">
            <v>N.P3.Z.1313.0.2.</v>
          </cell>
          <cell r="AJ61" t="str">
            <v>N.P3.Z.1314.0.2.</v>
          </cell>
          <cell r="AK61" t="str">
            <v>N.P3.Z.14.0.2.</v>
          </cell>
          <cell r="AL61" t="str">
            <v>N.P3.Z.1M.0.2.</v>
          </cell>
          <cell r="AM61" t="str">
            <v>N.P3.Z.15.0.2.</v>
          </cell>
          <cell r="AN61" t="str">
            <v>N.P3.Z.2.0.2.</v>
          </cell>
          <cell r="AO61" t="str">
            <v>N.P3.Z.21.0.2.</v>
          </cell>
          <cell r="AP61" t="str">
            <v>N.P3.Z.211.0.2.</v>
          </cell>
          <cell r="AQ61" t="str">
            <v>N.P3.Z.2111.0.2.</v>
          </cell>
          <cell r="AR61" t="str">
            <v>N.P3.Z.2112.0.2.</v>
          </cell>
          <cell r="AS61" t="str">
            <v>N.P3.Z.212.0.2.</v>
          </cell>
          <cell r="AT61" t="str">
            <v>N.P3.Z.22.0.2.</v>
          </cell>
        </row>
        <row r="62">
          <cell r="F62" t="str">
            <v>N.P5.Z.0.0.1.</v>
          </cell>
          <cell r="G62" t="str">
            <v>N.P5.Z.1.0.1.</v>
          </cell>
          <cell r="I62" t="str">
            <v>N.P5.Z.11.0.1.</v>
          </cell>
          <cell r="J62" t="str">
            <v>N.P5.Z.12.0.1.</v>
          </cell>
          <cell r="K62" t="str">
            <v>N.P5.Z.13.0.1.</v>
          </cell>
          <cell r="L62" t="str">
            <v>N.P5.Z.1311.0.1.</v>
          </cell>
          <cell r="M62" t="str">
            <v>N.P5.Z.1312.0.1.</v>
          </cell>
          <cell r="N62" t="str">
            <v>N.P5.Z.1313.0.1.</v>
          </cell>
          <cell r="O62" t="str">
            <v>N.P5.Z.1314.0.1.</v>
          </cell>
          <cell r="P62" t="str">
            <v>N.P5.Z.14.0.1.</v>
          </cell>
          <cell r="Q62" t="str">
            <v>N.P5.Z.1M.0.1.</v>
          </cell>
          <cell r="R62" t="str">
            <v>N.P5.Z.15.0.1.</v>
          </cell>
          <cell r="AA62" t="str">
            <v>N.P5.Z.0.0.2.</v>
          </cell>
          <cell r="AB62" t="str">
            <v>N.P5.Z.1.0.2.</v>
          </cell>
          <cell r="AC62" t="str">
            <v>N.P5.Z.1N.0.2.</v>
          </cell>
          <cell r="AD62" t="str">
            <v>N.P5.Z.11.0.2.</v>
          </cell>
          <cell r="AE62" t="str">
            <v>N.P5.Z.12.0.2.</v>
          </cell>
          <cell r="AF62" t="str">
            <v>N.P5.Z.13.0.2.</v>
          </cell>
          <cell r="AG62" t="str">
            <v>N.P5.Z.1311.0.2.</v>
          </cell>
          <cell r="AH62" t="str">
            <v>N.P5.Z.1312.0.2.</v>
          </cell>
          <cell r="AI62" t="str">
            <v>N.P5.Z.1313.0.2.</v>
          </cell>
          <cell r="AJ62" t="str">
            <v>N.P5.Z.1314.0.2.</v>
          </cell>
          <cell r="AK62" t="str">
            <v>N.P5.Z.14.0.2.</v>
          </cell>
          <cell r="AL62" t="str">
            <v>N.P5.Z.1M.0.2.</v>
          </cell>
          <cell r="AM62" t="str">
            <v>N.P5.Z.15.0.2.</v>
          </cell>
          <cell r="AN62" t="str">
            <v>N.P5.Z.2.0.2.</v>
          </cell>
          <cell r="AO62" t="str">
            <v>N.P5.Z.21.0.2.</v>
          </cell>
          <cell r="AP62" t="str">
            <v>N.P5.Z.211.0.2.</v>
          </cell>
          <cell r="AQ62" t="str">
            <v>N.P5.Z.2111.0.2.</v>
          </cell>
          <cell r="AR62" t="str">
            <v>N.P5.Z.2112.0.2.</v>
          </cell>
          <cell r="AS62" t="str">
            <v>N.P5.Z.212.0.2.</v>
          </cell>
          <cell r="AT62" t="str">
            <v>N.P5.Z.22.0.2.</v>
          </cell>
        </row>
        <row r="63">
          <cell r="F63" t="str">
            <v>N.P6.Z.0.0.1.</v>
          </cell>
          <cell r="S63" t="str">
            <v>N.P6.Z.2.0.1.</v>
          </cell>
          <cell r="T63" t="str">
            <v>N.P6.Z.21.0.1.</v>
          </cell>
          <cell r="U63" t="str">
            <v>N.P6.Z.211.0.1.</v>
          </cell>
          <cell r="V63" t="str">
            <v>N.P6.Z.2111.0.1.</v>
          </cell>
          <cell r="W63" t="str">
            <v>N.P6.Z.2112.0.1.</v>
          </cell>
          <cell r="X63" t="str">
            <v>N.P6.Z.212.0.1.</v>
          </cell>
          <cell r="Y63" t="str">
            <v>N.P6.Z.22.0.1.</v>
          </cell>
          <cell r="AA63" t="str">
            <v>N.P6.Z.0.0.2.</v>
          </cell>
          <cell r="AB63" t="str">
            <v>N.P6.Z.1.0.2.</v>
          </cell>
          <cell r="AC63" t="str">
            <v>N.P6.Z.1N.0.2.</v>
          </cell>
          <cell r="AD63" t="str">
            <v>N.P6.Z.11.0.2.</v>
          </cell>
          <cell r="AE63" t="str">
            <v>N.P6.Z.12.0.2.</v>
          </cell>
          <cell r="AF63" t="str">
            <v>N.P6.Z.13.0.2.</v>
          </cell>
          <cell r="AG63" t="str">
            <v>N.P6.Z.1311.0.2.</v>
          </cell>
          <cell r="AH63" t="str">
            <v>N.P6.Z.1312.0.2.</v>
          </cell>
          <cell r="AI63" t="str">
            <v>N.P6.Z.1313.0.2.</v>
          </cell>
          <cell r="AJ63" t="str">
            <v>N.P6.Z.1314.0.2.</v>
          </cell>
          <cell r="AK63" t="str">
            <v>N.P6.Z.14.0.2.</v>
          </cell>
          <cell r="AL63" t="str">
            <v>N.P6.Z.1M.0.2.</v>
          </cell>
          <cell r="AM63" t="str">
            <v>N.P6.Z.15.0.2.</v>
          </cell>
          <cell r="AN63" t="str">
            <v>N.P6.Z.2.0.2.</v>
          </cell>
          <cell r="AO63" t="str">
            <v>N.P6.Z.21.0.2.</v>
          </cell>
          <cell r="AP63" t="str">
            <v>N.P6.Z.211.0.2.</v>
          </cell>
          <cell r="AQ63" t="str">
            <v>N.P6.Z.2111.0.2.</v>
          </cell>
          <cell r="AR63" t="str">
            <v>N.P6.Z.2112.0.2.</v>
          </cell>
          <cell r="AS63" t="str">
            <v>N.P6.Z.212.0.2.</v>
          </cell>
          <cell r="AT63" t="str">
            <v>N.P6.Z.22.0.2.</v>
          </cell>
        </row>
        <row r="64">
          <cell r="AA64" t="str">
            <v>N.P7.Z.0.0.2.</v>
          </cell>
          <cell r="AB64" t="str">
            <v>N.P7.Z.1.0.2.</v>
          </cell>
          <cell r="AC64" t="str">
            <v>N.P7.Z.1N.0.2.</v>
          </cell>
          <cell r="AD64" t="str">
            <v>N.P7.Z.11.0.2.</v>
          </cell>
          <cell r="AE64" t="str">
            <v>N.P7.Z.12.0.2.</v>
          </cell>
          <cell r="AF64" t="str">
            <v>N.P7.Z.13.0.2.</v>
          </cell>
          <cell r="AG64" t="str">
            <v>N.P7.Z.1311.0.2.</v>
          </cell>
          <cell r="AH64" t="str">
            <v>N.P7.Z.1312.0.2.</v>
          </cell>
          <cell r="AI64" t="str">
            <v>N.P7.Z.1313.0.2.</v>
          </cell>
          <cell r="AJ64" t="str">
            <v>N.P7.Z.1314.0.2.</v>
          </cell>
          <cell r="AK64" t="str">
            <v>N.P7.Z.14.0.2.</v>
          </cell>
          <cell r="AL64" t="str">
            <v>N.P7.Z.1M.0.2.</v>
          </cell>
          <cell r="AM64" t="str">
            <v>N.P7.Z.15.0.2.</v>
          </cell>
          <cell r="AN64" t="str">
            <v>N.P7.Z.2.0.2.</v>
          </cell>
          <cell r="AO64" t="str">
            <v>N.P7.Z.21.0.2.</v>
          </cell>
          <cell r="AP64" t="str">
            <v>N.P7.Z.211.0.2.</v>
          </cell>
          <cell r="AQ64" t="str">
            <v>N.P7.Z.2111.0.2.</v>
          </cell>
          <cell r="AR64" t="str">
            <v>N.P7.Z.2112.0.2.</v>
          </cell>
          <cell r="AS64" t="str">
            <v>N.P7.Z.212.0.2.</v>
          </cell>
          <cell r="AT64" t="str">
            <v>N.P7.Z.22.0.2.</v>
          </cell>
        </row>
        <row r="65">
          <cell r="F65" t="str">
            <v>N.D1.Z.0.0.1.</v>
          </cell>
          <cell r="G65" t="str">
            <v>N.D1.Z.1.0.1.</v>
          </cell>
          <cell r="I65" t="str">
            <v>N.D1.Z.11.0.1.</v>
          </cell>
          <cell r="J65" t="str">
            <v>N.D1.Z.12.0.1.</v>
          </cell>
          <cell r="K65" t="str">
            <v>N.D1.Z.13.0.1.</v>
          </cell>
          <cell r="L65" t="str">
            <v>N.D1.Z.1311.0.1.</v>
          </cell>
          <cell r="M65" t="str">
            <v>N.D1.Z.1312.0.1.</v>
          </cell>
          <cell r="N65" t="str">
            <v>N.D1.Z.1313.0.1.</v>
          </cell>
          <cell r="O65" t="str">
            <v>N.D1.Z.1314.0.1.</v>
          </cell>
          <cell r="P65" t="str">
            <v>N.D1.Z.14.0.1.</v>
          </cell>
          <cell r="Q65" t="str">
            <v>N.D1.Z.1M.0.1.</v>
          </cell>
          <cell r="R65" t="str">
            <v>N.D1.Z.15.0.1.</v>
          </cell>
          <cell r="S65" t="str">
            <v>N.D1.Z.2.0.1.</v>
          </cell>
          <cell r="T65" t="str">
            <v>N.D1.Z.21.0.1.</v>
          </cell>
          <cell r="U65" t="str">
            <v>N.D1.Z.211.0.1.</v>
          </cell>
          <cell r="V65" t="str">
            <v>N.D1.Z.2111.0.1.</v>
          </cell>
          <cell r="W65" t="str">
            <v>N.D1.Z.2112.0.1.</v>
          </cell>
          <cell r="X65" t="str">
            <v>N.D1.Z.212.0.1.</v>
          </cell>
          <cell r="Y65" t="str">
            <v>N.D1.Z.22.0.1.</v>
          </cell>
          <cell r="AA65" t="str">
            <v>N.D1.Z.0.0.2.</v>
          </cell>
          <cell r="AB65" t="str">
            <v>N.D1.Z.1.0.2.</v>
          </cell>
          <cell r="AC65" t="str">
            <v>N.D1.Z.1N.0.2.</v>
          </cell>
          <cell r="AD65" t="str">
            <v>N.D1.Z.11.0.2.</v>
          </cell>
          <cell r="AE65" t="str">
            <v>N.D1.Z.12.0.2.</v>
          </cell>
          <cell r="AF65" t="str">
            <v>N.D1.Z.13.0.2.</v>
          </cell>
          <cell r="AG65" t="str">
            <v>N.D1.Z.1311.0.2.</v>
          </cell>
          <cell r="AH65" t="str">
            <v>N.D1.Z.1312.0.2.</v>
          </cell>
          <cell r="AI65" t="str">
            <v>N.D1.Z.1313.0.2.</v>
          </cell>
          <cell r="AJ65" t="str">
            <v>N.D1.Z.1314.0.2.</v>
          </cell>
          <cell r="AK65" t="str">
            <v>N.D1.Z.14.0.2.</v>
          </cell>
          <cell r="AL65" t="str">
            <v>N.D1.Z.1M.0.2.</v>
          </cell>
          <cell r="AM65" t="str">
            <v>N.D1.Z.15.0.2.</v>
          </cell>
          <cell r="AN65" t="str">
            <v>N.D1.Z.2.0.2.</v>
          </cell>
          <cell r="AO65" t="str">
            <v>N.D1.Z.21.0.2.</v>
          </cell>
          <cell r="AP65" t="str">
            <v>N.D1.Z.211.0.2.</v>
          </cell>
          <cell r="AQ65" t="str">
            <v>N.D1.Z.2111.0.2.</v>
          </cell>
          <cell r="AR65" t="str">
            <v>N.D1.Z.2112.0.2.</v>
          </cell>
          <cell r="AS65" t="str">
            <v>N.D1.Z.212.0.2.</v>
          </cell>
          <cell r="AT65" t="str">
            <v>N.D1.Z.22.0.2.</v>
          </cell>
        </row>
        <row r="66">
          <cell r="F66" t="str">
            <v>N.D11.Z.0.0.1.</v>
          </cell>
          <cell r="G66" t="str">
            <v>N.D11.Z.1.0.1.</v>
          </cell>
          <cell r="I66" t="str">
            <v>N.D11.Z.11.0.1.</v>
          </cell>
          <cell r="J66" t="str">
            <v>N.D11.Z.12.0.1.</v>
          </cell>
          <cell r="K66" t="str">
            <v>N.D11.Z.13.0.1.</v>
          </cell>
          <cell r="L66" t="str">
            <v>N.D11.Z.1311.0.1.</v>
          </cell>
          <cell r="M66" t="str">
            <v>N.D11.Z.1312.0.1.</v>
          </cell>
          <cell r="N66" t="str">
            <v>N.D11.Z.1313.0.1.</v>
          </cell>
          <cell r="O66" t="str">
            <v>N.D11.Z.1314.0.1.</v>
          </cell>
          <cell r="P66" t="str">
            <v>N.D11.Z.14.0.1.</v>
          </cell>
          <cell r="Q66" t="str">
            <v>N.D11.Z.1M.0.1.</v>
          </cell>
          <cell r="R66" t="str">
            <v>N.D11.Z.15.0.1.</v>
          </cell>
          <cell r="S66" t="str">
            <v>N.D11.Z.2.0.1.</v>
          </cell>
          <cell r="T66" t="str">
            <v>N.D11.Z.21.0.1.</v>
          </cell>
          <cell r="U66" t="str">
            <v>N.D11.Z.211.0.1.</v>
          </cell>
          <cell r="V66" t="str">
            <v>N.D11.Z.2111.0.1.</v>
          </cell>
          <cell r="W66" t="str">
            <v>N.D11.Z.2112.0.1.</v>
          </cell>
          <cell r="X66" t="str">
            <v>N.D11.Z.212.0.1.</v>
          </cell>
          <cell r="Y66" t="str">
            <v>N.D11.Z.22.0.1.</v>
          </cell>
          <cell r="AA66" t="str">
            <v>N.D11.Z.0.0.2.</v>
          </cell>
          <cell r="AB66" t="str">
            <v>N.D11.Z.1.0.2.</v>
          </cell>
          <cell r="AC66" t="str">
            <v>N.D11.Z.1N.0.2.</v>
          </cell>
          <cell r="AD66" t="str">
            <v>N.D11.Z.11.0.2.</v>
          </cell>
          <cell r="AE66" t="str">
            <v>N.D11.Z.12.0.2.</v>
          </cell>
          <cell r="AF66" t="str">
            <v>N.D11.Z.13.0.2.</v>
          </cell>
          <cell r="AG66" t="str">
            <v>N.D11.Z.1311.0.2.</v>
          </cell>
          <cell r="AH66" t="str">
            <v>N.D11.Z.1312.0.2.</v>
          </cell>
          <cell r="AI66" t="str">
            <v>N.D11.Z.1313.0.2.</v>
          </cell>
          <cell r="AJ66" t="str">
            <v>N.D11.Z.1314.0.2.</v>
          </cell>
          <cell r="AK66" t="str">
            <v>N.D11.Z.14.0.2.</v>
          </cell>
          <cell r="AL66" t="str">
            <v>N.D11.Z.1M.0.2.</v>
          </cell>
          <cell r="AM66" t="str">
            <v>N.D11.Z.15.0.2.</v>
          </cell>
          <cell r="AN66" t="str">
            <v>N.D11.Z.2.0.2.</v>
          </cell>
          <cell r="AO66" t="str">
            <v>N.D11.Z.21.0.2.</v>
          </cell>
          <cell r="AP66" t="str">
            <v>N.D11.Z.211.0.2.</v>
          </cell>
          <cell r="AQ66" t="str">
            <v>N.D11.Z.2111.0.2.</v>
          </cell>
          <cell r="AR66" t="str">
            <v>N.D11.Z.2112.0.2.</v>
          </cell>
          <cell r="AS66" t="str">
            <v>N.D11.Z.212.0.2.</v>
          </cell>
          <cell r="AT66" t="str">
            <v>N.D11.Z.22.0.2.</v>
          </cell>
        </row>
        <row r="67">
          <cell r="F67" t="str">
            <v>N.D12.Z.0.0.1.</v>
          </cell>
          <cell r="G67" t="str">
            <v>N.D12.Z.1.0.1.</v>
          </cell>
          <cell r="I67" t="str">
            <v>N.D12.Z.11.0.1.</v>
          </cell>
          <cell r="J67" t="str">
            <v>N.D12.Z.12.0.1.</v>
          </cell>
          <cell r="K67" t="str">
            <v>N.D12.Z.13.0.1.</v>
          </cell>
          <cell r="L67" t="str">
            <v>N.D12.Z.1311.0.1.</v>
          </cell>
          <cell r="M67" t="str">
            <v>N.D12.Z.1312.0.1.</v>
          </cell>
          <cell r="N67" t="str">
            <v>N.D12.Z.1313.0.1.</v>
          </cell>
          <cell r="O67" t="str">
            <v>N.D12.Z.1314.0.1.</v>
          </cell>
          <cell r="P67" t="str">
            <v>N.D12.Z.14.0.1.</v>
          </cell>
          <cell r="Q67" t="str">
            <v>N.D12.Z.1M.0.1.</v>
          </cell>
          <cell r="R67" t="str">
            <v>N.D12.Z.15.0.1.</v>
          </cell>
          <cell r="S67" t="str">
            <v>N.D12.Z.2.0.1.</v>
          </cell>
          <cell r="T67" t="str">
            <v>N.D12.Z.21.0.1.</v>
          </cell>
          <cell r="U67" t="str">
            <v>N.D12.Z.211.0.1.</v>
          </cell>
          <cell r="V67" t="str">
            <v>N.D12.Z.2111.0.1.</v>
          </cell>
          <cell r="W67" t="str">
            <v>N.D12.Z.2112.0.1.</v>
          </cell>
          <cell r="X67" t="str">
            <v>N.D12.Z.212.0.1.</v>
          </cell>
          <cell r="Y67" t="str">
            <v>N.D12.Z.22.0.1.</v>
          </cell>
          <cell r="AA67" t="str">
            <v>N.D12.Z.0.0.2.</v>
          </cell>
          <cell r="AB67" t="str">
            <v>N.D12.Z.1.0.2.</v>
          </cell>
          <cell r="AC67" t="str">
            <v>N.D12.Z.1N.0.2.</v>
          </cell>
          <cell r="AD67" t="str">
            <v>N.D12.Z.11.0.2.</v>
          </cell>
          <cell r="AE67" t="str">
            <v>N.D12.Z.12.0.2.</v>
          </cell>
          <cell r="AF67" t="str">
            <v>N.D12.Z.13.0.2.</v>
          </cell>
          <cell r="AG67" t="str">
            <v>N.D12.Z.1311.0.2.</v>
          </cell>
          <cell r="AH67" t="str">
            <v>N.D12.Z.1312.0.2.</v>
          </cell>
          <cell r="AI67" t="str">
            <v>N.D12.Z.1313.0.2.</v>
          </cell>
          <cell r="AJ67" t="str">
            <v>N.D12.Z.1314.0.2.</v>
          </cell>
          <cell r="AK67" t="str">
            <v>N.D12.Z.14.0.2.</v>
          </cell>
          <cell r="AL67" t="str">
            <v>N.D12.Z.1M.0.2.</v>
          </cell>
          <cell r="AM67" t="str">
            <v>N.D12.Z.15.0.2.</v>
          </cell>
          <cell r="AN67" t="str">
            <v>N.D12.Z.2.0.2.</v>
          </cell>
          <cell r="AO67" t="str">
            <v>N.D12.Z.21.0.2.</v>
          </cell>
          <cell r="AP67" t="str">
            <v>N.D12.Z.211.0.2.</v>
          </cell>
          <cell r="AQ67" t="str">
            <v>N.D12.Z.2111.0.2.</v>
          </cell>
          <cell r="AR67" t="str">
            <v>N.D12.Z.2112.0.2.</v>
          </cell>
          <cell r="AS67" t="str">
            <v>N.D12.Z.212.0.2.</v>
          </cell>
          <cell r="AT67" t="str">
            <v>N.D12.Z.22.0.2.</v>
          </cell>
        </row>
        <row r="68">
          <cell r="F68" t="str">
            <v>N.D121.Z.0.0.1.</v>
          </cell>
          <cell r="G68" t="str">
            <v>N.D121.Z.1.0.1.</v>
          </cell>
          <cell r="I68" t="str">
            <v>N.D121.Z.11.0.1.</v>
          </cell>
          <cell r="J68" t="str">
            <v>N.D121.Z.12.0.1.</v>
          </cell>
          <cell r="K68" t="str">
            <v>N.D121.Z.13.0.1.</v>
          </cell>
          <cell r="L68" t="str">
            <v>N.D121.Z.1311.0.1.</v>
          </cell>
          <cell r="M68" t="str">
            <v>N.D121.Z.1312.0.1.</v>
          </cell>
          <cell r="N68" t="str">
            <v>N.D121.Z.1313.0.1.</v>
          </cell>
          <cell r="O68" t="str">
            <v>N.D121.Z.1314.0.1.</v>
          </cell>
          <cell r="P68" t="str">
            <v>N.D121.Z.14.0.1.</v>
          </cell>
          <cell r="Q68" t="str">
            <v>N.D121.Z.1M.0.1.</v>
          </cell>
          <cell r="R68" t="str">
            <v>N.D121.Z.15.0.1.</v>
          </cell>
          <cell r="S68" t="str">
            <v>N.D121.Z.2.0.1.</v>
          </cell>
          <cell r="T68" t="str">
            <v>N.D121.Z.21.0.1.</v>
          </cell>
          <cell r="U68" t="str">
            <v>N.D121.Z.211.0.1.</v>
          </cell>
          <cell r="V68" t="str">
            <v>N.D121.Z.2111.0.1.</v>
          </cell>
          <cell r="W68" t="str">
            <v>N.D121.Z.2112.0.1.</v>
          </cell>
          <cell r="X68" t="str">
            <v>N.D121.Z.212.0.1.</v>
          </cell>
          <cell r="Y68" t="str">
            <v>N.D121.Z.22.0.1.</v>
          </cell>
          <cell r="AA68" t="str">
            <v>N.D121.Z.0.0.2.</v>
          </cell>
          <cell r="AB68" t="str">
            <v>N.D121.Z.1.0.2.</v>
          </cell>
          <cell r="AC68" t="str">
            <v>N.D121.Z.1N.0.2.</v>
          </cell>
          <cell r="AD68" t="str">
            <v>N.D121.Z.11.0.2.</v>
          </cell>
          <cell r="AE68" t="str">
            <v>N.D121.Z.12.0.2.</v>
          </cell>
          <cell r="AF68" t="str">
            <v>N.D121.Z.13.0.2.</v>
          </cell>
          <cell r="AG68" t="str">
            <v>N.D121.Z.1311.0.2.</v>
          </cell>
          <cell r="AH68" t="str">
            <v>N.D121.Z.1312.0.2.</v>
          </cell>
          <cell r="AI68" t="str">
            <v>N.D121.Z.1313.0.2.</v>
          </cell>
          <cell r="AJ68" t="str">
            <v>N.D121.Z.1314.0.2.</v>
          </cell>
          <cell r="AK68" t="str">
            <v>N.D121.Z.14.0.2.</v>
          </cell>
          <cell r="AL68" t="str">
            <v>N.D121.Z.1M.0.2.</v>
          </cell>
          <cell r="AM68" t="str">
            <v>N.D121.Z.15.0.2.</v>
          </cell>
          <cell r="AN68" t="str">
            <v>N.D121.Z.2.0.2.</v>
          </cell>
          <cell r="AO68" t="str">
            <v>N.D121.Z.21.0.2.</v>
          </cell>
          <cell r="AP68" t="str">
            <v>N.D121.Z.211.0.2.</v>
          </cell>
          <cell r="AQ68" t="str">
            <v>N.D121.Z.2111.0.2.</v>
          </cell>
          <cell r="AR68" t="str">
            <v>N.D121.Z.2112.0.2.</v>
          </cell>
          <cell r="AS68" t="str">
            <v>N.D121.Z.212.0.2.</v>
          </cell>
          <cell r="AT68" t="str">
            <v>N.D121.Z.22.0.2.</v>
          </cell>
        </row>
        <row r="69">
          <cell r="F69" t="str">
            <v>N.D122.Z.0.0.1.</v>
          </cell>
          <cell r="G69" t="str">
            <v>N.D122.Z.1.0.1.</v>
          </cell>
          <cell r="I69" t="str">
            <v>N.D122.Z.11.0.1.</v>
          </cell>
          <cell r="J69" t="str">
            <v>N.D122.Z.12.0.1.</v>
          </cell>
          <cell r="K69" t="str">
            <v>N.D122.Z.13.0.1.</v>
          </cell>
          <cell r="L69" t="str">
            <v>N.D122.Z.1311.0.1.</v>
          </cell>
          <cell r="M69" t="str">
            <v>N.D122.Z.1312.0.1.</v>
          </cell>
          <cell r="N69" t="str">
            <v>N.D122.Z.1313.0.1.</v>
          </cell>
          <cell r="O69" t="str">
            <v>N.D122.Z.1314.0.1.</v>
          </cell>
          <cell r="P69" t="str">
            <v>N.D122.Z.14.0.1.</v>
          </cell>
          <cell r="Q69" t="str">
            <v>N.D122.Z.1M.0.1.</v>
          </cell>
          <cell r="R69" t="str">
            <v>N.D122.Z.15.0.1.</v>
          </cell>
          <cell r="S69" t="str">
            <v>N.D122.Z.2.0.1.</v>
          </cell>
          <cell r="T69" t="str">
            <v>N.D122.Z.21.0.1.</v>
          </cell>
          <cell r="U69" t="str">
            <v>N.D122.Z.211.0.1.</v>
          </cell>
          <cell r="V69" t="str">
            <v>N.D122.Z.2111.0.1.</v>
          </cell>
          <cell r="W69" t="str">
            <v>N.D122.Z.2112.0.1.</v>
          </cell>
          <cell r="X69" t="str">
            <v>N.D122.Z.212.0.1.</v>
          </cell>
          <cell r="Y69" t="str">
            <v>N.D122.Z.22.0.1.</v>
          </cell>
          <cell r="AA69" t="str">
            <v>N.D122.Z.0.0.2.</v>
          </cell>
          <cell r="AB69" t="str">
            <v>N.D122.Z.1.0.2.</v>
          </cell>
          <cell r="AC69" t="str">
            <v>N.D122.Z.1N.0.2.</v>
          </cell>
          <cell r="AD69" t="str">
            <v>N.D122.Z.11.0.2.</v>
          </cell>
          <cell r="AE69" t="str">
            <v>N.D122.Z.12.0.2.</v>
          </cell>
          <cell r="AF69" t="str">
            <v>N.D122.Z.13.0.2.</v>
          </cell>
          <cell r="AG69" t="str">
            <v>N.D122.Z.1311.0.2.</v>
          </cell>
          <cell r="AH69" t="str">
            <v>N.D122.Z.1312.0.2.</v>
          </cell>
          <cell r="AI69" t="str">
            <v>N.D122.Z.1313.0.2.</v>
          </cell>
          <cell r="AJ69" t="str">
            <v>N.D122.Z.1314.0.2.</v>
          </cell>
          <cell r="AK69" t="str">
            <v>N.D122.Z.14.0.2.</v>
          </cell>
          <cell r="AL69" t="str">
            <v>N.D122.Z.1M.0.2.</v>
          </cell>
          <cell r="AM69" t="str">
            <v>N.D122.Z.15.0.2.</v>
          </cell>
          <cell r="AN69" t="str">
            <v>N.D122.Z.2.0.2.</v>
          </cell>
          <cell r="AO69" t="str">
            <v>N.D122.Z.21.0.2.</v>
          </cell>
          <cell r="AP69" t="str">
            <v>N.D122.Z.211.0.2.</v>
          </cell>
          <cell r="AQ69" t="str">
            <v>N.D122.Z.2111.0.2.</v>
          </cell>
          <cell r="AR69" t="str">
            <v>N.D122.Z.2112.0.2.</v>
          </cell>
          <cell r="AS69" t="str">
            <v>N.D122.Z.212.0.2.</v>
          </cell>
          <cell r="AT69" t="str">
            <v>N.D122.Z.22.0.2.</v>
          </cell>
        </row>
        <row r="70">
          <cell r="F70" t="str">
            <v>N.D21.Z.0.0.1.</v>
          </cell>
          <cell r="G70" t="str">
            <v>N.D21.Z.1.0.1.</v>
          </cell>
          <cell r="H70" t="str">
            <v>N.D21.Z.1N.0.1.</v>
          </cell>
          <cell r="AA70" t="str">
            <v>N.D21.Z.0.0.2.</v>
          </cell>
          <cell r="AB70" t="str">
            <v>N.D21.Z.1.0.2.</v>
          </cell>
          <cell r="AC70" t="str">
            <v>N.D21.Z.1N.0.2.</v>
          </cell>
          <cell r="AD70" t="str">
            <v>N.D21.Z.11.0.2.</v>
          </cell>
          <cell r="AE70" t="str">
            <v>N.D21.Z.12.0.2.</v>
          </cell>
          <cell r="AF70" t="str">
            <v>N.D21.Z.13.0.2.</v>
          </cell>
          <cell r="AG70" t="str">
            <v>N.D21.Z.1311.0.2.</v>
          </cell>
          <cell r="AH70" t="str">
            <v>N.D21.Z.1312.0.2.</v>
          </cell>
          <cell r="AI70" t="str">
            <v>N.D21.Z.1313.0.2.</v>
          </cell>
          <cell r="AJ70" t="str">
            <v>N.D21.Z.1314.0.2.</v>
          </cell>
          <cell r="AK70" t="str">
            <v>N.D21.Z.14.0.2.</v>
          </cell>
          <cell r="AL70" t="str">
            <v>N.D21.Z.1M.0.2.</v>
          </cell>
          <cell r="AM70" t="str">
            <v>N.D21.Z.15.0.2.</v>
          </cell>
          <cell r="AN70" t="str">
            <v>N.D21.Z.2.0.2.</v>
          </cell>
          <cell r="AO70" t="str">
            <v>N.D21.Z.21.0.2.</v>
          </cell>
          <cell r="AP70" t="str">
            <v>N.D21.Z.211.0.2.</v>
          </cell>
          <cell r="AQ70" t="str">
            <v>N.D21.Z.2111.0.2.</v>
          </cell>
          <cell r="AR70" t="str">
            <v>N.D21.Z.2112.0.2.</v>
          </cell>
          <cell r="AS70" t="str">
            <v>N.D21.Z.212.0.2.</v>
          </cell>
          <cell r="AT70" t="str">
            <v>N.D21.Z.22.0.2.</v>
          </cell>
        </row>
        <row r="71">
          <cell r="AA71" t="str">
            <v>N.D211.Z.0.0.2.</v>
          </cell>
          <cell r="AB71" t="str">
            <v>N.D211.Z.1.0.2.</v>
          </cell>
          <cell r="AC71" t="str">
            <v>N.D211.Z.1N.0.2.</v>
          </cell>
          <cell r="AD71" t="str">
            <v>N.D211.Z.11.0.2.</v>
          </cell>
          <cell r="AE71" t="str">
            <v>N.D211.Z.12.0.2.</v>
          </cell>
          <cell r="AF71" t="str">
            <v>N.D211.Z.13.0.2.</v>
          </cell>
          <cell r="AG71" t="str">
            <v>N.D211.Z.1311.0.2.</v>
          </cell>
          <cell r="AH71" t="str">
            <v>N.D211.Z.1312.0.2.</v>
          </cell>
          <cell r="AI71" t="str">
            <v>N.D211.Z.1313.0.2.</v>
          </cell>
          <cell r="AJ71" t="str">
            <v>N.D211.Z.1314.0.2.</v>
          </cell>
          <cell r="AK71" t="str">
            <v>N.D211.Z.14.0.2.</v>
          </cell>
          <cell r="AL71" t="str">
            <v>N.D211.Z.1M.0.2.</v>
          </cell>
          <cell r="AM71" t="str">
            <v>N.D211.Z.15.0.2.</v>
          </cell>
          <cell r="AN71" t="str">
            <v>N.D211.Z.2.0.2.</v>
          </cell>
          <cell r="AO71" t="str">
            <v>N.D211.Z.21.0.2.</v>
          </cell>
          <cell r="AP71" t="str">
            <v>N.D211.Z.211.0.2.</v>
          </cell>
          <cell r="AQ71" t="str">
            <v>N.D211.Z.2111.0.2.</v>
          </cell>
          <cell r="AR71" t="str">
            <v>N.D211.Z.2112.0.2.</v>
          </cell>
          <cell r="AS71" t="str">
            <v>N.D211.Z.212.0.2.</v>
          </cell>
          <cell r="AT71" t="str">
            <v>N.D211.Z.22.0.2.</v>
          </cell>
        </row>
        <row r="72">
          <cell r="AA72" t="str">
            <v>N.D212.Z.0.0.2.</v>
          </cell>
          <cell r="AB72" t="str">
            <v>N.D212.Z.1.0.2.</v>
          </cell>
          <cell r="AC72" t="str">
            <v>N.D212.Z.1N.0.2.</v>
          </cell>
          <cell r="AD72" t="str">
            <v>N.D212.Z.11.0.2.</v>
          </cell>
          <cell r="AE72" t="str">
            <v>N.D212.Z.12.0.2.</v>
          </cell>
          <cell r="AF72" t="str">
            <v>N.D212.Z.13.0.2.</v>
          </cell>
          <cell r="AG72" t="str">
            <v>N.D212.Z.1311.0.2.</v>
          </cell>
          <cell r="AH72" t="str">
            <v>N.D212.Z.1312.0.2.</v>
          </cell>
          <cell r="AI72" t="str">
            <v>N.D212.Z.1313.0.2.</v>
          </cell>
          <cell r="AJ72" t="str">
            <v>N.D212.Z.1314.0.2.</v>
          </cell>
          <cell r="AK72" t="str">
            <v>N.D212.Z.14.0.2.</v>
          </cell>
          <cell r="AL72" t="str">
            <v>N.D212.Z.1M.0.2.</v>
          </cell>
          <cell r="AM72" t="str">
            <v>N.D212.Z.15.0.2.</v>
          </cell>
          <cell r="AN72" t="str">
            <v>N.D212.Z.2.0.2.</v>
          </cell>
          <cell r="AO72" t="str">
            <v>N.D212.Z.21.0.2.</v>
          </cell>
          <cell r="AP72" t="str">
            <v>N.D212.Z.211.0.2.</v>
          </cell>
          <cell r="AQ72" t="str">
            <v>N.D212.Z.2111.0.2.</v>
          </cell>
          <cell r="AR72" t="str">
            <v>N.D212.Z.2112.0.2.</v>
          </cell>
          <cell r="AS72" t="str">
            <v>N.D212.Z.212.0.2.</v>
          </cell>
          <cell r="AT72" t="str">
            <v>N.D212.Z.22.0.2.</v>
          </cell>
        </row>
        <row r="73">
          <cell r="AA73" t="str">
            <v>N.D2121.Z.0.0.2.</v>
          </cell>
          <cell r="AB73" t="str">
            <v>N.D2121.Z.1.0.2.</v>
          </cell>
          <cell r="AC73" t="str">
            <v>N.D2121.Z.1N.0.2.</v>
          </cell>
          <cell r="AD73" t="str">
            <v>N.D2121.Z.11.0.2.</v>
          </cell>
          <cell r="AE73" t="str">
            <v>N.D2121.Z.12.0.2.</v>
          </cell>
          <cell r="AF73" t="str">
            <v>N.D2121.Z.13.0.2.</v>
          </cell>
          <cell r="AG73" t="str">
            <v>N.D2121.Z.1311.0.2.</v>
          </cell>
          <cell r="AH73" t="str">
            <v>N.D2121.Z.1312.0.2.</v>
          </cell>
          <cell r="AI73" t="str">
            <v>N.D2121.Z.1313.0.2.</v>
          </cell>
          <cell r="AJ73" t="str">
            <v>N.D2121.Z.1314.0.2.</v>
          </cell>
          <cell r="AK73" t="str">
            <v>N.D2121.Z.14.0.2.</v>
          </cell>
          <cell r="AL73" t="str">
            <v>N.D2121.Z.1M.0.2.</v>
          </cell>
          <cell r="AM73" t="str">
            <v>N.D2121.Z.15.0.2.</v>
          </cell>
          <cell r="AN73" t="str">
            <v>N.D2121.Z.2.0.2.</v>
          </cell>
          <cell r="AO73" t="str">
            <v>N.D2121.Z.21.0.2.</v>
          </cell>
          <cell r="AP73" t="str">
            <v>N.D2121.Z.211.0.2.</v>
          </cell>
          <cell r="AQ73" t="str">
            <v>N.D2121.Z.2111.0.2.</v>
          </cell>
          <cell r="AR73" t="str">
            <v>N.D2121.Z.2112.0.2.</v>
          </cell>
          <cell r="AS73" t="str">
            <v>N.D2121.Z.212.0.2.</v>
          </cell>
          <cell r="AT73" t="str">
            <v>N.D2121.Z.22.0.2.</v>
          </cell>
        </row>
        <row r="74">
          <cell r="AA74" t="str">
            <v>N.D2122.Z.0.0.2.</v>
          </cell>
          <cell r="AB74" t="str">
            <v>N.D2122.Z.1.0.2.</v>
          </cell>
          <cell r="AC74" t="str">
            <v>N.D2122.Z.1N.0.2.</v>
          </cell>
          <cell r="AD74" t="str">
            <v>N.D2122.Z.11.0.2.</v>
          </cell>
          <cell r="AE74" t="str">
            <v>N.D2122.Z.12.0.2.</v>
          </cell>
          <cell r="AF74" t="str">
            <v>N.D2122.Z.13.0.2.</v>
          </cell>
          <cell r="AG74" t="str">
            <v>N.D2122.Z.1311.0.2.</v>
          </cell>
          <cell r="AH74" t="str">
            <v>N.D2122.Z.1312.0.2.</v>
          </cell>
          <cell r="AI74" t="str">
            <v>N.D2122.Z.1313.0.2.</v>
          </cell>
          <cell r="AJ74" t="str">
            <v>N.D2122.Z.1314.0.2.</v>
          </cell>
          <cell r="AK74" t="str">
            <v>N.D2122.Z.14.0.2.</v>
          </cell>
          <cell r="AL74" t="str">
            <v>N.D2122.Z.1M.0.2.</v>
          </cell>
          <cell r="AM74" t="str">
            <v>N.D2122.Z.15.0.2.</v>
          </cell>
          <cell r="AN74" t="str">
            <v>N.D2122.Z.2.0.2.</v>
          </cell>
          <cell r="AO74" t="str">
            <v>N.D2122.Z.21.0.2.</v>
          </cell>
          <cell r="AP74" t="str">
            <v>N.D2122.Z.211.0.2.</v>
          </cell>
          <cell r="AQ74" t="str">
            <v>N.D2122.Z.2111.0.2.</v>
          </cell>
          <cell r="AR74" t="str">
            <v>N.D2122.Z.2112.0.2.</v>
          </cell>
          <cell r="AS74" t="str">
            <v>N.D2122.Z.212.0.2.</v>
          </cell>
          <cell r="AT74" t="str">
            <v>N.D2122.Z.22.0.2.</v>
          </cell>
        </row>
        <row r="75">
          <cell r="AA75" t="str">
            <v>N.D214.Z.0.0.2.</v>
          </cell>
          <cell r="AB75" t="str">
            <v>N.D214.Z.1.0.2.</v>
          </cell>
          <cell r="AC75" t="str">
            <v>N.D214.Z.1N.0.2.</v>
          </cell>
          <cell r="AD75" t="str">
            <v>N.D214.Z.11.0.2.</v>
          </cell>
          <cell r="AE75" t="str">
            <v>N.D214.Z.12.0.2.</v>
          </cell>
          <cell r="AF75" t="str">
            <v>N.D214.Z.13.0.2.</v>
          </cell>
          <cell r="AG75" t="str">
            <v>N.D214.Z.1311.0.2.</v>
          </cell>
          <cell r="AH75" t="str">
            <v>N.D214.Z.1312.0.2.</v>
          </cell>
          <cell r="AI75" t="str">
            <v>N.D214.Z.1313.0.2.</v>
          </cell>
          <cell r="AJ75" t="str">
            <v>N.D214.Z.1314.0.2.</v>
          </cell>
          <cell r="AK75" t="str">
            <v>N.D214.Z.14.0.2.</v>
          </cell>
          <cell r="AL75" t="str">
            <v>N.D214.Z.1M.0.2.</v>
          </cell>
          <cell r="AM75" t="str">
            <v>N.D214.Z.15.0.2.</v>
          </cell>
          <cell r="AN75" t="str">
            <v>N.D214.Z.2.0.2.</v>
          </cell>
          <cell r="AO75" t="str">
            <v>N.D214.Z.21.0.2.</v>
          </cell>
          <cell r="AP75" t="str">
            <v>N.D214.Z.211.0.2.</v>
          </cell>
          <cell r="AQ75" t="str">
            <v>N.D214.Z.2111.0.2.</v>
          </cell>
          <cell r="AR75" t="str">
            <v>N.D214.Z.2112.0.2.</v>
          </cell>
          <cell r="AS75" t="str">
            <v>N.D214.Z.212.0.2.</v>
          </cell>
          <cell r="AT75" t="str">
            <v>N.D214.Z.22.0.2.</v>
          </cell>
        </row>
        <row r="76">
          <cell r="F76" t="str">
            <v>N.D29.Z.0.0.1.</v>
          </cell>
          <cell r="G76" t="str">
            <v>N.D29.Z.1.0.1.</v>
          </cell>
          <cell r="H76" t="str">
            <v>N.D29.Z.1N.0.1.</v>
          </cell>
          <cell r="I76" t="str">
            <v>N.D29.Z.11.0.1.</v>
          </cell>
          <cell r="J76" t="str">
            <v>N.D29.Z.12.0.1.</v>
          </cell>
          <cell r="K76" t="str">
            <v>N.D29.Z.13.0.1.</v>
          </cell>
          <cell r="L76" t="str">
            <v>N.D29.Z.1311.0.1.</v>
          </cell>
          <cell r="M76" t="str">
            <v>N.D29.Z.1312.0.1.</v>
          </cell>
          <cell r="N76" t="str">
            <v>N.D29.Z.1313.0.1.</v>
          </cell>
          <cell r="O76" t="str">
            <v>N.D29.Z.1314.0.1.</v>
          </cell>
          <cell r="P76" t="str">
            <v>N.D29.Z.14.0.1.</v>
          </cell>
          <cell r="Q76" t="str">
            <v>N.D29.Z.1M.0.1.</v>
          </cell>
          <cell r="R76" t="str">
            <v>N.D29.Z.15.0.1.</v>
          </cell>
          <cell r="S76" t="str">
            <v>N.D29.Z.2.0.1.</v>
          </cell>
          <cell r="T76" t="str">
            <v>N.D29.Z.21.0.1.</v>
          </cell>
          <cell r="U76" t="str">
            <v>N.D29.Z.211.0.1.</v>
          </cell>
          <cell r="V76" t="str">
            <v>N.D29.Z.2111.0.1.</v>
          </cell>
          <cell r="W76" t="str">
            <v>N.D29.Z.2112.0.1.</v>
          </cell>
          <cell r="X76" t="str">
            <v>N.D29.Z.212.0.1.</v>
          </cell>
          <cell r="Y76" t="str">
            <v>N.D29.Z.22.0.1.</v>
          </cell>
          <cell r="AA76" t="str">
            <v>N.D29.Z.0.0.2.</v>
          </cell>
          <cell r="AB76" t="str">
            <v>N.D29.Z.1.0.2.</v>
          </cell>
          <cell r="AC76" t="str">
            <v>N.D29.Z.1N.0.2.</v>
          </cell>
          <cell r="AD76" t="str">
            <v>N.D29.Z.11.0.2.</v>
          </cell>
          <cell r="AE76" t="str">
            <v>N.D29.Z.12.0.2.</v>
          </cell>
          <cell r="AF76" t="str">
            <v>N.D29.Z.13.0.2.</v>
          </cell>
          <cell r="AG76" t="str">
            <v>N.D29.Z.1311.0.2.</v>
          </cell>
          <cell r="AH76" t="str">
            <v>N.D29.Z.1312.0.2.</v>
          </cell>
          <cell r="AI76" t="str">
            <v>N.D29.Z.1313.0.2.</v>
          </cell>
          <cell r="AJ76" t="str">
            <v>N.D29.Z.1314.0.2.</v>
          </cell>
          <cell r="AK76" t="str">
            <v>N.D29.Z.14.0.2.</v>
          </cell>
          <cell r="AL76" t="str">
            <v>N.D29.Z.1M.0.2.</v>
          </cell>
          <cell r="AM76" t="str">
            <v>N.D29.Z.15.0.2.</v>
          </cell>
          <cell r="AN76" t="str">
            <v>N.D29.Z.2.0.2.</v>
          </cell>
          <cell r="AO76" t="str">
            <v>N.D29.Z.21.0.2.</v>
          </cell>
          <cell r="AP76" t="str">
            <v>N.D29.Z.211.0.2.</v>
          </cell>
          <cell r="AQ76" t="str">
            <v>N.D29.Z.2111.0.2.</v>
          </cell>
          <cell r="AR76" t="str">
            <v>N.D29.Z.2112.0.2.</v>
          </cell>
          <cell r="AS76" t="str">
            <v>N.D29.Z.212.0.2.</v>
          </cell>
          <cell r="AT76" t="str">
            <v>N.D29.Z.22.0.2.</v>
          </cell>
        </row>
        <row r="77">
          <cell r="F77" t="str">
            <v>N.D31.Z.0.0.1.</v>
          </cell>
          <cell r="G77" t="str">
            <v>N.D31.Z.1.0.1.</v>
          </cell>
          <cell r="H77" t="str">
            <v>N.D31.Z.1N.0.1.</v>
          </cell>
          <cell r="I77" t="str">
            <v>N.D31.Z.11.0.1.</v>
          </cell>
          <cell r="J77" t="str">
            <v>N.D31.Z.12.0.1.</v>
          </cell>
          <cell r="K77" t="str">
            <v>N.D31.Z.13.0.1.</v>
          </cell>
          <cell r="L77" t="str">
            <v>N.D31.Z.1311.0.1.</v>
          </cell>
          <cell r="M77" t="str">
            <v>N.D31.Z.1312.0.1.</v>
          </cell>
          <cell r="N77" t="str">
            <v>N.D31.Z.1313.0.1.</v>
          </cell>
          <cell r="O77" t="str">
            <v>N.D31.Z.1314.0.1.</v>
          </cell>
          <cell r="P77" t="str">
            <v>N.D31.Z.14.0.1.</v>
          </cell>
          <cell r="Q77" t="str">
            <v>N.D31.Z.1M.0.1.</v>
          </cell>
          <cell r="R77" t="str">
            <v>N.D31.Z.15.0.1.</v>
          </cell>
          <cell r="S77" t="str">
            <v>N.D31.Z.2.0.1.</v>
          </cell>
          <cell r="T77" t="str">
            <v>N.D31.Z.21.0.1.</v>
          </cell>
          <cell r="U77" t="str">
            <v>N.D31.Z.211.0.1.</v>
          </cell>
          <cell r="V77" t="str">
            <v>N.D31.Z.2111.0.1.</v>
          </cell>
          <cell r="W77" t="str">
            <v>N.D31.Z.2112.0.1.</v>
          </cell>
          <cell r="X77" t="str">
            <v>N.D31.Z.212.0.1.</v>
          </cell>
          <cell r="Y77" t="str">
            <v>N.D31.Z.22.0.1.</v>
          </cell>
          <cell r="AA77" t="str">
            <v>N.D31.Z.0.0.2.</v>
          </cell>
          <cell r="AB77" t="str">
            <v>N.D31.Z.1.0.2.</v>
          </cell>
          <cell r="AC77" t="str">
            <v>N.D31.Z.1N.0.2.</v>
          </cell>
          <cell r="AD77" t="str">
            <v>N.D31.Z.11.0.2.</v>
          </cell>
          <cell r="AE77" t="str">
            <v>N.D31.Z.12.0.2.</v>
          </cell>
          <cell r="AF77" t="str">
            <v>N.D31.Z.13.0.2.</v>
          </cell>
          <cell r="AG77" t="str">
            <v>N.D31.Z.1311.0.2.</v>
          </cell>
          <cell r="AH77" t="str">
            <v>N.D31.Z.1312.0.2.</v>
          </cell>
          <cell r="AI77" t="str">
            <v>N.D31.Z.1313.0.2.</v>
          </cell>
          <cell r="AJ77" t="str">
            <v>N.D31.Z.1314.0.2.</v>
          </cell>
          <cell r="AK77" t="str">
            <v>N.D31.Z.14.0.2.</v>
          </cell>
          <cell r="AL77" t="str">
            <v>N.D31.Z.1M.0.2.</v>
          </cell>
          <cell r="AM77" t="str">
            <v>N.D31.Z.15.0.2.</v>
          </cell>
          <cell r="AN77" t="str">
            <v>N.D31.Z.2.0.2.</v>
          </cell>
          <cell r="AO77" t="str">
            <v>N.D31.Z.21.0.2.</v>
          </cell>
          <cell r="AP77" t="str">
            <v>N.D31.Z.211.0.2.</v>
          </cell>
          <cell r="AQ77" t="str">
            <v>N.D31.Z.2111.0.2.</v>
          </cell>
          <cell r="AR77" t="str">
            <v>N.D31.Z.2112.0.2.</v>
          </cell>
          <cell r="AS77" t="str">
            <v>N.D31.Z.212.0.2.</v>
          </cell>
          <cell r="AT77" t="str">
            <v>N.D31.Z.22.0.2.</v>
          </cell>
        </row>
        <row r="78">
          <cell r="F78" t="str">
            <v>N.D39.Z.0.0.1.</v>
          </cell>
          <cell r="G78" t="str">
            <v>N.D39.Z.1.0.1.</v>
          </cell>
          <cell r="H78" t="str">
            <v>N.D39.Z.1N.0.1.</v>
          </cell>
          <cell r="I78" t="str">
            <v>N.D39.Z.11.0.1.</v>
          </cell>
          <cell r="J78" t="str">
            <v>N.D39.Z.12.0.1.</v>
          </cell>
          <cell r="K78" t="str">
            <v>N.D39.Z.13.0.1.</v>
          </cell>
          <cell r="L78" t="str">
            <v>N.D39.Z.1311.0.1.</v>
          </cell>
          <cell r="M78" t="str">
            <v>N.D39.Z.1312.0.1.</v>
          </cell>
          <cell r="N78" t="str">
            <v>N.D39.Z.1313.0.1.</v>
          </cell>
          <cell r="O78" t="str">
            <v>N.D39.Z.1314.0.1.</v>
          </cell>
          <cell r="P78" t="str">
            <v>N.D39.Z.14.0.1.</v>
          </cell>
          <cell r="Q78" t="str">
            <v>N.D39.Z.1M.0.1.</v>
          </cell>
          <cell r="R78" t="str">
            <v>N.D39.Z.15.0.1.</v>
          </cell>
          <cell r="S78" t="str">
            <v>N.D39.Z.2.0.1.</v>
          </cell>
          <cell r="T78" t="str">
            <v>N.D39.Z.21.0.1.</v>
          </cell>
          <cell r="U78" t="str">
            <v>N.D39.Z.211.0.1.</v>
          </cell>
          <cell r="V78" t="str">
            <v>N.D39.Z.2111.0.1.</v>
          </cell>
          <cell r="W78" t="str">
            <v>N.D39.Z.2112.0.1.</v>
          </cell>
          <cell r="X78" t="str">
            <v>N.D39.Z.212.0.1.</v>
          </cell>
          <cell r="Y78" t="str">
            <v>N.D39.Z.22.0.1.</v>
          </cell>
          <cell r="AA78" t="str">
            <v>N.D39.Z.0.0.2.</v>
          </cell>
          <cell r="AB78" t="str">
            <v>N.D39.Z.1.0.2.</v>
          </cell>
          <cell r="AC78" t="str">
            <v>N.D39.Z.1N.0.2.</v>
          </cell>
          <cell r="AD78" t="str">
            <v>N.D39.Z.11.0.2.</v>
          </cell>
          <cell r="AE78" t="str">
            <v>N.D39.Z.12.0.2.</v>
          </cell>
          <cell r="AF78" t="str">
            <v>N.D39.Z.13.0.2.</v>
          </cell>
          <cell r="AG78" t="str">
            <v>N.D39.Z.1311.0.2.</v>
          </cell>
          <cell r="AH78" t="str">
            <v>N.D39.Z.1312.0.2.</v>
          </cell>
          <cell r="AI78" t="str">
            <v>N.D39.Z.1313.0.2.</v>
          </cell>
          <cell r="AJ78" t="str">
            <v>N.D39.Z.1314.0.2.</v>
          </cell>
          <cell r="AK78" t="str">
            <v>N.D39.Z.14.0.2.</v>
          </cell>
          <cell r="AL78" t="str">
            <v>N.D39.Z.1M.0.2.</v>
          </cell>
          <cell r="AM78" t="str">
            <v>N.D39.Z.15.0.2.</v>
          </cell>
          <cell r="AN78" t="str">
            <v>N.D39.Z.2.0.2.</v>
          </cell>
          <cell r="AO78" t="str">
            <v>N.D39.Z.21.0.2.</v>
          </cell>
          <cell r="AP78" t="str">
            <v>N.D39.Z.211.0.2.</v>
          </cell>
          <cell r="AQ78" t="str">
            <v>N.D39.Z.2111.0.2.</v>
          </cell>
          <cell r="AR78" t="str">
            <v>N.D39.Z.2112.0.2.</v>
          </cell>
          <cell r="AS78" t="str">
            <v>N.D39.Z.212.0.2.</v>
          </cell>
          <cell r="AT78" t="str">
            <v>N.D39.Z.22.0.2.</v>
          </cell>
        </row>
        <row r="79">
          <cell r="F79" t="str">
            <v>N.D21X31.Z.0.0.1.</v>
          </cell>
          <cell r="AA79" t="str">
            <v>N.D21X31.Z.0.0.2.</v>
          </cell>
          <cell r="AB79" t="str">
            <v>N.D21X31.Z.1.0.2.</v>
          </cell>
          <cell r="AC79" t="str">
            <v>N.D21X31.Z.1N.0.2.</v>
          </cell>
          <cell r="AD79" t="str">
            <v>N.D21X31.Z.11.0.2.</v>
          </cell>
          <cell r="AE79" t="str">
            <v>N.D21X31.Z.12.0.2.</v>
          </cell>
          <cell r="AF79" t="str">
            <v>N.D21X31.Z.13.0.2.</v>
          </cell>
          <cell r="AG79" t="str">
            <v>N.D21X31.Z.1311.0.2.</v>
          </cell>
          <cell r="AH79" t="str">
            <v>N.D21X31.Z.1312.0.2.</v>
          </cell>
          <cell r="AI79" t="str">
            <v>N.D21X31.Z.1313.0.2.</v>
          </cell>
          <cell r="AJ79" t="str">
            <v>N.D21X31.Z.1314.0.2.</v>
          </cell>
          <cell r="AK79" t="str">
            <v>N.D21X31.Z.14.0.2.</v>
          </cell>
          <cell r="AL79" t="str">
            <v>N.D21X31.Z.1M.0.2.</v>
          </cell>
          <cell r="AM79" t="str">
            <v>N.D21X31.Z.15.0.2.</v>
          </cell>
          <cell r="AN79" t="str">
            <v>N.D21X31.Z.2.0.2.</v>
          </cell>
          <cell r="AO79" t="str">
            <v>N.D21X31.Z.21.0.2.</v>
          </cell>
          <cell r="AP79" t="str">
            <v>N.D21X31.Z.211.0.2.</v>
          </cell>
          <cell r="AQ79" t="str">
            <v>N.D21X31.Z.2111.0.2.</v>
          </cell>
          <cell r="AR79" t="str">
            <v>N.D21X31.Z.2112.0.2.</v>
          </cell>
          <cell r="AS79" t="str">
            <v>N.D21X31.Z.212.0.2.</v>
          </cell>
          <cell r="AT79" t="str">
            <v>N.D21X31.Z.22.0.2.</v>
          </cell>
        </row>
        <row r="80">
          <cell r="F80" t="str">
            <v>N.P119A.Z.0.0.1.</v>
          </cell>
          <cell r="G80" t="str">
            <v>N.P119A.Z.1.0.1.</v>
          </cell>
          <cell r="H80" t="str">
            <v>N.P119A.Z.1N.0.1.</v>
          </cell>
          <cell r="I80" t="str">
            <v>N.P119A.Z.11.0.1.</v>
          </cell>
          <cell r="J80" t="str">
            <v>N.P119A.Z.12.0.1.</v>
          </cell>
          <cell r="K80" t="str">
            <v>N.P119A.Z.13.0.1.</v>
          </cell>
          <cell r="L80" t="str">
            <v>N.P119A.Z.1311.0.1.</v>
          </cell>
          <cell r="M80" t="str">
            <v>N.P119A.Z.1312.0.1.</v>
          </cell>
          <cell r="N80" t="str">
            <v>N.P119A.Z.1313.0.1.</v>
          </cell>
          <cell r="O80" t="str">
            <v>N.P119A.Z.1314.0.1.</v>
          </cell>
          <cell r="P80" t="str">
            <v>N.P119A.Z.14.0.1.</v>
          </cell>
          <cell r="Q80" t="str">
            <v>N.P119A.Z.1M.0.1.</v>
          </cell>
          <cell r="R80" t="str">
            <v>N.P119A.Z.15.0.1.</v>
          </cell>
          <cell r="S80" t="str">
            <v>N.P119A.Z.2.0.1.</v>
          </cell>
          <cell r="T80" t="str">
            <v>N.P119A.Z.21.0.1.</v>
          </cell>
          <cell r="U80" t="str">
            <v>N.P119A.Z.211.0.1.</v>
          </cell>
          <cell r="V80" t="str">
            <v>N.P119A.Z.2111.0.1.</v>
          </cell>
          <cell r="W80" t="str">
            <v>N.P119A.Z.2112.0.1.</v>
          </cell>
          <cell r="X80" t="str">
            <v>N.P119A.Z.212.0.1.</v>
          </cell>
          <cell r="Y80" t="str">
            <v>N.P119A.Z.22.0.1.</v>
          </cell>
          <cell r="AA80" t="str">
            <v>N.P119A.Z.0.0.2.</v>
          </cell>
          <cell r="AB80" t="str">
            <v>N.P119A.Z.1.0.2.</v>
          </cell>
          <cell r="AC80" t="str">
            <v>N.P119A.Z.1N.0.2.</v>
          </cell>
          <cell r="AD80" t="str">
            <v>N.P119A.Z.11.0.2.</v>
          </cell>
          <cell r="AE80" t="str">
            <v>N.P119A.Z.12.0.2.</v>
          </cell>
          <cell r="AF80" t="str">
            <v>N.P119A.Z.13.0.2.</v>
          </cell>
          <cell r="AG80" t="str">
            <v>N.P119A.Z.1311.0.2.</v>
          </cell>
          <cell r="AH80" t="str">
            <v>N.P119A.Z.1312.0.2.</v>
          </cell>
          <cell r="AI80" t="str">
            <v>N.P119A.Z.1313.0.2.</v>
          </cell>
          <cell r="AJ80" t="str">
            <v>N.P119A.Z.1314.0.2.</v>
          </cell>
          <cell r="AK80" t="str">
            <v>N.P119A.Z.14.0.2.</v>
          </cell>
          <cell r="AL80" t="str">
            <v>N.P119A.Z.1M.0.2.</v>
          </cell>
          <cell r="AM80" t="str">
            <v>N.P119A.Z.15.0.2.</v>
          </cell>
          <cell r="AN80" t="str">
            <v>N.P119A.Z.2.0.2.</v>
          </cell>
          <cell r="AO80" t="str">
            <v>N.P119A.Z.21.0.2.</v>
          </cell>
          <cell r="AP80" t="str">
            <v>N.P119A.Z.211.0.2.</v>
          </cell>
          <cell r="AQ80" t="str">
            <v>N.P119A.Z.2111.0.2.</v>
          </cell>
          <cell r="AR80" t="str">
            <v>N.P119A.Z.2112.0.2.</v>
          </cell>
          <cell r="AS80" t="str">
            <v>N.P119A.Z.212.0.2.</v>
          </cell>
          <cell r="AT80" t="str">
            <v>N.P119A.Z.22.0.2.</v>
          </cell>
        </row>
        <row r="81">
          <cell r="F81" t="str">
            <v>N.D41.Z.0.0.1.</v>
          </cell>
          <cell r="G81" t="str">
            <v>N.D41.Z.1.0.1.</v>
          </cell>
          <cell r="I81" t="str">
            <v>N.D41.Z.11.0.1.</v>
          </cell>
          <cell r="J81" t="str">
            <v>N.D41.Z.12.0.1.</v>
          </cell>
          <cell r="K81" t="str">
            <v>N.D41.Z.13.0.1.</v>
          </cell>
          <cell r="L81" t="str">
            <v>N.D41.Z.1311.0.1.</v>
          </cell>
          <cell r="M81" t="str">
            <v>N.D41.Z.1312.0.1.</v>
          </cell>
          <cell r="N81" t="str">
            <v>N.D41.Z.1313.0.1.</v>
          </cell>
          <cell r="O81" t="str">
            <v>N.D41.Z.1314.0.1.</v>
          </cell>
          <cell r="P81" t="str">
            <v>N.D41.Z.14.0.1.</v>
          </cell>
          <cell r="Q81" t="str">
            <v>N.D41.Z.1M.0.1.</v>
          </cell>
          <cell r="R81" t="str">
            <v>N.D41.Z.15.0.1.</v>
          </cell>
          <cell r="S81" t="str">
            <v>N.D41.Z.2.0.1.</v>
          </cell>
          <cell r="T81" t="str">
            <v>N.D41.Z.21.0.1.</v>
          </cell>
          <cell r="U81" t="str">
            <v>N.D41.Z.211.0.1.</v>
          </cell>
          <cell r="V81" t="str">
            <v>N.D41.Z.2111.0.1.</v>
          </cell>
          <cell r="W81" t="str">
            <v>N.D41.Z.2112.0.1.</v>
          </cell>
          <cell r="X81" t="str">
            <v>N.D41.Z.212.0.1.</v>
          </cell>
          <cell r="Y81" t="str">
            <v>N.D41.Z.22.0.1.</v>
          </cell>
          <cell r="AA81" t="str">
            <v>N.D41.Z.0.0.2.</v>
          </cell>
          <cell r="AB81" t="str">
            <v>N.D41.Z.1.0.2.</v>
          </cell>
          <cell r="AC81" t="str">
            <v>N.D41.Z.1N.0.2.</v>
          </cell>
          <cell r="AD81" t="str">
            <v>N.D41.Z.11.0.2.</v>
          </cell>
          <cell r="AE81" t="str">
            <v>N.D41.Z.12.0.2.</v>
          </cell>
          <cell r="AF81" t="str">
            <v>N.D41.Z.13.0.2.</v>
          </cell>
          <cell r="AG81" t="str">
            <v>N.D41.Z.1311.0.2.</v>
          </cell>
          <cell r="AH81" t="str">
            <v>N.D41.Z.1312.0.2.</v>
          </cell>
          <cell r="AI81" t="str">
            <v>N.D41.Z.1313.0.2.</v>
          </cell>
          <cell r="AJ81" t="str">
            <v>N.D41.Z.1314.0.2.</v>
          </cell>
          <cell r="AK81" t="str">
            <v>N.D41.Z.14.0.2.</v>
          </cell>
          <cell r="AL81" t="str">
            <v>N.D41.Z.1M.0.2.</v>
          </cell>
          <cell r="AM81" t="str">
            <v>N.D41.Z.15.0.2.</v>
          </cell>
          <cell r="AN81" t="str">
            <v>N.D41.Z.2.0.2.</v>
          </cell>
          <cell r="AO81" t="str">
            <v>N.D41.Z.21.0.2.</v>
          </cell>
          <cell r="AP81" t="str">
            <v>N.D41.Z.211.0.2.</v>
          </cell>
          <cell r="AQ81" t="str">
            <v>N.D41.Z.2111.0.2.</v>
          </cell>
          <cell r="AR81" t="str">
            <v>N.D41.Z.2112.0.2.</v>
          </cell>
          <cell r="AS81" t="str">
            <v>N.D41.Z.212.0.2.</v>
          </cell>
          <cell r="AT81" t="str">
            <v>N.D41.Z.22.0.2.</v>
          </cell>
        </row>
        <row r="82">
          <cell r="F82" t="str">
            <v>N.D41.Z.0.13.1.</v>
          </cell>
          <cell r="G82" t="str">
            <v>N.D41.Z.1.13.1.</v>
          </cell>
          <cell r="I82" t="str">
            <v>N.D41.Z.11.13.1.</v>
          </cell>
          <cell r="J82" t="str">
            <v>N.D41.Z.12.13.1.</v>
          </cell>
          <cell r="K82" t="str">
            <v>N.D41.Z.13.13.1.</v>
          </cell>
          <cell r="L82" t="str">
            <v>N.D41.Z.1311.13.1.</v>
          </cell>
          <cell r="M82" t="str">
            <v>N.D41.Z.1312.13.1.</v>
          </cell>
          <cell r="N82" t="str">
            <v>N.D41.Z.1313.13.1.</v>
          </cell>
          <cell r="O82" t="str">
            <v>N.D41.Z.1314.13.1.</v>
          </cell>
          <cell r="P82" t="str">
            <v>N.D41.Z.14.13.1.</v>
          </cell>
          <cell r="Q82" t="str">
            <v>N.D41.Z.1M.13.1.</v>
          </cell>
          <cell r="R82" t="str">
            <v>N.D41.Z.15.13.1.</v>
          </cell>
          <cell r="S82" t="str">
            <v>N.D41.Z.2.13.1.</v>
          </cell>
          <cell r="T82" t="str">
            <v>N.D41.Z.21.13.1.</v>
          </cell>
          <cell r="U82" t="str">
            <v>N.D41.Z.211.13.1.</v>
          </cell>
          <cell r="V82" t="str">
            <v>N.D41.Z.2111.13.1.</v>
          </cell>
          <cell r="W82" t="str">
            <v>N.D41.Z.2112.13.1.</v>
          </cell>
          <cell r="X82" t="str">
            <v>N.D41.Z.212.13.1.</v>
          </cell>
          <cell r="Y82" t="str">
            <v>N.D41.Z.22.13.1.</v>
          </cell>
          <cell r="AA82" t="str">
            <v>N.D41.Z.0.13.2.</v>
          </cell>
          <cell r="AB82" t="str">
            <v>N.D41.Z.1.13.2.</v>
          </cell>
          <cell r="AC82" t="str">
            <v>N.D41.Z.1N.13.2.</v>
          </cell>
          <cell r="AD82" t="str">
            <v>N.D41.Z.11.13.2.</v>
          </cell>
          <cell r="AE82" t="str">
            <v>N.D41.Z.12.13.2.</v>
          </cell>
          <cell r="AF82" t="str">
            <v>N.D41.Z.13.13.2.</v>
          </cell>
          <cell r="AG82" t="str">
            <v>N.D41.Z.1311.13.2.</v>
          </cell>
          <cell r="AH82" t="str">
            <v>N.D41.Z.1312.13.2.</v>
          </cell>
          <cell r="AI82" t="str">
            <v>N.D41.Z.1313.13.2.</v>
          </cell>
          <cell r="AJ82" t="str">
            <v>N.D41.Z.1314.13.2.</v>
          </cell>
          <cell r="AK82" t="str">
            <v>N.D41.Z.14.13.2.</v>
          </cell>
          <cell r="AL82" t="str">
            <v>N.D41.Z.1M.13.2.</v>
          </cell>
          <cell r="AM82" t="str">
            <v>N.D41.Z.15.13.2.</v>
          </cell>
          <cell r="AN82" t="str">
            <v>N.D41.Z.2.13.2.</v>
          </cell>
          <cell r="AO82" t="str">
            <v>N.D41.Z.21.13.2.</v>
          </cell>
          <cell r="AP82" t="str">
            <v>N.D41.Z.211.13.2.</v>
          </cell>
          <cell r="AQ82" t="str">
            <v>N.D41.Z.2111.13.2.</v>
          </cell>
          <cell r="AR82" t="str">
            <v>N.D41.Z.2112.13.2.</v>
          </cell>
          <cell r="AS82" t="str">
            <v>N.D41.Z.212.13.2.</v>
          </cell>
          <cell r="AT82" t="str">
            <v>N.D41.Z.22.13.2.</v>
          </cell>
        </row>
        <row r="83">
          <cell r="F83" t="str">
            <v>N.D41.Z.0.U.1.</v>
          </cell>
          <cell r="G83" t="str">
            <v>N.D41.Z.1.U.1.</v>
          </cell>
          <cell r="I83" t="str">
            <v>N.D41.Z.11.U.1.</v>
          </cell>
          <cell r="J83" t="str">
            <v>N.D41.Z.12.U.1.</v>
          </cell>
          <cell r="K83" t="str">
            <v>N.D41.Z.13.U.1.</v>
          </cell>
          <cell r="L83" t="str">
            <v>N.D41.Z.1311.U.1.</v>
          </cell>
          <cell r="M83" t="str">
            <v>N.D41.Z.1312.U.1.</v>
          </cell>
          <cell r="N83" t="str">
            <v>N.D41.Z.1313.U.1.</v>
          </cell>
          <cell r="O83" t="str">
            <v>N.D41.Z.1314.U.1.</v>
          </cell>
          <cell r="P83" t="str">
            <v>N.D41.Z.14.U.1.</v>
          </cell>
          <cell r="Q83" t="str">
            <v>N.D41.Z.1M.U.1.</v>
          </cell>
          <cell r="R83" t="str">
            <v>N.D41.Z.15.U.1.</v>
          </cell>
          <cell r="S83" t="str">
            <v>N.D41.Z.2.U.1.</v>
          </cell>
          <cell r="T83" t="str">
            <v>N.D41.Z.21.U.1.</v>
          </cell>
          <cell r="U83" t="str">
            <v>N.D41.Z.211.U.1.</v>
          </cell>
          <cell r="V83" t="str">
            <v>N.D41.Z.2111.U.1.</v>
          </cell>
          <cell r="W83" t="str">
            <v>N.D41.Z.2112.U.1.</v>
          </cell>
          <cell r="X83" t="str">
            <v>N.D41.Z.212.U.1.</v>
          </cell>
          <cell r="Y83" t="str">
            <v>N.D41.Z.22.U.1.</v>
          </cell>
          <cell r="AA83" t="str">
            <v>N.D41.Z.0.U.2.</v>
          </cell>
          <cell r="AB83" t="str">
            <v>N.D41.Z.1.U.2.</v>
          </cell>
          <cell r="AC83" t="str">
            <v>N.D41.Z.1N.U.2.</v>
          </cell>
          <cell r="AD83" t="str">
            <v>N.D41.Z.11.U.2.</v>
          </cell>
          <cell r="AE83" t="str">
            <v>N.D41.Z.12.U.2.</v>
          </cell>
          <cell r="AF83" t="str">
            <v>N.D41.Z.13.U.2.</v>
          </cell>
          <cell r="AG83" t="str">
            <v>N.D41.Z.1311.U.2.</v>
          </cell>
          <cell r="AH83" t="str">
            <v>N.D41.Z.1312.U.2.</v>
          </cell>
          <cell r="AI83" t="str">
            <v>N.D41.Z.1313.U.2.</v>
          </cell>
          <cell r="AJ83" t="str">
            <v>N.D41.Z.1314.U.2.</v>
          </cell>
          <cell r="AK83" t="str">
            <v>N.D41.Z.14.U.2.</v>
          </cell>
          <cell r="AL83" t="str">
            <v>N.D41.Z.1M.U.2.</v>
          </cell>
          <cell r="AM83" t="str">
            <v>N.D41.Z.15.U.2.</v>
          </cell>
          <cell r="AN83" t="str">
            <v>N.D41.Z.2.U.2.</v>
          </cell>
          <cell r="AO83" t="str">
            <v>N.D41.Z.21.U.2.</v>
          </cell>
          <cell r="AP83" t="str">
            <v>N.D41.Z.211.U.2.</v>
          </cell>
          <cell r="AQ83" t="str">
            <v>N.D41.Z.2111.U.2.</v>
          </cell>
          <cell r="AR83" t="str">
            <v>N.D41.Z.2112.U.2.</v>
          </cell>
          <cell r="AS83" t="str">
            <v>N.D41.Z.212.U.2.</v>
          </cell>
          <cell r="AT83" t="str">
            <v>N.D41.Z.22.U.2.</v>
          </cell>
        </row>
        <row r="84">
          <cell r="F84" t="str">
            <v>N.D42.Z.0.0.1.</v>
          </cell>
          <cell r="G84" t="str">
            <v>N.D42.Z.1.0.1.</v>
          </cell>
          <cell r="I84" t="str">
            <v>N.D42.Z.11.0.1.</v>
          </cell>
          <cell r="J84" t="str">
            <v>N.D42.Z.12.0.1.</v>
          </cell>
          <cell r="K84" t="str">
            <v>N.D42.Z.13.0.1.</v>
          </cell>
          <cell r="L84" t="str">
            <v>N.D42.Z.1311.0.1.</v>
          </cell>
          <cell r="M84" t="str">
            <v>N.D42.Z.1312.0.1.</v>
          </cell>
          <cell r="N84" t="str">
            <v>N.D42.Z.1313.0.1.</v>
          </cell>
          <cell r="O84" t="str">
            <v>N.D42.Z.1314.0.1.</v>
          </cell>
          <cell r="P84" t="str">
            <v>N.D42.Z.14.0.1.</v>
          </cell>
          <cell r="Q84" t="str">
            <v>N.D42.Z.1M.0.1.</v>
          </cell>
          <cell r="R84" t="str">
            <v>N.D42.Z.15.0.1.</v>
          </cell>
          <cell r="S84" t="str">
            <v>N.D42.Z.2.0.1.</v>
          </cell>
          <cell r="T84" t="str">
            <v>N.D42.Z.21.0.1.</v>
          </cell>
          <cell r="U84" t="str">
            <v>N.D42.Z.211.0.1.</v>
          </cell>
          <cell r="V84" t="str">
            <v>N.D42.Z.2111.0.1.</v>
          </cell>
          <cell r="W84" t="str">
            <v>N.D42.Z.2112.0.1.</v>
          </cell>
          <cell r="X84" t="str">
            <v>N.D42.Z.212.0.1.</v>
          </cell>
          <cell r="Y84" t="str">
            <v>N.D42.Z.22.0.1.</v>
          </cell>
          <cell r="AA84" t="str">
            <v>N.D42.Z.0.0.2.</v>
          </cell>
          <cell r="AB84" t="str">
            <v>N.D42.Z.1.0.2.</v>
          </cell>
          <cell r="AC84" t="str">
            <v>N.D42.Z.1N.0.2.</v>
          </cell>
          <cell r="AD84" t="str">
            <v>N.D42.Z.11.0.2.</v>
          </cell>
          <cell r="AE84" t="str">
            <v>N.D42.Z.12.0.2.</v>
          </cell>
          <cell r="AF84" t="str">
            <v>N.D42.Z.13.0.2.</v>
          </cell>
          <cell r="AG84" t="str">
            <v>N.D42.Z.1311.0.2.</v>
          </cell>
          <cell r="AH84" t="str">
            <v>N.D42.Z.1312.0.2.</v>
          </cell>
          <cell r="AI84" t="str">
            <v>N.D42.Z.1313.0.2.</v>
          </cell>
          <cell r="AJ84" t="str">
            <v>N.D42.Z.1314.0.2.</v>
          </cell>
          <cell r="AK84" t="str">
            <v>N.D42.Z.14.0.2.</v>
          </cell>
          <cell r="AL84" t="str">
            <v>N.D42.Z.1M.0.2.</v>
          </cell>
          <cell r="AM84" t="str">
            <v>N.D42.Z.15.0.2.</v>
          </cell>
          <cell r="AN84" t="str">
            <v>N.D42.Z.2.0.2.</v>
          </cell>
          <cell r="AO84" t="str">
            <v>N.D42.Z.21.0.2.</v>
          </cell>
          <cell r="AP84" t="str">
            <v>N.D42.Z.211.0.2.</v>
          </cell>
          <cell r="AQ84" t="str">
            <v>N.D42.Z.2111.0.2.</v>
          </cell>
          <cell r="AR84" t="str">
            <v>N.D42.Z.2112.0.2.</v>
          </cell>
          <cell r="AS84" t="str">
            <v>N.D42.Z.212.0.2.</v>
          </cell>
          <cell r="AT84" t="str">
            <v>N.D42.Z.22.0.2.</v>
          </cell>
        </row>
        <row r="85">
          <cell r="F85" t="str">
            <v>N.D42.Z.0.13.1.</v>
          </cell>
          <cell r="G85" t="str">
            <v>N.D42.Z.1.13.1.</v>
          </cell>
          <cell r="I85" t="str">
            <v>N.D42.Z.11.13.1.</v>
          </cell>
          <cell r="J85" t="str">
            <v>N.D42.Z.12.13.1.</v>
          </cell>
          <cell r="K85" t="str">
            <v>N.D42.Z.13.13.1.</v>
          </cell>
          <cell r="L85" t="str">
            <v>N.D42.Z.1311.13.1.</v>
          </cell>
          <cell r="M85" t="str">
            <v>N.D42.Z.1312.13.1.</v>
          </cell>
          <cell r="N85" t="str">
            <v>N.D42.Z.1313.13.1.</v>
          </cell>
          <cell r="O85" t="str">
            <v>N.D42.Z.1314.13.1.</v>
          </cell>
          <cell r="P85" t="str">
            <v>N.D42.Z.14.13.1.</v>
          </cell>
          <cell r="Q85" t="str">
            <v>N.D42.Z.1M.13.1.</v>
          </cell>
          <cell r="R85" t="str">
            <v>N.D42.Z.15.13.1.</v>
          </cell>
          <cell r="S85" t="str">
            <v>N.D42.Z.2.13.1.</v>
          </cell>
          <cell r="T85" t="str">
            <v>N.D42.Z.21.13.1.</v>
          </cell>
          <cell r="U85" t="str">
            <v>N.D42.Z.211.13.1.</v>
          </cell>
          <cell r="V85" t="str">
            <v>N.D42.Z.2111.13.1.</v>
          </cell>
          <cell r="W85" t="str">
            <v>N.D42.Z.2112.13.1.</v>
          </cell>
          <cell r="X85" t="str">
            <v>N.D42.Z.212.13.1.</v>
          </cell>
          <cell r="Y85" t="str">
            <v>N.D42.Z.22.13.1.</v>
          </cell>
          <cell r="AA85" t="str">
            <v>N.D42.Z.0.13.2.</v>
          </cell>
          <cell r="AB85" t="str">
            <v>N.D42.Z.1.13.2.</v>
          </cell>
          <cell r="AC85" t="str">
            <v>N.D42.Z.1N.13.2.</v>
          </cell>
          <cell r="AD85" t="str">
            <v>N.D42.Z.11.13.2.</v>
          </cell>
          <cell r="AE85" t="str">
            <v>N.D42.Z.12.13.2.</v>
          </cell>
          <cell r="AF85" t="str">
            <v>N.D42.Z.13.13.2.</v>
          </cell>
          <cell r="AG85" t="str">
            <v>N.D42.Z.1311.13.2.</v>
          </cell>
          <cell r="AH85" t="str">
            <v>N.D42.Z.1312.13.2.</v>
          </cell>
          <cell r="AI85" t="str">
            <v>N.D42.Z.1313.13.2.</v>
          </cell>
          <cell r="AJ85" t="str">
            <v>N.D42.Z.1314.13.2.</v>
          </cell>
          <cell r="AK85" t="str">
            <v>N.D42.Z.14.13.2.</v>
          </cell>
          <cell r="AL85" t="str">
            <v>N.D42.Z.1M.13.2.</v>
          </cell>
          <cell r="AM85" t="str">
            <v>N.D42.Z.15.13.2.</v>
          </cell>
          <cell r="AN85" t="str">
            <v>N.D42.Z.2.13.2.</v>
          </cell>
          <cell r="AO85" t="str">
            <v>N.D42.Z.21.13.2.</v>
          </cell>
          <cell r="AP85" t="str">
            <v>N.D42.Z.211.13.2.</v>
          </cell>
          <cell r="AQ85" t="str">
            <v>N.D42.Z.2111.13.2.</v>
          </cell>
          <cell r="AR85" t="str">
            <v>N.D42.Z.2112.13.2.</v>
          </cell>
          <cell r="AS85" t="str">
            <v>N.D42.Z.212.13.2.</v>
          </cell>
          <cell r="AT85" t="str">
            <v>N.D42.Z.22.13.2.</v>
          </cell>
        </row>
        <row r="86">
          <cell r="F86" t="str">
            <v>N.D42.Z.0.U.1.</v>
          </cell>
          <cell r="G86" t="str">
            <v>N.D42.Z.1.U.1.</v>
          </cell>
          <cell r="I86" t="str">
            <v>N.D42.Z.11.U.1.</v>
          </cell>
          <cell r="J86" t="str">
            <v>N.D42.Z.12.U.1.</v>
          </cell>
          <cell r="K86" t="str">
            <v>N.D42.Z.13.U.1.</v>
          </cell>
          <cell r="L86" t="str">
            <v>N.D42.Z.1311.U.1.</v>
          </cell>
          <cell r="M86" t="str">
            <v>N.D42.Z.1312.U.1.</v>
          </cell>
          <cell r="N86" t="str">
            <v>N.D42.Z.1313.U.1.</v>
          </cell>
          <cell r="O86" t="str">
            <v>N.D42.Z.1314.U.1.</v>
          </cell>
          <cell r="P86" t="str">
            <v>N.D42.Z.14.U.1.</v>
          </cell>
          <cell r="Q86" t="str">
            <v>N.D42.Z.1M.U.1.</v>
          </cell>
          <cell r="R86" t="str">
            <v>N.D42.Z.15.U.1.</v>
          </cell>
          <cell r="S86" t="str">
            <v>N.D42.Z.2.U.1.</v>
          </cell>
          <cell r="T86" t="str">
            <v>N.D42.Z.21.U.1.</v>
          </cell>
          <cell r="U86" t="str">
            <v>N.D42.Z.211.U.1.</v>
          </cell>
          <cell r="V86" t="str">
            <v>N.D42.Z.2111.U.1.</v>
          </cell>
          <cell r="W86" t="str">
            <v>N.D42.Z.2112.U.1.</v>
          </cell>
          <cell r="X86" t="str">
            <v>N.D42.Z.212.U.1.</v>
          </cell>
          <cell r="Y86" t="str">
            <v>N.D42.Z.22.U.1.</v>
          </cell>
          <cell r="AA86" t="str">
            <v>N.D42.Z.0.U.2.</v>
          </cell>
          <cell r="AB86" t="str">
            <v>N.D42.Z.1.U.2.</v>
          </cell>
          <cell r="AC86" t="str">
            <v>N.D42.Z.1N.U.2.</v>
          </cell>
          <cell r="AD86" t="str">
            <v>N.D42.Z.11.U.2.</v>
          </cell>
          <cell r="AE86" t="str">
            <v>N.D42.Z.12.U.2.</v>
          </cell>
          <cell r="AF86" t="str">
            <v>N.D42.Z.13.U.2.</v>
          </cell>
          <cell r="AG86" t="str">
            <v>N.D42.Z.1311.U.2.</v>
          </cell>
          <cell r="AH86" t="str">
            <v>N.D42.Z.1312.U.2.</v>
          </cell>
          <cell r="AI86" t="str">
            <v>N.D42.Z.1313.U.2.</v>
          </cell>
          <cell r="AJ86" t="str">
            <v>N.D42.Z.1314.U.2.</v>
          </cell>
          <cell r="AK86" t="str">
            <v>N.D42.Z.14.U.2.</v>
          </cell>
          <cell r="AL86" t="str">
            <v>N.D42.Z.1M.U.2.</v>
          </cell>
          <cell r="AM86" t="str">
            <v>N.D42.Z.15.U.2.</v>
          </cell>
          <cell r="AN86" t="str">
            <v>N.D42.Z.2.U.2.</v>
          </cell>
          <cell r="AO86" t="str">
            <v>N.D42.Z.21.U.2.</v>
          </cell>
          <cell r="AP86" t="str">
            <v>N.D42.Z.211.U.2.</v>
          </cell>
          <cell r="AQ86" t="str">
            <v>N.D42.Z.2111.U.2.</v>
          </cell>
          <cell r="AR86" t="str">
            <v>N.D42.Z.2112.U.2.</v>
          </cell>
          <cell r="AS86" t="str">
            <v>N.D42.Z.212.U.2.</v>
          </cell>
          <cell r="AT86" t="str">
            <v>N.D42.Z.22.U.2.</v>
          </cell>
        </row>
        <row r="87">
          <cell r="F87" t="str">
            <v>N.D421.Z.0.0.1.</v>
          </cell>
          <cell r="G87" t="str">
            <v>N.D421.Z.1.0.1.</v>
          </cell>
          <cell r="I87" t="str">
            <v>N.D421.Z.11.0.1.</v>
          </cell>
          <cell r="J87" t="str">
            <v>N.D421.Z.12.0.1.</v>
          </cell>
          <cell r="K87" t="str">
            <v>N.D421.Z.13.0.1.</v>
          </cell>
          <cell r="L87" t="str">
            <v>N.D421.Z.1311.0.1.</v>
          </cell>
          <cell r="M87" t="str">
            <v>N.D421.Z.1312.0.1.</v>
          </cell>
          <cell r="N87" t="str">
            <v>N.D421.Z.1313.0.1.</v>
          </cell>
          <cell r="O87" t="str">
            <v>N.D421.Z.1314.0.1.</v>
          </cell>
          <cell r="P87" t="str">
            <v>N.D421.Z.14.0.1.</v>
          </cell>
          <cell r="Q87" t="str">
            <v>N.D421.Z.1M.0.1.</v>
          </cell>
          <cell r="R87" t="str">
            <v>N.D421.Z.15.0.1.</v>
          </cell>
          <cell r="S87" t="str">
            <v>N.D421.Z.2.0.1.</v>
          </cell>
          <cell r="T87" t="str">
            <v>N.D421.Z.21.0.1.</v>
          </cell>
          <cell r="U87" t="str">
            <v>N.D421.Z.211.0.1.</v>
          </cell>
          <cell r="V87" t="str">
            <v>N.D421.Z.2111.0.1.</v>
          </cell>
          <cell r="W87" t="str">
            <v>N.D421.Z.2112.0.1.</v>
          </cell>
          <cell r="X87" t="str">
            <v>N.D421.Z.212.0.1.</v>
          </cell>
          <cell r="Y87" t="str">
            <v>N.D421.Z.22.0.1.</v>
          </cell>
          <cell r="AA87" t="str">
            <v>N.D421.Z.0.0.2.</v>
          </cell>
          <cell r="AB87" t="str">
            <v>N.D421.Z.1.0.2.</v>
          </cell>
          <cell r="AC87" t="str">
            <v>N.D421.Z.1N.0.2.</v>
          </cell>
          <cell r="AD87" t="str">
            <v>N.D421.Z.11.0.2.</v>
          </cell>
          <cell r="AE87" t="str">
            <v>N.D421.Z.12.0.2.</v>
          </cell>
          <cell r="AF87" t="str">
            <v>N.D421.Z.13.0.2.</v>
          </cell>
          <cell r="AG87" t="str">
            <v>N.D421.Z.1311.0.2.</v>
          </cell>
          <cell r="AH87" t="str">
            <v>N.D421.Z.1312.0.2.</v>
          </cell>
          <cell r="AI87" t="str">
            <v>N.D421.Z.1313.0.2.</v>
          </cell>
          <cell r="AJ87" t="str">
            <v>N.D421.Z.1314.0.2.</v>
          </cell>
          <cell r="AK87" t="str">
            <v>N.D421.Z.14.0.2.</v>
          </cell>
          <cell r="AL87" t="str">
            <v>N.D421.Z.1M.0.2.</v>
          </cell>
          <cell r="AM87" t="str">
            <v>N.D421.Z.15.0.2.</v>
          </cell>
          <cell r="AN87" t="str">
            <v>N.D421.Z.2.0.2.</v>
          </cell>
          <cell r="AO87" t="str">
            <v>N.D421.Z.21.0.2.</v>
          </cell>
          <cell r="AP87" t="str">
            <v>N.D421.Z.211.0.2.</v>
          </cell>
          <cell r="AQ87" t="str">
            <v>N.D421.Z.2111.0.2.</v>
          </cell>
          <cell r="AR87" t="str">
            <v>N.D421.Z.2112.0.2.</v>
          </cell>
          <cell r="AS87" t="str">
            <v>N.D421.Z.212.0.2.</v>
          </cell>
          <cell r="AT87" t="str">
            <v>N.D421.Z.22.0.2.</v>
          </cell>
        </row>
        <row r="88">
          <cell r="F88" t="str">
            <v>N.D421.Z.0.13.1.</v>
          </cell>
          <cell r="G88" t="str">
            <v>N.D421.Z.1.13.1.</v>
          </cell>
          <cell r="I88" t="str">
            <v>N.D421.Z.11.13.1.</v>
          </cell>
          <cell r="J88" t="str">
            <v>N.D421.Z.12.13.1.</v>
          </cell>
          <cell r="K88" t="str">
            <v>N.D421.Z.13.13.1.</v>
          </cell>
          <cell r="L88" t="str">
            <v>N.D421.Z.1311.13.1.</v>
          </cell>
          <cell r="M88" t="str">
            <v>N.D421.Z.1312.13.1.</v>
          </cell>
          <cell r="N88" t="str">
            <v>N.D421.Z.1313.13.1.</v>
          </cell>
          <cell r="O88" t="str">
            <v>N.D421.Z.1314.13.1.</v>
          </cell>
          <cell r="P88" t="str">
            <v>N.D421.Z.14.13.1.</v>
          </cell>
          <cell r="Q88" t="str">
            <v>N.D421.Z.1M.13.1.</v>
          </cell>
          <cell r="R88" t="str">
            <v>N.D421.Z.15.13.1.</v>
          </cell>
          <cell r="S88" t="str">
            <v>N.D421.Z.2.13.1.</v>
          </cell>
          <cell r="T88" t="str">
            <v>N.D421.Z.21.13.1.</v>
          </cell>
          <cell r="U88" t="str">
            <v>N.D421.Z.211.13.1.</v>
          </cell>
          <cell r="V88" t="str">
            <v>N.D421.Z.2111.13.1.</v>
          </cell>
          <cell r="W88" t="str">
            <v>N.D421.Z.2112.13.1.</v>
          </cell>
          <cell r="X88" t="str">
            <v>N.D421.Z.212.13.1.</v>
          </cell>
          <cell r="Y88" t="str">
            <v>N.D421.Z.22.13.1.</v>
          </cell>
          <cell r="AA88" t="str">
            <v>N.D421.Z.0.13.2.</v>
          </cell>
          <cell r="AB88" t="str">
            <v>N.D421.Z.1.13.2.</v>
          </cell>
          <cell r="AC88" t="str">
            <v>N.D421.Z.1N.13.2.</v>
          </cell>
          <cell r="AD88" t="str">
            <v>N.D421.Z.11.13.2.</v>
          </cell>
          <cell r="AE88" t="str">
            <v>N.D421.Z.12.13.2.</v>
          </cell>
          <cell r="AF88" t="str">
            <v>N.D421.Z.13.13.2.</v>
          </cell>
          <cell r="AG88" t="str">
            <v>N.D421.Z.1311.13.2.</v>
          </cell>
          <cell r="AH88" t="str">
            <v>N.D421.Z.1312.13.2.</v>
          </cell>
          <cell r="AI88" t="str">
            <v>N.D421.Z.1313.13.2.</v>
          </cell>
          <cell r="AJ88" t="str">
            <v>N.D421.Z.1314.13.2.</v>
          </cell>
          <cell r="AK88" t="str">
            <v>N.D421.Z.14.13.2.</v>
          </cell>
          <cell r="AL88" t="str">
            <v>N.D421.Z.1M.13.2.</v>
          </cell>
          <cell r="AM88" t="str">
            <v>N.D421.Z.15.13.2.</v>
          </cell>
          <cell r="AN88" t="str">
            <v>N.D421.Z.2.13.2.</v>
          </cell>
          <cell r="AO88" t="str">
            <v>N.D421.Z.21.13.2.</v>
          </cell>
          <cell r="AP88" t="str">
            <v>N.D421.Z.211.13.2.</v>
          </cell>
          <cell r="AQ88" t="str">
            <v>N.D421.Z.2111.13.2.</v>
          </cell>
          <cell r="AR88" t="str">
            <v>N.D421.Z.2112.13.2.</v>
          </cell>
          <cell r="AS88" t="str">
            <v>N.D421.Z.212.13.2.</v>
          </cell>
          <cell r="AT88" t="str">
            <v>N.D421.Z.22.13.2.</v>
          </cell>
        </row>
        <row r="89">
          <cell r="F89" t="str">
            <v>N.D421.Z.0.U.1.</v>
          </cell>
          <cell r="G89" t="str">
            <v>N.D421.Z.1.U.1.</v>
          </cell>
          <cell r="I89" t="str">
            <v>N.D421.Z.11.U.1.</v>
          </cell>
          <cell r="J89" t="str">
            <v>N.D421.Z.12.U.1.</v>
          </cell>
          <cell r="K89" t="str">
            <v>N.D421.Z.13.U.1.</v>
          </cell>
          <cell r="L89" t="str">
            <v>N.D421.Z.1311.U.1.</v>
          </cell>
          <cell r="M89" t="str">
            <v>N.D421.Z.1312.U.1.</v>
          </cell>
          <cell r="N89" t="str">
            <v>N.D421.Z.1313.U.1.</v>
          </cell>
          <cell r="O89" t="str">
            <v>N.D421.Z.1314.U.1.</v>
          </cell>
          <cell r="P89" t="str">
            <v>N.D421.Z.14.U.1.</v>
          </cell>
          <cell r="Q89" t="str">
            <v>N.D421.Z.1M.U.1.</v>
          </cell>
          <cell r="R89" t="str">
            <v>N.D421.Z.15.U.1.</v>
          </cell>
          <cell r="S89" t="str">
            <v>N.D421.Z.2.U.1.</v>
          </cell>
          <cell r="T89" t="str">
            <v>N.D421.Z.21.U.1.</v>
          </cell>
          <cell r="U89" t="str">
            <v>N.D421.Z.211.U.1.</v>
          </cell>
          <cell r="V89" t="str">
            <v>N.D421.Z.2111.U.1.</v>
          </cell>
          <cell r="W89" t="str">
            <v>N.D421.Z.2112.U.1.</v>
          </cell>
          <cell r="X89" t="str">
            <v>N.D421.Z.212.U.1.</v>
          </cell>
          <cell r="Y89" t="str">
            <v>N.D421.Z.22.U.1.</v>
          </cell>
          <cell r="AA89" t="str">
            <v>N.D421.Z.0.U.2.</v>
          </cell>
          <cell r="AB89" t="str">
            <v>N.D421.Z.1.U.2.</v>
          </cell>
          <cell r="AC89" t="str">
            <v>N.D421.Z.1N.U.2.</v>
          </cell>
          <cell r="AD89" t="str">
            <v>N.D421.Z.11.U.2.</v>
          </cell>
          <cell r="AE89" t="str">
            <v>N.D421.Z.12.U.2.</v>
          </cell>
          <cell r="AF89" t="str">
            <v>N.D421.Z.13.U.2.</v>
          </cell>
          <cell r="AG89" t="str">
            <v>N.D421.Z.1311.U.2.</v>
          </cell>
          <cell r="AH89" t="str">
            <v>N.D421.Z.1312.U.2.</v>
          </cell>
          <cell r="AI89" t="str">
            <v>N.D421.Z.1313.U.2.</v>
          </cell>
          <cell r="AJ89" t="str">
            <v>N.D421.Z.1314.U.2.</v>
          </cell>
          <cell r="AK89" t="str">
            <v>N.D421.Z.14.U.2.</v>
          </cell>
          <cell r="AL89" t="str">
            <v>N.D421.Z.1M.U.2.</v>
          </cell>
          <cell r="AM89" t="str">
            <v>N.D421.Z.15.U.2.</v>
          </cell>
          <cell r="AN89" t="str">
            <v>N.D421.Z.2.U.2.</v>
          </cell>
          <cell r="AO89" t="str">
            <v>N.D421.Z.21.U.2.</v>
          </cell>
          <cell r="AP89" t="str">
            <v>N.D421.Z.211.U.2.</v>
          </cell>
          <cell r="AQ89" t="str">
            <v>N.D421.Z.2111.U.2.</v>
          </cell>
          <cell r="AR89" t="str">
            <v>N.D421.Z.2112.U.2.</v>
          </cell>
          <cell r="AS89" t="str">
            <v>N.D421.Z.212.U.2.</v>
          </cell>
          <cell r="AT89" t="str">
            <v>N.D421.Z.22.U.2.</v>
          </cell>
        </row>
        <row r="90">
          <cell r="F90" t="str">
            <v>N.D422.Z.0.0.1.</v>
          </cell>
          <cell r="G90" t="str">
            <v>N.D422.Z.1.0.1.</v>
          </cell>
          <cell r="I90" t="str">
            <v>N.D422.Z.11.0.1.</v>
          </cell>
          <cell r="J90" t="str">
            <v>N.D422.Z.12.0.1.</v>
          </cell>
          <cell r="K90" t="str">
            <v>N.D422.Z.13.0.1.</v>
          </cell>
          <cell r="L90" t="str">
            <v>N.D422.Z.1311.0.1.</v>
          </cell>
          <cell r="M90" t="str">
            <v>N.D422.Z.1312.0.1.</v>
          </cell>
          <cell r="N90" t="str">
            <v>N.D422.Z.1313.0.1.</v>
          </cell>
          <cell r="O90" t="str">
            <v>N.D422.Z.1314.0.1.</v>
          </cell>
          <cell r="P90" t="str">
            <v>N.D422.Z.14.0.1.</v>
          </cell>
          <cell r="Q90" t="str">
            <v>N.D422.Z.1M.0.1.</v>
          </cell>
          <cell r="R90" t="str">
            <v>N.D422.Z.15.0.1.</v>
          </cell>
          <cell r="S90" t="str">
            <v>N.D422.Z.2.0.1.</v>
          </cell>
          <cell r="T90" t="str">
            <v>N.D422.Z.21.0.1.</v>
          </cell>
          <cell r="U90" t="str">
            <v>N.D422.Z.211.0.1.</v>
          </cell>
          <cell r="V90" t="str">
            <v>N.D422.Z.2111.0.1.</v>
          </cell>
          <cell r="W90" t="str">
            <v>N.D422.Z.2112.0.1.</v>
          </cell>
          <cell r="X90" t="str">
            <v>N.D422.Z.212.0.1.</v>
          </cell>
          <cell r="Y90" t="str">
            <v>N.D422.Z.22.0.1.</v>
          </cell>
          <cell r="AA90" t="str">
            <v>N.D422.Z.0.0.2.</v>
          </cell>
          <cell r="AB90" t="str">
            <v>N.D422.Z.1.0.2.</v>
          </cell>
          <cell r="AC90" t="str">
            <v>N.D422.Z.1N.0.2.</v>
          </cell>
          <cell r="AD90" t="str">
            <v>N.D422.Z.11.0.2.</v>
          </cell>
          <cell r="AE90" t="str">
            <v>N.D422.Z.12.0.2.</v>
          </cell>
          <cell r="AF90" t="str">
            <v>N.D422.Z.13.0.2.</v>
          </cell>
          <cell r="AG90" t="str">
            <v>N.D422.Z.1311.0.2.</v>
          </cell>
          <cell r="AH90" t="str">
            <v>N.D422.Z.1312.0.2.</v>
          </cell>
          <cell r="AI90" t="str">
            <v>N.D422.Z.1313.0.2.</v>
          </cell>
          <cell r="AJ90" t="str">
            <v>N.D422.Z.1314.0.2.</v>
          </cell>
          <cell r="AK90" t="str">
            <v>N.D422.Z.14.0.2.</v>
          </cell>
          <cell r="AL90" t="str">
            <v>N.D422.Z.1M.0.2.</v>
          </cell>
          <cell r="AM90" t="str">
            <v>N.D422.Z.15.0.2.</v>
          </cell>
          <cell r="AN90" t="str">
            <v>N.D422.Z.2.0.2.</v>
          </cell>
          <cell r="AO90" t="str">
            <v>N.D422.Z.21.0.2.</v>
          </cell>
          <cell r="AP90" t="str">
            <v>N.D422.Z.211.0.2.</v>
          </cell>
          <cell r="AQ90" t="str">
            <v>N.D422.Z.2111.0.2.</v>
          </cell>
          <cell r="AR90" t="str">
            <v>N.D422.Z.2112.0.2.</v>
          </cell>
          <cell r="AS90" t="str">
            <v>N.D422.Z.212.0.2.</v>
          </cell>
          <cell r="AT90" t="str">
            <v>N.D422.Z.22.0.2.</v>
          </cell>
        </row>
        <row r="91">
          <cell r="F91" t="str">
            <v>N.D422.Z.0.13.1.</v>
          </cell>
          <cell r="G91" t="str">
            <v>N.D422.Z.1.13.1.</v>
          </cell>
          <cell r="I91" t="str">
            <v>N.D422.Z.11.13.1.</v>
          </cell>
          <cell r="J91" t="str">
            <v>N.D422.Z.12.13.1.</v>
          </cell>
          <cell r="K91" t="str">
            <v>N.D422.Z.13.13.1.</v>
          </cell>
          <cell r="L91" t="str">
            <v>N.D422.Z.1311.13.1.</v>
          </cell>
          <cell r="M91" t="str">
            <v>N.D422.Z.1312.13.1.</v>
          </cell>
          <cell r="N91" t="str">
            <v>N.D422.Z.1313.13.1.</v>
          </cell>
          <cell r="O91" t="str">
            <v>N.D422.Z.1314.13.1.</v>
          </cell>
          <cell r="P91" t="str">
            <v>N.D422.Z.14.13.1.</v>
          </cell>
          <cell r="Q91" t="str">
            <v>N.D422.Z.1M.13.1.</v>
          </cell>
          <cell r="R91" t="str">
            <v>N.D422.Z.15.13.1.</v>
          </cell>
          <cell r="S91" t="str">
            <v>N.D422.Z.2.13.1.</v>
          </cell>
          <cell r="T91" t="str">
            <v>N.D422.Z.21.13.1.</v>
          </cell>
          <cell r="U91" t="str">
            <v>N.D422.Z.211.13.1.</v>
          </cell>
          <cell r="V91" t="str">
            <v>N.D422.Z.2111.13.1.</v>
          </cell>
          <cell r="W91" t="str">
            <v>N.D422.Z.2112.13.1.</v>
          </cell>
          <cell r="X91" t="str">
            <v>N.D422.Z.212.13.1.</v>
          </cell>
          <cell r="Y91" t="str">
            <v>N.D422.Z.22.13.1.</v>
          </cell>
          <cell r="AA91" t="str">
            <v>N.D422.Z.0.13.2.</v>
          </cell>
          <cell r="AB91" t="str">
            <v>N.D422.Z.1.13.2.</v>
          </cell>
          <cell r="AC91" t="str">
            <v>N.D422.Z.1N.13.2.</v>
          </cell>
          <cell r="AD91" t="str">
            <v>N.D422.Z.11.13.2.</v>
          </cell>
          <cell r="AE91" t="str">
            <v>N.D422.Z.12.13.2.</v>
          </cell>
          <cell r="AF91" t="str">
            <v>N.D422.Z.13.13.2.</v>
          </cell>
          <cell r="AG91" t="str">
            <v>N.D422.Z.1311.13.2.</v>
          </cell>
          <cell r="AH91" t="str">
            <v>N.D422.Z.1312.13.2.</v>
          </cell>
          <cell r="AI91" t="str">
            <v>N.D422.Z.1313.13.2.</v>
          </cell>
          <cell r="AJ91" t="str">
            <v>N.D422.Z.1314.13.2.</v>
          </cell>
          <cell r="AK91" t="str">
            <v>N.D422.Z.14.13.2.</v>
          </cell>
          <cell r="AL91" t="str">
            <v>N.D422.Z.1M.13.2.</v>
          </cell>
          <cell r="AM91" t="str">
            <v>N.D422.Z.15.13.2.</v>
          </cell>
          <cell r="AN91" t="str">
            <v>N.D422.Z.2.13.2.</v>
          </cell>
          <cell r="AO91" t="str">
            <v>N.D422.Z.21.13.2.</v>
          </cell>
          <cell r="AP91" t="str">
            <v>N.D422.Z.211.13.2.</v>
          </cell>
          <cell r="AQ91" t="str">
            <v>N.D422.Z.2111.13.2.</v>
          </cell>
          <cell r="AR91" t="str">
            <v>N.D422.Z.2112.13.2.</v>
          </cell>
          <cell r="AS91" t="str">
            <v>N.D422.Z.212.13.2.</v>
          </cell>
          <cell r="AT91" t="str">
            <v>N.D422.Z.22.13.2.</v>
          </cell>
        </row>
        <row r="92">
          <cell r="F92" t="str">
            <v>N.D422.Z.0.U.1.</v>
          </cell>
          <cell r="G92" t="str">
            <v>N.D422.Z.1.U.1.</v>
          </cell>
          <cell r="I92" t="str">
            <v>N.D422.Z.11.U.1.</v>
          </cell>
          <cell r="J92" t="str">
            <v>N.D422.Z.12.U.1.</v>
          </cell>
          <cell r="K92" t="str">
            <v>N.D422.Z.13.U.1.</v>
          </cell>
          <cell r="L92" t="str">
            <v>N.D422.Z.1311.U.1.</v>
          </cell>
          <cell r="M92" t="str">
            <v>N.D422.Z.1312.U.1.</v>
          </cell>
          <cell r="N92" t="str">
            <v>N.D422.Z.1313.U.1.</v>
          </cell>
          <cell r="O92" t="str">
            <v>N.D422.Z.1314.U.1.</v>
          </cell>
          <cell r="P92" t="str">
            <v>N.D422.Z.14.U.1.</v>
          </cell>
          <cell r="Q92" t="str">
            <v>N.D422.Z.1M.U.1.</v>
          </cell>
          <cell r="R92" t="str">
            <v>N.D422.Z.15.U.1.</v>
          </cell>
          <cell r="S92" t="str">
            <v>N.D422.Z.2.U.1.</v>
          </cell>
          <cell r="T92" t="str">
            <v>N.D422.Z.21.U.1.</v>
          </cell>
          <cell r="U92" t="str">
            <v>N.D422.Z.211.U.1.</v>
          </cell>
          <cell r="V92" t="str">
            <v>N.D422.Z.2111.U.1.</v>
          </cell>
          <cell r="W92" t="str">
            <v>N.D422.Z.2112.U.1.</v>
          </cell>
          <cell r="X92" t="str">
            <v>N.D422.Z.212.U.1.</v>
          </cell>
          <cell r="Y92" t="str">
            <v>N.D422.Z.22.U.1.</v>
          </cell>
          <cell r="AA92" t="str">
            <v>N.D422.Z.0.U.2.</v>
          </cell>
          <cell r="AB92" t="str">
            <v>N.D422.Z.1.U.2.</v>
          </cell>
          <cell r="AC92" t="str">
            <v>N.D422.Z.1N.U.2.</v>
          </cell>
          <cell r="AD92" t="str">
            <v>N.D422.Z.11.U.2.</v>
          </cell>
          <cell r="AE92" t="str">
            <v>N.D422.Z.12.U.2.</v>
          </cell>
          <cell r="AF92" t="str">
            <v>N.D422.Z.13.U.2.</v>
          </cell>
          <cell r="AG92" t="str">
            <v>N.D422.Z.1311.U.2.</v>
          </cell>
          <cell r="AH92" t="str">
            <v>N.D422.Z.1312.U.2.</v>
          </cell>
          <cell r="AI92" t="str">
            <v>N.D422.Z.1313.U.2.</v>
          </cell>
          <cell r="AJ92" t="str">
            <v>N.D422.Z.1314.U.2.</v>
          </cell>
          <cell r="AK92" t="str">
            <v>N.D422.Z.14.U.2.</v>
          </cell>
          <cell r="AL92" t="str">
            <v>N.D422.Z.1M.U.2.</v>
          </cell>
          <cell r="AM92" t="str">
            <v>N.D422.Z.15.U.2.</v>
          </cell>
          <cell r="AN92" t="str">
            <v>N.D422.Z.2.U.2.</v>
          </cell>
          <cell r="AO92" t="str">
            <v>N.D422.Z.21.U.2.</v>
          </cell>
          <cell r="AP92" t="str">
            <v>N.D422.Z.211.U.2.</v>
          </cell>
          <cell r="AQ92" t="str">
            <v>N.D422.Z.2111.U.2.</v>
          </cell>
          <cell r="AR92" t="str">
            <v>N.D422.Z.2112.U.2.</v>
          </cell>
          <cell r="AS92" t="str">
            <v>N.D422.Z.212.U.2.</v>
          </cell>
          <cell r="AT92" t="str">
            <v>N.D422.Z.22.U.2.</v>
          </cell>
        </row>
        <row r="93">
          <cell r="F93" t="str">
            <v>N.D43.Z.0.0.1.</v>
          </cell>
          <cell r="G93" t="str">
            <v>N.D43.Z.1.0.1.</v>
          </cell>
          <cell r="I93" t="str">
            <v>N.D43.Z.11.0.1.</v>
          </cell>
          <cell r="J93" t="str">
            <v>N.D43.Z.12.0.1.</v>
          </cell>
          <cell r="K93" t="str">
            <v>N.D43.Z.13.0.1.</v>
          </cell>
          <cell r="L93" t="str">
            <v>N.D43.Z.1311.0.1.</v>
          </cell>
          <cell r="M93" t="str">
            <v>N.D43.Z.1312.0.1.</v>
          </cell>
          <cell r="N93" t="str">
            <v>N.D43.Z.1313.0.1.</v>
          </cell>
          <cell r="O93" t="str">
            <v>N.D43.Z.1314.0.1.</v>
          </cell>
          <cell r="P93" t="str">
            <v>N.D43.Z.14.0.1.</v>
          </cell>
          <cell r="Q93" t="str">
            <v>N.D43.Z.1M.0.1.</v>
          </cell>
          <cell r="R93" t="str">
            <v>N.D43.Z.15.0.1.</v>
          </cell>
          <cell r="S93" t="str">
            <v>N.D43.Z.2.0.1.</v>
          </cell>
          <cell r="T93" t="str">
            <v>N.D43.Z.21.0.1.</v>
          </cell>
          <cell r="U93" t="str">
            <v>N.D43.Z.211.0.1.</v>
          </cell>
          <cell r="V93" t="str">
            <v>N.D43.Z.2111.0.1.</v>
          </cell>
          <cell r="W93" t="str">
            <v>N.D43.Z.2112.0.1.</v>
          </cell>
          <cell r="X93" t="str">
            <v>N.D43.Z.212.0.1.</v>
          </cell>
          <cell r="Y93" t="str">
            <v>N.D43.Z.22.0.1.</v>
          </cell>
          <cell r="AA93" t="str">
            <v>N.D43.Z.0.0.2.</v>
          </cell>
          <cell r="AB93" t="str">
            <v>N.D43.Z.1.0.2.</v>
          </cell>
          <cell r="AC93" t="str">
            <v>N.D43.Z.1N.0.2.</v>
          </cell>
          <cell r="AD93" t="str">
            <v>N.D43.Z.11.0.2.</v>
          </cell>
          <cell r="AE93" t="str">
            <v>N.D43.Z.12.0.2.</v>
          </cell>
          <cell r="AF93" t="str">
            <v>N.D43.Z.13.0.2.</v>
          </cell>
          <cell r="AG93" t="str">
            <v>N.D43.Z.1311.0.2.</v>
          </cell>
          <cell r="AH93" t="str">
            <v>N.D43.Z.1312.0.2.</v>
          </cell>
          <cell r="AI93" t="str">
            <v>N.D43.Z.1313.0.2.</v>
          </cell>
          <cell r="AJ93" t="str">
            <v>N.D43.Z.1314.0.2.</v>
          </cell>
          <cell r="AK93" t="str">
            <v>N.D43.Z.14.0.2.</v>
          </cell>
          <cell r="AL93" t="str">
            <v>N.D43.Z.1M.0.2.</v>
          </cell>
          <cell r="AM93" t="str">
            <v>N.D43.Z.15.0.2.</v>
          </cell>
          <cell r="AN93" t="str">
            <v>N.D43.Z.2.0.2.</v>
          </cell>
          <cell r="AO93" t="str">
            <v>N.D43.Z.21.0.2.</v>
          </cell>
          <cell r="AP93" t="str">
            <v>N.D43.Z.211.0.2.</v>
          </cell>
          <cell r="AQ93" t="str">
            <v>N.D43.Z.2111.0.2.</v>
          </cell>
          <cell r="AR93" t="str">
            <v>N.D43.Z.2112.0.2.</v>
          </cell>
          <cell r="AS93" t="str">
            <v>N.D43.Z.212.0.2.</v>
          </cell>
          <cell r="AT93" t="str">
            <v>N.D43.Z.22.0.2.</v>
          </cell>
        </row>
        <row r="94">
          <cell r="F94" t="str">
            <v>N.D43.Z.0.13.1.</v>
          </cell>
          <cell r="G94" t="str">
            <v>N.D43.Z.1.13.1.</v>
          </cell>
          <cell r="I94" t="str">
            <v>N.D43.Z.11.13.1.</v>
          </cell>
          <cell r="J94" t="str">
            <v>N.D43.Z.12.13.1.</v>
          </cell>
          <cell r="K94" t="str">
            <v>N.D43.Z.13.13.1.</v>
          </cell>
          <cell r="L94" t="str">
            <v>N.D43.Z.1311.13.1.</v>
          </cell>
          <cell r="M94" t="str">
            <v>N.D43.Z.1312.13.1.</v>
          </cell>
          <cell r="N94" t="str">
            <v>N.D43.Z.1313.13.1.</v>
          </cell>
          <cell r="O94" t="str">
            <v>N.D43.Z.1314.13.1.</v>
          </cell>
          <cell r="P94" t="str">
            <v>N.D43.Z.14.13.1.</v>
          </cell>
          <cell r="Q94" t="str">
            <v>N.D43.Z.1M.13.1.</v>
          </cell>
          <cell r="R94" t="str">
            <v>N.D43.Z.15.13.1.</v>
          </cell>
          <cell r="S94" t="str">
            <v>N.D43.Z.2.13.1.</v>
          </cell>
          <cell r="T94" t="str">
            <v>N.D43.Z.21.13.1.</v>
          </cell>
          <cell r="U94" t="str">
            <v>N.D43.Z.211.13.1.</v>
          </cell>
          <cell r="V94" t="str">
            <v>N.D43.Z.2111.13.1.</v>
          </cell>
          <cell r="W94" t="str">
            <v>N.D43.Z.2112.13.1.</v>
          </cell>
          <cell r="X94" t="str">
            <v>N.D43.Z.212.13.1.</v>
          </cell>
          <cell r="Y94" t="str">
            <v>N.D43.Z.22.13.1.</v>
          </cell>
          <cell r="AA94" t="str">
            <v>N.D43.Z.0.13.2.</v>
          </cell>
          <cell r="AB94" t="str">
            <v>N.D43.Z.1.13.2.</v>
          </cell>
          <cell r="AC94" t="str">
            <v>N.D43.Z.1N.13.2.</v>
          </cell>
          <cell r="AD94" t="str">
            <v>N.D43.Z.11.13.2.</v>
          </cell>
          <cell r="AE94" t="str">
            <v>N.D43.Z.12.13.2.</v>
          </cell>
          <cell r="AF94" t="str">
            <v>N.D43.Z.13.13.2.</v>
          </cell>
          <cell r="AG94" t="str">
            <v>N.D43.Z.1311.13.2.</v>
          </cell>
          <cell r="AH94" t="str">
            <v>N.D43.Z.1312.13.2.</v>
          </cell>
          <cell r="AI94" t="str">
            <v>N.D43.Z.1313.13.2.</v>
          </cell>
          <cell r="AJ94" t="str">
            <v>N.D43.Z.1314.13.2.</v>
          </cell>
          <cell r="AK94" t="str">
            <v>N.D43.Z.14.13.2.</v>
          </cell>
          <cell r="AL94" t="str">
            <v>N.D43.Z.1M.13.2.</v>
          </cell>
          <cell r="AM94" t="str">
            <v>N.D43.Z.15.13.2.</v>
          </cell>
          <cell r="AN94" t="str">
            <v>N.D43.Z.2.13.2.</v>
          </cell>
          <cell r="AO94" t="str">
            <v>N.D43.Z.21.13.2.</v>
          </cell>
          <cell r="AP94" t="str">
            <v>N.D43.Z.211.13.2.</v>
          </cell>
          <cell r="AQ94" t="str">
            <v>N.D43.Z.2111.13.2.</v>
          </cell>
          <cell r="AR94" t="str">
            <v>N.D43.Z.2112.13.2.</v>
          </cell>
          <cell r="AS94" t="str">
            <v>N.D43.Z.212.13.2.</v>
          </cell>
          <cell r="AT94" t="str">
            <v>N.D43.Z.22.13.2.</v>
          </cell>
        </row>
        <row r="95">
          <cell r="F95" t="str">
            <v>N.D43.Z.0.U.1.</v>
          </cell>
          <cell r="G95" t="str">
            <v>N.D43.Z.1.U.1.</v>
          </cell>
          <cell r="I95" t="str">
            <v>N.D43.Z.11.U.1.</v>
          </cell>
          <cell r="J95" t="str">
            <v>N.D43.Z.12.U.1.</v>
          </cell>
          <cell r="K95" t="str">
            <v>N.D43.Z.13.U.1.</v>
          </cell>
          <cell r="L95" t="str">
            <v>N.D43.Z.1311.U.1.</v>
          </cell>
          <cell r="M95" t="str">
            <v>N.D43.Z.1312.U.1.</v>
          </cell>
          <cell r="N95" t="str">
            <v>N.D43.Z.1313.U.1.</v>
          </cell>
          <cell r="O95" t="str">
            <v>N.D43.Z.1314.U.1.</v>
          </cell>
          <cell r="P95" t="str">
            <v>N.D43.Z.14.U.1.</v>
          </cell>
          <cell r="Q95" t="str">
            <v>N.D43.Z.1M.U.1.</v>
          </cell>
          <cell r="R95" t="str">
            <v>N.D43.Z.15.U.1.</v>
          </cell>
          <cell r="S95" t="str">
            <v>N.D43.Z.2.U.1.</v>
          </cell>
          <cell r="T95" t="str">
            <v>N.D43.Z.21.U.1.</v>
          </cell>
          <cell r="U95" t="str">
            <v>N.D43.Z.211.U.1.</v>
          </cell>
          <cell r="V95" t="str">
            <v>N.D43.Z.2111.U.1.</v>
          </cell>
          <cell r="W95" t="str">
            <v>N.D43.Z.2112.U.1.</v>
          </cell>
          <cell r="X95" t="str">
            <v>N.D43.Z.212.U.1.</v>
          </cell>
          <cell r="Y95" t="str">
            <v>N.D43.Z.22.U.1.</v>
          </cell>
          <cell r="AA95" t="str">
            <v>N.D43.Z.0.U.2.</v>
          </cell>
          <cell r="AB95" t="str">
            <v>N.D43.Z.1.U.2.</v>
          </cell>
          <cell r="AC95" t="str">
            <v>N.D43.Z.1N.U.2.</v>
          </cell>
          <cell r="AD95" t="str">
            <v>N.D43.Z.11.U.2.</v>
          </cell>
          <cell r="AE95" t="str">
            <v>N.D43.Z.12.U.2.</v>
          </cell>
          <cell r="AF95" t="str">
            <v>N.D43.Z.13.U.2.</v>
          </cell>
          <cell r="AG95" t="str">
            <v>N.D43.Z.1311.U.2.</v>
          </cell>
          <cell r="AH95" t="str">
            <v>N.D43.Z.1312.U.2.</v>
          </cell>
          <cell r="AI95" t="str">
            <v>N.D43.Z.1313.U.2.</v>
          </cell>
          <cell r="AJ95" t="str">
            <v>N.D43.Z.1314.U.2.</v>
          </cell>
          <cell r="AK95" t="str">
            <v>N.D43.Z.14.U.2.</v>
          </cell>
          <cell r="AL95" t="str">
            <v>N.D43.Z.1M.U.2.</v>
          </cell>
          <cell r="AM95" t="str">
            <v>N.D43.Z.15.U.2.</v>
          </cell>
          <cell r="AN95" t="str">
            <v>N.D43.Z.2.U.2.</v>
          </cell>
          <cell r="AO95" t="str">
            <v>N.D43.Z.21.U.2.</v>
          </cell>
          <cell r="AP95" t="str">
            <v>N.D43.Z.211.U.2.</v>
          </cell>
          <cell r="AQ95" t="str">
            <v>N.D43.Z.2111.U.2.</v>
          </cell>
          <cell r="AR95" t="str">
            <v>N.D43.Z.2112.U.2.</v>
          </cell>
          <cell r="AS95" t="str">
            <v>N.D43.Z.212.U.2.</v>
          </cell>
          <cell r="AT95" t="str">
            <v>N.D43.Z.22.U.2.</v>
          </cell>
        </row>
        <row r="96">
          <cell r="F96" t="str">
            <v>N.D44.Z.0.0.1.</v>
          </cell>
          <cell r="G96" t="str">
            <v>N.D44.Z.1.0.1.</v>
          </cell>
          <cell r="I96" t="str">
            <v>N.D44.Z.11.0.1.</v>
          </cell>
          <cell r="J96" t="str">
            <v>N.D44.Z.12.0.1.</v>
          </cell>
          <cell r="K96" t="str">
            <v>N.D44.Z.13.0.1.</v>
          </cell>
          <cell r="L96" t="str">
            <v>N.D44.Z.1311.0.1.</v>
          </cell>
          <cell r="M96" t="str">
            <v>N.D44.Z.1312.0.1.</v>
          </cell>
          <cell r="N96" t="str">
            <v>N.D44.Z.1313.0.1.</v>
          </cell>
          <cell r="O96" t="str">
            <v>N.D44.Z.1314.0.1.</v>
          </cell>
          <cell r="P96" t="str">
            <v>N.D44.Z.14.0.1.</v>
          </cell>
          <cell r="Q96" t="str">
            <v>N.D44.Z.1M.0.1.</v>
          </cell>
          <cell r="R96" t="str">
            <v>N.D44.Z.15.0.1.</v>
          </cell>
          <cell r="S96" t="str">
            <v>N.D44.Z.2.0.1.</v>
          </cell>
          <cell r="T96" t="str">
            <v>N.D44.Z.21.0.1.</v>
          </cell>
          <cell r="U96" t="str">
            <v>N.D44.Z.211.0.1.</v>
          </cell>
          <cell r="V96" t="str">
            <v>N.D44.Z.2111.0.1.</v>
          </cell>
          <cell r="W96" t="str">
            <v>N.D44.Z.2112.0.1.</v>
          </cell>
          <cell r="X96" t="str">
            <v>N.D44.Z.212.0.1.</v>
          </cell>
          <cell r="Y96" t="str">
            <v>N.D44.Z.22.0.1.</v>
          </cell>
          <cell r="AA96" t="str">
            <v>N.D44.Z.0.0.2.</v>
          </cell>
          <cell r="AB96" t="str">
            <v>N.D44.Z.1.0.2.</v>
          </cell>
          <cell r="AC96" t="str">
            <v>N.D44.Z.1N.0.2.</v>
          </cell>
          <cell r="AD96" t="str">
            <v>N.D44.Z.11.0.2.</v>
          </cell>
          <cell r="AE96" t="str">
            <v>N.D44.Z.12.0.2.</v>
          </cell>
          <cell r="AF96" t="str">
            <v>N.D44.Z.13.0.2.</v>
          </cell>
          <cell r="AG96" t="str">
            <v>N.D44.Z.1311.0.2.</v>
          </cell>
          <cell r="AH96" t="str">
            <v>N.D44.Z.1312.0.2.</v>
          </cell>
          <cell r="AI96" t="str">
            <v>N.D44.Z.1313.0.2.</v>
          </cell>
          <cell r="AJ96" t="str">
            <v>N.D44.Z.1314.0.2.</v>
          </cell>
          <cell r="AK96" t="str">
            <v>N.D44.Z.14.0.2.</v>
          </cell>
          <cell r="AL96" t="str">
            <v>N.D44.Z.1M.0.2.</v>
          </cell>
          <cell r="AM96" t="str">
            <v>N.D44.Z.15.0.2.</v>
          </cell>
          <cell r="AN96" t="str">
            <v>N.D44.Z.2.0.2.</v>
          </cell>
          <cell r="AO96" t="str">
            <v>N.D44.Z.21.0.2.</v>
          </cell>
          <cell r="AP96" t="str">
            <v>N.D44.Z.211.0.2.</v>
          </cell>
          <cell r="AQ96" t="str">
            <v>N.D44.Z.2111.0.2.</v>
          </cell>
          <cell r="AR96" t="str">
            <v>N.D44.Z.2112.0.2.</v>
          </cell>
          <cell r="AS96" t="str">
            <v>N.D44.Z.212.0.2.</v>
          </cell>
          <cell r="AT96" t="str">
            <v>N.D44.Z.22.0.2.</v>
          </cell>
        </row>
        <row r="97">
          <cell r="F97" t="str">
            <v>N.D45.Z.0.0.1.</v>
          </cell>
          <cell r="G97" t="str">
            <v>N.D45.Z.1.0.1.</v>
          </cell>
          <cell r="I97" t="str">
            <v>N.D45.Z.11.0.1.</v>
          </cell>
          <cell r="J97" t="str">
            <v>N.D45.Z.12.0.1.</v>
          </cell>
          <cell r="K97" t="str">
            <v>N.D45.Z.13.0.1.</v>
          </cell>
          <cell r="L97" t="str">
            <v>N.D45.Z.1311.0.1.</v>
          </cell>
          <cell r="M97" t="str">
            <v>N.D45.Z.1312.0.1.</v>
          </cell>
          <cell r="N97" t="str">
            <v>N.D45.Z.1313.0.1.</v>
          </cell>
          <cell r="O97" t="str">
            <v>N.D45.Z.1314.0.1.</v>
          </cell>
          <cell r="P97" t="str">
            <v>N.D45.Z.14.0.1.</v>
          </cell>
          <cell r="Q97" t="str">
            <v>N.D45.Z.1M.0.1.</v>
          </cell>
          <cell r="R97" t="str">
            <v>N.D45.Z.15.0.1.</v>
          </cell>
          <cell r="S97" t="str">
            <v>N.D45.Z.2.0.1.</v>
          </cell>
          <cell r="T97" t="str">
            <v>N.D45.Z.21.0.1.</v>
          </cell>
          <cell r="U97" t="str">
            <v>N.D45.Z.211.0.1.</v>
          </cell>
          <cell r="V97" t="str">
            <v>N.D45.Z.2111.0.1.</v>
          </cell>
          <cell r="W97" t="str">
            <v>N.D45.Z.2112.0.1.</v>
          </cell>
          <cell r="X97" t="str">
            <v>N.D45.Z.212.0.1.</v>
          </cell>
          <cell r="Y97" t="str">
            <v>N.D45.Z.22.0.1.</v>
          </cell>
          <cell r="AA97" t="str">
            <v>N.D45.Z.0.0.2.</v>
          </cell>
          <cell r="AB97" t="str">
            <v>N.D45.Z.1.0.2.</v>
          </cell>
          <cell r="AC97" t="str">
            <v>N.D45.Z.1N.0.2.</v>
          </cell>
          <cell r="AD97" t="str">
            <v>N.D45.Z.11.0.2.</v>
          </cell>
          <cell r="AE97" t="str">
            <v>N.D45.Z.12.0.2.</v>
          </cell>
          <cell r="AF97" t="str">
            <v>N.D45.Z.13.0.2.</v>
          </cell>
          <cell r="AG97" t="str">
            <v>N.D45.Z.1311.0.2.</v>
          </cell>
          <cell r="AH97" t="str">
            <v>N.D45.Z.1312.0.2.</v>
          </cell>
          <cell r="AI97" t="str">
            <v>N.D45.Z.1313.0.2.</v>
          </cell>
          <cell r="AJ97" t="str">
            <v>N.D45.Z.1314.0.2.</v>
          </cell>
          <cell r="AK97" t="str">
            <v>N.D45.Z.14.0.2.</v>
          </cell>
          <cell r="AL97" t="str">
            <v>N.D45.Z.1M.0.2.</v>
          </cell>
          <cell r="AM97" t="str">
            <v>N.D45.Z.15.0.2.</v>
          </cell>
          <cell r="AN97" t="str">
            <v>N.D45.Z.2.0.2.</v>
          </cell>
          <cell r="AO97" t="str">
            <v>N.D45.Z.21.0.2.</v>
          </cell>
          <cell r="AP97" t="str">
            <v>N.D45.Z.211.0.2.</v>
          </cell>
          <cell r="AQ97" t="str">
            <v>N.D45.Z.2111.0.2.</v>
          </cell>
          <cell r="AR97" t="str">
            <v>N.D45.Z.2112.0.2.</v>
          </cell>
          <cell r="AS97" t="str">
            <v>N.D45.Z.212.0.2.</v>
          </cell>
          <cell r="AT97" t="str">
            <v>N.D45.Z.22.0.2.</v>
          </cell>
        </row>
        <row r="98">
          <cell r="F98" t="str">
            <v>N.D45.Z.0.13.1.</v>
          </cell>
          <cell r="G98" t="str">
            <v>N.D45.Z.1.13.1.</v>
          </cell>
          <cell r="I98" t="str">
            <v>N.D45.Z.11.13.1.</v>
          </cell>
          <cell r="J98" t="str">
            <v>N.D45.Z.12.13.1.</v>
          </cell>
          <cell r="K98" t="str">
            <v>N.D45.Z.13.13.1.</v>
          </cell>
          <cell r="L98" t="str">
            <v>N.D45.Z.1311.13.1.</v>
          </cell>
          <cell r="M98" t="str">
            <v>N.D45.Z.1312.13.1.</v>
          </cell>
          <cell r="N98" t="str">
            <v>N.D45.Z.1313.13.1.</v>
          </cell>
          <cell r="O98" t="str">
            <v>N.D45.Z.1314.13.1.</v>
          </cell>
          <cell r="P98" t="str">
            <v>N.D45.Z.14.13.1.</v>
          </cell>
          <cell r="Q98" t="str">
            <v>N.D45.Z.1M.13.1.</v>
          </cell>
          <cell r="R98" t="str">
            <v>N.D45.Z.15.13.1.</v>
          </cell>
          <cell r="S98" t="str">
            <v>N.D45.Z.2.13.1.</v>
          </cell>
          <cell r="T98" t="str">
            <v>N.D45.Z.21.13.1.</v>
          </cell>
          <cell r="U98" t="str">
            <v>N.D45.Z.211.13.1.</v>
          </cell>
          <cell r="V98" t="str">
            <v>N.D45.Z.2111.13.1.</v>
          </cell>
          <cell r="W98" t="str">
            <v>N.D45.Z.2112.13.1.</v>
          </cell>
          <cell r="X98" t="str">
            <v>N.D45.Z.212.13.1.</v>
          </cell>
          <cell r="Y98" t="str">
            <v>N.D45.Z.22.13.1.</v>
          </cell>
          <cell r="AA98" t="str">
            <v>N.D45.Z.0.13.2.</v>
          </cell>
          <cell r="AB98" t="str">
            <v>N.D45.Z.1.13.2.</v>
          </cell>
          <cell r="AC98" t="str">
            <v>N.D45.Z.1N.13.2.</v>
          </cell>
          <cell r="AD98" t="str">
            <v>N.D45.Z.11.13.2.</v>
          </cell>
          <cell r="AE98" t="str">
            <v>N.D45.Z.12.13.2.</v>
          </cell>
          <cell r="AF98" t="str">
            <v>N.D45.Z.13.13.2.</v>
          </cell>
          <cell r="AG98" t="str">
            <v>N.D45.Z.1311.13.2.</v>
          </cell>
          <cell r="AH98" t="str">
            <v>N.D45.Z.1312.13.2.</v>
          </cell>
          <cell r="AI98" t="str">
            <v>N.D45.Z.1313.13.2.</v>
          </cell>
          <cell r="AJ98" t="str">
            <v>N.D45.Z.1314.13.2.</v>
          </cell>
          <cell r="AK98" t="str">
            <v>N.D45.Z.14.13.2.</v>
          </cell>
          <cell r="AL98" t="str">
            <v>N.D45.Z.1M.13.2.</v>
          </cell>
          <cell r="AM98" t="str">
            <v>N.D45.Z.15.13.2.</v>
          </cell>
          <cell r="AN98" t="str">
            <v>N.D45.Z.2.13.2.</v>
          </cell>
          <cell r="AO98" t="str">
            <v>N.D45.Z.21.13.2.</v>
          </cell>
          <cell r="AP98" t="str">
            <v>N.D45.Z.211.13.2.</v>
          </cell>
          <cell r="AQ98" t="str">
            <v>N.D45.Z.2111.13.2.</v>
          </cell>
          <cell r="AR98" t="str">
            <v>N.D45.Z.2112.13.2.</v>
          </cell>
          <cell r="AS98" t="str">
            <v>N.D45.Z.212.13.2.</v>
          </cell>
          <cell r="AT98" t="str">
            <v>N.D45.Z.22.13.2.</v>
          </cell>
        </row>
        <row r="99">
          <cell r="F99" t="str">
            <v>N.D45.Z.0.U.1.</v>
          </cell>
          <cell r="G99" t="str">
            <v>N.D45.Z.1.U.1.</v>
          </cell>
          <cell r="I99" t="str">
            <v>N.D45.Z.11.U.1.</v>
          </cell>
          <cell r="J99" t="str">
            <v>N.D45.Z.12.U.1.</v>
          </cell>
          <cell r="K99" t="str">
            <v>N.D45.Z.13.U.1.</v>
          </cell>
          <cell r="L99" t="str">
            <v>N.D45.Z.1311.U.1.</v>
          </cell>
          <cell r="M99" t="str">
            <v>N.D45.Z.1312.U.1.</v>
          </cell>
          <cell r="N99" t="str">
            <v>N.D45.Z.1313.U.1.</v>
          </cell>
          <cell r="O99" t="str">
            <v>N.D45.Z.1314.U.1.</v>
          </cell>
          <cell r="P99" t="str">
            <v>N.D45.Z.14.U.1.</v>
          </cell>
          <cell r="Q99" t="str">
            <v>N.D45.Z.1M.U.1.</v>
          </cell>
          <cell r="R99" t="str">
            <v>N.D45.Z.15.U.1.</v>
          </cell>
          <cell r="S99" t="str">
            <v>N.D45.Z.2.U.1.</v>
          </cell>
          <cell r="T99" t="str">
            <v>N.D45.Z.21.U.1.</v>
          </cell>
          <cell r="U99" t="str">
            <v>N.D45.Z.211.U.1.</v>
          </cell>
          <cell r="V99" t="str">
            <v>N.D45.Z.2111.U.1.</v>
          </cell>
          <cell r="W99" t="str">
            <v>N.D45.Z.2112.U.1.</v>
          </cell>
          <cell r="X99" t="str">
            <v>N.D45.Z.212.U.1.</v>
          </cell>
          <cell r="Y99" t="str">
            <v>N.D45.Z.22.U.1.</v>
          </cell>
          <cell r="AA99" t="str">
            <v>N.D45.Z.0.U.2.</v>
          </cell>
          <cell r="AB99" t="str">
            <v>N.D45.Z.1.U.2.</v>
          </cell>
          <cell r="AC99" t="str">
            <v>N.D45.Z.1N.U.2.</v>
          </cell>
          <cell r="AD99" t="str">
            <v>N.D45.Z.11.U.2.</v>
          </cell>
          <cell r="AE99" t="str">
            <v>N.D45.Z.12.U.2.</v>
          </cell>
          <cell r="AF99" t="str">
            <v>N.D45.Z.13.U.2.</v>
          </cell>
          <cell r="AG99" t="str">
            <v>N.D45.Z.1311.U.2.</v>
          </cell>
          <cell r="AH99" t="str">
            <v>N.D45.Z.1312.U.2.</v>
          </cell>
          <cell r="AI99" t="str">
            <v>N.D45.Z.1313.U.2.</v>
          </cell>
          <cell r="AJ99" t="str">
            <v>N.D45.Z.1314.U.2.</v>
          </cell>
          <cell r="AK99" t="str">
            <v>N.D45.Z.14.U.2.</v>
          </cell>
          <cell r="AL99" t="str">
            <v>N.D45.Z.1M.U.2.</v>
          </cell>
          <cell r="AM99" t="str">
            <v>N.D45.Z.15.U.2.</v>
          </cell>
          <cell r="AN99" t="str">
            <v>N.D45.Z.2.U.2.</v>
          </cell>
          <cell r="AO99" t="str">
            <v>N.D45.Z.21.U.2.</v>
          </cell>
          <cell r="AP99" t="str">
            <v>N.D45.Z.211.U.2.</v>
          </cell>
          <cell r="AQ99" t="str">
            <v>N.D45.Z.2111.U.2.</v>
          </cell>
          <cell r="AR99" t="str">
            <v>N.D45.Z.2112.U.2.</v>
          </cell>
          <cell r="AS99" t="str">
            <v>N.D45.Z.212.U.2.</v>
          </cell>
          <cell r="AT99" t="str">
            <v>N.D45.Z.22.U.2.</v>
          </cell>
        </row>
        <row r="100">
          <cell r="F100" t="str">
            <v>N.D5.Z.0.0.1.</v>
          </cell>
          <cell r="G100" t="str">
            <v>N.D5.Z.1.0.1.</v>
          </cell>
          <cell r="I100" t="str">
            <v>N.D5.Z.11.0.1.</v>
          </cell>
          <cell r="J100" t="str">
            <v>N.D5.Z.12.0.1.</v>
          </cell>
          <cell r="K100" t="str">
            <v>N.D5.Z.13.0.1.</v>
          </cell>
          <cell r="L100" t="str">
            <v>N.D5.Z.1311.0.1.</v>
          </cell>
          <cell r="M100" t="str">
            <v>N.D5.Z.1312.0.1.</v>
          </cell>
          <cell r="N100" t="str">
            <v>N.D5.Z.1313.0.1.</v>
          </cell>
          <cell r="O100" t="str">
            <v>N.D5.Z.1314.0.1.</v>
          </cell>
          <cell r="P100" t="str">
            <v>N.D5.Z.14.0.1.</v>
          </cell>
          <cell r="Q100" t="str">
            <v>N.D5.Z.1M.0.1.</v>
          </cell>
          <cell r="R100" t="str">
            <v>N.D5.Z.15.0.1.</v>
          </cell>
          <cell r="S100" t="str">
            <v>N.D5.Z.2.0.1.</v>
          </cell>
          <cell r="T100" t="str">
            <v>N.D5.Z.21.0.1.</v>
          </cell>
          <cell r="U100" t="str">
            <v>N.D5.Z.211.0.1.</v>
          </cell>
          <cell r="V100" t="str">
            <v>N.D5.Z.2111.0.1.</v>
          </cell>
          <cell r="W100" t="str">
            <v>N.D5.Z.2112.0.1.</v>
          </cell>
          <cell r="X100" t="str">
            <v>N.D5.Z.212.0.1.</v>
          </cell>
          <cell r="Y100" t="str">
            <v>N.D5.Z.22.0.1.</v>
          </cell>
          <cell r="AA100" t="str">
            <v>N.D5.Z.0.0.2.</v>
          </cell>
          <cell r="AB100" t="str">
            <v>N.D5.Z.1.0.2.</v>
          </cell>
          <cell r="AC100" t="str">
            <v>N.D5.Z.1N.0.2.</v>
          </cell>
          <cell r="AD100" t="str">
            <v>N.D5.Z.11.0.2.</v>
          </cell>
          <cell r="AE100" t="str">
            <v>N.D5.Z.12.0.2.</v>
          </cell>
          <cell r="AF100" t="str">
            <v>N.D5.Z.13.0.2.</v>
          </cell>
          <cell r="AG100" t="str">
            <v>N.D5.Z.1311.0.2.</v>
          </cell>
          <cell r="AH100" t="str">
            <v>N.D5.Z.1312.0.2.</v>
          </cell>
          <cell r="AI100" t="str">
            <v>N.D5.Z.1313.0.2.</v>
          </cell>
          <cell r="AJ100" t="str">
            <v>N.D5.Z.1314.0.2.</v>
          </cell>
          <cell r="AK100" t="str">
            <v>N.D5.Z.14.0.2.</v>
          </cell>
          <cell r="AL100" t="str">
            <v>N.D5.Z.1M.0.2.</v>
          </cell>
          <cell r="AM100" t="str">
            <v>N.D5.Z.15.0.2.</v>
          </cell>
          <cell r="AN100" t="str">
            <v>N.D5.Z.2.0.2.</v>
          </cell>
          <cell r="AO100" t="str">
            <v>N.D5.Z.21.0.2.</v>
          </cell>
          <cell r="AP100" t="str">
            <v>N.D5.Z.211.0.2.</v>
          </cell>
          <cell r="AQ100" t="str">
            <v>N.D5.Z.2111.0.2.</v>
          </cell>
          <cell r="AR100" t="str">
            <v>N.D5.Z.2112.0.2.</v>
          </cell>
          <cell r="AS100" t="str">
            <v>N.D5.Z.212.0.2.</v>
          </cell>
          <cell r="AT100" t="str">
            <v>N.D5.Z.22.0.2.</v>
          </cell>
        </row>
        <row r="101">
          <cell r="F101" t="str">
            <v>N.D51.Z.0.0.1.</v>
          </cell>
          <cell r="G101" t="str">
            <v>N.D51.Z.1.0.1.</v>
          </cell>
          <cell r="I101" t="str">
            <v>N.D51.Z.11.0.1.</v>
          </cell>
          <cell r="J101" t="str">
            <v>N.D51.Z.12.0.1.</v>
          </cell>
          <cell r="K101" t="str">
            <v>N.D51.Z.13.0.1.</v>
          </cell>
          <cell r="L101" t="str">
            <v>N.D51.Z.1311.0.1.</v>
          </cell>
          <cell r="M101" t="str">
            <v>N.D51.Z.1312.0.1.</v>
          </cell>
          <cell r="N101" t="str">
            <v>N.D51.Z.1313.0.1.</v>
          </cell>
          <cell r="O101" t="str">
            <v>N.D51.Z.1314.0.1.</v>
          </cell>
          <cell r="P101" t="str">
            <v>N.D51.Z.14.0.1.</v>
          </cell>
          <cell r="Q101" t="str">
            <v>N.D51.Z.1M.0.1.</v>
          </cell>
          <cell r="R101" t="str">
            <v>N.D51.Z.15.0.1.</v>
          </cell>
          <cell r="S101" t="str">
            <v>N.D51.Z.2.0.1.</v>
          </cell>
          <cell r="T101" t="str">
            <v>N.D51.Z.21.0.1.</v>
          </cell>
          <cell r="U101" t="str">
            <v>N.D51.Z.211.0.1.</v>
          </cell>
          <cell r="V101" t="str">
            <v>N.D51.Z.2111.0.1.</v>
          </cell>
          <cell r="W101" t="str">
            <v>N.D51.Z.2112.0.1.</v>
          </cell>
          <cell r="X101" t="str">
            <v>N.D51.Z.212.0.1.</v>
          </cell>
          <cell r="Y101" t="str">
            <v>N.D51.Z.22.0.1.</v>
          </cell>
          <cell r="AA101" t="str">
            <v>N.D51.Z.0.0.2.</v>
          </cell>
          <cell r="AB101" t="str">
            <v>N.D51.Z.1.0.2.</v>
          </cell>
          <cell r="AC101" t="str">
            <v>N.D51.Z.1N.0.2.</v>
          </cell>
          <cell r="AD101" t="str">
            <v>N.D51.Z.11.0.2.</v>
          </cell>
          <cell r="AE101" t="str">
            <v>N.D51.Z.12.0.2.</v>
          </cell>
          <cell r="AF101" t="str">
            <v>N.D51.Z.13.0.2.</v>
          </cell>
          <cell r="AG101" t="str">
            <v>N.D51.Z.1311.0.2.</v>
          </cell>
          <cell r="AH101" t="str">
            <v>N.D51.Z.1312.0.2.</v>
          </cell>
          <cell r="AI101" t="str">
            <v>N.D51.Z.1313.0.2.</v>
          </cell>
          <cell r="AJ101" t="str">
            <v>N.D51.Z.1314.0.2.</v>
          </cell>
          <cell r="AK101" t="str">
            <v>N.D51.Z.14.0.2.</v>
          </cell>
          <cell r="AL101" t="str">
            <v>N.D51.Z.1M.0.2.</v>
          </cell>
          <cell r="AM101" t="str">
            <v>N.D51.Z.15.0.2.</v>
          </cell>
          <cell r="AN101" t="str">
            <v>N.D51.Z.2.0.2.</v>
          </cell>
          <cell r="AO101" t="str">
            <v>N.D51.Z.21.0.2.</v>
          </cell>
          <cell r="AP101" t="str">
            <v>N.D51.Z.211.0.2.</v>
          </cell>
          <cell r="AQ101" t="str">
            <v>N.D51.Z.2111.0.2.</v>
          </cell>
          <cell r="AR101" t="str">
            <v>N.D51.Z.2112.0.2.</v>
          </cell>
          <cell r="AS101" t="str">
            <v>N.D51.Z.212.0.2.</v>
          </cell>
          <cell r="AT101" t="str">
            <v>N.D51.Z.22.0.2.</v>
          </cell>
        </row>
        <row r="102">
          <cell r="F102" t="str">
            <v>N.D59.Z.0.0.1.</v>
          </cell>
          <cell r="G102" t="str">
            <v>N.D59.Z.1.0.1.</v>
          </cell>
          <cell r="I102" t="str">
            <v>N.D59.Z.11.0.1.</v>
          </cell>
          <cell r="J102" t="str">
            <v>N.D59.Z.12.0.1.</v>
          </cell>
          <cell r="K102" t="str">
            <v>N.D59.Z.13.0.1.</v>
          </cell>
          <cell r="L102" t="str">
            <v>N.D59.Z.1311.0.1.</v>
          </cell>
          <cell r="M102" t="str">
            <v>N.D59.Z.1312.0.1.</v>
          </cell>
          <cell r="N102" t="str">
            <v>N.D59.Z.1313.0.1.</v>
          </cell>
          <cell r="O102" t="str">
            <v>N.D59.Z.1314.0.1.</v>
          </cell>
          <cell r="P102" t="str">
            <v>N.D59.Z.14.0.1.</v>
          </cell>
          <cell r="Q102" t="str">
            <v>N.D59.Z.1M.0.1.</v>
          </cell>
          <cell r="R102" t="str">
            <v>N.D59.Z.15.0.1.</v>
          </cell>
          <cell r="S102" t="str">
            <v>N.D59.Z.2.0.1.</v>
          </cell>
          <cell r="T102" t="str">
            <v>N.D59.Z.21.0.1.</v>
          </cell>
          <cell r="U102" t="str">
            <v>N.D59.Z.211.0.1.</v>
          </cell>
          <cell r="V102" t="str">
            <v>N.D59.Z.2111.0.1.</v>
          </cell>
          <cell r="W102" t="str">
            <v>N.D59.Z.2112.0.1.</v>
          </cell>
          <cell r="X102" t="str">
            <v>N.D59.Z.212.0.1.</v>
          </cell>
          <cell r="Y102" t="str">
            <v>N.D59.Z.22.0.1.</v>
          </cell>
          <cell r="AA102" t="str">
            <v>N.D59.Z.0.0.2.</v>
          </cell>
          <cell r="AB102" t="str">
            <v>N.D59.Z.1.0.2.</v>
          </cell>
          <cell r="AC102" t="str">
            <v>N.D59.Z.1N.0.2.</v>
          </cell>
          <cell r="AD102" t="str">
            <v>N.D59.Z.11.0.2.</v>
          </cell>
          <cell r="AE102" t="str">
            <v>N.D59.Z.12.0.2.</v>
          </cell>
          <cell r="AF102" t="str">
            <v>N.D59.Z.13.0.2.</v>
          </cell>
          <cell r="AG102" t="str">
            <v>N.D59.Z.1311.0.2.</v>
          </cell>
          <cell r="AH102" t="str">
            <v>N.D59.Z.1312.0.2.</v>
          </cell>
          <cell r="AI102" t="str">
            <v>N.D59.Z.1313.0.2.</v>
          </cell>
          <cell r="AJ102" t="str">
            <v>N.D59.Z.1314.0.2.</v>
          </cell>
          <cell r="AK102" t="str">
            <v>N.D59.Z.14.0.2.</v>
          </cell>
          <cell r="AL102" t="str">
            <v>N.D59.Z.1M.0.2.</v>
          </cell>
          <cell r="AM102" t="str">
            <v>N.D59.Z.15.0.2.</v>
          </cell>
          <cell r="AN102" t="str">
            <v>N.D59.Z.2.0.2.</v>
          </cell>
          <cell r="AO102" t="str">
            <v>N.D59.Z.21.0.2.</v>
          </cell>
          <cell r="AP102" t="str">
            <v>N.D59.Z.211.0.2.</v>
          </cell>
          <cell r="AQ102" t="str">
            <v>N.D59.Z.2111.0.2.</v>
          </cell>
          <cell r="AR102" t="str">
            <v>N.D59.Z.2112.0.2.</v>
          </cell>
          <cell r="AS102" t="str">
            <v>N.D59.Z.212.0.2.</v>
          </cell>
          <cell r="AT102" t="str">
            <v>N.D59.Z.22.0.2.</v>
          </cell>
        </row>
        <row r="103">
          <cell r="F103" t="str">
            <v>N.D61.Z.0.0.1.</v>
          </cell>
          <cell r="G103" t="str">
            <v>N.D61.Z.1.0.1.</v>
          </cell>
          <cell r="P103" t="str">
            <v>N.D61.Z.14.0.1.</v>
          </cell>
          <cell r="Q103" t="str">
            <v>N.D61.Z.1M.0.1.</v>
          </cell>
          <cell r="R103" t="str">
            <v>N.D61.Z.15.0.1.</v>
          </cell>
          <cell r="S103" t="str">
            <v>N.D61.Z.2.0.1.</v>
          </cell>
          <cell r="T103" t="str">
            <v>N.D61.Z.21.0.1.</v>
          </cell>
          <cell r="U103" t="str">
            <v>N.D61.Z.211.0.1.</v>
          </cell>
          <cell r="V103" t="str">
            <v>N.D61.Z.2111.0.1.</v>
          </cell>
          <cell r="W103" t="str">
            <v>N.D61.Z.2112.0.1.</v>
          </cell>
          <cell r="X103" t="str">
            <v>N.D61.Z.212.0.1.</v>
          </cell>
          <cell r="Y103" t="str">
            <v>N.D61.Z.22.0.1.</v>
          </cell>
          <cell r="AA103" t="str">
            <v>N.D61.Z.0.0.2.</v>
          </cell>
          <cell r="AB103" t="str">
            <v>N.D61.Z.1.0.2.</v>
          </cell>
          <cell r="AC103" t="str">
            <v>N.D61.Z.1N.0.2.</v>
          </cell>
          <cell r="AD103" t="str">
            <v>N.D61.Z.11.0.2.</v>
          </cell>
          <cell r="AE103" t="str">
            <v>N.D61.Z.12.0.2.</v>
          </cell>
          <cell r="AF103" t="str">
            <v>N.D61.Z.13.0.2.</v>
          </cell>
          <cell r="AG103" t="str">
            <v>N.D61.Z.1311.0.2.</v>
          </cell>
          <cell r="AH103" t="str">
            <v>N.D61.Z.1312.0.2.</v>
          </cell>
          <cell r="AI103" t="str">
            <v>N.D61.Z.1313.0.2.</v>
          </cell>
          <cell r="AJ103" t="str">
            <v>N.D61.Z.1314.0.2.</v>
          </cell>
          <cell r="AK103" t="str">
            <v>N.D61.Z.14.0.2.</v>
          </cell>
          <cell r="AL103" t="str">
            <v>N.D61.Z.1M.0.2.</v>
          </cell>
          <cell r="AM103" t="str">
            <v>N.D61.Z.15.0.2.</v>
          </cell>
          <cell r="AN103" t="str">
            <v>N.D61.Z.2.0.2.</v>
          </cell>
          <cell r="AO103" t="str">
            <v>N.D61.Z.21.0.2.</v>
          </cell>
          <cell r="AP103" t="str">
            <v>N.D61.Z.211.0.2.</v>
          </cell>
          <cell r="AQ103" t="str">
            <v>N.D61.Z.2111.0.2.</v>
          </cell>
          <cell r="AR103" t="str">
            <v>N.D61.Z.2112.0.2.</v>
          </cell>
          <cell r="AS103" t="str">
            <v>N.D61.Z.212.0.2.</v>
          </cell>
          <cell r="AT103" t="str">
            <v>N.D61.Z.22.0.2.</v>
          </cell>
        </row>
        <row r="104">
          <cell r="F104" t="str">
            <v>N.D611.Z.0.0.1.</v>
          </cell>
          <cell r="G104" t="str">
            <v>N.D611.Z.1.0.1.</v>
          </cell>
          <cell r="P104" t="str">
            <v>N.D611.Z.14.0.1.</v>
          </cell>
          <cell r="Q104" t="str">
            <v>N.D611.Z.1M.0.1.</v>
          </cell>
          <cell r="R104" t="str">
            <v>N.D611.Z.15.0.1.</v>
          </cell>
          <cell r="S104" t="str">
            <v>N.D611.Z.2.0.1.</v>
          </cell>
          <cell r="T104" t="str">
            <v>N.D611.Z.21.0.1.</v>
          </cell>
          <cell r="U104" t="str">
            <v>N.D611.Z.211.0.1.</v>
          </cell>
          <cell r="V104" t="str">
            <v>N.D611.Z.2111.0.1.</v>
          </cell>
          <cell r="W104" t="str">
            <v>N.D611.Z.2112.0.1.</v>
          </cell>
          <cell r="X104" t="str">
            <v>N.D611.Z.212.0.1.</v>
          </cell>
          <cell r="Y104" t="str">
            <v>N.D611.Z.22.0.1.</v>
          </cell>
          <cell r="AA104" t="str">
            <v>N.D611.Z.0.0.2.</v>
          </cell>
          <cell r="AB104" t="str">
            <v>N.D611.Z.1.0.2.</v>
          </cell>
          <cell r="AC104" t="str">
            <v>N.D611.Z.1N.0.2.</v>
          </cell>
          <cell r="AD104" t="str">
            <v>N.D611.Z.11.0.2.</v>
          </cell>
          <cell r="AE104" t="str">
            <v>N.D611.Z.12.0.2.</v>
          </cell>
          <cell r="AF104" t="str">
            <v>N.D611.Z.13.0.2.</v>
          </cell>
          <cell r="AG104" t="str">
            <v>N.D611.Z.1311.0.2.</v>
          </cell>
          <cell r="AH104" t="str">
            <v>N.D611.Z.1312.0.2.</v>
          </cell>
          <cell r="AI104" t="str">
            <v>N.D611.Z.1313.0.2.</v>
          </cell>
          <cell r="AJ104" t="str">
            <v>N.D611.Z.1314.0.2.</v>
          </cell>
          <cell r="AK104" t="str">
            <v>N.D611.Z.14.0.2.</v>
          </cell>
          <cell r="AL104" t="str">
            <v>N.D611.Z.1M.0.2.</v>
          </cell>
          <cell r="AM104" t="str">
            <v>N.D611.Z.15.0.2.</v>
          </cell>
          <cell r="AN104" t="str">
            <v>N.D611.Z.2.0.2.</v>
          </cell>
          <cell r="AO104" t="str">
            <v>N.D611.Z.21.0.2.</v>
          </cell>
          <cell r="AP104" t="str">
            <v>N.D611.Z.211.0.2.</v>
          </cell>
          <cell r="AQ104" t="str">
            <v>N.D611.Z.2111.0.2.</v>
          </cell>
          <cell r="AR104" t="str">
            <v>N.D611.Z.2112.0.2.</v>
          </cell>
          <cell r="AS104" t="str">
            <v>N.D611.Z.212.0.2.</v>
          </cell>
          <cell r="AT104" t="str">
            <v>N.D611.Z.22.0.2.</v>
          </cell>
        </row>
        <row r="105">
          <cell r="F105" t="str">
            <v>N.D6111.Z.0.0.1.</v>
          </cell>
          <cell r="G105" t="str">
            <v>N.D6111.Z.1.0.1.</v>
          </cell>
          <cell r="P105" t="str">
            <v>N.D6111.Z.14.0.1.</v>
          </cell>
          <cell r="Q105" t="str">
            <v>N.D6111.Z.1M.0.1.</v>
          </cell>
          <cell r="R105" t="str">
            <v>N.D6111.Z.15.0.1.</v>
          </cell>
          <cell r="S105" t="str">
            <v>N.D6111.Z.2.0.1.</v>
          </cell>
          <cell r="T105" t="str">
            <v>N.D6111.Z.21.0.1.</v>
          </cell>
          <cell r="U105" t="str">
            <v>N.D6111.Z.211.0.1.</v>
          </cell>
          <cell r="V105" t="str">
            <v>N.D6111.Z.2111.0.1.</v>
          </cell>
          <cell r="W105" t="str">
            <v>N.D6111.Z.2112.0.1.</v>
          </cell>
          <cell r="X105" t="str">
            <v>N.D6111.Z.212.0.1.</v>
          </cell>
          <cell r="Y105" t="str">
            <v>N.D6111.Z.22.0.1.</v>
          </cell>
          <cell r="AA105" t="str">
            <v>N.D6111.Z.0.0.2.</v>
          </cell>
          <cell r="AB105" t="str">
            <v>N.D6111.Z.1.0.2.</v>
          </cell>
          <cell r="AC105" t="str">
            <v>N.D6111.Z.1N.0.2.</v>
          </cell>
          <cell r="AD105" t="str">
            <v>N.D6111.Z.11.0.2.</v>
          </cell>
          <cell r="AE105" t="str">
            <v>N.D6111.Z.12.0.2.</v>
          </cell>
          <cell r="AF105" t="str">
            <v>N.D6111.Z.13.0.2.</v>
          </cell>
          <cell r="AG105" t="str">
            <v>N.D6111.Z.1311.0.2.</v>
          </cell>
          <cell r="AH105" t="str">
            <v>N.D6111.Z.1312.0.2.</v>
          </cell>
          <cell r="AI105" t="str">
            <v>N.D6111.Z.1313.0.2.</v>
          </cell>
          <cell r="AJ105" t="str">
            <v>N.D6111.Z.1314.0.2.</v>
          </cell>
          <cell r="AK105" t="str">
            <v>N.D6111.Z.14.0.2.</v>
          </cell>
          <cell r="AL105" t="str">
            <v>N.D6111.Z.1M.0.2.</v>
          </cell>
          <cell r="AM105" t="str">
            <v>N.D6111.Z.15.0.2.</v>
          </cell>
          <cell r="AN105" t="str">
            <v>N.D6111.Z.2.0.2.</v>
          </cell>
          <cell r="AO105" t="str">
            <v>N.D6111.Z.21.0.2.</v>
          </cell>
          <cell r="AP105" t="str">
            <v>N.D6111.Z.211.0.2.</v>
          </cell>
          <cell r="AQ105" t="str">
            <v>N.D6111.Z.2111.0.2.</v>
          </cell>
          <cell r="AR105" t="str">
            <v>N.D6111.Z.2112.0.2.</v>
          </cell>
          <cell r="AS105" t="str">
            <v>N.D6111.Z.212.0.2.</v>
          </cell>
          <cell r="AT105" t="str">
            <v>N.D6111.Z.22.0.2.</v>
          </cell>
        </row>
        <row r="106">
          <cell r="F106" t="str">
            <v>N.D6112.Z.0.0.1.</v>
          </cell>
          <cell r="G106" t="str">
            <v>N.D6112.Z.1.0.1.</v>
          </cell>
          <cell r="P106" t="str">
            <v>N.D6112.Z.14.0.1.</v>
          </cell>
          <cell r="Q106" t="str">
            <v>N.D6112.Z.1M.0.1.</v>
          </cell>
          <cell r="R106" t="str">
            <v>N.D6112.Z.15.0.1.</v>
          </cell>
          <cell r="S106" t="str">
            <v>N.D6112.Z.2.0.1.</v>
          </cell>
          <cell r="T106" t="str">
            <v>N.D6112.Z.21.0.1.</v>
          </cell>
          <cell r="U106" t="str">
            <v>N.D6112.Z.211.0.1.</v>
          </cell>
          <cell r="V106" t="str">
            <v>N.D6112.Z.2111.0.1.</v>
          </cell>
          <cell r="W106" t="str">
            <v>N.D6112.Z.2112.0.1.</v>
          </cell>
          <cell r="X106" t="str">
            <v>N.D6112.Z.212.0.1.</v>
          </cell>
          <cell r="Y106" t="str">
            <v>N.D6112.Z.22.0.1.</v>
          </cell>
          <cell r="AA106" t="str">
            <v>N.D6112.Z.0.0.2.</v>
          </cell>
          <cell r="AB106" t="str">
            <v>N.D6112.Z.1.0.2.</v>
          </cell>
          <cell r="AC106" t="str">
            <v>N.D6112.Z.1N.0.2.</v>
          </cell>
          <cell r="AD106" t="str">
            <v>N.D6112.Z.11.0.2.</v>
          </cell>
          <cell r="AE106" t="str">
            <v>N.D6112.Z.12.0.2.</v>
          </cell>
          <cell r="AF106" t="str">
            <v>N.D6112.Z.13.0.2.</v>
          </cell>
          <cell r="AG106" t="str">
            <v>N.D6112.Z.1311.0.2.</v>
          </cell>
          <cell r="AH106" t="str">
            <v>N.D6112.Z.1312.0.2.</v>
          </cell>
          <cell r="AI106" t="str">
            <v>N.D6112.Z.1313.0.2.</v>
          </cell>
          <cell r="AJ106" t="str">
            <v>N.D6112.Z.1314.0.2.</v>
          </cell>
          <cell r="AK106" t="str">
            <v>N.D6112.Z.14.0.2.</v>
          </cell>
          <cell r="AL106" t="str">
            <v>N.D6112.Z.1M.0.2.</v>
          </cell>
          <cell r="AM106" t="str">
            <v>N.D6112.Z.15.0.2.</v>
          </cell>
          <cell r="AN106" t="str">
            <v>N.D6112.Z.2.0.2.</v>
          </cell>
          <cell r="AO106" t="str">
            <v>N.D6112.Z.21.0.2.</v>
          </cell>
          <cell r="AP106" t="str">
            <v>N.D6112.Z.211.0.2.</v>
          </cell>
          <cell r="AQ106" t="str">
            <v>N.D6112.Z.2111.0.2.</v>
          </cell>
          <cell r="AR106" t="str">
            <v>N.D6112.Z.2112.0.2.</v>
          </cell>
          <cell r="AS106" t="str">
            <v>N.D6112.Z.212.0.2.</v>
          </cell>
          <cell r="AT106" t="str">
            <v>N.D6112.Z.22.0.2.</v>
          </cell>
        </row>
        <row r="107">
          <cell r="F107" t="str">
            <v>N.D6113.Z.0.0.1.</v>
          </cell>
          <cell r="G107" t="str">
            <v>N.D6113.Z.1.0.1.</v>
          </cell>
          <cell r="P107" t="str">
            <v>N.D6113.Z.14.0.1.</v>
          </cell>
          <cell r="Q107" t="str">
            <v>N.D6113.Z.1M.0.1.</v>
          </cell>
          <cell r="R107" t="str">
            <v>N.D6113.Z.15.0.1.</v>
          </cell>
          <cell r="S107" t="str">
            <v>N.D6113.Z.2.0.1.</v>
          </cell>
          <cell r="T107" t="str">
            <v>N.D6113.Z.21.0.1.</v>
          </cell>
          <cell r="U107" t="str">
            <v>N.D6113.Z.211.0.1.</v>
          </cell>
          <cell r="V107" t="str">
            <v>N.D6113.Z.2111.0.1.</v>
          </cell>
          <cell r="W107" t="str">
            <v>N.D6113.Z.2112.0.1.</v>
          </cell>
          <cell r="X107" t="str">
            <v>N.D6113.Z.212.0.1.</v>
          </cell>
          <cell r="Y107" t="str">
            <v>N.D6113.Z.22.0.1.</v>
          </cell>
          <cell r="AA107" t="str">
            <v>N.D6113.Z.0.0.2.</v>
          </cell>
          <cell r="AB107" t="str">
            <v>N.D6113.Z.1.0.2.</v>
          </cell>
          <cell r="AC107" t="str">
            <v>N.D6113.Z.1N.0.2.</v>
          </cell>
          <cell r="AD107" t="str">
            <v>N.D6113.Z.11.0.2.</v>
          </cell>
          <cell r="AE107" t="str">
            <v>N.D6113.Z.12.0.2.</v>
          </cell>
          <cell r="AF107" t="str">
            <v>N.D6113.Z.13.0.2.</v>
          </cell>
          <cell r="AG107" t="str">
            <v>N.D6113.Z.1311.0.2.</v>
          </cell>
          <cell r="AH107" t="str">
            <v>N.D6113.Z.1312.0.2.</v>
          </cell>
          <cell r="AI107" t="str">
            <v>N.D6113.Z.1313.0.2.</v>
          </cell>
          <cell r="AJ107" t="str">
            <v>N.D6113.Z.1314.0.2.</v>
          </cell>
          <cell r="AK107" t="str">
            <v>N.D6113.Z.14.0.2.</v>
          </cell>
          <cell r="AL107" t="str">
            <v>N.D6113.Z.1M.0.2.</v>
          </cell>
          <cell r="AM107" t="str">
            <v>N.D6113.Z.15.0.2.</v>
          </cell>
          <cell r="AN107" t="str">
            <v>N.D6113.Z.2.0.2.</v>
          </cell>
          <cell r="AO107" t="str">
            <v>N.D6113.Z.21.0.2.</v>
          </cell>
          <cell r="AP107" t="str">
            <v>N.D6113.Z.211.0.2.</v>
          </cell>
          <cell r="AQ107" t="str">
            <v>N.D6113.Z.2111.0.2.</v>
          </cell>
          <cell r="AR107" t="str">
            <v>N.D6113.Z.2112.0.2.</v>
          </cell>
          <cell r="AS107" t="str">
            <v>N.D6113.Z.212.0.2.</v>
          </cell>
          <cell r="AT107" t="str">
            <v>N.D6113.Z.22.0.2.</v>
          </cell>
        </row>
        <row r="108">
          <cell r="F108" t="str">
            <v>N.D612.Z.0.0.1.</v>
          </cell>
          <cell r="G108" t="str">
            <v>N.D612.Z.1.0.1.</v>
          </cell>
          <cell r="P108" t="str">
            <v>N.D612.Z.14.0.1.</v>
          </cell>
          <cell r="Q108" t="str">
            <v>N.D612.Z.1M.0.1.</v>
          </cell>
          <cell r="R108" t="str">
            <v>N.D612.Z.15.0.1.</v>
          </cell>
          <cell r="S108" t="str">
            <v>N.D612.Z.2.0.1.</v>
          </cell>
          <cell r="T108" t="str">
            <v>N.D612.Z.21.0.1.</v>
          </cell>
          <cell r="U108" t="str">
            <v>N.D612.Z.211.0.1.</v>
          </cell>
          <cell r="V108" t="str">
            <v>N.D612.Z.2111.0.1.</v>
          </cell>
          <cell r="W108" t="str">
            <v>N.D612.Z.2112.0.1.</v>
          </cell>
          <cell r="X108" t="str">
            <v>N.D612.Z.212.0.1.</v>
          </cell>
          <cell r="Y108" t="str">
            <v>N.D612.Z.22.0.1.</v>
          </cell>
          <cell r="AA108" t="str">
            <v>N.D612.Z.0.0.2.</v>
          </cell>
          <cell r="AB108" t="str">
            <v>N.D612.Z.1.0.2.</v>
          </cell>
          <cell r="AC108" t="str">
            <v>N.D612.Z.1N.0.2.</v>
          </cell>
          <cell r="AD108" t="str">
            <v>N.D612.Z.11.0.2.</v>
          </cell>
          <cell r="AE108" t="str">
            <v>N.D612.Z.12.0.2.</v>
          </cell>
          <cell r="AF108" t="str">
            <v>N.D612.Z.13.0.2.</v>
          </cell>
          <cell r="AG108" t="str">
            <v>N.D612.Z.1311.0.2.</v>
          </cell>
          <cell r="AH108" t="str">
            <v>N.D612.Z.1312.0.2.</v>
          </cell>
          <cell r="AI108" t="str">
            <v>N.D612.Z.1313.0.2.</v>
          </cell>
          <cell r="AJ108" t="str">
            <v>N.D612.Z.1314.0.2.</v>
          </cell>
          <cell r="AK108" t="str">
            <v>N.D612.Z.14.0.2.</v>
          </cell>
          <cell r="AL108" t="str">
            <v>N.D612.Z.1M.0.2.</v>
          </cell>
          <cell r="AM108" t="str">
            <v>N.D612.Z.15.0.2.</v>
          </cell>
          <cell r="AN108" t="str">
            <v>N.D612.Z.2.0.2.</v>
          </cell>
          <cell r="AO108" t="str">
            <v>N.D612.Z.21.0.2.</v>
          </cell>
          <cell r="AP108" t="str">
            <v>N.D612.Z.211.0.2.</v>
          </cell>
          <cell r="AQ108" t="str">
            <v>N.D612.Z.2111.0.2.</v>
          </cell>
          <cell r="AR108" t="str">
            <v>N.D612.Z.2112.0.2.</v>
          </cell>
          <cell r="AS108" t="str">
            <v>N.D612.Z.212.0.2.</v>
          </cell>
          <cell r="AT108" t="str">
            <v>N.D612.Z.22.0.2.</v>
          </cell>
        </row>
        <row r="109">
          <cell r="F109" t="str">
            <v>N.D62.Z.0.0.1.</v>
          </cell>
          <cell r="G109" t="str">
            <v>N.D62.Z.1.0.1.</v>
          </cell>
          <cell r="I109" t="str">
            <v>N.D62.Z.11.0.1.</v>
          </cell>
          <cell r="J109" t="str">
            <v>N.D62.Z.12.0.1.</v>
          </cell>
          <cell r="K109" t="str">
            <v>N.D62.Z.13.0.1.</v>
          </cell>
          <cell r="L109" t="str">
            <v>N.D62.Z.1311.0.1.</v>
          </cell>
          <cell r="M109" t="str">
            <v>N.D62.Z.1312.0.1.</v>
          </cell>
          <cell r="N109" t="str">
            <v>N.D62.Z.1313.0.1.</v>
          </cell>
          <cell r="O109" t="str">
            <v>N.D62.Z.1314.0.1.</v>
          </cell>
          <cell r="P109" t="str">
            <v>N.D62.Z.14.0.1.</v>
          </cell>
          <cell r="Q109" t="str">
            <v>N.D62.Z.1M.0.1.</v>
          </cell>
          <cell r="R109" t="str">
            <v>N.D62.Z.15.0.1.</v>
          </cell>
          <cell r="S109" t="str">
            <v>N.D62.Z.2.0.1.</v>
          </cell>
          <cell r="T109" t="str">
            <v>N.D62.Z.21.0.1.</v>
          </cell>
          <cell r="U109" t="str">
            <v>N.D62.Z.211.0.1.</v>
          </cell>
          <cell r="V109" t="str">
            <v>N.D62.Z.2111.0.1.</v>
          </cell>
          <cell r="W109" t="str">
            <v>N.D62.Z.2112.0.1.</v>
          </cell>
          <cell r="X109" t="str">
            <v>N.D62.Z.212.0.1.</v>
          </cell>
          <cell r="Y109" t="str">
            <v>N.D62.Z.22.0.1.</v>
          </cell>
          <cell r="AA109" t="str">
            <v>N.D62.Z.0.0.2.</v>
          </cell>
          <cell r="AB109" t="str">
            <v>N.D62.Z.1.0.2.</v>
          </cell>
          <cell r="AC109" t="str">
            <v>N.D62.Z.1N.0.2.</v>
          </cell>
          <cell r="AD109" t="str">
            <v>N.D62.Z.11.0.2.</v>
          </cell>
          <cell r="AE109" t="str">
            <v>N.D62.Z.12.0.2.</v>
          </cell>
          <cell r="AF109" t="str">
            <v>N.D62.Z.13.0.2.</v>
          </cell>
          <cell r="AG109" t="str">
            <v>N.D62.Z.1311.0.2.</v>
          </cell>
          <cell r="AH109" t="str">
            <v>N.D62.Z.1312.0.2.</v>
          </cell>
          <cell r="AI109" t="str">
            <v>N.D62.Z.1313.0.2.</v>
          </cell>
          <cell r="AJ109" t="str">
            <v>N.D62.Z.1314.0.2.</v>
          </cell>
          <cell r="AK109" t="str">
            <v>N.D62.Z.14.0.2.</v>
          </cell>
          <cell r="AL109" t="str">
            <v>N.D62.Z.1M.0.2.</v>
          </cell>
          <cell r="AM109" t="str">
            <v>N.D62.Z.15.0.2.</v>
          </cell>
          <cell r="AN109" t="str">
            <v>N.D62.Z.2.0.2.</v>
          </cell>
          <cell r="AO109" t="str">
            <v>N.D62.Z.21.0.2.</v>
          </cell>
          <cell r="AP109" t="str">
            <v>N.D62.Z.211.0.2.</v>
          </cell>
          <cell r="AQ109" t="str">
            <v>N.D62.Z.2111.0.2.</v>
          </cell>
          <cell r="AR109" t="str">
            <v>N.D62.Z.2112.0.2.</v>
          </cell>
          <cell r="AS109" t="str">
            <v>N.D62.Z.212.0.2.</v>
          </cell>
          <cell r="AT109" t="str">
            <v>N.D62.Z.22.0.2.</v>
          </cell>
        </row>
        <row r="110">
          <cell r="F110" t="str">
            <v>N.D71.Z.0.0.1.</v>
          </cell>
          <cell r="G110" t="str">
            <v>N.D71.Z.1.0.1.</v>
          </cell>
          <cell r="I110" t="str">
            <v>N.D71.Z.11.0.1.</v>
          </cell>
          <cell r="J110" t="str">
            <v>N.D71.Z.12.0.1.</v>
          </cell>
          <cell r="K110" t="str">
            <v>N.D71.Z.13.0.1.</v>
          </cell>
          <cell r="L110" t="str">
            <v>N.D71.Z.1311.0.1.</v>
          </cell>
          <cell r="M110" t="str">
            <v>N.D71.Z.1312.0.1.</v>
          </cell>
          <cell r="N110" t="str">
            <v>N.D71.Z.1313.0.1.</v>
          </cell>
          <cell r="O110" t="str">
            <v>N.D71.Z.1314.0.1.</v>
          </cell>
          <cell r="P110" t="str">
            <v>N.D71.Z.14.0.1.</v>
          </cell>
          <cell r="Q110" t="str">
            <v>N.D71.Z.1M.0.1.</v>
          </cell>
          <cell r="R110" t="str">
            <v>N.D71.Z.15.0.1.</v>
          </cell>
          <cell r="S110" t="str">
            <v>N.D71.Z.2.0.1.</v>
          </cell>
          <cell r="T110" t="str">
            <v>N.D71.Z.21.0.1.</v>
          </cell>
          <cell r="U110" t="str">
            <v>N.D71.Z.211.0.1.</v>
          </cell>
          <cell r="V110" t="str">
            <v>N.D71.Z.2111.0.1.</v>
          </cell>
          <cell r="W110" t="str">
            <v>N.D71.Z.2112.0.1.</v>
          </cell>
          <cell r="X110" t="str">
            <v>N.D71.Z.212.0.1.</v>
          </cell>
          <cell r="Y110" t="str">
            <v>N.D71.Z.22.0.1.</v>
          </cell>
          <cell r="AA110" t="str">
            <v>N.D71.Z.0.0.2.</v>
          </cell>
          <cell r="AB110" t="str">
            <v>N.D71.Z.1.0.2.</v>
          </cell>
          <cell r="AC110" t="str">
            <v>N.D71.Z.1N.0.2.</v>
          </cell>
          <cell r="AD110" t="str">
            <v>N.D71.Z.11.0.2.</v>
          </cell>
          <cell r="AE110" t="str">
            <v>N.D71.Z.12.0.2.</v>
          </cell>
          <cell r="AF110" t="str">
            <v>N.D71.Z.13.0.2.</v>
          </cell>
          <cell r="AG110" t="str">
            <v>N.D71.Z.1311.0.2.</v>
          </cell>
          <cell r="AH110" t="str">
            <v>N.D71.Z.1312.0.2.</v>
          </cell>
          <cell r="AI110" t="str">
            <v>N.D71.Z.1313.0.2.</v>
          </cell>
          <cell r="AJ110" t="str">
            <v>N.D71.Z.1314.0.2.</v>
          </cell>
          <cell r="AK110" t="str">
            <v>N.D71.Z.14.0.2.</v>
          </cell>
          <cell r="AL110" t="str">
            <v>N.D71.Z.1M.0.2.</v>
          </cell>
          <cell r="AM110" t="str">
            <v>N.D71.Z.15.0.2.</v>
          </cell>
          <cell r="AN110" t="str">
            <v>N.D71.Z.2.0.2.</v>
          </cell>
          <cell r="AO110" t="str">
            <v>N.D71.Z.21.0.2.</v>
          </cell>
          <cell r="AP110" t="str">
            <v>N.D71.Z.211.0.2.</v>
          </cell>
          <cell r="AQ110" t="str">
            <v>N.D71.Z.2111.0.2.</v>
          </cell>
          <cell r="AR110" t="str">
            <v>N.D71.Z.2112.0.2.</v>
          </cell>
          <cell r="AS110" t="str">
            <v>N.D71.Z.212.0.2.</v>
          </cell>
          <cell r="AT110" t="str">
            <v>N.D71.Z.22.0.2.</v>
          </cell>
        </row>
        <row r="111">
          <cell r="F111" t="str">
            <v>N.D72.Z.0.0.1.</v>
          </cell>
          <cell r="G111" t="str">
            <v>N.D72.Z.1.0.1.</v>
          </cell>
          <cell r="I111" t="str">
            <v>N.D72.Z.11.0.1.</v>
          </cell>
          <cell r="J111" t="str">
            <v>N.D72.Z.12.0.1.</v>
          </cell>
          <cell r="K111" t="str">
            <v>N.D72.Z.13.0.1.</v>
          </cell>
          <cell r="L111" t="str">
            <v>N.D72.Z.1311.0.1.</v>
          </cell>
          <cell r="M111" t="str">
            <v>N.D72.Z.1312.0.1.</v>
          </cell>
          <cell r="N111" t="str">
            <v>N.D72.Z.1313.0.1.</v>
          </cell>
          <cell r="O111" t="str">
            <v>N.D72.Z.1314.0.1.</v>
          </cell>
          <cell r="P111" t="str">
            <v>N.D72.Z.14.0.1.</v>
          </cell>
          <cell r="Q111" t="str">
            <v>N.D72.Z.1M.0.1.</v>
          </cell>
          <cell r="R111" t="str">
            <v>N.D72.Z.15.0.1.</v>
          </cell>
          <cell r="S111" t="str">
            <v>N.D72.Z.2.0.1.</v>
          </cell>
          <cell r="T111" t="str">
            <v>N.D72.Z.21.0.1.</v>
          </cell>
          <cell r="U111" t="str">
            <v>N.D72.Z.211.0.1.</v>
          </cell>
          <cell r="V111" t="str">
            <v>N.D72.Z.2111.0.1.</v>
          </cell>
          <cell r="W111" t="str">
            <v>N.D72.Z.2112.0.1.</v>
          </cell>
          <cell r="X111" t="str">
            <v>N.D72.Z.212.0.1.</v>
          </cell>
          <cell r="Y111" t="str">
            <v>N.D72.Z.22.0.1.</v>
          </cell>
          <cell r="AA111" t="str">
            <v>N.D72.Z.0.0.2.</v>
          </cell>
          <cell r="AB111" t="str">
            <v>N.D72.Z.1.0.2.</v>
          </cell>
          <cell r="AC111" t="str">
            <v>N.D72.Z.1N.0.2.</v>
          </cell>
          <cell r="AD111" t="str">
            <v>N.D72.Z.11.0.2.</v>
          </cell>
          <cell r="AE111" t="str">
            <v>N.D72.Z.12.0.2.</v>
          </cell>
          <cell r="AF111" t="str">
            <v>N.D72.Z.13.0.2.</v>
          </cell>
          <cell r="AG111" t="str">
            <v>N.D72.Z.1311.0.2.</v>
          </cell>
          <cell r="AH111" t="str">
            <v>N.D72.Z.1312.0.2.</v>
          </cell>
          <cell r="AI111" t="str">
            <v>N.D72.Z.1313.0.2.</v>
          </cell>
          <cell r="AJ111" t="str">
            <v>N.D72.Z.1314.0.2.</v>
          </cell>
          <cell r="AK111" t="str">
            <v>N.D72.Z.14.0.2.</v>
          </cell>
          <cell r="AL111" t="str">
            <v>N.D72.Z.1M.0.2.</v>
          </cell>
          <cell r="AM111" t="str">
            <v>N.D72.Z.15.0.2.</v>
          </cell>
          <cell r="AN111" t="str">
            <v>N.D72.Z.2.0.2.</v>
          </cell>
          <cell r="AO111" t="str">
            <v>N.D72.Z.21.0.2.</v>
          </cell>
          <cell r="AP111" t="str">
            <v>N.D72.Z.211.0.2.</v>
          </cell>
          <cell r="AQ111" t="str">
            <v>N.D72.Z.2111.0.2.</v>
          </cell>
          <cell r="AR111" t="str">
            <v>N.D72.Z.2112.0.2.</v>
          </cell>
          <cell r="AS111" t="str">
            <v>N.D72.Z.212.0.2.</v>
          </cell>
          <cell r="AT111" t="str">
            <v>N.D72.Z.22.0.2.</v>
          </cell>
        </row>
        <row r="112">
          <cell r="F112" t="str">
            <v>N.D73.Z.0.0.1.</v>
          </cell>
          <cell r="G112" t="str">
            <v>N.D73.Z.1.0.1.</v>
          </cell>
          <cell r="I112" t="str">
            <v>N.D73.Z.11.0.1.</v>
          </cell>
          <cell r="J112" t="str">
            <v>N.D73.Z.12.0.1.</v>
          </cell>
          <cell r="K112" t="str">
            <v>N.D73.Z.13.0.1.</v>
          </cell>
          <cell r="L112" t="str">
            <v>N.D73.Z.1311.0.1.</v>
          </cell>
          <cell r="M112" t="str">
            <v>N.D73.Z.1312.0.1.</v>
          </cell>
          <cell r="N112" t="str">
            <v>N.D73.Z.1313.0.1.</v>
          </cell>
          <cell r="O112" t="str">
            <v>N.D73.Z.1314.0.1.</v>
          </cell>
          <cell r="P112" t="str">
            <v>N.D73.Z.14.0.1.</v>
          </cell>
          <cell r="Q112" t="str">
            <v>N.D73.Z.1M.0.1.</v>
          </cell>
          <cell r="R112" t="str">
            <v>N.D73.Z.15.0.1.</v>
          </cell>
          <cell r="S112" t="str">
            <v>N.D73.Z.2.0.1.</v>
          </cell>
          <cell r="T112" t="str">
            <v>N.D73.Z.21.0.1.</v>
          </cell>
          <cell r="U112" t="str">
            <v>N.D73.Z.211.0.1.</v>
          </cell>
          <cell r="V112" t="str">
            <v>N.D73.Z.2111.0.1.</v>
          </cell>
          <cell r="W112" t="str">
            <v>N.D73.Z.2112.0.1.</v>
          </cell>
          <cell r="X112" t="str">
            <v>N.D73.Z.212.0.1.</v>
          </cell>
          <cell r="Y112" t="str">
            <v>N.D73.Z.22.0.1.</v>
          </cell>
          <cell r="AA112" t="str">
            <v>N.D73.Z.0.0.2.</v>
          </cell>
          <cell r="AB112" t="str">
            <v>N.D73.Z.1.0.2.</v>
          </cell>
          <cell r="AC112" t="str">
            <v>N.D73.Z.1N.0.2.</v>
          </cell>
          <cell r="AD112" t="str">
            <v>N.D73.Z.11.0.2.</v>
          </cell>
          <cell r="AE112" t="str">
            <v>N.D73.Z.12.0.2.</v>
          </cell>
          <cell r="AF112" t="str">
            <v>N.D73.Z.13.0.2.</v>
          </cell>
          <cell r="AG112" t="str">
            <v>N.D73.Z.1311.0.2.</v>
          </cell>
          <cell r="AH112" t="str">
            <v>N.D73.Z.1312.0.2.</v>
          </cell>
          <cell r="AI112" t="str">
            <v>N.D73.Z.1313.0.2.</v>
          </cell>
          <cell r="AJ112" t="str">
            <v>N.D73.Z.1314.0.2.</v>
          </cell>
          <cell r="AK112" t="str">
            <v>N.D73.Z.14.0.2.</v>
          </cell>
          <cell r="AL112" t="str">
            <v>N.D73.Z.1M.0.2.</v>
          </cell>
          <cell r="AM112" t="str">
            <v>N.D73.Z.15.0.2.</v>
          </cell>
          <cell r="AN112" t="str">
            <v>N.D73.Z.2.0.2.</v>
          </cell>
          <cell r="AO112" t="str">
            <v>N.D73.Z.21.0.2.</v>
          </cell>
          <cell r="AP112" t="str">
            <v>N.D73.Z.211.0.2.</v>
          </cell>
          <cell r="AQ112" t="str">
            <v>N.D73.Z.2111.0.2.</v>
          </cell>
          <cell r="AR112" t="str">
            <v>N.D73.Z.2112.0.2.</v>
          </cell>
          <cell r="AS112" t="str">
            <v>N.D73.Z.212.0.2.</v>
          </cell>
          <cell r="AT112" t="str">
            <v>N.D73.Z.22.0.2.</v>
          </cell>
        </row>
        <row r="113">
          <cell r="F113" t="str">
            <v>N.D74.Z.0.0.1.</v>
          </cell>
          <cell r="G113" t="str">
            <v>N.D74.Z.1.0.1.</v>
          </cell>
          <cell r="I113" t="str">
            <v>N.D74.Z.11.0.1.</v>
          </cell>
          <cell r="J113" t="str">
            <v>N.D74.Z.12.0.1.</v>
          </cell>
          <cell r="K113" t="str">
            <v>N.D74.Z.13.0.1.</v>
          </cell>
          <cell r="L113" t="str">
            <v>N.D74.Z.1311.0.1.</v>
          </cell>
          <cell r="M113" t="str">
            <v>N.D74.Z.1312.0.1.</v>
          </cell>
          <cell r="N113" t="str">
            <v>N.D74.Z.1313.0.1.</v>
          </cell>
          <cell r="O113" t="str">
            <v>N.D74.Z.1314.0.1.</v>
          </cell>
          <cell r="P113" t="str">
            <v>N.D74.Z.14.0.1.</v>
          </cell>
          <cell r="Q113" t="str">
            <v>N.D74.Z.1M.0.1.</v>
          </cell>
          <cell r="R113" t="str">
            <v>N.D74.Z.15.0.1.</v>
          </cell>
          <cell r="S113" t="str">
            <v>N.D74.Z.2.0.1.</v>
          </cell>
          <cell r="T113" t="str">
            <v>N.D74.Z.21.0.1.</v>
          </cell>
          <cell r="U113" t="str">
            <v>N.D74.Z.211.0.1.</v>
          </cell>
          <cell r="V113" t="str">
            <v>N.D74.Z.2111.0.1.</v>
          </cell>
          <cell r="W113" t="str">
            <v>N.D74.Z.2112.0.1.</v>
          </cell>
          <cell r="X113" t="str">
            <v>N.D74.Z.212.0.1.</v>
          </cell>
          <cell r="Y113" t="str">
            <v>N.D74.Z.22.0.1.</v>
          </cell>
          <cell r="AA113" t="str">
            <v>N.D74.Z.0.0.2.</v>
          </cell>
          <cell r="AB113" t="str">
            <v>N.D74.Z.1.0.2.</v>
          </cell>
          <cell r="AC113" t="str">
            <v>N.D74.Z.1N.0.2.</v>
          </cell>
          <cell r="AD113" t="str">
            <v>N.D74.Z.11.0.2.</v>
          </cell>
          <cell r="AE113" t="str">
            <v>N.D74.Z.12.0.2.</v>
          </cell>
          <cell r="AF113" t="str">
            <v>N.D74.Z.13.0.2.</v>
          </cell>
          <cell r="AG113" t="str">
            <v>N.D74.Z.1311.0.2.</v>
          </cell>
          <cell r="AH113" t="str">
            <v>N.D74.Z.1312.0.2.</v>
          </cell>
          <cell r="AI113" t="str">
            <v>N.D74.Z.1313.0.2.</v>
          </cell>
          <cell r="AJ113" t="str">
            <v>N.D74.Z.1314.0.2.</v>
          </cell>
          <cell r="AK113" t="str">
            <v>N.D74.Z.14.0.2.</v>
          </cell>
          <cell r="AL113" t="str">
            <v>N.D74.Z.1M.0.2.</v>
          </cell>
          <cell r="AM113" t="str">
            <v>N.D74.Z.15.0.2.</v>
          </cell>
          <cell r="AN113" t="str">
            <v>N.D74.Z.2.0.2.</v>
          </cell>
          <cell r="AO113" t="str">
            <v>N.D74.Z.21.0.2.</v>
          </cell>
          <cell r="AP113" t="str">
            <v>N.D74.Z.211.0.2.</v>
          </cell>
          <cell r="AQ113" t="str">
            <v>N.D74.Z.2111.0.2.</v>
          </cell>
          <cell r="AR113" t="str">
            <v>N.D74.Z.2112.0.2.</v>
          </cell>
          <cell r="AS113" t="str">
            <v>N.D74.Z.212.0.2.</v>
          </cell>
          <cell r="AT113" t="str">
            <v>N.D74.Z.22.0.2.</v>
          </cell>
        </row>
        <row r="114">
          <cell r="F114" t="str">
            <v>N.D74.Z.0.212.1.</v>
          </cell>
          <cell r="G114" t="str">
            <v>N.D74.Z.1.212.1.</v>
          </cell>
          <cell r="H114" t="str">
            <v>N.D74.Z.1N.212.1.</v>
          </cell>
          <cell r="I114" t="str">
            <v>N.D74.Z.11.212.1.</v>
          </cell>
          <cell r="J114" t="str">
            <v>N.D74.Z.12.212.1.</v>
          </cell>
          <cell r="K114" t="str">
            <v>N.D74.Z.13.212.1.</v>
          </cell>
          <cell r="L114" t="str">
            <v>N.D74.Z.1311.212.1.</v>
          </cell>
          <cell r="M114" t="str">
            <v>N.D74.Z.1312.212.1.</v>
          </cell>
          <cell r="N114" t="str">
            <v>N.D74.Z.1313.212.1.</v>
          </cell>
          <cell r="O114" t="str">
            <v>N.D74.Z.1314.212.1.</v>
          </cell>
          <cell r="P114" t="str">
            <v>N.D74.Z.14.212.1.</v>
          </cell>
          <cell r="Q114" t="str">
            <v>N.D74.Z.1M.212.1.</v>
          </cell>
          <cell r="R114" t="str">
            <v>N.D74.Z.15.212.1.</v>
          </cell>
          <cell r="S114" t="str">
            <v>N.D74.Z.2.212.1.</v>
          </cell>
          <cell r="T114" t="str">
            <v>N.D74.Z.21.212.1.</v>
          </cell>
          <cell r="U114" t="str">
            <v>N.D74.Z.211.212.1.</v>
          </cell>
          <cell r="V114" t="str">
            <v>N.D74.Z.2111.212.1.</v>
          </cell>
          <cell r="W114" t="str">
            <v>N.D74.Z.2112.212.1.</v>
          </cell>
          <cell r="X114" t="str">
            <v>N.D74.Z.212.212.1.</v>
          </cell>
          <cell r="Y114" t="str">
            <v>N.D74.Z.22.212.1.</v>
          </cell>
          <cell r="AA114" t="str">
            <v>N.D74.Z.0.212.2.</v>
          </cell>
          <cell r="AB114" t="str">
            <v>N.D74.Z.1.212.2.</v>
          </cell>
          <cell r="AC114" t="str">
            <v>N.D74.Z.1N.212.2.</v>
          </cell>
          <cell r="AD114" t="str">
            <v>N.D74.Z.11.212.2.</v>
          </cell>
          <cell r="AE114" t="str">
            <v>N.D74.Z.12.212.2.</v>
          </cell>
          <cell r="AF114" t="str">
            <v>N.D74.Z.13.212.2.</v>
          </cell>
          <cell r="AG114" t="str">
            <v>N.D74.Z.1311.212.2.</v>
          </cell>
          <cell r="AH114" t="str">
            <v>N.D74.Z.1312.212.2.</v>
          </cell>
          <cell r="AI114" t="str">
            <v>N.D74.Z.1313.212.2.</v>
          </cell>
          <cell r="AJ114" t="str">
            <v>N.D74.Z.1314.212.2.</v>
          </cell>
          <cell r="AK114" t="str">
            <v>N.D74.Z.14.212.2.</v>
          </cell>
          <cell r="AL114" t="str">
            <v>N.D74.Z.1M.212.2.</v>
          </cell>
          <cell r="AM114" t="str">
            <v>N.D74.Z.15.212.2.</v>
          </cell>
          <cell r="AN114" t="str">
            <v>N.D74.Z.2.212.2.</v>
          </cell>
          <cell r="AO114" t="str">
            <v>N.D74.Z.21.212.2.</v>
          </cell>
          <cell r="AP114" t="str">
            <v>N.D74.Z.211.212.2.</v>
          </cell>
          <cell r="AQ114" t="str">
            <v>N.D74.Z.2111.212.2.</v>
          </cell>
          <cell r="AR114" t="str">
            <v>N.D74.Z.2112.212.2.</v>
          </cell>
          <cell r="AS114" t="str">
            <v>N.D74.Z.212.212.2.</v>
          </cell>
          <cell r="AT114" t="str">
            <v>N.D74.Z.22.212.2.</v>
          </cell>
        </row>
        <row r="115">
          <cell r="F115" t="str">
            <v>N.D75.Z.0.0.1.</v>
          </cell>
          <cell r="G115" t="str">
            <v>N.D75.Z.1.0.1.</v>
          </cell>
          <cell r="I115" t="str">
            <v>N.D75.Z.11.0.1.</v>
          </cell>
          <cell r="J115" t="str">
            <v>N.D75.Z.12.0.1.</v>
          </cell>
          <cell r="K115" t="str">
            <v>N.D75.Z.13.0.1.</v>
          </cell>
          <cell r="L115" t="str">
            <v>N.D75.Z.1311.0.1.</v>
          </cell>
          <cell r="M115" t="str">
            <v>N.D75.Z.1312.0.1.</v>
          </cell>
          <cell r="N115" t="str">
            <v>N.D75.Z.1313.0.1.</v>
          </cell>
          <cell r="O115" t="str">
            <v>N.D75.Z.1314.0.1.</v>
          </cell>
          <cell r="P115" t="str">
            <v>N.D75.Z.14.0.1.</v>
          </cell>
          <cell r="Q115" t="str">
            <v>N.D75.Z.1M.0.1.</v>
          </cell>
          <cell r="R115" t="str">
            <v>N.D75.Z.15.0.1.</v>
          </cell>
          <cell r="S115" t="str">
            <v>N.D75.Z.2.0.1.</v>
          </cell>
          <cell r="T115" t="str">
            <v>N.D75.Z.21.0.1.</v>
          </cell>
          <cell r="U115" t="str">
            <v>N.D75.Z.211.0.1.</v>
          </cell>
          <cell r="V115" t="str">
            <v>N.D75.Z.2111.0.1.</v>
          </cell>
          <cell r="W115" t="str">
            <v>N.D75.Z.2112.0.1.</v>
          </cell>
          <cell r="X115" t="str">
            <v>N.D75.Z.212.0.1.</v>
          </cell>
          <cell r="Y115" t="str">
            <v>N.D75.Z.22.0.1.</v>
          </cell>
          <cell r="AA115" t="str">
            <v>N.D75.Z.0.0.2.</v>
          </cell>
          <cell r="AB115" t="str">
            <v>N.D75.Z.1.0.2.</v>
          </cell>
          <cell r="AC115" t="str">
            <v>N.D75.Z.1N.0.2.</v>
          </cell>
          <cell r="AD115" t="str">
            <v>N.D75.Z.11.0.2.</v>
          </cell>
          <cell r="AE115" t="str">
            <v>N.D75.Z.12.0.2.</v>
          </cell>
          <cell r="AF115" t="str">
            <v>N.D75.Z.13.0.2.</v>
          </cell>
          <cell r="AG115" t="str">
            <v>N.D75.Z.1311.0.2.</v>
          </cell>
          <cell r="AH115" t="str">
            <v>N.D75.Z.1312.0.2.</v>
          </cell>
          <cell r="AI115" t="str">
            <v>N.D75.Z.1313.0.2.</v>
          </cell>
          <cell r="AJ115" t="str">
            <v>N.D75.Z.1314.0.2.</v>
          </cell>
          <cell r="AK115" t="str">
            <v>N.D75.Z.14.0.2.</v>
          </cell>
          <cell r="AL115" t="str">
            <v>N.D75.Z.1M.0.2.</v>
          </cell>
          <cell r="AM115" t="str">
            <v>N.D75.Z.15.0.2.</v>
          </cell>
          <cell r="AN115" t="str">
            <v>N.D75.Z.2.0.2.</v>
          </cell>
          <cell r="AO115" t="str">
            <v>N.D75.Z.21.0.2.</v>
          </cell>
          <cell r="AP115" t="str">
            <v>N.D75.Z.211.0.2.</v>
          </cell>
          <cell r="AQ115" t="str">
            <v>N.D75.Z.2111.0.2.</v>
          </cell>
          <cell r="AR115" t="str">
            <v>N.D75.Z.2112.0.2.</v>
          </cell>
          <cell r="AS115" t="str">
            <v>N.D75.Z.212.0.2.</v>
          </cell>
          <cell r="AT115" t="str">
            <v>N.D75.Z.22.0.2.</v>
          </cell>
        </row>
        <row r="116">
          <cell r="F116" t="str">
            <v>N.D75.Z.0.13.1.</v>
          </cell>
          <cell r="G116" t="str">
            <v>N.D75.Z.1.13.1.</v>
          </cell>
          <cell r="I116" t="str">
            <v>N.D75.Z.11.13.1.</v>
          </cell>
          <cell r="J116" t="str">
            <v>N.D75.Z.12.13.1.</v>
          </cell>
          <cell r="K116" t="str">
            <v>N.D75.Z.13.13.1.</v>
          </cell>
          <cell r="L116" t="str">
            <v>N.D75.Z.1311.13.1.</v>
          </cell>
          <cell r="M116" t="str">
            <v>N.D75.Z.1312.13.1.</v>
          </cell>
          <cell r="N116" t="str">
            <v>N.D75.Z.1313.13.1.</v>
          </cell>
          <cell r="O116" t="str">
            <v>N.D75.Z.1314.13.1.</v>
          </cell>
          <cell r="P116" t="str">
            <v>N.D75.Z.14.13.1.</v>
          </cell>
          <cell r="Q116" t="str">
            <v>N.D75.Z.1M.13.1.</v>
          </cell>
          <cell r="R116" t="str">
            <v>N.D75.Z.15.13.1.</v>
          </cell>
          <cell r="S116" t="str">
            <v>N.D75.Z.2.13.1.</v>
          </cell>
          <cell r="T116" t="str">
            <v>N.D75.Z.21.13.1.</v>
          </cell>
          <cell r="U116" t="str">
            <v>N.D75.Z.211.13.1.</v>
          </cell>
          <cell r="V116" t="str">
            <v>N.D75.Z.2111.13.1.</v>
          </cell>
          <cell r="W116" t="str">
            <v>N.D75.Z.2112.13.1.</v>
          </cell>
          <cell r="X116" t="str">
            <v>N.D75.Z.212.13.1.</v>
          </cell>
          <cell r="Y116" t="str">
            <v>N.D75.Z.22.13.1.</v>
          </cell>
          <cell r="AA116" t="str">
            <v>N.D75.Z.0.13.2.</v>
          </cell>
          <cell r="AB116" t="str">
            <v>N.D75.Z.1.13.2.</v>
          </cell>
          <cell r="AC116" t="str">
            <v>N.D75.Z.1N.13.2.</v>
          </cell>
          <cell r="AD116" t="str">
            <v>N.D75.Z.11.13.2.</v>
          </cell>
          <cell r="AE116" t="str">
            <v>N.D75.Z.12.13.2.</v>
          </cell>
          <cell r="AF116" t="str">
            <v>N.D75.Z.13.13.2.</v>
          </cell>
          <cell r="AG116" t="str">
            <v>N.D75.Z.1311.13.2.</v>
          </cell>
          <cell r="AH116" t="str">
            <v>N.D75.Z.1312.13.2.</v>
          </cell>
          <cell r="AI116" t="str">
            <v>N.D75.Z.1313.13.2.</v>
          </cell>
          <cell r="AJ116" t="str">
            <v>N.D75.Z.1314.13.2.</v>
          </cell>
          <cell r="AK116" t="str">
            <v>N.D75.Z.14.13.2.</v>
          </cell>
          <cell r="AL116" t="str">
            <v>N.D75.Z.1M.13.2.</v>
          </cell>
          <cell r="AM116" t="str">
            <v>N.D75.Z.15.13.2.</v>
          </cell>
          <cell r="AN116" t="str">
            <v>N.D75.Z.2.13.2.</v>
          </cell>
          <cell r="AO116" t="str">
            <v>N.D75.Z.21.13.2.</v>
          </cell>
          <cell r="AP116" t="str">
            <v>N.D75.Z.211.13.2.</v>
          </cell>
          <cell r="AQ116" t="str">
            <v>N.D75.Z.2111.13.2.</v>
          </cell>
          <cell r="AR116" t="str">
            <v>N.D75.Z.2112.13.2.</v>
          </cell>
          <cell r="AS116" t="str">
            <v>N.D75.Z.212.13.2.</v>
          </cell>
          <cell r="AT116" t="str">
            <v>N.D75.Z.22.13.2.</v>
          </cell>
        </row>
        <row r="117">
          <cell r="F117" t="str">
            <v>N.D75.Z.0.U.1.</v>
          </cell>
          <cell r="G117" t="str">
            <v>N.D75.Z.1.U.1.</v>
          </cell>
          <cell r="I117" t="str">
            <v>N.D75.Z.11.U.1.</v>
          </cell>
          <cell r="J117" t="str">
            <v>N.D75.Z.12.U.1.</v>
          </cell>
          <cell r="K117" t="str">
            <v>N.D75.Z.13.U.1.</v>
          </cell>
          <cell r="L117" t="str">
            <v>N.D75.Z.1311.U.1.</v>
          </cell>
          <cell r="M117" t="str">
            <v>N.D75.Z.1312.U.1.</v>
          </cell>
          <cell r="N117" t="str">
            <v>N.D75.Z.1313.U.1.</v>
          </cell>
          <cell r="O117" t="str">
            <v>N.D75.Z.1314.U.1.</v>
          </cell>
          <cell r="P117" t="str">
            <v>N.D75.Z.14.U.1.</v>
          </cell>
          <cell r="Q117" t="str">
            <v>N.D75.Z.1M.U.1.</v>
          </cell>
          <cell r="R117" t="str">
            <v>N.D75.Z.15.U.1.</v>
          </cell>
          <cell r="S117" t="str">
            <v>N.D75.Z.2.U.1.</v>
          </cell>
          <cell r="T117" t="str">
            <v>N.D75.Z.21.U.1.</v>
          </cell>
          <cell r="U117" t="str">
            <v>N.D75.Z.211.U.1.</v>
          </cell>
          <cell r="V117" t="str">
            <v>N.D75.Z.2111.U.1.</v>
          </cell>
          <cell r="W117" t="str">
            <v>N.D75.Z.2112.U.1.</v>
          </cell>
          <cell r="X117" t="str">
            <v>N.D75.Z.212.U.1.</v>
          </cell>
          <cell r="Y117" t="str">
            <v>N.D75.Z.22.U.1.</v>
          </cell>
          <cell r="AA117" t="str">
            <v>N.D75.Z.0.U.2.</v>
          </cell>
          <cell r="AB117" t="str">
            <v>N.D75.Z.1.U.2.</v>
          </cell>
          <cell r="AC117" t="str">
            <v>N.D75.Z.1N.U.2.</v>
          </cell>
          <cell r="AD117" t="str">
            <v>N.D75.Z.11.U.2.</v>
          </cell>
          <cell r="AE117" t="str">
            <v>N.D75.Z.12.U.2.</v>
          </cell>
          <cell r="AF117" t="str">
            <v>N.D75.Z.13.U.2.</v>
          </cell>
          <cell r="AG117" t="str">
            <v>N.D75.Z.1311.U.2.</v>
          </cell>
          <cell r="AH117" t="str">
            <v>N.D75.Z.1312.U.2.</v>
          </cell>
          <cell r="AI117" t="str">
            <v>N.D75.Z.1313.U.2.</v>
          </cell>
          <cell r="AJ117" t="str">
            <v>N.D75.Z.1314.U.2.</v>
          </cell>
          <cell r="AK117" t="str">
            <v>N.D75.Z.14.U.2.</v>
          </cell>
          <cell r="AL117" t="str">
            <v>N.D75.Z.1M.U.2.</v>
          </cell>
          <cell r="AM117" t="str">
            <v>N.D75.Z.15.U.2.</v>
          </cell>
          <cell r="AN117" t="str">
            <v>N.D75.Z.2.U.2.</v>
          </cell>
          <cell r="AO117" t="str">
            <v>N.D75.Z.21.U.2.</v>
          </cell>
          <cell r="AP117" t="str">
            <v>N.D75.Z.211.U.2.</v>
          </cell>
          <cell r="AQ117" t="str">
            <v>N.D75.Z.2111.U.2.</v>
          </cell>
          <cell r="AR117" t="str">
            <v>N.D75.Z.2112.U.2.</v>
          </cell>
          <cell r="AS117" t="str">
            <v>N.D75.Z.212.U.2.</v>
          </cell>
          <cell r="AT117" t="str">
            <v>N.D75.Z.22.U.2.</v>
          </cell>
        </row>
        <row r="118">
          <cell r="F118" t="str">
            <v>N.D751.Z.0.0.1.</v>
          </cell>
          <cell r="G118" t="str">
            <v>N.D751.Z.1.0.1.</v>
          </cell>
          <cell r="I118" t="str">
            <v>N.D751.Z.11.0.1.</v>
          </cell>
          <cell r="J118" t="str">
            <v>N.D751.Z.12.0.1.</v>
          </cell>
          <cell r="K118" t="str">
            <v>N.D751.Z.13.0.1.</v>
          </cell>
          <cell r="L118" t="str">
            <v>N.D751.Z.1311.0.1.</v>
          </cell>
          <cell r="M118" t="str">
            <v>N.D751.Z.1312.0.1.</v>
          </cell>
          <cell r="N118" t="str">
            <v>N.D751.Z.1313.0.1.</v>
          </cell>
          <cell r="O118" t="str">
            <v>N.D751.Z.1314.0.1.</v>
          </cell>
          <cell r="P118" t="str">
            <v>N.D751.Z.14.0.1.</v>
          </cell>
          <cell r="Q118" t="str">
            <v>N.D751.Z.1M.0.1.</v>
          </cell>
          <cell r="R118" t="str">
            <v>N.D751.Z.15.0.1.</v>
          </cell>
          <cell r="S118" t="str">
            <v>N.D751.Z.2.0.1.</v>
          </cell>
          <cell r="AA118" t="str">
            <v>N.D751.Z.0.0.2.</v>
          </cell>
          <cell r="AB118" t="str">
            <v>N.D751.Z.1.0.2.</v>
          </cell>
          <cell r="AC118" t="str">
            <v>N.D751.Z.1N.0.2.</v>
          </cell>
          <cell r="AD118" t="str">
            <v>N.D751.Z.11.0.2.</v>
          </cell>
          <cell r="AE118" t="str">
            <v>N.D751.Z.12.0.2.</v>
          </cell>
          <cell r="AF118" t="str">
            <v>N.D751.Z.13.0.2.</v>
          </cell>
          <cell r="AG118" t="str">
            <v>N.D751.Z.1311.0.2.</v>
          </cell>
          <cell r="AH118" t="str">
            <v>N.D751.Z.1312.0.2.</v>
          </cell>
          <cell r="AI118" t="str">
            <v>N.D751.Z.1313.0.2.</v>
          </cell>
          <cell r="AJ118" t="str">
            <v>N.D751.Z.1314.0.2.</v>
          </cell>
          <cell r="AK118" t="str">
            <v>N.D751.Z.14.0.2.</v>
          </cell>
          <cell r="AL118" t="str">
            <v>N.D751.Z.1M.0.2.</v>
          </cell>
          <cell r="AM118" t="str">
            <v>N.D751.Z.15.0.2.</v>
          </cell>
          <cell r="AN118" t="str">
            <v>N.D751.Z.2.0.2.</v>
          </cell>
          <cell r="AO118" t="str">
            <v>N.D751.Z.21.0.2.</v>
          </cell>
          <cell r="AP118" t="str">
            <v>N.D751.Z.211.0.2.</v>
          </cell>
          <cell r="AQ118" t="str">
            <v>N.D751.Z.2111.0.2.</v>
          </cell>
          <cell r="AR118" t="str">
            <v>N.D751.Z.2112.0.2.</v>
          </cell>
          <cell r="AS118" t="str">
            <v>N.D751.Z.212.0.2.</v>
          </cell>
          <cell r="AT118" t="str">
            <v>N.D751.Z.22.0.2.</v>
          </cell>
        </row>
        <row r="119">
          <cell r="F119" t="str">
            <v>N.D8.Z.0.0.1.</v>
          </cell>
          <cell r="G119" t="str">
            <v>N.D8.Z.1.0.1.</v>
          </cell>
          <cell r="I119" t="str">
            <v>N.D8.Z.11.0.1.</v>
          </cell>
          <cell r="J119" t="str">
            <v>N.D8.Z.12.0.1.</v>
          </cell>
          <cell r="K119" t="str">
            <v>N.D8.Z.13.0.1.</v>
          </cell>
          <cell r="L119" t="str">
            <v>N.D8.Z.1311.0.1.</v>
          </cell>
          <cell r="M119" t="str">
            <v>N.D8.Z.1312.0.1.</v>
          </cell>
          <cell r="N119" t="str">
            <v>N.D8.Z.1313.0.1.</v>
          </cell>
          <cell r="O119" t="str">
            <v>N.D8.Z.1314.0.1.</v>
          </cell>
          <cell r="P119" t="str">
            <v>N.D8.Z.14.0.1.</v>
          </cell>
          <cell r="Q119" t="str">
            <v>N.D8.Z.1M.0.1.</v>
          </cell>
          <cell r="R119" t="str">
            <v>N.D8.Z.15.0.1.</v>
          </cell>
          <cell r="S119" t="str">
            <v>N.D8.Z.2.0.1.</v>
          </cell>
          <cell r="T119" t="str">
            <v>N.D8.Z.21.0.1.</v>
          </cell>
          <cell r="U119" t="str">
            <v>N.D8.Z.211.0.1.</v>
          </cell>
          <cell r="V119" t="str">
            <v>N.D8.Z.2111.0.1.</v>
          </cell>
          <cell r="W119" t="str">
            <v>N.D8.Z.2112.0.1.</v>
          </cell>
          <cell r="X119" t="str">
            <v>N.D8.Z.212.0.1.</v>
          </cell>
          <cell r="Y119" t="str">
            <v>N.D8.Z.22.0.1.</v>
          </cell>
          <cell r="AA119" t="str">
            <v>N.D8.Z.0.0.2.</v>
          </cell>
          <cell r="AB119" t="str">
            <v>N.D8.Z.1.0.2.</v>
          </cell>
          <cell r="AC119" t="str">
            <v>N.D8.Z.1N.0.2.</v>
          </cell>
          <cell r="AD119" t="str">
            <v>N.D8.Z.11.0.2.</v>
          </cell>
          <cell r="AE119" t="str">
            <v>N.D8.Z.12.0.2.</v>
          </cell>
          <cell r="AF119" t="str">
            <v>N.D8.Z.13.0.2.</v>
          </cell>
          <cell r="AG119" t="str">
            <v>N.D8.Z.1311.0.2.</v>
          </cell>
          <cell r="AH119" t="str">
            <v>N.D8.Z.1312.0.2.</v>
          </cell>
          <cell r="AI119" t="str">
            <v>N.D8.Z.1313.0.2.</v>
          </cell>
          <cell r="AJ119" t="str">
            <v>N.D8.Z.1314.0.2.</v>
          </cell>
          <cell r="AK119" t="str">
            <v>N.D8.Z.14.0.2.</v>
          </cell>
          <cell r="AL119" t="str">
            <v>N.D8.Z.1M.0.2.</v>
          </cell>
          <cell r="AM119" t="str">
            <v>N.D8.Z.15.0.2.</v>
          </cell>
          <cell r="AN119" t="str">
            <v>N.D8.Z.2.0.2.</v>
          </cell>
          <cell r="AO119" t="str">
            <v>N.D8.Z.21.0.2.</v>
          </cell>
          <cell r="AP119" t="str">
            <v>N.D8.Z.211.0.2.</v>
          </cell>
          <cell r="AQ119" t="str">
            <v>N.D8.Z.2111.0.2.</v>
          </cell>
          <cell r="AR119" t="str">
            <v>N.D8.Z.2112.0.2.</v>
          </cell>
          <cell r="AS119" t="str">
            <v>N.D8.Z.212.0.2.</v>
          </cell>
          <cell r="AT119" t="str">
            <v>N.D8.Z.22.0.2.</v>
          </cell>
        </row>
        <row r="120">
          <cell r="F120" t="str">
            <v>N.D91.Z.0.0.1.</v>
          </cell>
          <cell r="G120" t="str">
            <v>N.D91.Z.1.0.1.</v>
          </cell>
          <cell r="I120" t="str">
            <v>N.D91.Z.11.0.1.</v>
          </cell>
          <cell r="J120" t="str">
            <v>N.D91.Z.12.0.1.</v>
          </cell>
          <cell r="K120" t="str">
            <v>N.D91.Z.13.0.1.</v>
          </cell>
          <cell r="L120" t="str">
            <v>N.D91.Z.1311.0.1.</v>
          </cell>
          <cell r="M120" t="str">
            <v>N.D91.Z.1312.0.1.</v>
          </cell>
          <cell r="N120" t="str">
            <v>N.D91.Z.1313.0.1.</v>
          </cell>
          <cell r="O120" t="str">
            <v>N.D91.Z.1314.0.1.</v>
          </cell>
          <cell r="P120" t="str">
            <v>N.D91.Z.14.0.1.</v>
          </cell>
          <cell r="Q120" t="str">
            <v>N.D91.Z.1M.0.1.</v>
          </cell>
          <cell r="R120" t="str">
            <v>N.D91.Z.15.0.1.</v>
          </cell>
          <cell r="S120" t="str">
            <v>N.D91.Z.2.0.1.</v>
          </cell>
          <cell r="T120" t="str">
            <v>N.D91.Z.21.0.1.</v>
          </cell>
          <cell r="U120" t="str">
            <v>N.D91.Z.211.0.1.</v>
          </cell>
          <cell r="V120" t="str">
            <v>N.D91.Z.2111.0.1.</v>
          </cell>
          <cell r="W120" t="str">
            <v>N.D91.Z.2112.0.1.</v>
          </cell>
          <cell r="X120" t="str">
            <v>N.D91.Z.212.0.1.</v>
          </cell>
          <cell r="Y120" t="str">
            <v>N.D91.Z.22.0.1.</v>
          </cell>
          <cell r="AA120" t="str">
            <v>N.D91.Z.0.0.2.</v>
          </cell>
          <cell r="AB120" t="str">
            <v>N.D91.Z.1.0.2.</v>
          </cell>
          <cell r="AC120" t="str">
            <v>N.D91.Z.1N.0.2.</v>
          </cell>
          <cell r="AD120" t="str">
            <v>N.D91.Z.11.0.2.</v>
          </cell>
          <cell r="AE120" t="str">
            <v>N.D91.Z.12.0.2.</v>
          </cell>
          <cell r="AF120" t="str">
            <v>N.D91.Z.13.0.2.</v>
          </cell>
          <cell r="AG120" t="str">
            <v>N.D91.Z.1311.0.2.</v>
          </cell>
          <cell r="AH120" t="str">
            <v>N.D91.Z.1312.0.2.</v>
          </cell>
          <cell r="AI120" t="str">
            <v>N.D91.Z.1313.0.2.</v>
          </cell>
          <cell r="AJ120" t="str">
            <v>N.D91.Z.1314.0.2.</v>
          </cell>
          <cell r="AK120" t="str">
            <v>N.D91.Z.14.0.2.</v>
          </cell>
          <cell r="AL120" t="str">
            <v>N.D91.Z.1M.0.2.</v>
          </cell>
          <cell r="AM120" t="str">
            <v>N.D91.Z.15.0.2.</v>
          </cell>
          <cell r="AN120" t="str">
            <v>N.D91.Z.2.0.2.</v>
          </cell>
          <cell r="AO120" t="str">
            <v>N.D91.Z.21.0.2.</v>
          </cell>
          <cell r="AP120" t="str">
            <v>N.D91.Z.211.0.2.</v>
          </cell>
          <cell r="AQ120" t="str">
            <v>N.D91.Z.2111.0.2.</v>
          </cell>
          <cell r="AR120" t="str">
            <v>N.D91.Z.2112.0.2.</v>
          </cell>
          <cell r="AS120" t="str">
            <v>N.D91.Z.212.0.2.</v>
          </cell>
          <cell r="AT120" t="str">
            <v>N.D91.Z.22.0.2.</v>
          </cell>
        </row>
        <row r="121">
          <cell r="F121" t="str">
            <v>N.D91.Z.0.13.1.</v>
          </cell>
          <cell r="G121" t="str">
            <v>N.D91.Z.1.13.1.</v>
          </cell>
          <cell r="I121" t="str">
            <v>N.D91.Z.11.13.1.</v>
          </cell>
          <cell r="J121" t="str">
            <v>N.D91.Z.12.13.1.</v>
          </cell>
          <cell r="K121" t="str">
            <v>N.D91.Z.13.13.1.</v>
          </cell>
          <cell r="L121" t="str">
            <v>N.D91.Z.1311.13.1.</v>
          </cell>
          <cell r="M121" t="str">
            <v>N.D91.Z.1312.13.1.</v>
          </cell>
          <cell r="N121" t="str">
            <v>N.D91.Z.1313.13.1.</v>
          </cell>
          <cell r="O121" t="str">
            <v>N.D91.Z.1314.13.1.</v>
          </cell>
          <cell r="P121" t="str">
            <v>N.D91.Z.14.13.1.</v>
          </cell>
          <cell r="Q121" t="str">
            <v>N.D91.Z.1M.13.1.</v>
          </cell>
          <cell r="R121" t="str">
            <v>N.D91.Z.15.13.1.</v>
          </cell>
          <cell r="S121" t="str">
            <v>N.D91.Z.2.13.1.</v>
          </cell>
          <cell r="T121" t="str">
            <v>N.D91.Z.21.13.1.</v>
          </cell>
          <cell r="U121" t="str">
            <v>N.D91.Z.211.13.1.</v>
          </cell>
          <cell r="V121" t="str">
            <v>N.D91.Z.2111.13.1.</v>
          </cell>
          <cell r="W121" t="str">
            <v>N.D91.Z.2112.13.1.</v>
          </cell>
          <cell r="X121" t="str">
            <v>N.D91.Z.212.13.1.</v>
          </cell>
          <cell r="Y121" t="str">
            <v>N.D91.Z.22.13.1.</v>
          </cell>
          <cell r="AA121" t="str">
            <v>N.D91.Z.0.13.2.</v>
          </cell>
          <cell r="AB121" t="str">
            <v>N.D91.Z.1.13.2.</v>
          </cell>
          <cell r="AC121" t="str">
            <v>N.D91.Z.1N.13.2.</v>
          </cell>
          <cell r="AD121" t="str">
            <v>N.D91.Z.11.13.2.</v>
          </cell>
          <cell r="AE121" t="str">
            <v>N.D91.Z.12.13.2.</v>
          </cell>
          <cell r="AF121" t="str">
            <v>N.D91.Z.13.13.2.</v>
          </cell>
          <cell r="AG121" t="str">
            <v>N.D91.Z.1311.13.2.</v>
          </cell>
          <cell r="AH121" t="str">
            <v>N.D91.Z.1312.13.2.</v>
          </cell>
          <cell r="AI121" t="str">
            <v>N.D91.Z.1313.13.2.</v>
          </cell>
          <cell r="AJ121" t="str">
            <v>N.D91.Z.1314.13.2.</v>
          </cell>
          <cell r="AK121" t="str">
            <v>N.D91.Z.14.13.2.</v>
          </cell>
          <cell r="AL121" t="str">
            <v>N.D91.Z.1M.13.2.</v>
          </cell>
          <cell r="AM121" t="str">
            <v>N.D91.Z.15.13.2.</v>
          </cell>
          <cell r="AN121" t="str">
            <v>N.D91.Z.2.13.2.</v>
          </cell>
          <cell r="AO121" t="str">
            <v>N.D91.Z.21.13.2.</v>
          </cell>
          <cell r="AP121" t="str">
            <v>N.D91.Z.211.13.2.</v>
          </cell>
          <cell r="AQ121" t="str">
            <v>N.D91.Z.2111.13.2.</v>
          </cell>
          <cell r="AR121" t="str">
            <v>N.D91.Z.2112.13.2.</v>
          </cell>
          <cell r="AS121" t="str">
            <v>N.D91.Z.212.13.2.</v>
          </cell>
          <cell r="AT121" t="str">
            <v>N.D91.Z.22.13.2.</v>
          </cell>
        </row>
        <row r="122">
          <cell r="F122" t="str">
            <v>N.D91.Z.0.U.1.</v>
          </cell>
          <cell r="G122" t="str">
            <v>N.D91.Z.1.U.1.</v>
          </cell>
          <cell r="I122" t="str">
            <v>N.D91.Z.11.U.1.</v>
          </cell>
          <cell r="J122" t="str">
            <v>N.D91.Z.12.U.1.</v>
          </cell>
          <cell r="K122" t="str">
            <v>N.D91.Z.13.U.1.</v>
          </cell>
          <cell r="L122" t="str">
            <v>N.D91.Z.1311.U.1.</v>
          </cell>
          <cell r="M122" t="str">
            <v>N.D91.Z.1312.U.1.</v>
          </cell>
          <cell r="N122" t="str">
            <v>N.D91.Z.1313.U.1.</v>
          </cell>
          <cell r="O122" t="str">
            <v>N.D91.Z.1314.U.1.</v>
          </cell>
          <cell r="P122" t="str">
            <v>N.D91.Z.14.U.1.</v>
          </cell>
          <cell r="Q122" t="str">
            <v>N.D91.Z.1M.U.1.</v>
          </cell>
          <cell r="R122" t="str">
            <v>N.D91.Z.15.U.1.</v>
          </cell>
          <cell r="S122" t="str">
            <v>N.D91.Z.2.U.1.</v>
          </cell>
          <cell r="T122" t="str">
            <v>N.D91.Z.21.U.1.</v>
          </cell>
          <cell r="U122" t="str">
            <v>N.D91.Z.211.U.1.</v>
          </cell>
          <cell r="V122" t="str">
            <v>N.D91.Z.2111.U.1.</v>
          </cell>
          <cell r="W122" t="str">
            <v>N.D91.Z.2112.U.1.</v>
          </cell>
          <cell r="X122" t="str">
            <v>N.D91.Z.212.U.1.</v>
          </cell>
          <cell r="Y122" t="str">
            <v>N.D91.Z.22.U.1.</v>
          </cell>
          <cell r="AA122" t="str">
            <v>N.D91.Z.0.U.2.</v>
          </cell>
          <cell r="AB122" t="str">
            <v>N.D91.Z.1.U.2.</v>
          </cell>
          <cell r="AC122" t="str">
            <v>N.D91.Z.1N.U.2.</v>
          </cell>
          <cell r="AD122" t="str">
            <v>N.D91.Z.11.U.2.</v>
          </cell>
          <cell r="AE122" t="str">
            <v>N.D91.Z.12.U.2.</v>
          </cell>
          <cell r="AF122" t="str">
            <v>N.D91.Z.13.U.2.</v>
          </cell>
          <cell r="AG122" t="str">
            <v>N.D91.Z.1311.U.2.</v>
          </cell>
          <cell r="AH122" t="str">
            <v>N.D91.Z.1312.U.2.</v>
          </cell>
          <cell r="AI122" t="str">
            <v>N.D91.Z.1313.U.2.</v>
          </cell>
          <cell r="AJ122" t="str">
            <v>N.D91.Z.1314.U.2.</v>
          </cell>
          <cell r="AK122" t="str">
            <v>N.D91.Z.14.U.2.</v>
          </cell>
          <cell r="AL122" t="str">
            <v>N.D91.Z.1M.U.2.</v>
          </cell>
          <cell r="AM122" t="str">
            <v>N.D91.Z.15.U.2.</v>
          </cell>
          <cell r="AN122" t="str">
            <v>N.D91.Z.2.U.2.</v>
          </cell>
          <cell r="AO122" t="str">
            <v>N.D91.Z.21.U.2.</v>
          </cell>
          <cell r="AP122" t="str">
            <v>N.D91.Z.211.U.2.</v>
          </cell>
          <cell r="AQ122" t="str">
            <v>N.D91.Z.2111.U.2.</v>
          </cell>
          <cell r="AR122" t="str">
            <v>N.D91.Z.2112.U.2.</v>
          </cell>
          <cell r="AS122" t="str">
            <v>N.D91.Z.212.U.2.</v>
          </cell>
          <cell r="AT122" t="str">
            <v>N.D91.Z.22.U.2.</v>
          </cell>
        </row>
        <row r="123">
          <cell r="F123" t="str">
            <v>N.D92.Z.0.0.1.</v>
          </cell>
          <cell r="G123" t="str">
            <v>N.D92.Z.1.0.1.</v>
          </cell>
          <cell r="I123" t="str">
            <v>N.D92.Z.11.0.1.</v>
          </cell>
          <cell r="J123" t="str">
            <v>N.D92.Z.12.0.1.</v>
          </cell>
          <cell r="K123" t="str">
            <v>N.D92.Z.13.0.1.</v>
          </cell>
          <cell r="L123" t="str">
            <v>N.D92.Z.1311.0.1.</v>
          </cell>
          <cell r="M123" t="str">
            <v>N.D92.Z.1312.0.1.</v>
          </cell>
          <cell r="N123" t="str">
            <v>N.D92.Z.1313.0.1.</v>
          </cell>
          <cell r="O123" t="str">
            <v>N.D92.Z.1314.0.1.</v>
          </cell>
          <cell r="P123" t="str">
            <v>N.D92.Z.14.0.1.</v>
          </cell>
          <cell r="Q123" t="str">
            <v>N.D92.Z.1M.0.1.</v>
          </cell>
          <cell r="R123" t="str">
            <v>N.D92.Z.15.0.1.</v>
          </cell>
          <cell r="S123" t="str">
            <v>N.D92.Z.2.0.1.</v>
          </cell>
          <cell r="T123" t="str">
            <v>N.D92.Z.21.0.1.</v>
          </cell>
          <cell r="U123" t="str">
            <v>N.D92.Z.211.0.1.</v>
          </cell>
          <cell r="V123" t="str">
            <v>N.D92.Z.2111.0.1.</v>
          </cell>
          <cell r="W123" t="str">
            <v>N.D92.Z.2112.0.1.</v>
          </cell>
          <cell r="X123" t="str">
            <v>N.D92.Z.212.0.1.</v>
          </cell>
          <cell r="Y123" t="str">
            <v>N.D92.Z.22.0.1.</v>
          </cell>
          <cell r="AA123" t="str">
            <v>N.D92.Z.0.0.2.</v>
          </cell>
          <cell r="AB123" t="str">
            <v>N.D92.Z.1.0.2.</v>
          </cell>
          <cell r="AC123" t="str">
            <v>N.D92.Z.1N.0.2.</v>
          </cell>
          <cell r="AD123" t="str">
            <v>N.D92.Z.11.0.2.</v>
          </cell>
          <cell r="AE123" t="str">
            <v>N.D92.Z.12.0.2.</v>
          </cell>
          <cell r="AF123" t="str">
            <v>N.D92.Z.13.0.2.</v>
          </cell>
          <cell r="AG123" t="str">
            <v>N.D92.Z.1311.0.2.</v>
          </cell>
          <cell r="AH123" t="str">
            <v>N.D92.Z.1312.0.2.</v>
          </cell>
          <cell r="AI123" t="str">
            <v>N.D92.Z.1313.0.2.</v>
          </cell>
          <cell r="AJ123" t="str">
            <v>N.D92.Z.1314.0.2.</v>
          </cell>
          <cell r="AK123" t="str">
            <v>N.D92.Z.14.0.2.</v>
          </cell>
          <cell r="AL123" t="str">
            <v>N.D92.Z.1M.0.2.</v>
          </cell>
          <cell r="AM123" t="str">
            <v>N.D92.Z.15.0.2.</v>
          </cell>
          <cell r="AN123" t="str">
            <v>N.D92.Z.2.0.2.</v>
          </cell>
          <cell r="AO123" t="str">
            <v>N.D92.Z.21.0.2.</v>
          </cell>
          <cell r="AP123" t="str">
            <v>N.D92.Z.211.0.2.</v>
          </cell>
          <cell r="AQ123" t="str">
            <v>N.D92.Z.2111.0.2.</v>
          </cell>
          <cell r="AR123" t="str">
            <v>N.D92.Z.2112.0.2.</v>
          </cell>
          <cell r="AS123" t="str">
            <v>N.D92.Z.212.0.2.</v>
          </cell>
          <cell r="AT123" t="str">
            <v>N.D92.Z.22.0.2.</v>
          </cell>
        </row>
        <row r="124">
          <cell r="F124" t="str">
            <v>N.D92.Z.0.13.1.</v>
          </cell>
          <cell r="G124" t="str">
            <v>N.D92.Z.1.13.1.</v>
          </cell>
          <cell r="I124" t="str">
            <v>N.D92.Z.11.13.1.</v>
          </cell>
          <cell r="J124" t="str">
            <v>N.D92.Z.12.13.1.</v>
          </cell>
          <cell r="K124" t="str">
            <v>N.D92.Z.13.13.1.</v>
          </cell>
          <cell r="L124" t="str">
            <v>N.D92.Z.1311.13.1.</v>
          </cell>
          <cell r="M124" t="str">
            <v>N.D92.Z.1312.13.1.</v>
          </cell>
          <cell r="N124" t="str">
            <v>N.D92.Z.1313.13.1.</v>
          </cell>
          <cell r="O124" t="str">
            <v>N.D92.Z.1314.13.1.</v>
          </cell>
          <cell r="P124" t="str">
            <v>N.D92.Z.14.13.1.</v>
          </cell>
          <cell r="Q124" t="str">
            <v>N.D92.Z.1M.13.1.</v>
          </cell>
          <cell r="R124" t="str">
            <v>N.D92.Z.15.13.1.</v>
          </cell>
          <cell r="S124" t="str">
            <v>N.D92.Z.2.13.1.</v>
          </cell>
          <cell r="T124" t="str">
            <v>N.D92.Z.21.13.1.</v>
          </cell>
          <cell r="U124" t="str">
            <v>N.D92.Z.211.13.1.</v>
          </cell>
          <cell r="V124" t="str">
            <v>N.D92.Z.2111.13.1.</v>
          </cell>
          <cell r="W124" t="str">
            <v>N.D92.Z.2112.13.1.</v>
          </cell>
          <cell r="X124" t="str">
            <v>N.D92.Z.212.13.1.</v>
          </cell>
          <cell r="Y124" t="str">
            <v>N.D92.Z.22.13.1.</v>
          </cell>
          <cell r="AA124" t="str">
            <v>N.D92.Z.0.13.2.</v>
          </cell>
          <cell r="AB124" t="str">
            <v>N.D92.Z.1.13.2.</v>
          </cell>
          <cell r="AC124" t="str">
            <v>N.D92.Z.1N.13.2.</v>
          </cell>
          <cell r="AD124" t="str">
            <v>N.D92.Z.11.13.2.</v>
          </cell>
          <cell r="AE124" t="str">
            <v>N.D92.Z.12.13.2.</v>
          </cell>
          <cell r="AF124" t="str">
            <v>N.D92.Z.13.13.2.</v>
          </cell>
          <cell r="AG124" t="str">
            <v>N.D92.Z.1311.13.2.</v>
          </cell>
          <cell r="AH124" t="str">
            <v>N.D92.Z.1312.13.2.</v>
          </cell>
          <cell r="AI124" t="str">
            <v>N.D92.Z.1313.13.2.</v>
          </cell>
          <cell r="AJ124" t="str">
            <v>N.D92.Z.1314.13.2.</v>
          </cell>
          <cell r="AK124" t="str">
            <v>N.D92.Z.14.13.2.</v>
          </cell>
          <cell r="AL124" t="str">
            <v>N.D92.Z.1M.13.2.</v>
          </cell>
          <cell r="AM124" t="str">
            <v>N.D92.Z.15.13.2.</v>
          </cell>
          <cell r="AN124" t="str">
            <v>N.D92.Z.2.13.2.</v>
          </cell>
          <cell r="AO124" t="str">
            <v>N.D92.Z.21.13.2.</v>
          </cell>
          <cell r="AP124" t="str">
            <v>N.D92.Z.211.13.2.</v>
          </cell>
          <cell r="AQ124" t="str">
            <v>N.D92.Z.2111.13.2.</v>
          </cell>
          <cell r="AR124" t="str">
            <v>N.D92.Z.2112.13.2.</v>
          </cell>
          <cell r="AS124" t="str">
            <v>N.D92.Z.212.13.2.</v>
          </cell>
          <cell r="AT124" t="str">
            <v>N.D92.Z.22.13.2.</v>
          </cell>
        </row>
        <row r="125">
          <cell r="F125" t="str">
            <v>N.D92.Z.0.U.1.</v>
          </cell>
          <cell r="G125" t="str">
            <v>N.D92.Z.1.U.1.</v>
          </cell>
          <cell r="I125" t="str">
            <v>N.D92.Z.11.U.1.</v>
          </cell>
          <cell r="J125" t="str">
            <v>N.D92.Z.12.U.1.</v>
          </cell>
          <cell r="K125" t="str">
            <v>N.D92.Z.13.U.1.</v>
          </cell>
          <cell r="L125" t="str">
            <v>N.D92.Z.1311.U.1.</v>
          </cell>
          <cell r="M125" t="str">
            <v>N.D92.Z.1312.U.1.</v>
          </cell>
          <cell r="N125" t="str">
            <v>N.D92.Z.1313.U.1.</v>
          </cell>
          <cell r="O125" t="str">
            <v>N.D92.Z.1314.U.1.</v>
          </cell>
          <cell r="P125" t="str">
            <v>N.D92.Z.14.U.1.</v>
          </cell>
          <cell r="Q125" t="str">
            <v>N.D92.Z.1M.U.1.</v>
          </cell>
          <cell r="R125" t="str">
            <v>N.D92.Z.15.U.1.</v>
          </cell>
          <cell r="S125" t="str">
            <v>N.D92.Z.2.U.1.</v>
          </cell>
          <cell r="T125" t="str">
            <v>N.D92.Z.21.U.1.</v>
          </cell>
          <cell r="U125" t="str">
            <v>N.D92.Z.211.U.1.</v>
          </cell>
          <cell r="V125" t="str">
            <v>N.D92.Z.2111.U.1.</v>
          </cell>
          <cell r="W125" t="str">
            <v>N.D92.Z.2112.U.1.</v>
          </cell>
          <cell r="X125" t="str">
            <v>N.D92.Z.212.U.1.</v>
          </cell>
          <cell r="Y125" t="str">
            <v>N.D92.Z.22.U.1.</v>
          </cell>
          <cell r="AA125" t="str">
            <v>N.D92.Z.0.U.2.</v>
          </cell>
          <cell r="AB125" t="str">
            <v>N.D92.Z.1.U.2.</v>
          </cell>
          <cell r="AC125" t="str">
            <v>N.D92.Z.1N.U.2.</v>
          </cell>
          <cell r="AD125" t="str">
            <v>N.D92.Z.11.U.2.</v>
          </cell>
          <cell r="AE125" t="str">
            <v>N.D92.Z.12.U.2.</v>
          </cell>
          <cell r="AF125" t="str">
            <v>N.D92.Z.13.U.2.</v>
          </cell>
          <cell r="AG125" t="str">
            <v>N.D92.Z.1311.U.2.</v>
          </cell>
          <cell r="AH125" t="str">
            <v>N.D92.Z.1312.U.2.</v>
          </cell>
          <cell r="AI125" t="str">
            <v>N.D92.Z.1313.U.2.</v>
          </cell>
          <cell r="AJ125" t="str">
            <v>N.D92.Z.1314.U.2.</v>
          </cell>
          <cell r="AK125" t="str">
            <v>N.D92.Z.14.U.2.</v>
          </cell>
          <cell r="AL125" t="str">
            <v>N.D92.Z.1M.U.2.</v>
          </cell>
          <cell r="AM125" t="str">
            <v>N.D92.Z.15.U.2.</v>
          </cell>
          <cell r="AN125" t="str">
            <v>N.D92.Z.2.U.2.</v>
          </cell>
          <cell r="AO125" t="str">
            <v>N.D92.Z.21.U.2.</v>
          </cell>
          <cell r="AP125" t="str">
            <v>N.D92.Z.211.U.2.</v>
          </cell>
          <cell r="AQ125" t="str">
            <v>N.D92.Z.2111.U.2.</v>
          </cell>
          <cell r="AR125" t="str">
            <v>N.D92.Z.2112.U.2.</v>
          </cell>
          <cell r="AS125" t="str">
            <v>N.D92.Z.212.U.2.</v>
          </cell>
          <cell r="AT125" t="str">
            <v>N.D92.Z.22.U.2.</v>
          </cell>
        </row>
        <row r="126">
          <cell r="F126" t="str">
            <v>N.D99.Z.0.0.1.</v>
          </cell>
          <cell r="G126" t="str">
            <v>N.D99.Z.1.0.1.</v>
          </cell>
          <cell r="I126" t="str">
            <v>N.D99.Z.11.0.1.</v>
          </cell>
          <cell r="J126" t="str">
            <v>N.D99.Z.12.0.1.</v>
          </cell>
          <cell r="K126" t="str">
            <v>N.D99.Z.13.0.1.</v>
          </cell>
          <cell r="L126" t="str">
            <v>N.D99.Z.1311.0.1.</v>
          </cell>
          <cell r="M126" t="str">
            <v>N.D99.Z.1312.0.1.</v>
          </cell>
          <cell r="N126" t="str">
            <v>N.D99.Z.1313.0.1.</v>
          </cell>
          <cell r="O126" t="str">
            <v>N.D99.Z.1314.0.1.</v>
          </cell>
          <cell r="P126" t="str">
            <v>N.D99.Z.14.0.1.</v>
          </cell>
          <cell r="Q126" t="str">
            <v>N.D99.Z.1M.0.1.</v>
          </cell>
          <cell r="R126" t="str">
            <v>N.D99.Z.15.0.1.</v>
          </cell>
          <cell r="S126" t="str">
            <v>N.D99.Z.2.0.1.</v>
          </cell>
          <cell r="T126" t="str">
            <v>N.D99.Z.21.0.1.</v>
          </cell>
          <cell r="U126" t="str">
            <v>N.D99.Z.211.0.1.</v>
          </cell>
          <cell r="V126" t="str">
            <v>N.D99.Z.2111.0.1.</v>
          </cell>
          <cell r="W126" t="str">
            <v>N.D99.Z.2112.0.1.</v>
          </cell>
          <cell r="X126" t="str">
            <v>N.D99.Z.212.0.1.</v>
          </cell>
          <cell r="Y126" t="str">
            <v>N.D99.Z.22.0.1.</v>
          </cell>
          <cell r="AA126" t="str">
            <v>N.D99.Z.0.0.2.</v>
          </cell>
          <cell r="AB126" t="str">
            <v>N.D99.Z.1.0.2.</v>
          </cell>
          <cell r="AC126" t="str">
            <v>N.D99.Z.1N.0.2.</v>
          </cell>
          <cell r="AD126" t="str">
            <v>N.D99.Z.11.0.2.</v>
          </cell>
          <cell r="AE126" t="str">
            <v>N.D99.Z.12.0.2.</v>
          </cell>
          <cell r="AF126" t="str">
            <v>N.D99.Z.13.0.2.</v>
          </cell>
          <cell r="AG126" t="str">
            <v>N.D99.Z.1311.0.2.</v>
          </cell>
          <cell r="AH126" t="str">
            <v>N.D99.Z.1312.0.2.</v>
          </cell>
          <cell r="AI126" t="str">
            <v>N.D99.Z.1313.0.2.</v>
          </cell>
          <cell r="AJ126" t="str">
            <v>N.D99.Z.1314.0.2.</v>
          </cell>
          <cell r="AK126" t="str">
            <v>N.D99.Z.14.0.2.</v>
          </cell>
          <cell r="AL126" t="str">
            <v>N.D99.Z.1M.0.2.</v>
          </cell>
          <cell r="AM126" t="str">
            <v>N.D99.Z.15.0.2.</v>
          </cell>
          <cell r="AN126" t="str">
            <v>N.D99.Z.2.0.2.</v>
          </cell>
          <cell r="AO126" t="str">
            <v>N.D99.Z.21.0.2.</v>
          </cell>
          <cell r="AP126" t="str">
            <v>N.D99.Z.211.0.2.</v>
          </cell>
          <cell r="AQ126" t="str">
            <v>N.D99.Z.2111.0.2.</v>
          </cell>
          <cell r="AR126" t="str">
            <v>N.D99.Z.2112.0.2.</v>
          </cell>
          <cell r="AS126" t="str">
            <v>N.D99.Z.212.0.2.</v>
          </cell>
          <cell r="AT126" t="str">
            <v>N.D99.Z.22.0.2.</v>
          </cell>
        </row>
        <row r="127">
          <cell r="F127" t="str">
            <v>N.D99.Z.0.13.1.</v>
          </cell>
          <cell r="G127" t="str">
            <v>N.D99.Z.1.13.1.</v>
          </cell>
          <cell r="I127" t="str">
            <v>N.D99.Z.11.13.1.</v>
          </cell>
          <cell r="J127" t="str">
            <v>N.D99.Z.12.13.1.</v>
          </cell>
          <cell r="K127" t="str">
            <v>N.D99.Z.13.13.1.</v>
          </cell>
          <cell r="L127" t="str">
            <v>N.D99.Z.1311.13.1.</v>
          </cell>
          <cell r="M127" t="str">
            <v>N.D99.Z.1312.13.1.</v>
          </cell>
          <cell r="N127" t="str">
            <v>N.D99.Z.1313.13.1.</v>
          </cell>
          <cell r="O127" t="str">
            <v>N.D99.Z.1314.13.1.</v>
          </cell>
          <cell r="P127" t="str">
            <v>N.D99.Z.14.13.1.</v>
          </cell>
          <cell r="Q127" t="str">
            <v>N.D99.Z.1M.13.1.</v>
          </cell>
          <cell r="R127" t="str">
            <v>N.D99.Z.15.13.1.</v>
          </cell>
          <cell r="S127" t="str">
            <v>N.D99.Z.2.13.1.</v>
          </cell>
          <cell r="T127" t="str">
            <v>N.D99.Z.21.13.1.</v>
          </cell>
          <cell r="U127" t="str">
            <v>N.D99.Z.211.13.1.</v>
          </cell>
          <cell r="V127" t="str">
            <v>N.D99.Z.2111.13.1.</v>
          </cell>
          <cell r="W127" t="str">
            <v>N.D99.Z.2112.13.1.</v>
          </cell>
          <cell r="X127" t="str">
            <v>N.D99.Z.212.13.1.</v>
          </cell>
          <cell r="Y127" t="str">
            <v>N.D99.Z.22.13.1.</v>
          </cell>
          <cell r="AA127" t="str">
            <v>N.D99.Z.0.13.2.</v>
          </cell>
          <cell r="AB127" t="str">
            <v>N.D99.Z.1.13.2.</v>
          </cell>
          <cell r="AC127" t="str">
            <v>N.D99.Z.1N.13.2.</v>
          </cell>
          <cell r="AD127" t="str">
            <v>N.D99.Z.11.13.2.</v>
          </cell>
          <cell r="AE127" t="str">
            <v>N.D99.Z.12.13.2.</v>
          </cell>
          <cell r="AF127" t="str">
            <v>N.D99.Z.13.13.2.</v>
          </cell>
          <cell r="AG127" t="str">
            <v>N.D99.Z.1311.13.2.</v>
          </cell>
          <cell r="AH127" t="str">
            <v>N.D99.Z.1312.13.2.</v>
          </cell>
          <cell r="AI127" t="str">
            <v>N.D99.Z.1313.13.2.</v>
          </cell>
          <cell r="AJ127" t="str">
            <v>N.D99.Z.1314.13.2.</v>
          </cell>
          <cell r="AK127" t="str">
            <v>N.D99.Z.14.13.2.</v>
          </cell>
          <cell r="AL127" t="str">
            <v>N.D99.Z.1M.13.2.</v>
          </cell>
          <cell r="AM127" t="str">
            <v>N.D99.Z.15.13.2.</v>
          </cell>
          <cell r="AN127" t="str">
            <v>N.D99.Z.2.13.2.</v>
          </cell>
          <cell r="AO127" t="str">
            <v>N.D99.Z.21.13.2.</v>
          </cell>
          <cell r="AP127" t="str">
            <v>N.D99.Z.211.13.2.</v>
          </cell>
          <cell r="AQ127" t="str">
            <v>N.D99.Z.2111.13.2.</v>
          </cell>
          <cell r="AR127" t="str">
            <v>N.D99.Z.2112.13.2.</v>
          </cell>
          <cell r="AS127" t="str">
            <v>N.D99.Z.212.13.2.</v>
          </cell>
          <cell r="AT127" t="str">
            <v>N.D99.Z.22.13.2.</v>
          </cell>
        </row>
        <row r="128">
          <cell r="F128" t="str">
            <v>N.D99.Z.0.U.1.</v>
          </cell>
          <cell r="G128" t="str">
            <v>N.D99.Z.1.U.1.</v>
          </cell>
          <cell r="I128" t="str">
            <v>N.D99.Z.11.U.1.</v>
          </cell>
          <cell r="J128" t="str">
            <v>N.D99.Z.12.U.1.</v>
          </cell>
          <cell r="K128" t="str">
            <v>N.D99.Z.13.U.1.</v>
          </cell>
          <cell r="L128" t="str">
            <v>N.D99.Z.1311.U.1.</v>
          </cell>
          <cell r="M128" t="str">
            <v>N.D99.Z.1312.U.1.</v>
          </cell>
          <cell r="N128" t="str">
            <v>N.D99.Z.1313.U.1.</v>
          </cell>
          <cell r="O128" t="str">
            <v>N.D99.Z.1314.U.1.</v>
          </cell>
          <cell r="P128" t="str">
            <v>N.D99.Z.14.U.1.</v>
          </cell>
          <cell r="Q128" t="str">
            <v>N.D99.Z.1M.U.1.</v>
          </cell>
          <cell r="R128" t="str">
            <v>N.D99.Z.15.U.1.</v>
          </cell>
          <cell r="S128" t="str">
            <v>N.D99.Z.2.U.1.</v>
          </cell>
          <cell r="T128" t="str">
            <v>N.D99.Z.21.U.1.</v>
          </cell>
          <cell r="U128" t="str">
            <v>N.D99.Z.211.U.1.</v>
          </cell>
          <cell r="V128" t="str">
            <v>N.D99.Z.2111.U.1.</v>
          </cell>
          <cell r="W128" t="str">
            <v>N.D99.Z.2112.U.1.</v>
          </cell>
          <cell r="X128" t="str">
            <v>N.D99.Z.212.U.1.</v>
          </cell>
          <cell r="Y128" t="str">
            <v>N.D99.Z.22.U.1.</v>
          </cell>
          <cell r="AA128" t="str">
            <v>N.D99.Z.0.U.2.</v>
          </cell>
          <cell r="AB128" t="str">
            <v>N.D99.Z.1.U.2.</v>
          </cell>
          <cell r="AC128" t="str">
            <v>N.D99.Z.1N.U.2.</v>
          </cell>
          <cell r="AD128" t="str">
            <v>N.D99.Z.11.U.2.</v>
          </cell>
          <cell r="AE128" t="str">
            <v>N.D99.Z.12.U.2.</v>
          </cell>
          <cell r="AF128" t="str">
            <v>N.D99.Z.13.U.2.</v>
          </cell>
          <cell r="AG128" t="str">
            <v>N.D99.Z.1311.U.2.</v>
          </cell>
          <cell r="AH128" t="str">
            <v>N.D99.Z.1312.U.2.</v>
          </cell>
          <cell r="AI128" t="str">
            <v>N.D99.Z.1313.U.2.</v>
          </cell>
          <cell r="AJ128" t="str">
            <v>N.D99.Z.1314.U.2.</v>
          </cell>
          <cell r="AK128" t="str">
            <v>N.D99.Z.14.U.2.</v>
          </cell>
          <cell r="AL128" t="str">
            <v>N.D99.Z.1M.U.2.</v>
          </cell>
          <cell r="AM128" t="str">
            <v>N.D99.Z.15.U.2.</v>
          </cell>
          <cell r="AN128" t="str">
            <v>N.D99.Z.2.U.2.</v>
          </cell>
          <cell r="AO128" t="str">
            <v>N.D99.Z.21.U.2.</v>
          </cell>
          <cell r="AP128" t="str">
            <v>N.D99.Z.211.U.2.</v>
          </cell>
          <cell r="AQ128" t="str">
            <v>N.D99.Z.2111.U.2.</v>
          </cell>
          <cell r="AR128" t="str">
            <v>N.D99.Z.2112.U.2.</v>
          </cell>
          <cell r="AS128" t="str">
            <v>N.D99.Z.212.U.2.</v>
          </cell>
          <cell r="AT128" t="str">
            <v>N.D99.Z.22.U.2.</v>
          </cell>
        </row>
        <row r="129">
          <cell r="F129" t="str">
            <v>N.XDB9.Z.0.0.1.</v>
          </cell>
          <cell r="G129" t="str">
            <v>N.XDB9.Z.1.0.1.</v>
          </cell>
          <cell r="H129" t="str">
            <v>N.XDB9.Z.1N.0.1.</v>
          </cell>
          <cell r="I129" t="str">
            <v>N.XDB9.Z.11.0.1.</v>
          </cell>
          <cell r="J129" t="str">
            <v>N.XDB9.Z.12.0.1.</v>
          </cell>
          <cell r="K129" t="str">
            <v>N.XDB9.Z.13.0.1.</v>
          </cell>
          <cell r="L129" t="str">
            <v>N.XDB9.Z.1311.0.1.</v>
          </cell>
          <cell r="M129" t="str">
            <v>N.XDB9.Z.1312.0.1.</v>
          </cell>
          <cell r="N129" t="str">
            <v>N.XDB9.Z.1313.0.1.</v>
          </cell>
          <cell r="O129" t="str">
            <v>N.XDB9.Z.1314.0.1.</v>
          </cell>
          <cell r="P129" t="str">
            <v>N.XDB9.Z.14.0.1.</v>
          </cell>
          <cell r="Q129" t="str">
            <v>N.XDB9.Z.1M.0.1.</v>
          </cell>
          <cell r="R129" t="str">
            <v>N.XDB9.Z.15.0.1.</v>
          </cell>
          <cell r="S129" t="str">
            <v>N.XDB9.Z.2.0.1.</v>
          </cell>
          <cell r="T129" t="str">
            <v>N.XDB9.Z.21.0.1.</v>
          </cell>
          <cell r="U129" t="str">
            <v>N.XDB9.Z.211.0.1.</v>
          </cell>
          <cell r="V129" t="str">
            <v>N.XDB9.Z.2111.0.1.</v>
          </cell>
          <cell r="W129" t="str">
            <v>N.XDB9.Z.2112.0.1.</v>
          </cell>
          <cell r="X129" t="str">
            <v>N.XDB9.Z.212.0.1.</v>
          </cell>
          <cell r="Y129" t="str">
            <v>N.XDB9.Z.22.0.1.</v>
          </cell>
        </row>
        <row r="130">
          <cell r="F130" t="str">
            <v>N.K1.Z.0.0.1.</v>
          </cell>
          <cell r="G130" t="str">
            <v>N.K1.Z.1.0.1.</v>
          </cell>
          <cell r="I130" t="str">
            <v>N.K1.Z.11.0.1.</v>
          </cell>
          <cell r="J130" t="str">
            <v>N.K1.Z.12.0.1.</v>
          </cell>
          <cell r="K130" t="str">
            <v>N.K1.Z.13.0.1.</v>
          </cell>
          <cell r="L130" t="str">
            <v>N.K1.Z.1311.0.1.</v>
          </cell>
          <cell r="M130" t="str">
            <v>N.K1.Z.1312.0.1.</v>
          </cell>
          <cell r="N130" t="str">
            <v>N.K1.Z.1313.0.1.</v>
          </cell>
          <cell r="O130" t="str">
            <v>N.K1.Z.1314.0.1.</v>
          </cell>
          <cell r="P130" t="str">
            <v>N.K1.Z.14.0.1.</v>
          </cell>
          <cell r="Q130" t="str">
            <v>N.K1.Z.1M.0.1.</v>
          </cell>
          <cell r="R130" t="str">
            <v>N.K1.Z.15.0.1.</v>
          </cell>
          <cell r="AA130" t="str">
            <v>N.K1.Z.0.0.2.</v>
          </cell>
          <cell r="AB130" t="str">
            <v>N.K1.Z.1.0.2.</v>
          </cell>
          <cell r="AD130" t="str">
            <v>N.K1.Z.11.0.2.</v>
          </cell>
          <cell r="AE130" t="str">
            <v>N.K1.Z.12.0.2.</v>
          </cell>
          <cell r="AF130" t="str">
            <v>N.K1.Z.13.0.2.</v>
          </cell>
          <cell r="AG130" t="str">
            <v>N.K1.Z.1311.0.2.</v>
          </cell>
          <cell r="AH130" t="str">
            <v>N.K1.Z.1312.0.2.</v>
          </cell>
          <cell r="AI130" t="str">
            <v>N.K1.Z.1313.0.2.</v>
          </cell>
          <cell r="AJ130" t="str">
            <v>N.K1.Z.1314.0.2.</v>
          </cell>
          <cell r="AK130" t="str">
            <v>N.K1.Z.14.0.2.</v>
          </cell>
          <cell r="AL130" t="str">
            <v>N.K1.Z.1M.0.2.</v>
          </cell>
          <cell r="AM130" t="str">
            <v>N.K1.Z.15.0.2.</v>
          </cell>
        </row>
        <row r="131">
          <cell r="F131" t="str">
            <v>N.K2.Z.0.0.1.</v>
          </cell>
          <cell r="G131" t="str">
            <v>N.K2.Z.1.0.1.</v>
          </cell>
          <cell r="I131" t="str">
            <v>N.K2.Z.11.0.1.</v>
          </cell>
          <cell r="J131" t="str">
            <v>N.K2.Z.12.0.1.</v>
          </cell>
          <cell r="K131" t="str">
            <v>N.K2.Z.13.0.1.</v>
          </cell>
          <cell r="L131" t="str">
            <v>N.K2.Z.1311.0.1.</v>
          </cell>
          <cell r="M131" t="str">
            <v>N.K2.Z.1312.0.1.</v>
          </cell>
          <cell r="N131" t="str">
            <v>N.K2.Z.1313.0.1.</v>
          </cell>
          <cell r="O131" t="str">
            <v>N.K2.Z.1314.0.1.</v>
          </cell>
          <cell r="P131" t="str">
            <v>N.K2.Z.14.0.1.</v>
          </cell>
          <cell r="Q131" t="str">
            <v>N.K2.Z.1M.0.1.</v>
          </cell>
          <cell r="R131" t="str">
            <v>N.K2.Z.15.0.1.</v>
          </cell>
          <cell r="S131" t="str">
            <v>N.K2.Z.2.0.1.</v>
          </cell>
          <cell r="T131" t="str">
            <v>N.K2.Z.21.0.1.</v>
          </cell>
          <cell r="U131" t="str">
            <v>N.K2.Z.211.0.1.</v>
          </cell>
          <cell r="V131" t="str">
            <v>N.K2.Z.2111.0.1.</v>
          </cell>
          <cell r="W131" t="str">
            <v>N.K2.Z.2112.0.1.</v>
          </cell>
          <cell r="X131" t="str">
            <v>N.K2.Z.212.0.1.</v>
          </cell>
          <cell r="Y131" t="str">
            <v>N.K2.Z.22.0.1.</v>
          </cell>
        </row>
        <row r="132">
          <cell r="AA132" t="str">
            <v>N.P1.Z.0.0.2.</v>
          </cell>
          <cell r="AB132" t="str">
            <v>N.P1.Z.1.0.2.</v>
          </cell>
          <cell r="AC132" t="str">
            <v>N.P1.Z.1N.0.2.</v>
          </cell>
          <cell r="AD132" t="str">
            <v>N.P1.Z.11.0.2.</v>
          </cell>
          <cell r="AE132" t="str">
            <v>N.P1.Z.12.0.2.</v>
          </cell>
          <cell r="AF132" t="str">
            <v>N.P1.Z.13.0.2.</v>
          </cell>
          <cell r="AG132" t="str">
            <v>N.P1.Z.1311.0.2.</v>
          </cell>
          <cell r="AH132" t="str">
            <v>N.P1.Z.1312.0.2.</v>
          </cell>
          <cell r="AI132" t="str">
            <v>N.P1.Z.1313.0.2.</v>
          </cell>
          <cell r="AJ132" t="str">
            <v>N.P1.Z.1314.0.2.</v>
          </cell>
          <cell r="AK132" t="str">
            <v>N.P1.Z.14.0.2.</v>
          </cell>
          <cell r="AL132" t="str">
            <v>N.P1.Z.1M.0.2.</v>
          </cell>
          <cell r="AM132" t="str">
            <v>N.P1.Z.15.0.2.</v>
          </cell>
        </row>
        <row r="133">
          <cell r="AA133" t="str">
            <v>N.P11.Z.0.0.2.</v>
          </cell>
          <cell r="AB133" t="str">
            <v>N.P11.Z.1.0.2.</v>
          </cell>
          <cell r="AC133" t="str">
            <v>N.P11.Z.1N.0.2.</v>
          </cell>
          <cell r="AD133" t="str">
            <v>N.P11.Z.11.0.2.</v>
          </cell>
          <cell r="AE133" t="str">
            <v>N.P11.Z.12.0.2.</v>
          </cell>
          <cell r="AF133" t="str">
            <v>N.P11.Z.13.0.2.</v>
          </cell>
          <cell r="AG133" t="str">
            <v>N.P11.Z.1311.0.2.</v>
          </cell>
          <cell r="AH133" t="str">
            <v>N.P11.Z.1312.0.2.</v>
          </cell>
          <cell r="AI133" t="str">
            <v>N.P11.Z.1313.0.2.</v>
          </cell>
          <cell r="AJ133" t="str">
            <v>N.P11.Z.1314.0.2.</v>
          </cell>
          <cell r="AK133" t="str">
            <v>N.P11.Z.14.0.2.</v>
          </cell>
          <cell r="AL133" t="str">
            <v>N.P11.Z.1M.0.2.</v>
          </cell>
          <cell r="AM133" t="str">
            <v>N.P11.Z.15.0.2.</v>
          </cell>
        </row>
        <row r="134">
          <cell r="AA134" t="str">
            <v>N.P119.Z.0.0.2.</v>
          </cell>
          <cell r="AB134" t="str">
            <v>N.P119.Z.1.0.2.</v>
          </cell>
          <cell r="AC134" t="str">
            <v>N.P119.Z.1N.0.2.</v>
          </cell>
          <cell r="AD134" t="str">
            <v>N.P119.Z.11.0.2.</v>
          </cell>
          <cell r="AE134" t="str">
            <v>N.P119.Z.12.0.2.</v>
          </cell>
          <cell r="AF134" t="str">
            <v>N.P119.Z.13.0.2.</v>
          </cell>
          <cell r="AG134" t="str">
            <v>N.P119.Z.1311.0.2.</v>
          </cell>
          <cell r="AH134" t="str">
            <v>N.P119.Z.1312.0.2.</v>
          </cell>
          <cell r="AI134" t="str">
            <v>N.P119.Z.1313.0.2.</v>
          </cell>
          <cell r="AJ134" t="str">
            <v>N.P119.Z.1314.0.2.</v>
          </cell>
          <cell r="AK134" t="str">
            <v>N.P119.Z.14.0.2.</v>
          </cell>
          <cell r="AL134" t="str">
            <v>N.P119.Z.1M.0.2.</v>
          </cell>
          <cell r="AM134" t="str">
            <v>N.P119.Z.15.0.2.</v>
          </cell>
        </row>
        <row r="135">
          <cell r="AA135" t="str">
            <v>N.P12.Z.0.0.2.</v>
          </cell>
          <cell r="AB135" t="str">
            <v>N.P12.Z.1.0.2.</v>
          </cell>
          <cell r="AC135" t="str">
            <v>N.P12.Z.1N.0.2.</v>
          </cell>
          <cell r="AD135" t="str">
            <v>N.P12.Z.11.0.2.</v>
          </cell>
          <cell r="AE135" t="str">
            <v>N.P12.Z.12.0.2.</v>
          </cell>
          <cell r="AF135" t="str">
            <v>N.P12.Z.13.0.2.</v>
          </cell>
          <cell r="AG135" t="str">
            <v>N.P12.Z.1311.0.2.</v>
          </cell>
          <cell r="AH135" t="str">
            <v>N.P12.Z.1312.0.2.</v>
          </cell>
          <cell r="AI135" t="str">
            <v>N.P12.Z.1313.0.2.</v>
          </cell>
          <cell r="AJ135" t="str">
            <v>N.P12.Z.1314.0.2.</v>
          </cell>
          <cell r="AK135" t="str">
            <v>N.P12.Z.14.0.2.</v>
          </cell>
          <cell r="AL135" t="str">
            <v>N.P12.Z.1M.0.2.</v>
          </cell>
          <cell r="AM135" t="str">
            <v>N.P12.Z.15.0.2.</v>
          </cell>
        </row>
        <row r="136">
          <cell r="AA136" t="str">
            <v>N.P13.Z.0.0.2.</v>
          </cell>
          <cell r="AB136" t="str">
            <v>N.P13.Z.1.0.2.</v>
          </cell>
          <cell r="AC136" t="str">
            <v>N.P13.Z.1N.0.2.</v>
          </cell>
          <cell r="AD136" t="str">
            <v>N.P13.Z.11.0.2.</v>
          </cell>
          <cell r="AE136" t="str">
            <v>N.P13.Z.12.0.2.</v>
          </cell>
          <cell r="AF136" t="str">
            <v>N.P13.Z.13.0.2.</v>
          </cell>
          <cell r="AG136" t="str">
            <v>N.P13.Z.1311.0.2.</v>
          </cell>
          <cell r="AH136" t="str">
            <v>N.P13.Z.1312.0.2.</v>
          </cell>
          <cell r="AI136" t="str">
            <v>N.P13.Z.1313.0.2.</v>
          </cell>
          <cell r="AJ136" t="str">
            <v>N.P13.Z.1314.0.2.</v>
          </cell>
          <cell r="AK136" t="str">
            <v>N.P13.Z.14.0.2.</v>
          </cell>
          <cell r="AL136" t="str">
            <v>N.P13.Z.1M.0.2.</v>
          </cell>
          <cell r="AM136" t="str">
            <v>N.P13.Z.15.0.2.</v>
          </cell>
        </row>
        <row r="137">
          <cell r="F137" t="str">
            <v>N.P2.Z.0.0.1.</v>
          </cell>
          <cell r="G137" t="str">
            <v>N.P2.Z.1.0.1.</v>
          </cell>
          <cell r="H137" t="str">
            <v>N.P2.Z.1N.0.1.</v>
          </cell>
          <cell r="I137" t="str">
            <v>N.P2.Z.11.0.1.</v>
          </cell>
          <cell r="J137" t="str">
            <v>N.P2.Z.12.0.1.</v>
          </cell>
          <cell r="K137" t="str">
            <v>N.P2.Z.13.0.1.</v>
          </cell>
          <cell r="L137" t="str">
            <v>N.P2.Z.1311.0.1.</v>
          </cell>
          <cell r="M137" t="str">
            <v>N.P2.Z.1312.0.1.</v>
          </cell>
          <cell r="N137" t="str">
            <v>N.P2.Z.1313.0.1.</v>
          </cell>
          <cell r="O137" t="str">
            <v>N.P2.Z.1314.0.1.</v>
          </cell>
          <cell r="P137" t="str">
            <v>N.P2.Z.14.0.1.</v>
          </cell>
          <cell r="Q137" t="str">
            <v>N.P2.Z.1M.0.1.</v>
          </cell>
          <cell r="R137" t="str">
            <v>N.P2.Z.15.0.1.</v>
          </cell>
        </row>
        <row r="138">
          <cell r="F138" t="str">
            <v>N.P31.Z.0.0.1.</v>
          </cell>
          <cell r="G138" t="str">
            <v>N.P31.Z.1.0.1.</v>
          </cell>
          <cell r="K138" t="str">
            <v>N.P31.Z.13.0.1.</v>
          </cell>
          <cell r="L138" t="str">
            <v>N.P31.Z.1311.0.1.</v>
          </cell>
          <cell r="M138" t="str">
            <v>N.P31.Z.1312.0.1.</v>
          </cell>
          <cell r="N138" t="str">
            <v>N.P31.Z.1313.0.1.</v>
          </cell>
          <cell r="O138" t="str">
            <v>N.P31.Z.1314.0.1.</v>
          </cell>
          <cell r="P138" t="str">
            <v>N.P31.Z.14.0.1.</v>
          </cell>
          <cell r="Q138" t="str">
            <v>N.P31.Z.1M.0.1.</v>
          </cell>
          <cell r="R138" t="str">
            <v>N.P31.Z.15.0.1.</v>
          </cell>
        </row>
        <row r="139">
          <cell r="F139" t="str">
            <v>N.P32.Z.0.0.1.</v>
          </cell>
          <cell r="G139" t="str">
            <v>N.P32.Z.1.0.1.</v>
          </cell>
          <cell r="K139" t="str">
            <v>N.P32.Z.13.0.1.</v>
          </cell>
          <cell r="L139" t="str">
            <v>N.P32.Z.1311.0.1.</v>
          </cell>
          <cell r="M139" t="str">
            <v>N.P32.Z.1312.0.1.</v>
          </cell>
          <cell r="N139" t="str">
            <v>N.P32.Z.1313.0.1.</v>
          </cell>
          <cell r="O139" t="str">
            <v>N.P32.Z.1314.0.1.</v>
          </cell>
          <cell r="P139" t="str">
            <v>N.P32.Z.14.0.1.</v>
          </cell>
          <cell r="Q139" t="str">
            <v>N.P32.Z.1M.0.1.</v>
          </cell>
          <cell r="R139" t="str">
            <v>N.P32.Z.15.0.1.</v>
          </cell>
        </row>
        <row r="140">
          <cell r="F140" t="str">
            <v>N.P51.Z.0.0.1.</v>
          </cell>
          <cell r="G140" t="str">
            <v>N.P51.Z.1.0.1.</v>
          </cell>
          <cell r="I140" t="str">
            <v>N.P51.Z.11.0.1.</v>
          </cell>
          <cell r="J140" t="str">
            <v>N.P51.Z.12.0.1.</v>
          </cell>
          <cell r="K140" t="str">
            <v>N.P51.Z.13.0.1.</v>
          </cell>
          <cell r="L140" t="str">
            <v>N.P51.Z.1311.0.1.</v>
          </cell>
          <cell r="M140" t="str">
            <v>N.P51.Z.1312.0.1.</v>
          </cell>
          <cell r="N140" t="str">
            <v>N.P51.Z.1313.0.1.</v>
          </cell>
          <cell r="O140" t="str">
            <v>N.P51.Z.1314.0.1.</v>
          </cell>
          <cell r="P140" t="str">
            <v>N.P51.Z.14.0.1.</v>
          </cell>
          <cell r="Q140" t="str">
            <v>N.P51.Z.1M.0.1.</v>
          </cell>
          <cell r="R140" t="str">
            <v>N.P51.Z.15.0.1.</v>
          </cell>
          <cell r="Z140" t="str">
            <v>N.P51.Z.U.0.1.</v>
          </cell>
        </row>
        <row r="141">
          <cell r="F141" t="str">
            <v>N.P52.Z.0.0.1.</v>
          </cell>
          <cell r="G141" t="str">
            <v>N.P52.Z.1.0.1.</v>
          </cell>
          <cell r="I141" t="str">
            <v>N.P52.Z.11.0.1.</v>
          </cell>
          <cell r="J141" t="str">
            <v>N.P52.Z.12.0.1.</v>
          </cell>
          <cell r="K141" t="str">
            <v>N.P52.Z.13.0.1.</v>
          </cell>
          <cell r="L141" t="str">
            <v>N.P52.Z.1311.0.1.</v>
          </cell>
          <cell r="M141" t="str">
            <v>N.P52.Z.1312.0.1.</v>
          </cell>
          <cell r="N141" t="str">
            <v>N.P52.Z.1313.0.1.</v>
          </cell>
          <cell r="O141" t="str">
            <v>N.P52.Z.1314.0.1.</v>
          </cell>
          <cell r="P141" t="str">
            <v>N.P52.Z.14.0.1.</v>
          </cell>
          <cell r="Q141" t="str">
            <v>N.P52.Z.1M.0.1.</v>
          </cell>
          <cell r="R141" t="str">
            <v>N.P52.Z.15.0.1.</v>
          </cell>
        </row>
        <row r="142">
          <cell r="F142" t="str">
            <v>N.P53.Z.0.0.1.</v>
          </cell>
          <cell r="G142" t="str">
            <v>N.P53.Z.1.0.1.</v>
          </cell>
          <cell r="I142" t="str">
            <v>N.P53.Z.11.0.1.</v>
          </cell>
          <cell r="J142" t="str">
            <v>N.P53.Z.12.0.1.</v>
          </cell>
          <cell r="K142" t="str">
            <v>N.P53.Z.13.0.1.</v>
          </cell>
          <cell r="L142" t="str">
            <v>N.P53.Z.1311.0.1.</v>
          </cell>
          <cell r="M142" t="str">
            <v>N.P53.Z.1312.0.1.</v>
          </cell>
          <cell r="N142" t="str">
            <v>N.P53.Z.1313.0.1.</v>
          </cell>
          <cell r="O142" t="str">
            <v>N.P53.Z.1314.0.1.</v>
          </cell>
          <cell r="P142" t="str">
            <v>N.P53.Z.14.0.1.</v>
          </cell>
          <cell r="Q142" t="str">
            <v>N.P53.Z.1M.0.1.</v>
          </cell>
          <cell r="R142" t="str">
            <v>N.P53.Z.15.0.1.</v>
          </cell>
        </row>
        <row r="143">
          <cell r="F143" t="str">
            <v>N.P61.Z.0.0.1.</v>
          </cell>
          <cell r="S143" t="str">
            <v>N.P61.Z.2.0.1.</v>
          </cell>
          <cell r="T143" t="str">
            <v>N.P61.Z.21.0.1.</v>
          </cell>
          <cell r="U143" t="str">
            <v>N.P61.Z.211.0.1.</v>
          </cell>
          <cell r="V143" t="str">
            <v>N.P61.Z.2111.0.1.</v>
          </cell>
          <cell r="W143" t="str">
            <v>N.P61.Z.2112.0.1.</v>
          </cell>
          <cell r="X143" t="str">
            <v>N.P61.Z.212.0.1.</v>
          </cell>
          <cell r="Y143" t="str">
            <v>N.P61.Z.22.0.1.</v>
          </cell>
        </row>
        <row r="144">
          <cell r="F144" t="str">
            <v>N.P62.Z.0.0.1.</v>
          </cell>
          <cell r="S144" t="str">
            <v>N.P62.Z.2.0.1.</v>
          </cell>
          <cell r="T144" t="str">
            <v>N.P62.Z.21.0.1.</v>
          </cell>
          <cell r="U144" t="str">
            <v>N.P62.Z.211.0.1.</v>
          </cell>
          <cell r="V144" t="str">
            <v>N.P62.Z.2111.0.1.</v>
          </cell>
          <cell r="W144" t="str">
            <v>N.P62.Z.2112.0.1.</v>
          </cell>
          <cell r="X144" t="str">
            <v>N.P62.Z.212.0.1.</v>
          </cell>
          <cell r="Y144" t="str">
            <v>N.P62.Z.22.0.1.</v>
          </cell>
        </row>
        <row r="145">
          <cell r="AA145" t="str">
            <v>N.P71.Z.0.0.2.</v>
          </cell>
          <cell r="AN145" t="str">
            <v>N.P71.Z.2.0.2.</v>
          </cell>
          <cell r="AO145" t="str">
            <v>N.P71.Z.21.0.2.</v>
          </cell>
          <cell r="AP145" t="str">
            <v>N.P71.Z.211.0.2.</v>
          </cell>
          <cell r="AQ145" t="str">
            <v>N.P71.Z.2111.0.2.</v>
          </cell>
          <cell r="AR145" t="str">
            <v>N.P71.Z.2112.0.2.</v>
          </cell>
          <cell r="AS145" t="str">
            <v>N.P71.Z.212.0.2.</v>
          </cell>
          <cell r="AT145" t="str">
            <v>N.P71.Z.22.0.2.</v>
          </cell>
        </row>
        <row r="146">
          <cell r="AA146" t="str">
            <v>N.P72.Z.0.0.2.</v>
          </cell>
          <cell r="AN146" t="str">
            <v>N.P72.Z.2.0.2.</v>
          </cell>
          <cell r="AO146" t="str">
            <v>N.P72.Z.21.0.2.</v>
          </cell>
          <cell r="AP146" t="str">
            <v>N.P72.Z.211.0.2.</v>
          </cell>
          <cell r="AQ146" t="str">
            <v>N.P72.Z.2111.0.2.</v>
          </cell>
          <cell r="AR146" t="str">
            <v>N.P72.Z.2112.0.2.</v>
          </cell>
          <cell r="AS146" t="str">
            <v>N.P72.Z.212.0.2.</v>
          </cell>
          <cell r="AT146" t="str">
            <v>N.P72.Z.22.0.2.</v>
          </cell>
        </row>
      </sheetData>
      <sheetData sheetId="6"/>
      <sheetData sheetId="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éambule"/>
      <sheetName val="Indicateurs (draft)"/>
      <sheetName val="Référents par orientation"/>
      <sheetName val="Axe 1"/>
      <sheetName val="Axe 2"/>
      <sheetName val="Axe 3"/>
      <sheetName val="Axe 4"/>
      <sheetName val="Axe 5"/>
      <sheetName val="Indicateurs"/>
      <sheetName val="trame filière"/>
      <sheetName val="trame compétences-piliers"/>
      <sheetName val="(Dé)Construction et aménagement"/>
      <sheetName val="Alimentation"/>
      <sheetName val="Note finale"/>
      <sheetName val="Calculs"/>
      <sheetName val="Listes_v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4">
          <cell r="G4">
            <v>0.2</v>
          </cell>
          <cell r="H4">
            <v>0.2</v>
          </cell>
        </row>
      </sheetData>
      <sheetData sheetId="1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éambule"/>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éambule"/>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éambule"/>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éambule"/>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éambule"/>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éambule"/>
      <sheetName val="Indicateurs (draft)"/>
      <sheetName val="Référents par orientation"/>
      <sheetName val="Axe 1"/>
      <sheetName val="Axe 2"/>
      <sheetName val="Axe 3"/>
      <sheetName val="Axe 4"/>
      <sheetName val="Axe 5"/>
      <sheetName val="Indicateurs"/>
      <sheetName val="trame filière"/>
      <sheetName val="trame compétences-piliers"/>
      <sheetName val="(Dé)Construction et aménagement"/>
      <sheetName val="Alimentation"/>
      <sheetName val="Note finale"/>
      <sheetName val="Calculs"/>
      <sheetName val="Listes_v1"/>
    </sheetNames>
    <sheetDataSet>
      <sheetData sheetId="0"/>
      <sheetData sheetId="1"/>
      <sheetData sheetId="2"/>
      <sheetData sheetId="3">
        <row r="5">
          <cell r="B5" t="str">
            <v>Libellé de l'orientation</v>
          </cell>
          <cell r="C5" t="str">
            <v>Description</v>
          </cell>
          <cell r="E5" t="str">
            <v>Référent(s) spécifique(s) à un niveau</v>
          </cell>
          <cell r="F5" t="str">
            <v>Influence de la typologie ?</v>
          </cell>
          <cell r="G5" t="str">
            <v>Description du niveau</v>
          </cell>
          <cell r="H5" t="str">
            <v>Exemples d'actions, méthodologie, aides</v>
          </cell>
          <cell r="I5" t="str">
            <v>Pondération du niveau dans l'orientation</v>
          </cell>
          <cell r="J5" t="str">
            <v>Critère de notation</v>
          </cell>
          <cell r="K5" t="str">
            <v>Unité</v>
          </cell>
          <cell r="L5" t="str">
            <v>Principe de la notation</v>
          </cell>
          <cell r="M5" t="str">
            <v>Eléments de preuve</v>
          </cell>
          <cell r="N5" t="str">
            <v>Poids dans la note globale</v>
          </cell>
        </row>
      </sheetData>
      <sheetData sheetId="4"/>
      <sheetData sheetId="5"/>
      <sheetData sheetId="6">
        <row r="7">
          <cell r="A7" t="str">
            <v>4.1</v>
          </cell>
        </row>
        <row r="8">
          <cell r="G8" t="str">
            <v xml:space="preserve">
Niveau 1 : Connaître la structure des coûts de la gestion des déchets
La collectivité réalise annuellement la matrice des coûts 
Elle analyse les résultats de la matrice
La collectivité se positionne par rapport à d'autres collectivités via la matrice des coûts.</v>
          </cell>
        </row>
        <row r="9">
          <cell r="G9" t="str">
            <v>Niveau 2 :  Etudier les pistes d'optimisation 
La collectivité analyse les résultats de la matrice afin d'identifier les pistes d'optimisation.
La collectivité a réalisé une étude d'optimisation sur tout ou partie de ses services. Les marges d'optimisation ont pu être identifiées grâce notamment à une comparaison avec le Référentiel national des coûts du service public de prévention et de gestion des déchets
Si cela est nécessaire, la collectivité a étudié une réorganisation possible pour maîtriser les coûts du service.</v>
          </cell>
        </row>
        <row r="10">
          <cell r="G10" t="str">
            <v xml:space="preserve">
Niveau 3 : Agir pour optimiser les dépenses publiques de gestion de déchets
Suite à l’étude d’optimisation désignée en 4.1.2, la collectivité met en œuvre des actions d'optimisation et évalue les résultats.</v>
          </cell>
        </row>
        <row r="11">
          <cell r="G11" t="str">
            <v>Niveau 4 : Etendre le périmètre
Hors services déchets, la collectivité a mis en place une comptabilité analytique "économie circulaire".
Option 1. Avis de Julien: une comptabilité analytique "économie circulaire" n'est pas une notion définie. Il ne vois pas comment un tel système pourrait être mis en place. Proposition: Communication pour valoriser les résultats de l'optimisation de la dépense sur les déchets.
Option 2: Gestion transversale (interservice) de la dépense publique via le prisme de l'ECi?
Niveau 4 : Communiquer la démarche d'optimisation 
Transparence
Participation citoyenne</v>
          </cell>
        </row>
        <row r="13">
          <cell r="A13" t="str">
            <v>4.2</v>
          </cell>
          <cell r="G13" t="str">
            <v>Niveau 1 : Redevance Spéciale Facturer des usagers non ménagers
La collectivité, si elle n'est pas en REOM, met en place la Redevance Spéciale (RS) pour les usagers non ménagers.</v>
          </cell>
        </row>
        <row r="14">
          <cell r="G14" t="str">
            <v>Niveau 2 : Etudier le potentiel de mise en place de la Tarification incitative (Ti)
La collectivité étudie la mise en place d'un système de Tarification incitative (y compris redevance spéciale en cas de TEOM incitative) sur l'ensemble du territoire.</v>
          </cell>
        </row>
        <row r="15">
          <cell r="G15" t="str">
            <v>Niveau 3 : Mettre en œuvre la Redevance Spéciale incitative pour les usagers non ménagers
Au cas où l'étude sur la mise en place de la Ti est concluante, la collectivité met en place la Ti (y compris RS en cas de TEOMI)
La collectivité, si elle n'est pas en REOM, facture la RS avec une part variable en fonction des levées et/ou pesées effectués.
La facturation est différentiée par flux et donc le service mobilisé.</v>
          </cell>
        </row>
        <row r="16">
          <cell r="G16" t="str">
            <v xml:space="preserve">Niveau 4 : Mise en œuvre de la Ti pour tous les usagers
Au cas où l'étude sur la mise en place de la Ti est concluante, la collectivité met en place la Ti (y compris RS en cas de TEOMI)
Niveau 4 : Autres incitations  
La collectivité expérimente d'autres systèmes de rémunération des actions permettant d'éviter des coûts de service public
</v>
          </cell>
        </row>
        <row r="19">
          <cell r="A19" t="str">
            <v>4.3</v>
          </cell>
          <cell r="G19" t="str">
            <v>Niveau 1 : Veille
La collectivité s'informe sur les moyens de financements existants auprès des organismes qui aggregent déjà l'information dans le but de développer et porter des projets d'économie circulaire. Les acteurs relais possibles : agences de développement, CCI, réseaux, etc.</v>
          </cell>
        </row>
        <row r="20">
          <cell r="G20" t="str">
            <v>Niveau 2 : Communication
La collectivité communique sur ces moyens de financement.</v>
          </cell>
        </row>
        <row r="21">
          <cell r="G21" t="str">
            <v xml:space="preserve">Niveau 3 : Accompagnement
La collectivité accompagne les acteurs de son territoire dans leur recherche de financements en faveur de l'économie circulaire en fonction de leurs besoins. Elle identifie, valorise et communique autour des démarches exemplaires du territoire. 
</v>
          </cell>
        </row>
        <row r="22">
          <cell r="G22" t="str">
            <v>Niveau 4 : Financement
La collectivité réserve une part de son budget au financement de projets sur le sujet de l'économie circulaire.</v>
          </cell>
        </row>
      </sheetData>
      <sheetData sheetId="7"/>
      <sheetData sheetId="8"/>
      <sheetData sheetId="9"/>
      <sheetData sheetId="10"/>
      <sheetData sheetId="11"/>
      <sheetData sheetId="12"/>
      <sheetData sheetId="13"/>
      <sheetData sheetId="14">
        <row r="21">
          <cell r="E21">
            <v>0.25</v>
          </cell>
          <cell r="F21">
            <v>0.2</v>
          </cell>
        </row>
        <row r="22">
          <cell r="E22">
            <v>0.2</v>
          </cell>
          <cell r="F22">
            <v>0.2</v>
          </cell>
          <cell r="G22">
            <v>0.35</v>
          </cell>
          <cell r="H22">
            <v>0.25</v>
          </cell>
        </row>
        <row r="29">
          <cell r="C29" t="str">
            <v>Orientation</v>
          </cell>
        </row>
        <row r="30">
          <cell r="C30" t="str">
            <v>1.1</v>
          </cell>
        </row>
        <row r="31">
          <cell r="C31" t="str">
            <v>1.2</v>
          </cell>
        </row>
        <row r="32">
          <cell r="C32" t="str">
            <v>1.3</v>
          </cell>
        </row>
        <row r="33">
          <cell r="C33" t="str">
            <v>1.4</v>
          </cell>
        </row>
        <row r="34">
          <cell r="C34" t="str">
            <v>2.1</v>
          </cell>
        </row>
        <row r="35">
          <cell r="C35" t="str">
            <v>2.2</v>
          </cell>
        </row>
        <row r="36">
          <cell r="C36" t="str">
            <v>2.3</v>
          </cell>
        </row>
        <row r="37">
          <cell r="C37" t="str">
            <v>2.4</v>
          </cell>
        </row>
        <row r="38">
          <cell r="C38" t="str">
            <v>2.5</v>
          </cell>
        </row>
        <row r="39">
          <cell r="C39" t="str">
            <v>3.1</v>
          </cell>
        </row>
        <row r="40">
          <cell r="C40" t="str">
            <v>3.2</v>
          </cell>
        </row>
        <row r="41">
          <cell r="C41" t="str">
            <v>3.3</v>
          </cell>
        </row>
        <row r="42">
          <cell r="C42" t="str">
            <v>3.4</v>
          </cell>
        </row>
        <row r="43">
          <cell r="C43" t="str">
            <v>3.5</v>
          </cell>
        </row>
        <row r="44">
          <cell r="C44" t="str">
            <v>3.6</v>
          </cell>
        </row>
        <row r="45">
          <cell r="C45" t="str">
            <v>3.7</v>
          </cell>
        </row>
        <row r="46">
          <cell r="C46" t="str">
            <v>4.1</v>
          </cell>
        </row>
        <row r="47">
          <cell r="C47" t="str">
            <v>4.2</v>
          </cell>
        </row>
        <row r="48">
          <cell r="C48" t="str">
            <v>4.3</v>
          </cell>
        </row>
        <row r="49">
          <cell r="C49" t="str">
            <v>5.1</v>
          </cell>
        </row>
        <row r="50">
          <cell r="C50" t="str">
            <v>5.2</v>
          </cell>
        </row>
        <row r="51">
          <cell r="C51" t="str">
            <v>5.3</v>
          </cell>
        </row>
        <row r="56">
          <cell r="E56" t="str">
            <v>Niveau 1</v>
          </cell>
          <cell r="F56" t="str">
            <v>Niveau 2</v>
          </cell>
          <cell r="G56" t="str">
            <v>Niveau 3</v>
          </cell>
          <cell r="H56" t="str">
            <v>Niveau 4</v>
          </cell>
          <cell r="I56" t="str">
            <v>Niveau 5</v>
          </cell>
        </row>
        <row r="57">
          <cell r="E57">
            <v>1.3333333333333336E-2</v>
          </cell>
          <cell r="F57">
            <v>1.3333333333333336E-2</v>
          </cell>
          <cell r="G57">
            <v>1.3333333333333336E-2</v>
          </cell>
          <cell r="H57">
            <v>1.3333333333333336E-2</v>
          </cell>
          <cell r="I57">
            <v>1.3333333333333336E-2</v>
          </cell>
        </row>
        <row r="58">
          <cell r="E58">
            <v>2.2222222222222227E-2</v>
          </cell>
          <cell r="F58">
            <v>2.2222222222222227E-2</v>
          </cell>
          <cell r="G58">
            <v>2.2222222222222227E-2</v>
          </cell>
          <cell r="H58"/>
          <cell r="I58"/>
        </row>
        <row r="59">
          <cell r="E59">
            <v>3.333333333333334E-2</v>
          </cell>
          <cell r="F59">
            <v>3.333333333333334E-2</v>
          </cell>
          <cell r="G59"/>
          <cell r="H59"/>
          <cell r="I59"/>
        </row>
        <row r="60">
          <cell r="E60"/>
          <cell r="F60"/>
          <cell r="G60"/>
          <cell r="H60"/>
          <cell r="I60"/>
        </row>
        <row r="61">
          <cell r="E61">
            <v>1.6000000000000007E-2</v>
          </cell>
          <cell r="F61">
            <v>8.0000000000000036E-3</v>
          </cell>
          <cell r="G61">
            <v>1.6000000000000007E-2</v>
          </cell>
          <cell r="H61"/>
          <cell r="I61"/>
        </row>
        <row r="62">
          <cell r="E62">
            <v>8.0000000000000036E-3</v>
          </cell>
          <cell r="F62">
            <v>1.2000000000000002E-2</v>
          </cell>
          <cell r="G62">
            <v>2.0000000000000004E-2</v>
          </cell>
          <cell r="H62"/>
          <cell r="I62"/>
        </row>
        <row r="63">
          <cell r="E63">
            <v>1.3333333333333336E-2</v>
          </cell>
          <cell r="F63">
            <v>1.3333333333333336E-2</v>
          </cell>
          <cell r="G63">
            <v>1.3333333333333336E-2</v>
          </cell>
          <cell r="H63"/>
          <cell r="I63"/>
        </row>
        <row r="64">
          <cell r="E64">
            <v>8.0000000000000036E-3</v>
          </cell>
          <cell r="F64">
            <v>8.0000000000000036E-3</v>
          </cell>
          <cell r="G64">
            <v>1.2000000000000002E-2</v>
          </cell>
          <cell r="H64">
            <v>1.2000000000000002E-2</v>
          </cell>
          <cell r="I64"/>
        </row>
        <row r="65">
          <cell r="E65">
            <v>1.0000000000000002E-2</v>
          </cell>
          <cell r="F65">
            <v>2.0000000000000004E-2</v>
          </cell>
          <cell r="G65">
            <v>1.0000000000000002E-2</v>
          </cell>
          <cell r="H65"/>
          <cell r="I65"/>
        </row>
        <row r="66">
          <cell r="E66">
            <v>9.5238095238095247E-3</v>
          </cell>
          <cell r="F66">
            <v>9.5238095238095247E-3</v>
          </cell>
          <cell r="G66">
            <v>9.5238095238095247E-3</v>
          </cell>
          <cell r="H66"/>
          <cell r="I66"/>
        </row>
        <row r="67">
          <cell r="E67">
            <v>7.1428571428571435E-3</v>
          </cell>
          <cell r="F67">
            <v>1.4285714285714287E-2</v>
          </cell>
          <cell r="G67">
            <v>7.1428571428571435E-3</v>
          </cell>
          <cell r="H67"/>
          <cell r="I67"/>
        </row>
        <row r="68">
          <cell r="E68">
            <v>7.1428571428571435E-3</v>
          </cell>
          <cell r="F68">
            <v>7.1428571428571435E-3</v>
          </cell>
          <cell r="G68">
            <v>7.1428571428571435E-3</v>
          </cell>
          <cell r="H68">
            <v>7.1428571428571435E-3</v>
          </cell>
          <cell r="I68"/>
        </row>
        <row r="69">
          <cell r="E69">
            <v>8.5714285714285719E-3</v>
          </cell>
          <cell r="F69">
            <v>7.1428571428571435E-3</v>
          </cell>
          <cell r="G69">
            <v>8.5714285714285719E-3</v>
          </cell>
          <cell r="H69">
            <v>4.2857142857142859E-3</v>
          </cell>
          <cell r="I69"/>
        </row>
        <row r="70">
          <cell r="E70">
            <v>5.7142857142857151E-3</v>
          </cell>
          <cell r="F70">
            <v>5.7142857142857151E-3</v>
          </cell>
          <cell r="G70">
            <v>8.5714285714285719E-3</v>
          </cell>
          <cell r="H70">
            <v>8.5714285714285719E-3</v>
          </cell>
          <cell r="I70"/>
        </row>
        <row r="71">
          <cell r="E71">
            <v>4.2857142857142859E-3</v>
          </cell>
          <cell r="F71">
            <v>0.01</v>
          </cell>
          <cell r="G71">
            <v>8.5714285714285719E-3</v>
          </cell>
          <cell r="H71">
            <v>5.7142857142857151E-3</v>
          </cell>
          <cell r="I71"/>
        </row>
        <row r="72">
          <cell r="E72">
            <v>7.1428571428571435E-3</v>
          </cell>
          <cell r="F72">
            <v>2.1428571428571432E-2</v>
          </cell>
          <cell r="G72"/>
          <cell r="H72"/>
          <cell r="I72"/>
        </row>
        <row r="73">
          <cell r="E73">
            <v>1.3333333333333336E-2</v>
          </cell>
          <cell r="F73">
            <v>0.02</v>
          </cell>
          <cell r="G73">
            <v>0.02</v>
          </cell>
          <cell r="H73">
            <v>1.3333333333333336E-2</v>
          </cell>
          <cell r="I73"/>
        </row>
        <row r="74">
          <cell r="E74">
            <v>1.666666666666667E-2</v>
          </cell>
          <cell r="F74">
            <v>1.3333333333333336E-2</v>
          </cell>
          <cell r="G74">
            <v>0.01</v>
          </cell>
          <cell r="H74">
            <v>2.6666666666666672E-2</v>
          </cell>
          <cell r="I74"/>
        </row>
        <row r="75">
          <cell r="E75">
            <v>1.3333333333333336E-2</v>
          </cell>
          <cell r="F75">
            <v>1.3333333333333336E-2</v>
          </cell>
          <cell r="G75">
            <v>2.3333333333333334E-2</v>
          </cell>
          <cell r="H75">
            <v>1.666666666666667E-2</v>
          </cell>
          <cell r="I75"/>
        </row>
        <row r="76">
          <cell r="E76">
            <v>1.3333333333333336E-2</v>
          </cell>
          <cell r="F76">
            <v>2.6666666666666672E-2</v>
          </cell>
          <cell r="G76">
            <v>2.6666666666666672E-2</v>
          </cell>
          <cell r="H76"/>
          <cell r="I76"/>
        </row>
        <row r="77">
          <cell r="E77">
            <v>1.3333333333333336E-2</v>
          </cell>
          <cell r="F77">
            <v>2.6666666666666672E-2</v>
          </cell>
          <cell r="G77">
            <v>2.6666666666666672E-2</v>
          </cell>
          <cell r="H77"/>
          <cell r="I77"/>
        </row>
        <row r="78">
          <cell r="E78">
            <v>1.3333333333333336E-2</v>
          </cell>
          <cell r="F78">
            <v>3.333333333333334E-2</v>
          </cell>
          <cell r="G78">
            <v>0.02</v>
          </cell>
          <cell r="H78"/>
          <cell r="I78"/>
        </row>
      </sheetData>
      <sheetData sheetId="15"/>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3.xml"/><Relationship Id="rId3" Type="http://schemas.openxmlformats.org/officeDocument/2006/relationships/printerSettings" Target="../printerSettings/printerSettings2.bin"/><Relationship Id="rId7" Type="http://schemas.openxmlformats.org/officeDocument/2006/relationships/ctrlProp" Target="../ctrlProps/ctrlProp2.xml"/><Relationship Id="rId2" Type="http://schemas.openxmlformats.org/officeDocument/2006/relationships/hyperlink" Target="mailto:anna.pineau@adme.fr" TargetMode="External"/><Relationship Id="rId1" Type="http://schemas.openxmlformats.org/officeDocument/2006/relationships/printerSettings" Target="../printerSettings/printerSettings1.bin"/><Relationship Id="rId6" Type="http://schemas.openxmlformats.org/officeDocument/2006/relationships/ctrlProp" Target="../ctrlProps/ctrlProp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24.bin"/><Relationship Id="rId1" Type="http://schemas.openxmlformats.org/officeDocument/2006/relationships/printerSettings" Target="../printerSettings/printerSettings23.bin"/></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28.bin"/><Relationship Id="rId1" Type="http://schemas.openxmlformats.org/officeDocument/2006/relationships/printerSettings" Target="../printerSettings/printerSettings27.bin"/><Relationship Id="rId4" Type="http://schemas.openxmlformats.org/officeDocument/2006/relationships/comments" Target="../comments4.xm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30.bin"/><Relationship Id="rId1" Type="http://schemas.openxmlformats.org/officeDocument/2006/relationships/printerSettings" Target="../printerSettings/printerSettings29.bin"/></Relationships>
</file>

<file path=xl/worksheets/_rels/sheet2.xml.rels><?xml version="1.0" encoding="UTF-8" standalone="yes"?>
<Relationships xmlns="http://schemas.openxmlformats.org/package/2006/relationships"><Relationship Id="rId3" Type="http://schemas.openxmlformats.org/officeDocument/2006/relationships/hyperlink" Target="https://unstats.un.org/sdgs/indicators/indicators-list/" TargetMode="External"/><Relationship Id="rId2" Type="http://schemas.openxmlformats.org/officeDocument/2006/relationships/hyperlink" Target="https://unstats.un.org/sdgs/indicators/indicators-list/" TargetMode="External"/><Relationship Id="rId1" Type="http://schemas.openxmlformats.org/officeDocument/2006/relationships/printerSettings" Target="../printerSettings/printerSettings3.bin"/><Relationship Id="rId4"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
    <pageSetUpPr fitToPage="1"/>
  </sheetPr>
  <dimension ref="B1:M134"/>
  <sheetViews>
    <sheetView topLeftCell="A88" workbookViewId="0">
      <selection activeCell="E65" sqref="E65"/>
    </sheetView>
  </sheetViews>
  <sheetFormatPr baseColWidth="10" defaultColWidth="11.44140625" defaultRowHeight="14.4" x14ac:dyDescent="0.3"/>
  <cols>
    <col min="1" max="1" width="3.44140625" style="90" customWidth="1"/>
    <col min="2" max="2" width="4.21875" style="90" customWidth="1"/>
    <col min="3" max="3" width="18" style="90" customWidth="1"/>
    <col min="4" max="4" width="49.21875" style="90" customWidth="1"/>
    <col min="5" max="5" width="40.21875" style="90" customWidth="1"/>
    <col min="6" max="6" width="84.77734375" style="90" customWidth="1"/>
    <col min="7" max="7" width="5.77734375" style="90" customWidth="1"/>
    <col min="8" max="16384" width="11.44140625" style="90"/>
  </cols>
  <sheetData>
    <row r="1" spans="2:7" ht="12" customHeight="1" x14ac:dyDescent="0.3"/>
    <row r="2" spans="2:7" ht="39" customHeight="1" x14ac:dyDescent="0.3">
      <c r="B2" s="722" t="s">
        <v>298</v>
      </c>
      <c r="C2" s="723"/>
      <c r="D2" s="723"/>
      <c r="E2" s="723"/>
      <c r="F2" s="723"/>
      <c r="G2" s="724"/>
    </row>
    <row r="3" spans="2:7" ht="19.5" customHeight="1" x14ac:dyDescent="0.3">
      <c r="B3" s="205"/>
      <c r="C3" s="206"/>
      <c r="D3" s="206" t="s">
        <v>284</v>
      </c>
      <c r="E3" s="206"/>
      <c r="F3" s="206"/>
      <c r="G3" s="207"/>
    </row>
    <row r="4" spans="2:7" x14ac:dyDescent="0.3">
      <c r="B4" s="146" t="s">
        <v>300</v>
      </c>
      <c r="C4" s="147"/>
      <c r="D4" s="147"/>
      <c r="E4" s="147"/>
      <c r="F4" s="147"/>
      <c r="G4" s="148"/>
    </row>
    <row r="5" spans="2:7" ht="15" customHeight="1" x14ac:dyDescent="0.3">
      <c r="B5" s="149"/>
      <c r="C5" s="211" t="s">
        <v>299</v>
      </c>
      <c r="D5" s="212">
        <v>43749</v>
      </c>
      <c r="E5" s="214"/>
      <c r="F5" s="209"/>
      <c r="G5" s="210"/>
    </row>
    <row r="6" spans="2:7" ht="33.75" customHeight="1" x14ac:dyDescent="0.3">
      <c r="B6" s="149"/>
      <c r="C6" s="224" t="s">
        <v>301</v>
      </c>
      <c r="D6" s="213">
        <v>43983</v>
      </c>
      <c r="E6" s="209"/>
      <c r="F6" s="209"/>
      <c r="G6" s="210"/>
    </row>
    <row r="7" spans="2:7" ht="16.5" customHeight="1" x14ac:dyDescent="0.3">
      <c r="B7" s="208"/>
      <c r="C7" s="211"/>
      <c r="D7" s="213"/>
      <c r="E7" s="209"/>
      <c r="F7" s="209"/>
      <c r="G7" s="210"/>
    </row>
    <row r="8" spans="2:7" x14ac:dyDescent="0.3">
      <c r="B8" s="146" t="s">
        <v>302</v>
      </c>
      <c r="C8" s="147"/>
      <c r="D8" s="147"/>
      <c r="E8" s="147"/>
      <c r="F8" s="147"/>
      <c r="G8" s="148"/>
    </row>
    <row r="9" spans="2:7" ht="51.75" customHeight="1" x14ac:dyDescent="0.3">
      <c r="B9" s="142"/>
      <c r="C9" s="143"/>
      <c r="D9" s="143"/>
      <c r="E9" s="187"/>
      <c r="F9" s="730" t="s">
        <v>296</v>
      </c>
      <c r="G9" s="144"/>
    </row>
    <row r="10" spans="2:7" x14ac:dyDescent="0.3">
      <c r="B10" s="142"/>
      <c r="C10" s="143"/>
      <c r="D10" s="143"/>
      <c r="E10" s="143"/>
      <c r="F10" s="730"/>
      <c r="G10" s="144"/>
    </row>
    <row r="11" spans="2:7" x14ac:dyDescent="0.3">
      <c r="B11" s="142"/>
      <c r="C11" s="143"/>
      <c r="D11" s="143"/>
      <c r="E11" s="143"/>
      <c r="F11" s="730"/>
      <c r="G11" s="144"/>
    </row>
    <row r="12" spans="2:7" x14ac:dyDescent="0.3">
      <c r="B12" s="142"/>
      <c r="C12" s="143"/>
      <c r="D12" s="145"/>
      <c r="E12" s="143"/>
      <c r="F12" s="730"/>
      <c r="G12" s="144"/>
    </row>
    <row r="13" spans="2:7" x14ac:dyDescent="0.3">
      <c r="B13" s="142"/>
      <c r="C13" s="143"/>
      <c r="D13" s="143"/>
      <c r="E13" s="143"/>
      <c r="F13" s="730"/>
      <c r="G13" s="144"/>
    </row>
    <row r="14" spans="2:7" x14ac:dyDescent="0.3">
      <c r="B14" s="142"/>
      <c r="C14" s="143"/>
      <c r="D14" s="143"/>
      <c r="E14" s="143"/>
      <c r="F14" s="730"/>
      <c r="G14" s="144"/>
    </row>
    <row r="15" spans="2:7" x14ac:dyDescent="0.3">
      <c r="B15" s="142"/>
      <c r="C15" s="143"/>
      <c r="D15" s="143"/>
      <c r="E15" s="143"/>
      <c r="F15" s="730"/>
      <c r="G15" s="144"/>
    </row>
    <row r="16" spans="2:7" x14ac:dyDescent="0.3">
      <c r="B16" s="142"/>
      <c r="C16" s="143"/>
      <c r="D16" s="143"/>
      <c r="E16" s="143"/>
      <c r="F16" s="730"/>
      <c r="G16" s="144"/>
    </row>
    <row r="17" spans="2:7" x14ac:dyDescent="0.3">
      <c r="B17" s="142"/>
      <c r="C17" s="143"/>
      <c r="D17" s="143"/>
      <c r="E17" s="143"/>
      <c r="F17" s="730"/>
      <c r="G17" s="144"/>
    </row>
    <row r="18" spans="2:7" x14ac:dyDescent="0.3">
      <c r="B18" s="142"/>
      <c r="C18" s="143"/>
      <c r="D18" s="143"/>
      <c r="E18" s="143"/>
      <c r="F18" s="730"/>
      <c r="G18" s="144"/>
    </row>
    <row r="19" spans="2:7" x14ac:dyDescent="0.3">
      <c r="B19" s="142"/>
      <c r="C19" s="143"/>
      <c r="D19" s="143"/>
      <c r="E19" s="143"/>
      <c r="F19" s="730"/>
      <c r="G19" s="144"/>
    </row>
    <row r="20" spans="2:7" x14ac:dyDescent="0.3">
      <c r="B20" s="142"/>
      <c r="C20" s="143"/>
      <c r="D20" s="143"/>
      <c r="E20" s="143"/>
      <c r="F20" s="730"/>
      <c r="G20" s="144"/>
    </row>
    <row r="21" spans="2:7" x14ac:dyDescent="0.3">
      <c r="B21" s="142"/>
      <c r="C21" s="143"/>
      <c r="D21" s="143"/>
      <c r="E21" s="143"/>
      <c r="F21" s="730"/>
      <c r="G21" s="144"/>
    </row>
    <row r="22" spans="2:7" x14ac:dyDescent="0.3">
      <c r="B22" s="142"/>
      <c r="C22" s="143"/>
      <c r="D22" s="143"/>
      <c r="E22" s="143"/>
      <c r="F22" s="730"/>
      <c r="G22" s="144"/>
    </row>
    <row r="23" spans="2:7" x14ac:dyDescent="0.3">
      <c r="B23" s="142"/>
      <c r="C23" s="143"/>
      <c r="D23" s="143"/>
      <c r="E23" s="143"/>
      <c r="F23" s="730"/>
      <c r="G23" s="144"/>
    </row>
    <row r="24" spans="2:7" ht="42.75" customHeight="1" x14ac:dyDescent="0.3">
      <c r="B24" s="142"/>
      <c r="C24" s="143"/>
      <c r="D24" s="143"/>
      <c r="E24" s="143"/>
      <c r="F24" s="730"/>
      <c r="G24" s="144"/>
    </row>
    <row r="25" spans="2:7" x14ac:dyDescent="0.3">
      <c r="B25" s="142"/>
      <c r="C25" s="143"/>
      <c r="D25" s="143"/>
      <c r="E25" s="143"/>
      <c r="F25" s="143"/>
      <c r="G25" s="144"/>
    </row>
    <row r="26" spans="2:7" x14ac:dyDescent="0.3">
      <c r="B26" s="146" t="s">
        <v>88</v>
      </c>
      <c r="C26" s="147"/>
      <c r="D26" s="147"/>
      <c r="E26" s="147"/>
      <c r="F26" s="147"/>
      <c r="G26" s="148"/>
    </row>
    <row r="27" spans="2:7" x14ac:dyDescent="0.3">
      <c r="B27" s="149"/>
      <c r="C27" s="720" t="s">
        <v>89</v>
      </c>
      <c r="D27" s="720"/>
      <c r="E27" s="720"/>
      <c r="F27" s="720"/>
      <c r="G27" s="725"/>
    </row>
    <row r="28" spans="2:7" x14ac:dyDescent="0.3">
      <c r="B28" s="149"/>
      <c r="C28" s="726"/>
      <c r="D28" s="726"/>
      <c r="E28" s="726"/>
      <c r="F28" s="726"/>
      <c r="G28" s="725"/>
    </row>
    <row r="29" spans="2:7" x14ac:dyDescent="0.3">
      <c r="B29" s="142"/>
      <c r="C29" s="143"/>
      <c r="D29" s="143"/>
      <c r="E29" s="143"/>
      <c r="F29" s="143"/>
      <c r="G29" s="144"/>
    </row>
    <row r="30" spans="2:7" x14ac:dyDescent="0.3">
      <c r="B30" s="146" t="s">
        <v>90</v>
      </c>
      <c r="C30" s="147"/>
      <c r="D30" s="147"/>
      <c r="E30" s="147"/>
      <c r="F30" s="147"/>
      <c r="G30" s="148"/>
    </row>
    <row r="31" spans="2:7" ht="60.75" customHeight="1" x14ac:dyDescent="0.3">
      <c r="B31" s="149"/>
      <c r="C31" s="720" t="s">
        <v>649</v>
      </c>
      <c r="D31" s="720"/>
      <c r="E31" s="720"/>
      <c r="F31" s="720"/>
      <c r="G31" s="727"/>
    </row>
    <row r="32" spans="2:7" x14ac:dyDescent="0.3">
      <c r="B32" s="142"/>
      <c r="C32" s="143"/>
      <c r="D32" s="143"/>
      <c r="E32" s="143"/>
      <c r="F32" s="143"/>
      <c r="G32" s="144"/>
    </row>
    <row r="33" spans="2:7" x14ac:dyDescent="0.3">
      <c r="B33" s="146" t="s">
        <v>650</v>
      </c>
      <c r="C33" s="147"/>
      <c r="D33" s="147"/>
      <c r="E33" s="147"/>
      <c r="F33" s="147"/>
      <c r="G33" s="148"/>
    </row>
    <row r="34" spans="2:7" ht="26.25" customHeight="1" x14ac:dyDescent="0.3">
      <c r="B34" s="149"/>
      <c r="C34" s="720" t="s">
        <v>91</v>
      </c>
      <c r="D34" s="720"/>
      <c r="E34" s="720"/>
      <c r="F34" s="720"/>
      <c r="G34" s="727"/>
    </row>
    <row r="35" spans="2:7" ht="41.25" customHeight="1" x14ac:dyDescent="0.3">
      <c r="B35" s="149"/>
      <c r="C35" s="720" t="s">
        <v>294</v>
      </c>
      <c r="D35" s="720"/>
      <c r="E35" s="720"/>
      <c r="F35" s="720"/>
      <c r="G35" s="727"/>
    </row>
    <row r="36" spans="2:7" x14ac:dyDescent="0.3">
      <c r="B36" s="149"/>
      <c r="C36" s="728" t="s">
        <v>295</v>
      </c>
      <c r="D36" s="728"/>
      <c r="E36" s="728"/>
      <c r="F36" s="728"/>
      <c r="G36" s="729"/>
    </row>
    <row r="37" spans="2:7" ht="38.25" customHeight="1" x14ac:dyDescent="0.3">
      <c r="B37" s="149"/>
      <c r="C37" s="728" t="s">
        <v>92</v>
      </c>
      <c r="D37" s="728"/>
      <c r="E37" s="728"/>
      <c r="F37" s="728"/>
      <c r="G37" s="729"/>
    </row>
    <row r="38" spans="2:7" ht="68.25" customHeight="1" x14ac:dyDescent="0.3">
      <c r="B38" s="149"/>
      <c r="C38" s="728" t="s">
        <v>93</v>
      </c>
      <c r="D38" s="728"/>
      <c r="E38" s="728"/>
      <c r="F38" s="728"/>
      <c r="G38" s="729"/>
    </row>
    <row r="39" spans="2:7" ht="32.25" customHeight="1" x14ac:dyDescent="0.3">
      <c r="B39" s="149"/>
      <c r="C39" s="720" t="s">
        <v>309</v>
      </c>
      <c r="D39" s="720"/>
      <c r="E39" s="720"/>
      <c r="F39" s="720"/>
      <c r="G39" s="721"/>
    </row>
    <row r="40" spans="2:7" x14ac:dyDescent="0.3">
      <c r="B40" s="150"/>
      <c r="C40" s="145"/>
      <c r="D40" s="151"/>
      <c r="E40" s="151"/>
      <c r="F40" s="151"/>
      <c r="G40" s="152"/>
    </row>
    <row r="41" spans="2:7" x14ac:dyDescent="0.3">
      <c r="B41" s="732" t="s">
        <v>94</v>
      </c>
      <c r="C41" s="733"/>
      <c r="D41" s="733"/>
      <c r="E41" s="733"/>
      <c r="F41" s="733"/>
      <c r="G41" s="734"/>
    </row>
    <row r="42" spans="2:7" x14ac:dyDescent="0.3">
      <c r="B42" s="153"/>
      <c r="C42" s="154"/>
      <c r="D42" s="154"/>
      <c r="E42" s="154"/>
      <c r="F42" s="154"/>
      <c r="G42" s="155"/>
    </row>
    <row r="43" spans="2:7" x14ac:dyDescent="0.3">
      <c r="B43" s="153"/>
      <c r="C43" s="122" t="s">
        <v>95</v>
      </c>
      <c r="D43" s="122" t="s">
        <v>23</v>
      </c>
      <c r="E43" s="122" t="s">
        <v>96</v>
      </c>
      <c r="F43" s="122" t="s">
        <v>97</v>
      </c>
      <c r="G43" s="155"/>
    </row>
    <row r="44" spans="2:7" x14ac:dyDescent="0.3">
      <c r="B44" s="153"/>
      <c r="C44" s="736" t="s">
        <v>98</v>
      </c>
      <c r="D44" s="739"/>
      <c r="E44" s="123" t="s">
        <v>99</v>
      </c>
      <c r="F44" s="124" t="s">
        <v>100</v>
      </c>
      <c r="G44" s="155"/>
    </row>
    <row r="45" spans="2:7" x14ac:dyDescent="0.3">
      <c r="B45" s="153"/>
      <c r="C45" s="737"/>
      <c r="D45" s="740"/>
      <c r="E45" s="123" t="s">
        <v>101</v>
      </c>
      <c r="F45" s="124" t="s">
        <v>102</v>
      </c>
      <c r="G45" s="155"/>
    </row>
    <row r="46" spans="2:7" x14ac:dyDescent="0.3">
      <c r="B46" s="153"/>
      <c r="C46" s="737"/>
      <c r="D46" s="740"/>
      <c r="E46" s="123" t="s">
        <v>103</v>
      </c>
      <c r="F46" s="124" t="s">
        <v>104</v>
      </c>
      <c r="G46" s="155"/>
    </row>
    <row r="47" spans="2:7" x14ac:dyDescent="0.3">
      <c r="B47" s="153"/>
      <c r="C47" s="737"/>
      <c r="D47" s="740"/>
      <c r="E47" s="123" t="s">
        <v>105</v>
      </c>
      <c r="F47" s="124" t="s">
        <v>106</v>
      </c>
      <c r="G47" s="155"/>
    </row>
    <row r="48" spans="2:7" x14ac:dyDescent="0.3">
      <c r="B48" s="153"/>
      <c r="C48" s="737"/>
      <c r="D48" s="740"/>
      <c r="E48" s="123" t="s">
        <v>107</v>
      </c>
      <c r="F48" s="124" t="s">
        <v>108</v>
      </c>
      <c r="G48" s="155"/>
    </row>
    <row r="49" spans="2:10" x14ac:dyDescent="0.3">
      <c r="B49" s="153"/>
      <c r="C49" s="738"/>
      <c r="D49" s="741"/>
      <c r="E49" s="123" t="s">
        <v>551</v>
      </c>
      <c r="F49" s="124"/>
      <c r="G49" s="155"/>
    </row>
    <row r="50" spans="2:10" ht="27.6" x14ac:dyDescent="0.3">
      <c r="B50" s="153"/>
      <c r="C50" s="125" t="s">
        <v>109</v>
      </c>
      <c r="D50" s="126" t="s">
        <v>110</v>
      </c>
      <c r="E50" s="127" t="s">
        <v>111</v>
      </c>
      <c r="F50" s="128" t="s">
        <v>112</v>
      </c>
      <c r="G50" s="155"/>
    </row>
    <row r="51" spans="2:10" x14ac:dyDescent="0.3">
      <c r="B51" s="153"/>
      <c r="C51" s="129" t="s">
        <v>113</v>
      </c>
      <c r="D51" s="130"/>
      <c r="E51" s="131" t="s">
        <v>114</v>
      </c>
      <c r="F51" s="132" t="s">
        <v>115</v>
      </c>
      <c r="G51" s="155"/>
    </row>
    <row r="52" spans="2:10" x14ac:dyDescent="0.3">
      <c r="B52" s="153"/>
      <c r="C52" s="133" t="s">
        <v>116</v>
      </c>
      <c r="D52" s="134"/>
      <c r="E52" s="135" t="s">
        <v>117</v>
      </c>
      <c r="F52" s="136" t="s">
        <v>118</v>
      </c>
      <c r="G52" s="155"/>
    </row>
    <row r="53" spans="2:10" x14ac:dyDescent="0.3">
      <c r="B53" s="153"/>
      <c r="C53" s="137" t="s">
        <v>119</v>
      </c>
      <c r="D53" s="138"/>
      <c r="E53" s="139" t="s">
        <v>120</v>
      </c>
      <c r="F53" s="140" t="s">
        <v>121</v>
      </c>
      <c r="G53" s="155"/>
    </row>
    <row r="54" spans="2:10" x14ac:dyDescent="0.3">
      <c r="B54" s="156"/>
      <c r="C54" s="157"/>
      <c r="D54" s="157"/>
      <c r="E54" s="157"/>
      <c r="F54" s="157"/>
      <c r="G54" s="158"/>
    </row>
    <row r="56" spans="2:10" ht="21" x14ac:dyDescent="0.3">
      <c r="B56" s="735" t="s">
        <v>122</v>
      </c>
      <c r="C56" s="723"/>
      <c r="D56" s="723"/>
      <c r="E56" s="723"/>
      <c r="F56" s="723"/>
      <c r="G56" s="724"/>
    </row>
    <row r="57" spans="2:10" x14ac:dyDescent="0.3">
      <c r="B57" s="159"/>
      <c r="C57" s="145"/>
      <c r="D57" s="145"/>
      <c r="E57" s="145"/>
      <c r="F57" s="145"/>
      <c r="G57" s="160"/>
    </row>
    <row r="58" spans="2:10" x14ac:dyDescent="0.3">
      <c r="B58" s="159"/>
      <c r="C58" s="145" t="s">
        <v>123</v>
      </c>
      <c r="D58" s="145"/>
      <c r="E58" s="161">
        <v>666.7</v>
      </c>
      <c r="F58" s="162" t="s">
        <v>124</v>
      </c>
      <c r="G58" s="160"/>
    </row>
    <row r="59" spans="2:10" ht="9" customHeight="1" x14ac:dyDescent="0.3">
      <c r="B59" s="159"/>
      <c r="C59" s="145"/>
      <c r="D59" s="145"/>
      <c r="E59" s="163"/>
      <c r="F59" s="162"/>
      <c r="G59" s="160"/>
    </row>
    <row r="60" spans="2:10" ht="15" customHeight="1" x14ac:dyDescent="0.3">
      <c r="B60" s="159"/>
      <c r="C60" s="145" t="s">
        <v>310</v>
      </c>
      <c r="D60" s="145"/>
      <c r="E60" s="164">
        <v>950000</v>
      </c>
      <c r="F60" s="162"/>
      <c r="G60" s="160"/>
    </row>
    <row r="61" spans="2:10" ht="9" customHeight="1" x14ac:dyDescent="0.3">
      <c r="B61" s="159"/>
      <c r="C61" s="145"/>
      <c r="D61" s="145"/>
      <c r="E61" s="163"/>
      <c r="F61" s="162"/>
      <c r="G61" s="160"/>
    </row>
    <row r="62" spans="2:10" x14ac:dyDescent="0.3">
      <c r="B62" s="159"/>
      <c r="C62" s="145" t="s">
        <v>125</v>
      </c>
      <c r="D62" s="145"/>
      <c r="E62" s="145"/>
      <c r="F62" s="145"/>
      <c r="G62" s="160"/>
    </row>
    <row r="63" spans="2:10" ht="18" customHeight="1" x14ac:dyDescent="0.3">
      <c r="B63" s="159"/>
      <c r="C63" s="189"/>
      <c r="D63" s="190" t="s">
        <v>127</v>
      </c>
      <c r="E63" s="192"/>
      <c r="F63" s="166"/>
      <c r="G63" s="160"/>
      <c r="I63" s="222" t="b">
        <v>1</v>
      </c>
      <c r="J63" s="223" t="str">
        <f>+IF(I63=TRUE,"Oui","Non")</f>
        <v>Oui</v>
      </c>
    </row>
    <row r="64" spans="2:10" ht="18" customHeight="1" x14ac:dyDescent="0.3">
      <c r="B64" s="159"/>
      <c r="C64" s="189"/>
      <c r="D64" s="190" t="s">
        <v>128</v>
      </c>
      <c r="E64" s="192"/>
      <c r="F64" s="166"/>
      <c r="G64" s="160"/>
      <c r="I64" s="222" t="b">
        <v>1</v>
      </c>
      <c r="J64" s="223" t="str">
        <f>+IF(I64=TRUE,"Oui","Non")</f>
        <v>Oui</v>
      </c>
    </row>
    <row r="65" spans="2:13" ht="18" customHeight="1" x14ac:dyDescent="0.3">
      <c r="B65" s="159"/>
      <c r="C65" s="189"/>
      <c r="D65" s="190" t="s">
        <v>129</v>
      </c>
      <c r="E65" s="192"/>
      <c r="F65" s="166"/>
      <c r="G65" s="160"/>
      <c r="I65" s="222" t="b">
        <v>1</v>
      </c>
      <c r="J65" s="223" t="str">
        <f>+IF(I65=TRUE,"Oui","Non")</f>
        <v>Oui</v>
      </c>
    </row>
    <row r="66" spans="2:13" ht="18" customHeight="1" x14ac:dyDescent="0.3">
      <c r="B66" s="159"/>
      <c r="C66" s="189"/>
      <c r="D66" s="678" t="s">
        <v>1033</v>
      </c>
      <c r="E66" s="192"/>
      <c r="F66" s="166"/>
      <c r="G66" s="160"/>
      <c r="I66" s="222"/>
      <c r="J66" s="223"/>
    </row>
    <row r="67" spans="2:13" ht="18" customHeight="1" x14ac:dyDescent="0.3">
      <c r="B67" s="159"/>
      <c r="C67" s="189"/>
      <c r="D67" s="678" t="s">
        <v>1032</v>
      </c>
      <c r="E67" s="192"/>
      <c r="F67" s="166"/>
      <c r="G67" s="160"/>
      <c r="I67" s="222"/>
      <c r="J67" s="223"/>
    </row>
    <row r="68" spans="2:13" ht="9" customHeight="1" x14ac:dyDescent="0.3">
      <c r="B68" s="159"/>
      <c r="C68" s="145"/>
      <c r="D68" s="145"/>
      <c r="E68" s="163"/>
      <c r="F68" s="162"/>
      <c r="G68" s="160"/>
    </row>
    <row r="69" spans="2:13" ht="15" customHeight="1" x14ac:dyDescent="0.3">
      <c r="B69" s="159"/>
      <c r="C69" s="145" t="s">
        <v>130</v>
      </c>
      <c r="D69" s="145"/>
      <c r="E69" s="164">
        <v>29</v>
      </c>
      <c r="F69" s="162"/>
      <c r="G69" s="160"/>
      <c r="M69" s="141" t="s">
        <v>131</v>
      </c>
    </row>
    <row r="70" spans="2:13" ht="9" customHeight="1" x14ac:dyDescent="0.3">
      <c r="B70" s="159"/>
      <c r="C70" s="145"/>
      <c r="D70" s="145"/>
      <c r="E70" s="167"/>
      <c r="F70" s="162"/>
      <c r="G70" s="160"/>
      <c r="M70" s="141" t="s">
        <v>132</v>
      </c>
    </row>
    <row r="71" spans="2:13" ht="15" customHeight="1" x14ac:dyDescent="0.3">
      <c r="B71" s="159"/>
      <c r="C71" s="145"/>
      <c r="D71" s="145"/>
      <c r="E71" s="145"/>
      <c r="F71" s="162"/>
      <c r="G71" s="160"/>
      <c r="M71" s="141" t="s">
        <v>133</v>
      </c>
    </row>
    <row r="72" spans="2:13" ht="26.25" customHeight="1" x14ac:dyDescent="0.3">
      <c r="B72" s="159"/>
      <c r="C72" s="731" t="s">
        <v>651</v>
      </c>
      <c r="D72" s="731"/>
      <c r="E72" s="161" t="s">
        <v>82</v>
      </c>
      <c r="F72" s="166" t="s">
        <v>126</v>
      </c>
      <c r="G72" s="160"/>
    </row>
    <row r="73" spans="2:13" ht="7.5" customHeight="1" x14ac:dyDescent="0.3">
      <c r="B73" s="159"/>
      <c r="C73" s="168"/>
      <c r="D73" s="168"/>
      <c r="E73" s="165"/>
      <c r="F73" s="166"/>
      <c r="G73" s="160"/>
    </row>
    <row r="74" spans="2:13" ht="19.5" customHeight="1" x14ac:dyDescent="0.3">
      <c r="B74" s="159"/>
      <c r="C74" s="731" t="s">
        <v>652</v>
      </c>
      <c r="D74" s="731"/>
      <c r="E74" s="161" t="s">
        <v>82</v>
      </c>
      <c r="F74" s="166" t="s">
        <v>126</v>
      </c>
      <c r="G74" s="160"/>
    </row>
    <row r="75" spans="2:13" ht="20.55" customHeight="1" x14ac:dyDescent="0.3">
      <c r="B75" s="159"/>
      <c r="C75" s="168"/>
      <c r="D75" s="168"/>
      <c r="E75" s="636"/>
      <c r="F75" s="166"/>
      <c r="G75" s="160"/>
    </row>
    <row r="76" spans="2:13" x14ac:dyDescent="0.3">
      <c r="B76" s="169"/>
      <c r="C76" s="642" t="s">
        <v>903</v>
      </c>
      <c r="D76" s="170"/>
      <c r="E76" s="643">
        <v>200000000</v>
      </c>
      <c r="F76" s="644" t="s">
        <v>904</v>
      </c>
      <c r="G76" s="171"/>
    </row>
    <row r="77" spans="2:13" x14ac:dyDescent="0.3">
      <c r="B77" s="145"/>
      <c r="C77" s="303"/>
      <c r="D77" s="145"/>
      <c r="E77" s="145"/>
      <c r="F77" s="145"/>
      <c r="G77" s="145"/>
    </row>
    <row r="78" spans="2:13" ht="15" thickBot="1" x14ac:dyDescent="0.35">
      <c r="B78" s="145"/>
      <c r="C78" s="303"/>
      <c r="D78" s="289" t="s">
        <v>491</v>
      </c>
      <c r="E78" s="145"/>
      <c r="F78" s="145"/>
      <c r="G78" s="145"/>
    </row>
    <row r="79" spans="2:13" s="202" customFormat="1" x14ac:dyDescent="0.3">
      <c r="B79" s="145"/>
      <c r="C79" s="303"/>
      <c r="D79" s="305" t="s">
        <v>515</v>
      </c>
      <c r="E79" s="306" t="s">
        <v>813</v>
      </c>
      <c r="F79" s="145"/>
      <c r="G79" s="145"/>
    </row>
    <row r="80" spans="2:13" s="202" customFormat="1" x14ac:dyDescent="0.3">
      <c r="B80" s="145"/>
      <c r="C80" s="303"/>
      <c r="D80" s="307" t="s">
        <v>516</v>
      </c>
      <c r="E80" s="308" t="s">
        <v>812</v>
      </c>
      <c r="F80" s="145"/>
      <c r="G80" s="145"/>
    </row>
    <row r="81" spans="2:7" s="202" customFormat="1" x14ac:dyDescent="0.3">
      <c r="B81" s="145"/>
      <c r="C81" s="303"/>
      <c r="D81" s="307" t="s">
        <v>517</v>
      </c>
      <c r="E81" s="308" t="s">
        <v>814</v>
      </c>
      <c r="F81" s="145"/>
      <c r="G81" s="145"/>
    </row>
    <row r="82" spans="2:7" s="202" customFormat="1" x14ac:dyDescent="0.3">
      <c r="D82" s="307" t="s">
        <v>518</v>
      </c>
      <c r="E82" s="301" t="s">
        <v>815</v>
      </c>
    </row>
    <row r="83" spans="2:7" s="202" customFormat="1" x14ac:dyDescent="0.3">
      <c r="D83" s="334" t="s">
        <v>519</v>
      </c>
      <c r="E83" s="409" t="s">
        <v>816</v>
      </c>
    </row>
    <row r="84" spans="2:7" s="202" customFormat="1" x14ac:dyDescent="0.3">
      <c r="D84" s="309" t="s">
        <v>520</v>
      </c>
      <c r="E84" s="301" t="s">
        <v>817</v>
      </c>
    </row>
    <row r="85" spans="2:7" s="202" customFormat="1" ht="15" thickBot="1" x14ac:dyDescent="0.35">
      <c r="D85" s="310" t="s">
        <v>577</v>
      </c>
      <c r="E85" s="302"/>
    </row>
    <row r="86" spans="2:7" x14ac:dyDescent="0.3">
      <c r="D86" s="304" t="s">
        <v>532</v>
      </c>
      <c r="E86" s="292" t="s">
        <v>501</v>
      </c>
    </row>
    <row r="87" spans="2:7" x14ac:dyDescent="0.3">
      <c r="D87" s="291"/>
      <c r="E87" s="292" t="s">
        <v>497</v>
      </c>
    </row>
    <row r="88" spans="2:7" x14ac:dyDescent="0.3">
      <c r="D88" s="291"/>
      <c r="E88" s="292" t="s">
        <v>498</v>
      </c>
    </row>
    <row r="89" spans="2:7" x14ac:dyDescent="0.3">
      <c r="D89" s="291"/>
      <c r="E89" s="292" t="s">
        <v>494</v>
      </c>
    </row>
    <row r="90" spans="2:7" x14ac:dyDescent="0.3">
      <c r="D90" s="291"/>
      <c r="E90" s="292" t="s">
        <v>495</v>
      </c>
    </row>
    <row r="91" spans="2:7" x14ac:dyDescent="0.3">
      <c r="D91" s="291"/>
      <c r="E91" s="410" t="s">
        <v>499</v>
      </c>
    </row>
    <row r="92" spans="2:7" x14ac:dyDescent="0.3">
      <c r="D92" s="291"/>
      <c r="E92" s="292" t="s">
        <v>500</v>
      </c>
    </row>
    <row r="93" spans="2:7" ht="15" thickBot="1" x14ac:dyDescent="0.35">
      <c r="D93" s="293"/>
      <c r="E93" s="294" t="s">
        <v>496</v>
      </c>
    </row>
    <row r="94" spans="2:7" ht="15" thickBot="1" x14ac:dyDescent="0.35">
      <c r="D94" s="295" t="s">
        <v>492</v>
      </c>
      <c r="E94" s="296" t="s">
        <v>818</v>
      </c>
    </row>
    <row r="95" spans="2:7" ht="15" thickBot="1" x14ac:dyDescent="0.35">
      <c r="D95" s="295" t="s">
        <v>505</v>
      </c>
      <c r="E95" s="296" t="s">
        <v>818</v>
      </c>
    </row>
    <row r="96" spans="2:7" ht="28.8" x14ac:dyDescent="0.3">
      <c r="D96" s="290" t="s">
        <v>531</v>
      </c>
      <c r="E96" s="297" t="s">
        <v>502</v>
      </c>
    </row>
    <row r="97" spans="4:5" x14ac:dyDescent="0.3">
      <c r="D97" s="291"/>
      <c r="E97" s="298" t="s">
        <v>506</v>
      </c>
    </row>
    <row r="98" spans="4:5" x14ac:dyDescent="0.3">
      <c r="D98" s="291"/>
      <c r="E98" s="411" t="s">
        <v>503</v>
      </c>
    </row>
    <row r="99" spans="4:5" x14ac:dyDescent="0.3">
      <c r="D99" s="291"/>
      <c r="E99" s="298" t="s">
        <v>507</v>
      </c>
    </row>
    <row r="100" spans="4:5" ht="15" thickBot="1" x14ac:dyDescent="0.35">
      <c r="D100" s="293"/>
      <c r="E100" s="278" t="s">
        <v>504</v>
      </c>
    </row>
    <row r="101" spans="4:5" ht="15" thickBot="1" x14ac:dyDescent="0.35">
      <c r="D101" s="295" t="s">
        <v>508</v>
      </c>
      <c r="E101" s="296"/>
    </row>
    <row r="102" spans="4:5" x14ac:dyDescent="0.3">
      <c r="E102" s="311"/>
    </row>
    <row r="104" spans="4:5" ht="15" thickBot="1" x14ac:dyDescent="0.35">
      <c r="D104" s="289" t="s">
        <v>513</v>
      </c>
    </row>
    <row r="105" spans="4:5" x14ac:dyDescent="0.3">
      <c r="D105" s="299" t="s">
        <v>512</v>
      </c>
      <c r="E105" s="407" t="s">
        <v>807</v>
      </c>
    </row>
    <row r="106" spans="4:5" x14ac:dyDescent="0.3">
      <c r="D106" s="300" t="s">
        <v>511</v>
      </c>
      <c r="E106" s="408" t="s">
        <v>27</v>
      </c>
    </row>
    <row r="107" spans="4:5" ht="28.8" x14ac:dyDescent="0.3">
      <c r="D107" s="300" t="s">
        <v>653</v>
      </c>
      <c r="E107" s="408" t="s">
        <v>808</v>
      </c>
    </row>
    <row r="108" spans="4:5" x14ac:dyDescent="0.3">
      <c r="D108" s="300"/>
      <c r="E108" s="408"/>
    </row>
    <row r="109" spans="4:5" x14ac:dyDescent="0.3">
      <c r="D109" s="300" t="s">
        <v>514</v>
      </c>
      <c r="E109" s="408" t="s">
        <v>42</v>
      </c>
    </row>
    <row r="110" spans="4:5" ht="28.8" x14ac:dyDescent="0.3">
      <c r="D110" s="300" t="s">
        <v>552</v>
      </c>
      <c r="E110" s="408" t="s">
        <v>553</v>
      </c>
    </row>
    <row r="111" spans="4:5" ht="28.8" x14ac:dyDescent="0.3">
      <c r="D111" s="668" t="s">
        <v>907</v>
      </c>
      <c r="E111" s="669" t="s">
        <v>908</v>
      </c>
    </row>
    <row r="112" spans="4:5" x14ac:dyDescent="0.3">
      <c r="D112" s="670" t="s">
        <v>982</v>
      </c>
      <c r="E112" s="671" t="s">
        <v>983</v>
      </c>
    </row>
    <row r="113" spans="4:5" ht="57.6" x14ac:dyDescent="0.3">
      <c r="D113" s="670" t="s">
        <v>984</v>
      </c>
      <c r="E113" s="671" t="s">
        <v>985</v>
      </c>
    </row>
    <row r="114" spans="4:5" x14ac:dyDescent="0.3">
      <c r="D114" s="670"/>
      <c r="E114" s="671"/>
    </row>
    <row r="116" spans="4:5" ht="15" thickBot="1" x14ac:dyDescent="0.35">
      <c r="D116" s="289" t="s">
        <v>646</v>
      </c>
    </row>
    <row r="117" spans="4:5" x14ac:dyDescent="0.3">
      <c r="D117" s="312" t="s">
        <v>523</v>
      </c>
      <c r="E117" s="297"/>
    </row>
    <row r="118" spans="4:5" x14ac:dyDescent="0.3">
      <c r="D118" s="313" t="s">
        <v>524</v>
      </c>
      <c r="E118" s="298"/>
    </row>
    <row r="119" spans="4:5" x14ac:dyDescent="0.3">
      <c r="D119" s="314" t="s">
        <v>515</v>
      </c>
      <c r="E119" s="298"/>
    </row>
    <row r="120" spans="4:5" x14ac:dyDescent="0.3">
      <c r="D120" s="314" t="s">
        <v>516</v>
      </c>
      <c r="E120" s="298"/>
    </row>
    <row r="121" spans="4:5" x14ac:dyDescent="0.3">
      <c r="D121" s="314" t="s">
        <v>521</v>
      </c>
      <c r="E121" s="298"/>
    </row>
    <row r="122" spans="4:5" x14ac:dyDescent="0.3">
      <c r="D122" s="315" t="s">
        <v>530</v>
      </c>
      <c r="E122" s="316" t="s">
        <v>528</v>
      </c>
    </row>
    <row r="123" spans="4:5" x14ac:dyDescent="0.3">
      <c r="D123" s="291"/>
      <c r="E123" s="316" t="s">
        <v>647</v>
      </c>
    </row>
    <row r="124" spans="4:5" x14ac:dyDescent="0.3">
      <c r="D124" s="291"/>
      <c r="E124" s="316" t="s">
        <v>529</v>
      </c>
    </row>
    <row r="125" spans="4:5" x14ac:dyDescent="0.3">
      <c r="D125" s="291"/>
      <c r="E125" s="316" t="s">
        <v>525</v>
      </c>
    </row>
    <row r="126" spans="4:5" x14ac:dyDescent="0.3">
      <c r="D126" s="291"/>
      <c r="E126" s="316" t="s">
        <v>526</v>
      </c>
    </row>
    <row r="127" spans="4:5" x14ac:dyDescent="0.3">
      <c r="D127" s="291"/>
      <c r="E127" s="316" t="s">
        <v>537</v>
      </c>
    </row>
    <row r="128" spans="4:5" x14ac:dyDescent="0.3">
      <c r="D128" s="291"/>
      <c r="E128" s="316" t="s">
        <v>527</v>
      </c>
    </row>
    <row r="129" spans="4:5" x14ac:dyDescent="0.3">
      <c r="D129" s="291"/>
      <c r="E129" s="318" t="s">
        <v>538</v>
      </c>
    </row>
    <row r="130" spans="4:5" x14ac:dyDescent="0.3">
      <c r="D130" s="291"/>
      <c r="E130" s="318" t="s">
        <v>539</v>
      </c>
    </row>
    <row r="131" spans="4:5" x14ac:dyDescent="0.3">
      <c r="D131" s="291"/>
      <c r="E131" s="316" t="s">
        <v>493</v>
      </c>
    </row>
    <row r="132" spans="4:5" x14ac:dyDescent="0.3">
      <c r="D132" s="314" t="s">
        <v>533</v>
      </c>
      <c r="E132" s="298"/>
    </row>
    <row r="133" spans="4:5" x14ac:dyDescent="0.3">
      <c r="D133" s="313" t="s">
        <v>522</v>
      </c>
      <c r="E133" s="298"/>
    </row>
    <row r="134" spans="4:5" ht="33" customHeight="1" thickBot="1" x14ac:dyDescent="0.35">
      <c r="D134" s="317" t="s">
        <v>648</v>
      </c>
      <c r="E134" s="278"/>
    </row>
  </sheetData>
  <sheetProtection selectLockedCells="1"/>
  <customSheetViews>
    <customSheetView guid="{DC6740B0-FE4F-4B4C-936C-D38273196F74}" fitToPage="1" topLeftCell="A55">
      <selection activeCell="C88" sqref="C88"/>
      <pageMargins left="0.7" right="0.7" top="0.75" bottom="0.75" header="0.3" footer="0.3"/>
      <pageSetup paperSize="8" scale="88" orientation="landscape" r:id="rId1"/>
    </customSheetView>
  </customSheetViews>
  <mergeCells count="16">
    <mergeCell ref="C72:D72"/>
    <mergeCell ref="C74:D74"/>
    <mergeCell ref="B41:G41"/>
    <mergeCell ref="B56:G56"/>
    <mergeCell ref="C44:C49"/>
    <mergeCell ref="D44:D49"/>
    <mergeCell ref="C39:G39"/>
    <mergeCell ref="B2:G2"/>
    <mergeCell ref="C27:G28"/>
    <mergeCell ref="C31:G31"/>
    <mergeCell ref="C34:G34"/>
    <mergeCell ref="C35:G35"/>
    <mergeCell ref="C36:G36"/>
    <mergeCell ref="C37:G37"/>
    <mergeCell ref="C38:G38"/>
    <mergeCell ref="F9:F24"/>
  </mergeCells>
  <conditionalFormatting sqref="H86:I86">
    <cfRule type="expression" priority="1">
      <formula>ISBLANK(#REF!)</formula>
    </cfRule>
  </conditionalFormatting>
  <dataValidations count="1">
    <dataValidation type="list" allowBlank="1" showInputMessage="1" showErrorMessage="1" sqref="E72:E74">
      <formula1>"Oui,Non"</formula1>
    </dataValidation>
  </dataValidations>
  <hyperlinks>
    <hyperlink ref="E44" location="'Axe 1'!A1" display="Axe 1"/>
    <hyperlink ref="E45" location="'Axe 2'!A1" display="Axe 2"/>
    <hyperlink ref="E46" location="'Axe 3'!A1" display="Axe 3"/>
    <hyperlink ref="E47" location="'Axe 4'!A1" display="Axe 4"/>
    <hyperlink ref="E48" location="'Axe 5'!A1" display="Axe 5"/>
    <hyperlink ref="E50" location="'trame filière'!A1" display="Trame filière"/>
    <hyperlink ref="E52" location="Alimentation!A1" display="Alimentation"/>
    <hyperlink ref="E51" location="'(Dé)Construction et aménagement'!A1" display="(Dé)construction et aménagement"/>
    <hyperlink ref="E53" location="'Note finale'!A1" display="Note finale"/>
    <hyperlink ref="E49" location="Indicateurs!A1" display="Indicateurs"/>
    <hyperlink ref="E83" r:id="rId2"/>
  </hyperlinks>
  <pageMargins left="0.7" right="0.7" top="0.75" bottom="0.75" header="0.3" footer="0.3"/>
  <pageSetup paperSize="8" scale="88" orientation="landscape" r:id="rId3"/>
  <ignoredErrors>
    <ignoredError sqref="J63:J65" unlockedFormula="1"/>
  </ignoredErrors>
  <drawing r:id="rId4"/>
  <legacyDrawing r:id="rId5"/>
  <mc:AlternateContent xmlns:mc="http://schemas.openxmlformats.org/markup-compatibility/2006">
    <mc:Choice Requires="x14">
      <controls>
        <mc:AlternateContent xmlns:mc="http://schemas.openxmlformats.org/markup-compatibility/2006">
          <mc:Choice Requires="x14">
            <control shapeId="13324" r:id="rId6" name="Check Box 12">
              <controlPr locked="0" defaultSize="0" autoFill="0" autoLine="0" autoPict="0">
                <anchor moveWithCells="1">
                  <from>
                    <xdr:col>2</xdr:col>
                    <xdr:colOff>876300</xdr:colOff>
                    <xdr:row>61</xdr:row>
                    <xdr:rowOff>175260</xdr:rowOff>
                  </from>
                  <to>
                    <xdr:col>3</xdr:col>
                    <xdr:colOff>68580</xdr:colOff>
                    <xdr:row>62</xdr:row>
                    <xdr:rowOff>213360</xdr:rowOff>
                  </to>
                </anchor>
              </controlPr>
            </control>
          </mc:Choice>
        </mc:AlternateContent>
        <mc:AlternateContent xmlns:mc="http://schemas.openxmlformats.org/markup-compatibility/2006">
          <mc:Choice Requires="x14">
            <control shapeId="13326" r:id="rId7" name="Check Box 14">
              <controlPr locked="0" defaultSize="0" autoFill="0" autoLine="0" autoPict="0">
                <anchor moveWithCells="1">
                  <from>
                    <xdr:col>2</xdr:col>
                    <xdr:colOff>876300</xdr:colOff>
                    <xdr:row>62</xdr:row>
                    <xdr:rowOff>213360</xdr:rowOff>
                  </from>
                  <to>
                    <xdr:col>3</xdr:col>
                    <xdr:colOff>60960</xdr:colOff>
                    <xdr:row>64</xdr:row>
                    <xdr:rowOff>0</xdr:rowOff>
                  </to>
                </anchor>
              </controlPr>
            </control>
          </mc:Choice>
        </mc:AlternateContent>
        <mc:AlternateContent xmlns:mc="http://schemas.openxmlformats.org/markup-compatibility/2006">
          <mc:Choice Requires="x14">
            <control shapeId="13327" r:id="rId8" name="Check Box 15">
              <controlPr locked="0" defaultSize="0" autoFill="0" autoLine="0" autoPict="0">
                <anchor moveWithCells="1">
                  <from>
                    <xdr:col>2</xdr:col>
                    <xdr:colOff>876300</xdr:colOff>
                    <xdr:row>64</xdr:row>
                    <xdr:rowOff>0</xdr:rowOff>
                  </from>
                  <to>
                    <xdr:col>3</xdr:col>
                    <xdr:colOff>60960</xdr:colOff>
                    <xdr:row>65</xdr:row>
                    <xdr:rowOff>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2">
    <tabColor theme="7"/>
    <pageSetUpPr fitToPage="1"/>
  </sheetPr>
  <dimension ref="A2:M11"/>
  <sheetViews>
    <sheetView workbookViewId="0">
      <selection activeCell="I4" sqref="I4"/>
    </sheetView>
  </sheetViews>
  <sheetFormatPr baseColWidth="10" defaultColWidth="11.44140625" defaultRowHeight="14.4" x14ac:dyDescent="0.3"/>
  <cols>
    <col min="1" max="1" width="12.77734375" bestFit="1" customWidth="1"/>
    <col min="2" max="2" width="16.77734375" customWidth="1"/>
    <col min="3" max="3" width="30.44140625" customWidth="1"/>
    <col min="4" max="5" width="30.77734375" customWidth="1"/>
    <col min="6" max="7" width="30.44140625" customWidth="1"/>
    <col min="8" max="9" width="30.77734375" customWidth="1"/>
    <col min="11" max="11" width="11.44140625" hidden="1" customWidth="1"/>
    <col min="12" max="12" width="15.5546875" bestFit="1" customWidth="1"/>
  </cols>
  <sheetData>
    <row r="2" spans="1:13" ht="15" thickBot="1" x14ac:dyDescent="0.35"/>
    <row r="3" spans="1:13" ht="91.5" customHeight="1" thickBot="1" x14ac:dyDescent="0.35">
      <c r="B3" s="35" t="s">
        <v>366</v>
      </c>
      <c r="L3" s="270" t="s">
        <v>381</v>
      </c>
      <c r="M3" s="271">
        <f>SUM(K:K)/((COUNTA(B:B)-1)*343)</f>
        <v>0.42773844231570179</v>
      </c>
    </row>
    <row r="4" spans="1:13" ht="96.75" customHeight="1" x14ac:dyDescent="0.3">
      <c r="A4" s="879" t="s">
        <v>167</v>
      </c>
      <c r="B4" s="268" t="s">
        <v>344</v>
      </c>
      <c r="C4" s="264" t="s">
        <v>352</v>
      </c>
      <c r="D4" s="264" t="s">
        <v>376</v>
      </c>
      <c r="E4" s="264" t="s">
        <v>354</v>
      </c>
      <c r="F4" s="264" t="s">
        <v>367</v>
      </c>
      <c r="G4" s="264" t="s">
        <v>373</v>
      </c>
      <c r="H4" s="264" t="s">
        <v>377</v>
      </c>
      <c r="I4" s="264">
        <v>12</v>
      </c>
      <c r="K4">
        <f>COUNTA(C4:I4)^3</f>
        <v>343</v>
      </c>
    </row>
    <row r="5" spans="1:13" ht="57.6" x14ac:dyDescent="0.3">
      <c r="A5" s="879"/>
      <c r="B5" s="268" t="s">
        <v>345</v>
      </c>
      <c r="C5" s="264" t="s">
        <v>365</v>
      </c>
      <c r="D5" s="264" t="s">
        <v>353</v>
      </c>
      <c r="E5" s="264" t="s">
        <v>356</v>
      </c>
      <c r="F5" s="264" t="s">
        <v>369</v>
      </c>
      <c r="G5" s="264" t="s">
        <v>375</v>
      </c>
      <c r="H5" s="264"/>
      <c r="I5" s="264"/>
      <c r="K5">
        <f t="shared" ref="K5:K9" si="0">COUNTA(C5:I5)^3</f>
        <v>125</v>
      </c>
    </row>
    <row r="6" spans="1:13" ht="187.5" customHeight="1" x14ac:dyDescent="0.3">
      <c r="A6" s="879"/>
      <c r="B6" s="268" t="s">
        <v>358</v>
      </c>
      <c r="C6" s="264" t="s">
        <v>357</v>
      </c>
      <c r="D6" s="264" t="s">
        <v>364</v>
      </c>
      <c r="E6" s="264" t="s">
        <v>359</v>
      </c>
      <c r="F6" s="264" t="s">
        <v>378</v>
      </c>
      <c r="G6" s="264" t="s">
        <v>379</v>
      </c>
      <c r="H6" s="264" t="s">
        <v>374</v>
      </c>
      <c r="I6" s="264">
        <v>12</v>
      </c>
      <c r="K6">
        <f t="shared" si="0"/>
        <v>343</v>
      </c>
    </row>
    <row r="7" spans="1:13" ht="99" customHeight="1" x14ac:dyDescent="0.3">
      <c r="A7" s="879"/>
      <c r="B7" s="268" t="s">
        <v>346</v>
      </c>
      <c r="C7" s="264" t="s">
        <v>349</v>
      </c>
      <c r="D7" s="264" t="s">
        <v>363</v>
      </c>
      <c r="E7" s="264" t="s">
        <v>355</v>
      </c>
      <c r="F7" s="264" t="s">
        <v>370</v>
      </c>
      <c r="G7" s="264" t="s">
        <v>380</v>
      </c>
      <c r="H7" s="264"/>
      <c r="I7" s="264"/>
      <c r="K7">
        <f t="shared" si="0"/>
        <v>125</v>
      </c>
    </row>
    <row r="8" spans="1:13" ht="49.5" customHeight="1" x14ac:dyDescent="0.3">
      <c r="A8" s="879"/>
      <c r="B8" s="268" t="s">
        <v>347</v>
      </c>
      <c r="C8" s="264" t="s">
        <v>350</v>
      </c>
      <c r="D8" s="264" t="s">
        <v>362</v>
      </c>
      <c r="E8" s="264" t="s">
        <v>360</v>
      </c>
      <c r="F8" s="264" t="s">
        <v>368</v>
      </c>
      <c r="G8" s="264"/>
      <c r="H8" s="264"/>
      <c r="I8" s="264"/>
      <c r="K8">
        <f t="shared" si="0"/>
        <v>64</v>
      </c>
    </row>
    <row r="9" spans="1:13" ht="43.2" x14ac:dyDescent="0.3">
      <c r="A9" s="879"/>
      <c r="B9" s="268" t="s">
        <v>348</v>
      </c>
      <c r="C9" s="264" t="s">
        <v>351</v>
      </c>
      <c r="D9" s="264" t="s">
        <v>361</v>
      </c>
      <c r="E9" s="264" t="s">
        <v>355</v>
      </c>
      <c r="F9" s="264"/>
      <c r="G9" s="264"/>
      <c r="H9" s="264"/>
      <c r="I9" s="264"/>
      <c r="K9">
        <f t="shared" si="0"/>
        <v>27</v>
      </c>
    </row>
    <row r="10" spans="1:13" ht="43.2" x14ac:dyDescent="0.3">
      <c r="A10" s="269" t="s">
        <v>372</v>
      </c>
      <c r="B10" s="267"/>
      <c r="C10" s="3"/>
      <c r="D10" s="3"/>
      <c r="E10" s="3"/>
      <c r="F10" s="3"/>
      <c r="G10" s="3"/>
      <c r="H10" s="3"/>
      <c r="I10" s="3"/>
    </row>
    <row r="11" spans="1:13" x14ac:dyDescent="0.3">
      <c r="B11">
        <v>0</v>
      </c>
    </row>
  </sheetData>
  <customSheetViews>
    <customSheetView guid="{DC6740B0-FE4F-4B4C-936C-D38273196F74}" fitToPage="1" hiddenColumns="1">
      <selection activeCell="I4" sqref="I4"/>
      <pageMargins left="0.25" right="0.25" top="0.75" bottom="0.75" header="0.3" footer="0.3"/>
      <pageSetup paperSize="8" fitToHeight="0" orientation="landscape" r:id="rId1"/>
    </customSheetView>
  </customSheetViews>
  <mergeCells count="1">
    <mergeCell ref="A4:A9"/>
  </mergeCells>
  <pageMargins left="0.25" right="0.25" top="0.75" bottom="0.75" header="0.3" footer="0.3"/>
  <pageSetup paperSize="8" fitToHeight="0" orientation="landscape"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3">
    <tabColor theme="4"/>
    <pageSetUpPr fitToPage="1"/>
  </sheetPr>
  <dimension ref="A1:H41"/>
  <sheetViews>
    <sheetView topLeftCell="A28" workbookViewId="0">
      <selection activeCell="B10" sqref="B10:G10"/>
    </sheetView>
  </sheetViews>
  <sheetFormatPr baseColWidth="10" defaultColWidth="11.44140625" defaultRowHeight="14.4" x14ac:dyDescent="0.3"/>
  <cols>
    <col min="1" max="1" width="2.5546875" customWidth="1"/>
    <col min="2" max="2" width="18" style="26" customWidth="1"/>
    <col min="3" max="6" width="30.5546875" customWidth="1"/>
    <col min="7" max="7" width="38.77734375" customWidth="1"/>
  </cols>
  <sheetData>
    <row r="1" spans="2:8" ht="34.5" customHeight="1" x14ac:dyDescent="0.3">
      <c r="B1" s="880" t="s">
        <v>182</v>
      </c>
      <c r="C1" s="881"/>
      <c r="D1" s="881"/>
      <c r="E1" s="881"/>
      <c r="F1" s="881"/>
      <c r="G1" s="881"/>
      <c r="H1" s="6"/>
    </row>
    <row r="2" spans="2:8" ht="4.5" customHeight="1" x14ac:dyDescent="0.3">
      <c r="B2" s="48"/>
      <c r="C2" s="1"/>
      <c r="D2" s="1"/>
      <c r="E2" s="1"/>
      <c r="F2" s="1"/>
      <c r="G2" s="1"/>
    </row>
    <row r="3" spans="2:8" x14ac:dyDescent="0.3">
      <c r="B3" s="905" t="s">
        <v>160</v>
      </c>
      <c r="C3" s="906"/>
      <c r="D3" s="906"/>
      <c r="E3" s="906"/>
      <c r="F3" s="906"/>
      <c r="G3" s="907"/>
      <c r="H3" s="6"/>
    </row>
    <row r="4" spans="2:8" ht="25.5" customHeight="1" x14ac:dyDescent="0.3">
      <c r="B4" s="908" t="s">
        <v>183</v>
      </c>
      <c r="C4" s="909"/>
      <c r="D4" s="909"/>
      <c r="E4" s="909"/>
      <c r="F4" s="909"/>
      <c r="G4" s="910"/>
    </row>
    <row r="5" spans="2:8" ht="8.25" customHeight="1" x14ac:dyDescent="0.3">
      <c r="B5" s="48"/>
      <c r="C5" s="1"/>
      <c r="D5" s="1"/>
      <c r="E5" s="1"/>
      <c r="F5" s="1"/>
      <c r="G5" s="1"/>
    </row>
    <row r="6" spans="2:8" x14ac:dyDescent="0.3">
      <c r="B6" s="905" t="s">
        <v>162</v>
      </c>
      <c r="C6" s="906"/>
      <c r="D6" s="906"/>
      <c r="E6" s="906"/>
      <c r="F6" s="906"/>
      <c r="G6" s="907"/>
    </row>
    <row r="7" spans="2:8" ht="37.5" customHeight="1" x14ac:dyDescent="0.3">
      <c r="B7" s="908" t="s">
        <v>184</v>
      </c>
      <c r="C7" s="909"/>
      <c r="D7" s="909"/>
      <c r="E7" s="909"/>
      <c r="F7" s="909"/>
      <c r="G7" s="910"/>
    </row>
    <row r="8" spans="2:8" ht="8.25" customHeight="1" x14ac:dyDescent="0.3">
      <c r="B8" s="49"/>
      <c r="C8" s="50"/>
      <c r="D8" s="50"/>
      <c r="E8" s="50"/>
      <c r="F8" s="50"/>
      <c r="G8" s="50"/>
    </row>
    <row r="9" spans="2:8" x14ac:dyDescent="0.3">
      <c r="B9" s="911" t="s">
        <v>163</v>
      </c>
      <c r="C9" s="912"/>
      <c r="D9" s="912"/>
      <c r="E9" s="912"/>
      <c r="F9" s="912"/>
      <c r="G9" s="913"/>
    </row>
    <row r="10" spans="2:8" ht="342" customHeight="1" x14ac:dyDescent="0.3">
      <c r="B10" s="908" t="s">
        <v>185</v>
      </c>
      <c r="C10" s="909"/>
      <c r="D10" s="909"/>
      <c r="E10" s="909"/>
      <c r="F10" s="909"/>
      <c r="G10" s="910"/>
    </row>
    <row r="11" spans="2:8" ht="256.5" customHeight="1" x14ac:dyDescent="0.3">
      <c r="B11" s="908" t="s">
        <v>186</v>
      </c>
      <c r="C11" s="909"/>
      <c r="D11" s="909"/>
      <c r="E11" s="909"/>
      <c r="F11" s="909"/>
      <c r="G11" s="910"/>
    </row>
    <row r="12" spans="2:8" ht="409.5" customHeight="1" x14ac:dyDescent="0.3">
      <c r="B12" s="908" t="s">
        <v>187</v>
      </c>
      <c r="C12" s="909"/>
      <c r="D12" s="909"/>
      <c r="E12" s="909"/>
      <c r="F12" s="909"/>
      <c r="G12" s="910"/>
    </row>
    <row r="13" spans="2:8" ht="8.25" customHeight="1" x14ac:dyDescent="0.3">
      <c r="B13" s="48"/>
      <c r="C13" s="1"/>
      <c r="D13" s="1"/>
      <c r="E13" s="1"/>
      <c r="F13" s="1"/>
      <c r="G13" s="1"/>
    </row>
    <row r="14" spans="2:8" x14ac:dyDescent="0.3">
      <c r="B14" s="905" t="s">
        <v>164</v>
      </c>
      <c r="C14" s="906"/>
      <c r="D14" s="906"/>
      <c r="E14" s="906"/>
      <c r="F14" s="906"/>
      <c r="G14" s="907"/>
    </row>
    <row r="15" spans="2:8" ht="233.25" customHeight="1" x14ac:dyDescent="0.3">
      <c r="B15" s="914" t="s">
        <v>188</v>
      </c>
      <c r="C15" s="915"/>
      <c r="D15" s="915"/>
      <c r="E15" s="915"/>
      <c r="F15" s="915"/>
      <c r="G15" s="916"/>
    </row>
    <row r="16" spans="2:8" ht="9.75" customHeight="1" x14ac:dyDescent="0.3">
      <c r="B16" s="48"/>
      <c r="C16" s="1"/>
      <c r="D16" s="1"/>
      <c r="E16" s="1"/>
      <c r="F16" s="1"/>
      <c r="G16" s="1"/>
    </row>
    <row r="17" spans="1:7" ht="18" customHeight="1" x14ac:dyDescent="0.3">
      <c r="B17" s="902" t="s">
        <v>165</v>
      </c>
      <c r="C17" s="903"/>
      <c r="D17" s="903"/>
      <c r="E17" s="903"/>
      <c r="F17" s="903"/>
      <c r="G17" s="904"/>
    </row>
    <row r="18" spans="1:7" s="1" customFormat="1" ht="86.25" customHeight="1" x14ac:dyDescent="0.3">
      <c r="B18" s="51" t="s">
        <v>166</v>
      </c>
    </row>
    <row r="19" spans="1:7" s="1" customFormat="1" ht="13.8" x14ac:dyDescent="0.3">
      <c r="A19" s="889" t="s">
        <v>167</v>
      </c>
      <c r="B19" s="52" t="s">
        <v>189</v>
      </c>
      <c r="C19" s="53"/>
      <c r="D19" s="54"/>
      <c r="E19" s="54"/>
      <c r="F19" s="54"/>
      <c r="G19" s="54"/>
    </row>
    <row r="20" spans="1:7" s="1" customFormat="1" ht="27.6" x14ac:dyDescent="0.3">
      <c r="A20" s="889"/>
      <c r="B20" s="52" t="s">
        <v>190</v>
      </c>
      <c r="C20" s="54"/>
      <c r="D20" s="54"/>
      <c r="E20" s="53"/>
      <c r="F20" s="54"/>
      <c r="G20" s="54"/>
    </row>
    <row r="21" spans="1:7" s="1" customFormat="1" ht="43.2" x14ac:dyDescent="0.3">
      <c r="A21" s="889"/>
      <c r="B21" s="52" t="s">
        <v>191</v>
      </c>
      <c r="C21" s="54"/>
      <c r="D21" s="55"/>
      <c r="E21" s="54"/>
      <c r="F21" s="56"/>
      <c r="G21" s="57" t="s">
        <v>192</v>
      </c>
    </row>
    <row r="22" spans="1:7" s="1" customFormat="1" ht="13.8" x14ac:dyDescent="0.3">
      <c r="A22" s="889"/>
      <c r="B22" s="52" t="s">
        <v>193</v>
      </c>
      <c r="C22" s="890" t="s">
        <v>194</v>
      </c>
      <c r="D22" s="55"/>
      <c r="E22" s="890" t="s">
        <v>195</v>
      </c>
      <c r="F22" s="893" t="s">
        <v>196</v>
      </c>
      <c r="G22" s="54"/>
    </row>
    <row r="23" spans="1:7" s="1" customFormat="1" ht="13.8" x14ac:dyDescent="0.3">
      <c r="A23" s="889"/>
      <c r="B23" s="52" t="s">
        <v>197</v>
      </c>
      <c r="C23" s="891"/>
      <c r="D23" s="54"/>
      <c r="E23" s="891"/>
      <c r="F23" s="894"/>
      <c r="G23" s="54"/>
    </row>
    <row r="24" spans="1:7" s="1" customFormat="1" ht="13.8" x14ac:dyDescent="0.3">
      <c r="A24" s="889"/>
      <c r="B24" s="52" t="s">
        <v>198</v>
      </c>
      <c r="C24" s="891"/>
      <c r="D24" s="54"/>
      <c r="E24" s="891"/>
      <c r="F24" s="894"/>
      <c r="G24" s="54"/>
    </row>
    <row r="25" spans="1:7" s="1" customFormat="1" ht="55.2" x14ac:dyDescent="0.3">
      <c r="A25" s="889"/>
      <c r="B25" s="52" t="s">
        <v>199</v>
      </c>
      <c r="C25" s="891"/>
      <c r="D25" s="55" t="s">
        <v>194</v>
      </c>
      <c r="E25" s="891"/>
      <c r="F25" s="894"/>
      <c r="G25" s="53"/>
    </row>
    <row r="26" spans="1:7" s="1" customFormat="1" ht="13.8" x14ac:dyDescent="0.3">
      <c r="A26" s="889"/>
      <c r="B26" s="52" t="s">
        <v>200</v>
      </c>
      <c r="C26" s="891"/>
      <c r="D26" s="54"/>
      <c r="E26" s="892"/>
      <c r="F26" s="895"/>
      <c r="G26" s="53"/>
    </row>
    <row r="27" spans="1:7" s="1" customFormat="1" ht="96.6" x14ac:dyDescent="0.3">
      <c r="A27" s="889"/>
      <c r="B27" s="52" t="s">
        <v>201</v>
      </c>
      <c r="C27" s="892"/>
      <c r="D27" s="55" t="s">
        <v>202</v>
      </c>
      <c r="E27" s="54"/>
      <c r="F27" s="54"/>
      <c r="G27" s="57" t="s">
        <v>192</v>
      </c>
    </row>
    <row r="28" spans="1:7" s="1" customFormat="1" ht="86.4" x14ac:dyDescent="0.3">
      <c r="A28" s="889"/>
      <c r="B28" s="52" t="s">
        <v>203</v>
      </c>
      <c r="C28" s="53"/>
      <c r="D28" s="54"/>
      <c r="E28" s="54"/>
      <c r="F28" s="54"/>
      <c r="G28" s="55" t="s">
        <v>204</v>
      </c>
    </row>
    <row r="29" spans="1:7" s="1" customFormat="1" ht="55.2" x14ac:dyDescent="0.3">
      <c r="A29" s="889"/>
      <c r="B29" s="52" t="s">
        <v>205</v>
      </c>
      <c r="C29" s="55" t="s">
        <v>194</v>
      </c>
      <c r="D29" s="54"/>
      <c r="E29" s="54"/>
      <c r="F29" s="54"/>
      <c r="G29" s="53"/>
    </row>
    <row r="30" spans="1:7" s="1" customFormat="1" ht="27.6" x14ac:dyDescent="0.3">
      <c r="A30" s="889"/>
      <c r="B30" s="52" t="s">
        <v>206</v>
      </c>
      <c r="C30" s="53"/>
      <c r="D30" s="54"/>
      <c r="E30" s="54"/>
      <c r="F30" s="54"/>
      <c r="G30" s="53"/>
    </row>
    <row r="31" spans="1:7" s="1" customFormat="1" ht="27.6" x14ac:dyDescent="0.3">
      <c r="A31" s="889"/>
      <c r="B31" s="52" t="s">
        <v>207</v>
      </c>
      <c r="C31" s="53"/>
      <c r="D31" s="54"/>
      <c r="E31" s="54"/>
      <c r="F31" s="54"/>
      <c r="G31" s="55" t="s">
        <v>208</v>
      </c>
    </row>
    <row r="32" spans="1:7" s="1" customFormat="1" ht="55.2" x14ac:dyDescent="0.3">
      <c r="A32" s="889"/>
      <c r="B32" s="52" t="s">
        <v>209</v>
      </c>
      <c r="C32" s="55" t="s">
        <v>194</v>
      </c>
      <c r="D32" s="54"/>
      <c r="E32" s="55" t="s">
        <v>210</v>
      </c>
      <c r="F32" s="54"/>
      <c r="G32" s="53"/>
    </row>
    <row r="33" spans="1:7" ht="9" customHeight="1" x14ac:dyDescent="0.3">
      <c r="A33" s="41"/>
      <c r="B33" s="58"/>
      <c r="C33" s="1"/>
      <c r="D33" s="1"/>
      <c r="E33" s="1"/>
      <c r="F33" s="1"/>
      <c r="G33" s="1"/>
    </row>
    <row r="34" spans="1:7" s="61" customFormat="1" ht="84.75" customHeight="1" x14ac:dyDescent="0.3">
      <c r="A34" s="59"/>
      <c r="B34" s="60" t="s">
        <v>175</v>
      </c>
      <c r="C34" s="44" t="s">
        <v>176</v>
      </c>
      <c r="D34" s="45" t="s">
        <v>177</v>
      </c>
      <c r="E34" s="46" t="s">
        <v>178</v>
      </c>
      <c r="F34" s="1"/>
      <c r="G34" s="1"/>
    </row>
    <row r="35" spans="1:7" s="61" customFormat="1" ht="14.25" customHeight="1" x14ac:dyDescent="0.3">
      <c r="A35" s="59"/>
      <c r="B35" s="60"/>
      <c r="C35" s="44"/>
      <c r="D35" s="45"/>
      <c r="E35" s="46"/>
      <c r="F35" s="1"/>
      <c r="G35" s="1"/>
    </row>
    <row r="36" spans="1:7" ht="15" customHeight="1" x14ac:dyDescent="0.3">
      <c r="B36" s="896" t="s">
        <v>179</v>
      </c>
      <c r="C36" s="897"/>
      <c r="D36" s="897"/>
      <c r="E36" s="897"/>
      <c r="F36" s="897"/>
      <c r="G36" s="898"/>
    </row>
    <row r="37" spans="1:7" ht="409.5" customHeight="1" x14ac:dyDescent="0.3">
      <c r="B37" s="899" t="s">
        <v>211</v>
      </c>
      <c r="C37" s="900"/>
      <c r="D37" s="900"/>
      <c r="E37" s="900"/>
      <c r="F37" s="900"/>
      <c r="G37" s="901"/>
    </row>
    <row r="38" spans="1:7" ht="173.25" customHeight="1" x14ac:dyDescent="0.3">
      <c r="B38" s="885" t="s">
        <v>212</v>
      </c>
      <c r="C38" s="886"/>
      <c r="D38" s="886"/>
      <c r="E38" s="886"/>
      <c r="F38" s="886"/>
      <c r="G38" s="887"/>
    </row>
    <row r="40" spans="1:7" x14ac:dyDescent="0.3">
      <c r="B40" s="867" t="s">
        <v>181</v>
      </c>
      <c r="C40" s="868"/>
      <c r="D40" s="868"/>
      <c r="E40" s="868"/>
      <c r="F40" s="868"/>
      <c r="G40" s="869"/>
    </row>
    <row r="41" spans="1:7" ht="211.5" customHeight="1" x14ac:dyDescent="0.3">
      <c r="B41" s="888" t="s">
        <v>213</v>
      </c>
      <c r="C41" s="865"/>
      <c r="D41" s="865"/>
      <c r="E41" s="865"/>
      <c r="F41" s="865"/>
      <c r="G41" s="866"/>
    </row>
  </sheetData>
  <sheetProtection selectLockedCells="1" selectUnlockedCells="1"/>
  <customSheetViews>
    <customSheetView guid="{DC6740B0-FE4F-4B4C-936C-D38273196F74}" fitToPage="1" topLeftCell="A13">
      <selection activeCell="B10" sqref="B10:G10"/>
      <rowBreaks count="2" manualBreakCount="2">
        <brk id="16" max="16383" man="1"/>
        <brk id="39" max="16383" man="1"/>
      </rowBreaks>
      <colBreaks count="1" manualBreakCount="1">
        <brk id="1" max="1048575" man="1"/>
      </colBreaks>
      <pageMargins left="0.25" right="0.25" top="0.75" bottom="0.75" header="0.3" footer="0.3"/>
      <pageSetup paperSize="8" scale="74" fitToHeight="0" orientation="portrait" r:id="rId1"/>
    </customSheetView>
  </customSheetViews>
  <mergeCells count="21">
    <mergeCell ref="B17:G17"/>
    <mergeCell ref="B1:G1"/>
    <mergeCell ref="B3:G3"/>
    <mergeCell ref="B4:G4"/>
    <mergeCell ref="B6:G6"/>
    <mergeCell ref="B7:G7"/>
    <mergeCell ref="B9:G9"/>
    <mergeCell ref="B10:G10"/>
    <mergeCell ref="B11:G11"/>
    <mergeCell ref="B12:G12"/>
    <mergeCell ref="B14:G14"/>
    <mergeCell ref="B15:G15"/>
    <mergeCell ref="B38:G38"/>
    <mergeCell ref="B40:G40"/>
    <mergeCell ref="B41:G41"/>
    <mergeCell ref="A19:A32"/>
    <mergeCell ref="C22:C27"/>
    <mergeCell ref="E22:E26"/>
    <mergeCell ref="F22:F26"/>
    <mergeCell ref="B36:G36"/>
    <mergeCell ref="B37:G37"/>
  </mergeCells>
  <pageMargins left="0.25" right="0.25" top="0.75" bottom="0.75" header="0.3" footer="0.3"/>
  <pageSetup paperSize="8" scale="74" fitToHeight="0" orientation="portrait" r:id="rId2"/>
  <rowBreaks count="2" manualBreakCount="2">
    <brk id="16" max="16383" man="1"/>
    <brk id="39" max="16383" man="1"/>
  </rowBreaks>
  <colBreaks count="1" manualBreakCount="1">
    <brk id="1" max="1048575" man="1"/>
  </colBreaks>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4">
    <tabColor theme="9"/>
    <pageSetUpPr fitToPage="1"/>
  </sheetPr>
  <dimension ref="A1:H36"/>
  <sheetViews>
    <sheetView topLeftCell="C24" workbookViewId="0">
      <selection activeCell="B33" sqref="B33:G33"/>
    </sheetView>
  </sheetViews>
  <sheetFormatPr baseColWidth="10" defaultColWidth="11.44140625" defaultRowHeight="14.4" x14ac:dyDescent="0.3"/>
  <cols>
    <col min="1" max="1" width="2.44140625" customWidth="1"/>
    <col min="2" max="2" width="21.77734375" customWidth="1"/>
    <col min="3" max="7" width="47.21875" customWidth="1"/>
  </cols>
  <sheetData>
    <row r="1" spans="2:8" ht="34.5" customHeight="1" x14ac:dyDescent="0.3">
      <c r="B1" s="880" t="s">
        <v>214</v>
      </c>
      <c r="C1" s="881"/>
      <c r="D1" s="881"/>
      <c r="E1" s="881"/>
      <c r="F1" s="881"/>
      <c r="G1" s="881"/>
      <c r="H1" s="6"/>
    </row>
    <row r="3" spans="2:8" x14ac:dyDescent="0.3">
      <c r="B3" s="873" t="s">
        <v>160</v>
      </c>
      <c r="C3" s="874"/>
      <c r="D3" s="874"/>
      <c r="E3" s="874"/>
      <c r="F3" s="874"/>
      <c r="G3" s="875"/>
      <c r="H3" s="6"/>
    </row>
    <row r="4" spans="2:8" ht="270.75" customHeight="1" x14ac:dyDescent="0.3">
      <c r="B4" s="917" t="s">
        <v>215</v>
      </c>
      <c r="C4" s="918"/>
      <c r="D4" s="918"/>
      <c r="E4" s="918"/>
      <c r="F4" s="918"/>
      <c r="G4" s="919"/>
    </row>
    <row r="6" spans="2:8" x14ac:dyDescent="0.3">
      <c r="B6" s="873" t="s">
        <v>162</v>
      </c>
      <c r="C6" s="874"/>
      <c r="D6" s="874"/>
      <c r="E6" s="874"/>
      <c r="F6" s="874"/>
      <c r="G6" s="875"/>
    </row>
    <row r="7" spans="2:8" ht="315.75" customHeight="1" x14ac:dyDescent="0.3">
      <c r="B7" s="929" t="s">
        <v>397</v>
      </c>
      <c r="C7" s="930"/>
      <c r="D7" s="930"/>
      <c r="E7" s="930"/>
      <c r="F7" s="930"/>
      <c r="G7" s="931"/>
    </row>
    <row r="8" spans="2:8" x14ac:dyDescent="0.3">
      <c r="B8" s="34"/>
      <c r="C8" s="34"/>
      <c r="D8" s="34"/>
      <c r="E8" s="34"/>
      <c r="F8" s="34"/>
      <c r="G8" s="34"/>
    </row>
    <row r="9" spans="2:8" x14ac:dyDescent="0.3">
      <c r="B9" s="882" t="s">
        <v>163</v>
      </c>
      <c r="C9" s="883"/>
      <c r="D9" s="883"/>
      <c r="E9" s="883"/>
      <c r="F9" s="883"/>
      <c r="G9" s="884"/>
    </row>
    <row r="10" spans="2:8" ht="114" customHeight="1" x14ac:dyDescent="0.3">
      <c r="B10" s="932" t="s">
        <v>216</v>
      </c>
      <c r="C10" s="933"/>
      <c r="D10" s="933"/>
      <c r="E10" s="933"/>
      <c r="F10" s="933"/>
      <c r="G10" s="934"/>
    </row>
    <row r="11" spans="2:8" ht="409.5" customHeight="1" x14ac:dyDescent="0.3">
      <c r="B11" s="935" t="s">
        <v>217</v>
      </c>
      <c r="C11" s="936"/>
      <c r="D11" s="936"/>
      <c r="E11" s="936"/>
      <c r="F11" s="62"/>
      <c r="G11" s="63"/>
    </row>
    <row r="12" spans="2:8" ht="150.75" customHeight="1" x14ac:dyDescent="0.3">
      <c r="B12" s="929" t="s">
        <v>218</v>
      </c>
      <c r="C12" s="937"/>
      <c r="D12" s="937"/>
      <c r="E12" s="937"/>
      <c r="F12" s="937"/>
      <c r="G12" s="938"/>
    </row>
    <row r="14" spans="2:8" x14ac:dyDescent="0.3">
      <c r="B14" s="873" t="s">
        <v>164</v>
      </c>
      <c r="C14" s="874"/>
      <c r="D14" s="874"/>
      <c r="E14" s="874"/>
      <c r="F14" s="874"/>
      <c r="G14" s="875"/>
    </row>
    <row r="15" spans="2:8" ht="270" customHeight="1" x14ac:dyDescent="0.3">
      <c r="B15" s="939" t="s">
        <v>219</v>
      </c>
      <c r="C15" s="930"/>
      <c r="D15" s="930"/>
      <c r="E15" s="930"/>
      <c r="F15" s="930"/>
      <c r="G15" s="931"/>
    </row>
    <row r="17" spans="1:8" ht="23.25" customHeight="1" x14ac:dyDescent="0.3">
      <c r="B17" s="876" t="s">
        <v>165</v>
      </c>
      <c r="C17" s="877"/>
      <c r="D17" s="877"/>
      <c r="E17" s="877"/>
      <c r="F17" s="877"/>
      <c r="G17" s="878"/>
    </row>
    <row r="18" spans="1:8" ht="91.5" customHeight="1" x14ac:dyDescent="0.3">
      <c r="B18" s="35" t="s">
        <v>166</v>
      </c>
    </row>
    <row r="19" spans="1:8" s="1" customFormat="1" ht="57.75" customHeight="1" x14ac:dyDescent="0.3">
      <c r="A19" s="889" t="s">
        <v>167</v>
      </c>
      <c r="B19" s="920" t="s">
        <v>220</v>
      </c>
      <c r="C19" s="64" t="s">
        <v>221</v>
      </c>
      <c r="D19" s="65" t="s">
        <v>222</v>
      </c>
      <c r="E19" s="65" t="s">
        <v>223</v>
      </c>
      <c r="F19" s="4"/>
      <c r="G19" s="66" t="s">
        <v>224</v>
      </c>
    </row>
    <row r="20" spans="1:8" s="1" customFormat="1" ht="30" customHeight="1" x14ac:dyDescent="0.3">
      <c r="A20" s="889"/>
      <c r="B20" s="921"/>
      <c r="C20" s="923" t="s">
        <v>225</v>
      </c>
      <c r="D20" s="924"/>
      <c r="E20" s="924"/>
      <c r="F20" s="925"/>
      <c r="G20" s="4"/>
    </row>
    <row r="21" spans="1:8" s="1" customFormat="1" ht="77.25" customHeight="1" x14ac:dyDescent="0.3">
      <c r="A21" s="889"/>
      <c r="B21" s="922"/>
      <c r="C21" s="67"/>
      <c r="D21" s="68" t="s">
        <v>226</v>
      </c>
      <c r="E21" s="69" t="s">
        <v>227</v>
      </c>
      <c r="F21" s="68"/>
      <c r="G21" s="70"/>
    </row>
    <row r="22" spans="1:8" s="1" customFormat="1" ht="40.5" customHeight="1" x14ac:dyDescent="0.3">
      <c r="A22" s="889"/>
      <c r="B22" s="52" t="s">
        <v>228</v>
      </c>
      <c r="C22" s="926" t="s">
        <v>229</v>
      </c>
      <c r="D22" s="927"/>
      <c r="E22" s="927"/>
      <c r="F22" s="927"/>
      <c r="G22" s="928"/>
    </row>
    <row r="23" spans="1:8" s="1" customFormat="1" ht="41.4" x14ac:dyDescent="0.3">
      <c r="A23" s="889"/>
      <c r="B23" s="52" t="s">
        <v>230</v>
      </c>
      <c r="C23" s="65" t="s">
        <v>231</v>
      </c>
      <c r="D23" s="71"/>
      <c r="E23" s="4"/>
      <c r="F23" s="4"/>
      <c r="G23" s="4"/>
    </row>
    <row r="24" spans="1:8" s="1" customFormat="1" ht="41.4" x14ac:dyDescent="0.3">
      <c r="A24" s="889"/>
      <c r="B24" s="52" t="s">
        <v>232</v>
      </c>
      <c r="C24" s="72" t="s">
        <v>233</v>
      </c>
      <c r="D24" s="4"/>
      <c r="E24" s="4"/>
      <c r="F24" s="73"/>
      <c r="G24" s="4"/>
    </row>
    <row r="25" spans="1:8" s="1" customFormat="1" ht="108.75" customHeight="1" x14ac:dyDescent="0.3">
      <c r="A25" s="889"/>
      <c r="B25" s="52" t="s">
        <v>234</v>
      </c>
      <c r="C25" s="74"/>
      <c r="D25" s="4"/>
      <c r="E25" s="4"/>
      <c r="F25" s="75" t="s">
        <v>235</v>
      </c>
      <c r="G25" s="73"/>
    </row>
    <row r="26" spans="1:8" s="1" customFormat="1" ht="138" x14ac:dyDescent="0.3">
      <c r="A26" s="889"/>
      <c r="B26" s="52" t="s">
        <v>190</v>
      </c>
      <c r="C26" s="74"/>
      <c r="D26" s="4"/>
      <c r="E26" s="4"/>
      <c r="F26" s="75" t="s">
        <v>236</v>
      </c>
      <c r="G26" s="73"/>
    </row>
    <row r="27" spans="1:8" s="1" customFormat="1" ht="41.4" x14ac:dyDescent="0.3">
      <c r="A27" s="889"/>
      <c r="B27" s="52" t="s">
        <v>203</v>
      </c>
      <c r="C27" s="75" t="s">
        <v>237</v>
      </c>
      <c r="D27" s="76" t="s">
        <v>238</v>
      </c>
      <c r="E27" s="76" t="s">
        <v>239</v>
      </c>
      <c r="F27" s="4"/>
      <c r="G27" s="73"/>
    </row>
    <row r="28" spans="1:8" s="1" customFormat="1" ht="121.5" customHeight="1" x14ac:dyDescent="0.3">
      <c r="A28" s="889"/>
      <c r="B28" s="52" t="s">
        <v>207</v>
      </c>
      <c r="C28" s="74"/>
      <c r="D28" s="4"/>
      <c r="E28" s="4"/>
      <c r="F28" s="4"/>
      <c r="G28" s="75" t="s">
        <v>240</v>
      </c>
    </row>
    <row r="29" spans="1:8" ht="15" customHeight="1" x14ac:dyDescent="0.3">
      <c r="A29" s="41"/>
      <c r="B29" s="42"/>
    </row>
    <row r="30" spans="1:8" ht="55.2" x14ac:dyDescent="0.3">
      <c r="A30" s="41"/>
      <c r="B30" s="60" t="s">
        <v>175</v>
      </c>
      <c r="C30" s="77" t="s">
        <v>241</v>
      </c>
      <c r="D30" s="45" t="s">
        <v>177</v>
      </c>
      <c r="E30" s="46" t="s">
        <v>178</v>
      </c>
    </row>
    <row r="31" spans="1:8" ht="26.25" customHeight="1" x14ac:dyDescent="0.3">
      <c r="B31" s="42"/>
      <c r="H31" s="47"/>
    </row>
    <row r="32" spans="1:8" x14ac:dyDescent="0.3">
      <c r="B32" s="867" t="s">
        <v>179</v>
      </c>
      <c r="C32" s="868"/>
      <c r="D32" s="868"/>
      <c r="E32" s="868"/>
      <c r="F32" s="868"/>
      <c r="G32" s="869"/>
    </row>
    <row r="33" spans="2:7" ht="409.5" customHeight="1" x14ac:dyDescent="0.3">
      <c r="B33" s="917" t="s">
        <v>242</v>
      </c>
      <c r="C33" s="918"/>
      <c r="D33" s="918"/>
      <c r="E33" s="918"/>
      <c r="F33" s="918"/>
      <c r="G33" s="919"/>
    </row>
    <row r="35" spans="2:7" x14ac:dyDescent="0.3">
      <c r="B35" s="867" t="s">
        <v>181</v>
      </c>
      <c r="C35" s="868"/>
      <c r="D35" s="868"/>
      <c r="E35" s="868"/>
      <c r="F35" s="868"/>
      <c r="G35" s="869"/>
    </row>
    <row r="36" spans="2:7" ht="198" customHeight="1" x14ac:dyDescent="0.3">
      <c r="B36" s="917" t="s">
        <v>243</v>
      </c>
      <c r="C36" s="918"/>
      <c r="D36" s="918"/>
      <c r="E36" s="918"/>
      <c r="F36" s="918"/>
      <c r="G36" s="919"/>
    </row>
  </sheetData>
  <sheetProtection selectLockedCells="1" selectUnlockedCells="1"/>
  <customSheetViews>
    <customSheetView guid="{DC6740B0-FE4F-4B4C-936C-D38273196F74}" fitToPage="1" topLeftCell="A18">
      <selection activeCell="B33" sqref="B33:G33"/>
      <rowBreaks count="1" manualBreakCount="1">
        <brk id="15" max="16383" man="1"/>
      </rowBreaks>
      <pageMargins left="0.25" right="0.25" top="0.75" bottom="0.75" header="0.3" footer="0.3"/>
      <pageSetup paperSize="8" scale="52" fitToHeight="0" orientation="portrait" r:id="rId1"/>
    </customSheetView>
  </customSheetViews>
  <mergeCells count="20">
    <mergeCell ref="B17:G17"/>
    <mergeCell ref="B1:G1"/>
    <mergeCell ref="B3:G3"/>
    <mergeCell ref="B4:G4"/>
    <mergeCell ref="B6:G6"/>
    <mergeCell ref="B7:G7"/>
    <mergeCell ref="B9:G9"/>
    <mergeCell ref="B10:G10"/>
    <mergeCell ref="B11:E11"/>
    <mergeCell ref="B12:G12"/>
    <mergeCell ref="B14:G14"/>
    <mergeCell ref="B15:G15"/>
    <mergeCell ref="B35:G35"/>
    <mergeCell ref="B36:G36"/>
    <mergeCell ref="A19:A28"/>
    <mergeCell ref="B19:B21"/>
    <mergeCell ref="C20:F20"/>
    <mergeCell ref="C22:G22"/>
    <mergeCell ref="B32:G32"/>
    <mergeCell ref="B33:G33"/>
  </mergeCells>
  <pageMargins left="0.25" right="0.25" top="0.75" bottom="0.75" header="0.3" footer="0.3"/>
  <pageSetup paperSize="8" scale="52" fitToHeight="0" orientation="portrait" r:id="rId2"/>
  <rowBreaks count="1" manualBreakCount="1">
    <brk id="15" max="16383" man="1"/>
  </rowBreaks>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5">
    <tabColor theme="5"/>
  </sheetPr>
  <dimension ref="B2:AD32"/>
  <sheetViews>
    <sheetView topLeftCell="A2" zoomScale="80" zoomScaleNormal="80" workbookViewId="0">
      <selection activeCell="E10" sqref="E10"/>
    </sheetView>
  </sheetViews>
  <sheetFormatPr baseColWidth="10" defaultColWidth="11.44140625" defaultRowHeight="14.4" x14ac:dyDescent="0.3"/>
  <cols>
    <col min="1" max="1" width="7.77734375" style="90" customWidth="1"/>
    <col min="2" max="2" width="11.44140625" style="90"/>
    <col min="3" max="3" width="12.21875" style="90" customWidth="1"/>
    <col min="4" max="4" width="124.21875" style="90" customWidth="1"/>
    <col min="5" max="5" width="11.44140625" style="90"/>
    <col min="6" max="7" width="3.77734375" style="90" customWidth="1"/>
    <col min="8" max="8" width="10.77734375" style="90" customWidth="1"/>
    <col min="9" max="9" width="11.77734375" style="90" customWidth="1"/>
    <col min="10" max="10" width="3.77734375" style="90" customWidth="1"/>
    <col min="11" max="12" width="11.44140625" style="90"/>
    <col min="13" max="13" width="3.21875" style="90" customWidth="1"/>
    <col min="14" max="15" width="11.44140625" style="90"/>
    <col min="16" max="16" width="3" style="90" customWidth="1"/>
    <col min="17" max="16384" width="11.44140625" style="90"/>
  </cols>
  <sheetData>
    <row r="2" spans="2:30" ht="21" x14ac:dyDescent="0.4">
      <c r="B2" s="948" t="s">
        <v>120</v>
      </c>
      <c r="C2" s="948"/>
      <c r="D2" s="948"/>
      <c r="E2" s="948"/>
      <c r="F2" s="948"/>
      <c r="G2" s="948"/>
      <c r="H2" s="948"/>
      <c r="I2" s="948"/>
      <c r="J2" s="948"/>
      <c r="K2" s="948"/>
      <c r="L2" s="948"/>
      <c r="M2" s="948"/>
      <c r="N2" s="948"/>
      <c r="O2" s="948"/>
      <c r="P2" s="948"/>
      <c r="Q2" s="948"/>
      <c r="R2" s="948"/>
    </row>
    <row r="4" spans="2:30" x14ac:dyDescent="0.3">
      <c r="H4" s="949" t="s">
        <v>297</v>
      </c>
      <c r="I4" s="949"/>
      <c r="K4" s="946" t="s">
        <v>149</v>
      </c>
      <c r="L4" s="946"/>
      <c r="N4" s="946" t="s">
        <v>150</v>
      </c>
      <c r="O4" s="946"/>
      <c r="Q4" s="946" t="s">
        <v>152</v>
      </c>
      <c r="R4" s="946"/>
    </row>
    <row r="5" spans="2:30" ht="6.75" customHeight="1" x14ac:dyDescent="0.3"/>
    <row r="6" spans="2:30" ht="34.5" customHeight="1" x14ac:dyDescent="0.3">
      <c r="B6" s="80" t="s">
        <v>6</v>
      </c>
      <c r="C6" s="80" t="s">
        <v>0</v>
      </c>
      <c r="D6" s="80" t="s">
        <v>134</v>
      </c>
      <c r="E6" s="80" t="s">
        <v>135</v>
      </c>
      <c r="H6" s="80" t="s">
        <v>139</v>
      </c>
      <c r="I6" s="80" t="s">
        <v>140</v>
      </c>
      <c r="K6" s="80" t="s">
        <v>139</v>
      </c>
      <c r="L6" s="80" t="s">
        <v>140</v>
      </c>
      <c r="N6" s="80" t="s">
        <v>139</v>
      </c>
      <c r="O6" s="80" t="s">
        <v>140</v>
      </c>
      <c r="Q6" s="80" t="s">
        <v>139</v>
      </c>
      <c r="R6" s="80" t="s">
        <v>140</v>
      </c>
      <c r="T6" s="221" t="s">
        <v>307</v>
      </c>
      <c r="Y6" s="564" t="s">
        <v>6</v>
      </c>
      <c r="Z6" s="564" t="s">
        <v>297</v>
      </c>
      <c r="AA6" s="564" t="s">
        <v>149</v>
      </c>
      <c r="AB6" s="564" t="s">
        <v>150</v>
      </c>
      <c r="AC6" s="564" t="s">
        <v>152</v>
      </c>
      <c r="AD6" s="565"/>
    </row>
    <row r="7" spans="2:30" x14ac:dyDescent="0.3">
      <c r="B7" s="950">
        <v>1</v>
      </c>
      <c r="C7" s="83" t="s">
        <v>14</v>
      </c>
      <c r="D7" s="84" t="str">
        <f>VLOOKUP(C7,'Axe 1'!$A$6:$B$25,2,FALSE)</f>
        <v>Définir une stratégie globale de la politique économie circulaire et assurer un portage politique fort</v>
      </c>
      <c r="E7" s="579">
        <f>Calculs!K29</f>
        <v>0.33333333333333331</v>
      </c>
      <c r="H7" s="87">
        <f ca="1">+Calculs!K84</f>
        <v>0.63070476190476177</v>
      </c>
      <c r="I7" s="953">
        <f ca="1">+Calculs!L84</f>
        <v>0.67690158730158734</v>
      </c>
      <c r="K7" s="87">
        <f ca="1">Calculs!K112</f>
        <v>0.15999999999999998</v>
      </c>
      <c r="L7" s="953">
        <f ca="1">Calculs!L112</f>
        <v>5.3333333333333323E-2</v>
      </c>
      <c r="N7" s="87">
        <f ca="1">+Calculs!K140</f>
        <v>0.15999999999999998</v>
      </c>
      <c r="O7" s="953">
        <f ca="1">+Calculs!L140</f>
        <v>5.3333333333333323E-2</v>
      </c>
      <c r="Q7" s="87">
        <f ca="1">+Calculs!K169</f>
        <v>0.15999999999999998</v>
      </c>
      <c r="R7" s="953">
        <f ca="1">+Calculs!L169</f>
        <v>5.3333333333333323E-2</v>
      </c>
      <c r="T7" s="220"/>
      <c r="U7" s="947" t="s">
        <v>306</v>
      </c>
      <c r="V7" s="947"/>
      <c r="W7" s="947"/>
      <c r="X7" s="947"/>
      <c r="Y7" s="564">
        <v>1</v>
      </c>
      <c r="Z7" s="566">
        <f ca="1">I7</f>
        <v>0.67690158730158734</v>
      </c>
      <c r="AA7" s="566">
        <f ca="1">+L7</f>
        <v>5.3333333333333323E-2</v>
      </c>
      <c r="AB7" s="566">
        <f ca="1">+O7</f>
        <v>5.3333333333333323E-2</v>
      </c>
      <c r="AC7" s="566">
        <f ca="1">+R7</f>
        <v>5.3333333333333323E-2</v>
      </c>
      <c r="AD7" s="565"/>
    </row>
    <row r="8" spans="2:30" x14ac:dyDescent="0.3">
      <c r="B8" s="951"/>
      <c r="C8" s="81" t="s">
        <v>33</v>
      </c>
      <c r="D8" s="82" t="str">
        <f>VLOOKUP(C8,'Axe 1'!$A$6:$B$25,2,FALSE)</f>
        <v>Développer une démarche transversale avec l'ensemble des politiques de la collectivité</v>
      </c>
      <c r="E8" s="579">
        <f>Calculs!K30</f>
        <v>0.33333333333333331</v>
      </c>
      <c r="H8" s="88">
        <f ca="1">+Calculs!K85</f>
        <v>0.7</v>
      </c>
      <c r="I8" s="954"/>
      <c r="K8" s="88">
        <f ca="1">Calculs!K113</f>
        <v>0</v>
      </c>
      <c r="L8" s="954"/>
      <c r="N8" s="88">
        <f ca="1">+Calculs!K141</f>
        <v>0</v>
      </c>
      <c r="O8" s="954"/>
      <c r="Q8" s="88">
        <f ca="1">+Calculs!K170</f>
        <v>0</v>
      </c>
      <c r="R8" s="954"/>
      <c r="U8" s="947"/>
      <c r="V8" s="947"/>
      <c r="W8" s="947"/>
      <c r="X8" s="947"/>
      <c r="Y8" s="564">
        <v>2</v>
      </c>
      <c r="Z8" s="566" t="e">
        <f ca="1">I11</f>
        <v>#REF!</v>
      </c>
      <c r="AA8" s="566">
        <f ca="1">+L11</f>
        <v>0.37729885057471263</v>
      </c>
      <c r="AB8" s="566">
        <f ca="1">+O11</f>
        <v>0.37729885057471263</v>
      </c>
      <c r="AC8" s="566">
        <f ca="1">+R11</f>
        <v>0.40962643678160915</v>
      </c>
      <c r="AD8" s="565"/>
    </row>
    <row r="9" spans="2:30" x14ac:dyDescent="0.3">
      <c r="B9" s="951"/>
      <c r="C9" s="81" t="s">
        <v>35</v>
      </c>
      <c r="D9" s="82" t="str">
        <f>VLOOKUP(C9,'Axe 1'!$A$6:$B$25,2,FALSE)</f>
        <v>Suivre, évaluer et améliorer le déploiement de la politique économie circulaire</v>
      </c>
      <c r="E9" s="579">
        <f>Calculs!K31</f>
        <v>0.33333333333333331</v>
      </c>
      <c r="H9" s="88">
        <f ca="1">+Calculs!K86</f>
        <v>0.7</v>
      </c>
      <c r="I9" s="954"/>
      <c r="K9" s="88">
        <f ca="1">Calculs!K114</f>
        <v>0</v>
      </c>
      <c r="L9" s="954"/>
      <c r="N9" s="88">
        <f ca="1">+Calculs!K142</f>
        <v>0</v>
      </c>
      <c r="O9" s="954"/>
      <c r="Q9" s="88">
        <f ca="1">+Calculs!K171</f>
        <v>0</v>
      </c>
      <c r="R9" s="954"/>
      <c r="Y9" s="564">
        <v>3</v>
      </c>
      <c r="Z9" s="566">
        <f ca="1">I16</f>
        <v>0.57469047619047608</v>
      </c>
      <c r="AA9" s="566">
        <f ca="1">+L16</f>
        <v>0.2152857142857143</v>
      </c>
      <c r="AB9" s="566">
        <f ca="1">+O16</f>
        <v>0.2152857142857143</v>
      </c>
      <c r="AC9" s="566">
        <f ca="1">+R16</f>
        <v>0.23671428571428574</v>
      </c>
      <c r="AD9" s="565"/>
    </row>
    <row r="10" spans="2:30" x14ac:dyDescent="0.3">
      <c r="B10" s="952"/>
      <c r="C10" s="203" t="s">
        <v>283</v>
      </c>
      <c r="D10" s="204" t="e">
        <f>VLOOKUP(C10,'Axe 1'!$A$6:$B$25,2,FALSE)</f>
        <v>#N/A</v>
      </c>
      <c r="E10" s="580" t="e">
        <f>Calculs!#REF!</f>
        <v>#REF!</v>
      </c>
      <c r="H10" s="88" t="str">
        <f>+Calculs!K87</f>
        <v>Non noté</v>
      </c>
      <c r="I10" s="955"/>
      <c r="K10" s="88" t="str">
        <f>Calculs!K115</f>
        <v>Non noté</v>
      </c>
      <c r="L10" s="955"/>
      <c r="N10" s="88" t="str">
        <f>+Calculs!K143</f>
        <v>Non noté</v>
      </c>
      <c r="O10" s="955"/>
      <c r="Q10" s="88" t="str">
        <f>+Calculs!K172</f>
        <v>Non noté</v>
      </c>
      <c r="R10" s="955"/>
      <c r="Y10" s="564">
        <v>4</v>
      </c>
      <c r="Z10" s="566" t="e">
        <f ca="1">I23</f>
        <v>#N/A</v>
      </c>
      <c r="AA10" s="566" t="e">
        <f ca="1">+L23</f>
        <v>#N/A</v>
      </c>
      <c r="AB10" s="566" t="e">
        <f ca="1">+O23</f>
        <v>#N/A</v>
      </c>
      <c r="AC10" s="566" t="e">
        <f ca="1">+R23</f>
        <v>#N/A</v>
      </c>
      <c r="AD10" s="565"/>
    </row>
    <row r="11" spans="2:30" x14ac:dyDescent="0.3">
      <c r="B11" s="943">
        <v>2</v>
      </c>
      <c r="C11" s="83" t="s">
        <v>31</v>
      </c>
      <c r="D11" s="84" t="str">
        <f>VLOOKUP(C11,'Axe 2'!$A$6:$B$104,2,FALSE)</f>
        <v xml:space="preserve">Disposer d'un programme de prévention des déchets </v>
      </c>
      <c r="E11" s="581">
        <f>Calculs!K32</f>
        <v>0.2</v>
      </c>
      <c r="H11" s="87">
        <f ca="1">+Calculs!K88</f>
        <v>0</v>
      </c>
      <c r="I11" s="942" t="e">
        <f ca="1">+Calculs!L88</f>
        <v>#REF!</v>
      </c>
      <c r="K11" s="87">
        <f ca="1">Calculs!K116</f>
        <v>0</v>
      </c>
      <c r="L11" s="942">
        <f ca="1">Calculs!L116</f>
        <v>0.37729885057471263</v>
      </c>
      <c r="N11" s="87">
        <f ca="1">+Calculs!K144</f>
        <v>0</v>
      </c>
      <c r="O11" s="942">
        <f ca="1">+Calculs!L144</f>
        <v>0.37729885057471263</v>
      </c>
      <c r="Q11" s="87">
        <f ca="1">+Calculs!K173</f>
        <v>0</v>
      </c>
      <c r="R11" s="942">
        <f ca="1">+Calculs!L173</f>
        <v>0.40962643678160915</v>
      </c>
      <c r="Y11" s="564">
        <v>5</v>
      </c>
      <c r="Z11" s="566">
        <f ca="1">I26</f>
        <v>0.53380952380952384</v>
      </c>
      <c r="AA11" s="566" t="e">
        <f ca="1">+L26</f>
        <v>#N/A</v>
      </c>
      <c r="AB11" s="566" t="e">
        <f ca="1">+O26</f>
        <v>#N/A</v>
      </c>
      <c r="AC11" s="566" t="e">
        <f ca="1">+R26</f>
        <v>#N/A</v>
      </c>
      <c r="AD11" s="565"/>
    </row>
    <row r="12" spans="2:30" x14ac:dyDescent="0.3">
      <c r="B12" s="944"/>
      <c r="C12" s="81" t="s">
        <v>25</v>
      </c>
      <c r="D12" s="82" t="str">
        <f>VLOOKUP(C12,'Axe 2'!$A$6:$B$104,2,FALSE)</f>
        <v>Améliorer l'efficience du système de collecte</v>
      </c>
      <c r="E12" s="579">
        <f>Calculs!K33</f>
        <v>0.2</v>
      </c>
      <c r="H12" s="88">
        <f ca="1">+Calculs!K89</f>
        <v>0.76666666666666661</v>
      </c>
      <c r="I12" s="942"/>
      <c r="K12" s="88">
        <f ca="1">Calculs!K117</f>
        <v>0.76666666666666661</v>
      </c>
      <c r="L12" s="942"/>
      <c r="N12" s="88">
        <f ca="1">+Calculs!K145</f>
        <v>0.76666666666666661</v>
      </c>
      <c r="O12" s="942"/>
      <c r="Q12" s="88">
        <f ca="1">+Calculs!K174</f>
        <v>0.76666666666666661</v>
      </c>
      <c r="R12" s="942"/>
      <c r="Y12" s="565"/>
      <c r="Z12" s="565"/>
      <c r="AA12" s="565"/>
      <c r="AB12" s="565"/>
      <c r="AC12" s="565"/>
      <c r="AD12" s="564"/>
    </row>
    <row r="13" spans="2:30" x14ac:dyDescent="0.3">
      <c r="B13" s="944"/>
      <c r="C13" s="81" t="s">
        <v>27</v>
      </c>
      <c r="D13" s="82" t="str">
        <f>VLOOKUP(C13,'Axe 2'!$A$6:$B$104,2,FALSE)</f>
        <v>Améliorer la valorisation des déchets (dont organiques)</v>
      </c>
      <c r="E13" s="579">
        <f>Calculs!K34</f>
        <v>0.2</v>
      </c>
      <c r="H13" s="88">
        <f ca="1">+Calculs!K90</f>
        <v>0.68000000000000016</v>
      </c>
      <c r="I13" s="942"/>
      <c r="K13" s="88">
        <f ca="1">Calculs!K118</f>
        <v>0.68000000000000016</v>
      </c>
      <c r="L13" s="942"/>
      <c r="N13" s="88">
        <f ca="1">+Calculs!K146</f>
        <v>0.68000000000000016</v>
      </c>
      <c r="O13" s="942"/>
      <c r="Q13" s="88">
        <f ca="1">+Calculs!K175</f>
        <v>0.83000000000000007</v>
      </c>
      <c r="R13" s="942"/>
      <c r="Y13" s="198"/>
      <c r="Z13" s="198"/>
      <c r="AA13" s="198"/>
      <c r="AB13" s="198"/>
    </row>
    <row r="14" spans="2:30" x14ac:dyDescent="0.3">
      <c r="B14" s="944"/>
      <c r="C14" s="81" t="s">
        <v>28</v>
      </c>
      <c r="D14" s="82" t="str">
        <f>VLOOKUP(C14,'Axe 2'!$A$6:$B$104,2,FALSE)</f>
        <v xml:space="preserve">Réduire les impacts environnementaux et sociaux de la gestion des déchets </v>
      </c>
      <c r="E14" s="579">
        <f>Calculs!K35</f>
        <v>0.16000000000000003</v>
      </c>
      <c r="H14" s="88" t="str">
        <f ca="1">+Calculs!K91</f>
        <v>Non noté</v>
      </c>
      <c r="I14" s="942"/>
      <c r="K14" s="88">
        <f ca="1">Calculs!K119</f>
        <v>0</v>
      </c>
      <c r="L14" s="942"/>
      <c r="N14" s="88">
        <f ca="1">+Calculs!K147</f>
        <v>0</v>
      </c>
      <c r="O14" s="942"/>
      <c r="Q14" s="88">
        <f ca="1">+Calculs!K176</f>
        <v>0</v>
      </c>
      <c r="R14" s="942"/>
    </row>
    <row r="15" spans="2:30" x14ac:dyDescent="0.3">
      <c r="B15" s="945"/>
      <c r="C15" s="85" t="s">
        <v>30</v>
      </c>
      <c r="D15" s="86" t="str">
        <f>VLOOKUP(C15,'Axe 2'!$A$6:$B$104,2,FALSE)</f>
        <v>Créer du lien avec les acteurs économiques du territoire pour créer des dynamiques sur leurs déchets</v>
      </c>
      <c r="E15" s="582">
        <f>Calculs!K36</f>
        <v>0.2</v>
      </c>
      <c r="H15" s="89">
        <f ca="1">+Calculs!K92</f>
        <v>0.30400000000000005</v>
      </c>
      <c r="I15" s="942"/>
      <c r="K15" s="89">
        <f ca="1">Calculs!K120</f>
        <v>0.30400000000000005</v>
      </c>
      <c r="L15" s="942"/>
      <c r="N15" s="89">
        <f ca="1">+Calculs!K148</f>
        <v>0.30400000000000005</v>
      </c>
      <c r="O15" s="942"/>
      <c r="Q15" s="89">
        <f ca="1">+Calculs!K177</f>
        <v>0.30400000000000005</v>
      </c>
      <c r="R15" s="942"/>
    </row>
    <row r="16" spans="2:30" x14ac:dyDescent="0.3">
      <c r="B16" s="943">
        <v>3</v>
      </c>
      <c r="C16" s="83" t="s">
        <v>46</v>
      </c>
      <c r="D16" s="84" t="str">
        <f>VLOOKUP(C16,'Axe 3'!$A$6:$B$98,2,FALSE)</f>
        <v>Identifier et développer des filières/domaines à enjeu en lien avec l'économie circulaire sur le territoire</v>
      </c>
      <c r="E16" s="581">
        <f>Calculs!K37</f>
        <v>0.14285714285714285</v>
      </c>
      <c r="H16" s="87">
        <f ca="1">+Calculs!K93</f>
        <v>1.0570000000000002</v>
      </c>
      <c r="I16" s="942">
        <f ca="1">+Calculs!L93</f>
        <v>0.57469047619047608</v>
      </c>
      <c r="K16" s="87">
        <f ca="1">Calculs!K121</f>
        <v>1.0570000000000002</v>
      </c>
      <c r="L16" s="942">
        <f ca="1">Calculs!L121</f>
        <v>0.2152857142857143</v>
      </c>
      <c r="N16" s="87">
        <f ca="1">+Calculs!K149</f>
        <v>1.0570000000000002</v>
      </c>
      <c r="O16" s="942">
        <f ca="1">+Calculs!L149</f>
        <v>0.2152857142857143</v>
      </c>
      <c r="Q16" s="87">
        <f ca="1">+Calculs!K178</f>
        <v>1.0570000000000002</v>
      </c>
      <c r="R16" s="942">
        <f ca="1">+Calculs!L178</f>
        <v>0.23671428571428574</v>
      </c>
    </row>
    <row r="17" spans="2:18" x14ac:dyDescent="0.3">
      <c r="B17" s="944"/>
      <c r="C17" s="81" t="s">
        <v>47</v>
      </c>
      <c r="D17" s="82" t="str">
        <f>VLOOKUP(C17,'Axe 3'!$A$6:$B$98,2,FALSE)</f>
        <v>Réaliser des achats responsables</v>
      </c>
      <c r="E17" s="579">
        <f>Calculs!K38</f>
        <v>0.14285714285714285</v>
      </c>
      <c r="H17" s="88">
        <f ca="1">+Calculs!K94</f>
        <v>0.33333333333333331</v>
      </c>
      <c r="I17" s="942"/>
      <c r="K17" s="88">
        <f ca="1">Calculs!K122</f>
        <v>0</v>
      </c>
      <c r="L17" s="942"/>
      <c r="N17" s="88">
        <f ca="1">+Calculs!K150</f>
        <v>0</v>
      </c>
      <c r="O17" s="942"/>
      <c r="Q17" s="88">
        <f ca="1">+Calculs!K179</f>
        <v>0</v>
      </c>
      <c r="R17" s="942"/>
    </row>
    <row r="18" spans="2:18" x14ac:dyDescent="0.3">
      <c r="B18" s="944"/>
      <c r="C18" s="81" t="s">
        <v>48</v>
      </c>
      <c r="D18" s="82" t="str">
        <f>VLOOKUP(C18,'Axe 3'!$A$6:$B$98,2,FALSE)</f>
        <v>Soutenir et accompagner la consommation responsable et la sobriété des acteurs du territoire</v>
      </c>
      <c r="E18" s="579">
        <f>Calculs!K39</f>
        <v>0.14285714285714285</v>
      </c>
      <c r="H18" s="88">
        <f ca="1">+Calculs!K95</f>
        <v>0.75</v>
      </c>
      <c r="I18" s="942"/>
      <c r="K18" s="88">
        <f ca="1">Calculs!K123</f>
        <v>0</v>
      </c>
      <c r="L18" s="942"/>
      <c r="N18" s="88">
        <f ca="1">+Calculs!K151</f>
        <v>0</v>
      </c>
      <c r="O18" s="942"/>
      <c r="Q18" s="88">
        <f ca="1">+Calculs!K180</f>
        <v>0</v>
      </c>
      <c r="R18" s="942"/>
    </row>
    <row r="19" spans="2:18" x14ac:dyDescent="0.3">
      <c r="B19" s="944"/>
      <c r="C19" s="81" t="s">
        <v>50</v>
      </c>
      <c r="D19" s="82" t="str">
        <f>VLOOKUP(C19,'Axe 3'!$A$6:$B$98,2,FALSE)</f>
        <v>Soutenir et accompagner l'écoconception des produits transformés et des services du territoire</v>
      </c>
      <c r="E19" s="579">
        <f>Calculs!K40</f>
        <v>0.14285714285714285</v>
      </c>
      <c r="H19" s="88">
        <f ca="1">+Calculs!K96</f>
        <v>0.67500000000000004</v>
      </c>
      <c r="I19" s="942"/>
      <c r="K19" s="88">
        <f ca="1">Calculs!K124</f>
        <v>0</v>
      </c>
      <c r="L19" s="942"/>
      <c r="N19" s="88">
        <f ca="1">+Calculs!K152</f>
        <v>0</v>
      </c>
      <c r="O19" s="942"/>
      <c r="Q19" s="88">
        <f ca="1">+Calculs!K181</f>
        <v>0</v>
      </c>
      <c r="R19" s="942"/>
    </row>
    <row r="20" spans="2:18" x14ac:dyDescent="0.3">
      <c r="B20" s="944"/>
      <c r="C20" s="81" t="s">
        <v>51</v>
      </c>
      <c r="D20" s="82" t="str">
        <f>VLOOKUP(C20,'Axe 3'!$A$6:$B$98,2,FALSE)</f>
        <v>Soutenir et accompagner les projets d'Ecologie Industrielle et Territoriale (EIT)</v>
      </c>
      <c r="E20" s="579">
        <f>Calculs!K41</f>
        <v>0.14285714285714285</v>
      </c>
      <c r="H20" s="88">
        <f ca="1">+Calculs!K97</f>
        <v>0.72749999999999992</v>
      </c>
      <c r="I20" s="942"/>
      <c r="K20" s="88">
        <f ca="1">Calculs!K125</f>
        <v>0</v>
      </c>
      <c r="L20" s="942"/>
      <c r="N20" s="88">
        <f ca="1">+Calculs!K153</f>
        <v>0</v>
      </c>
      <c r="O20" s="942"/>
      <c r="Q20" s="88">
        <f ca="1">+Calculs!K182</f>
        <v>0.15</v>
      </c>
      <c r="R20" s="942"/>
    </row>
    <row r="21" spans="2:18" x14ac:dyDescent="0.3">
      <c r="B21" s="944"/>
      <c r="C21" s="81" t="s">
        <v>53</v>
      </c>
      <c r="D21" s="82" t="str">
        <f>VLOOKUP(C21,'Axe 3'!$A$6:$B$98,2,FALSE)</f>
        <v>Soutenir et accompagner l'économie de la fonctionnalité</v>
      </c>
      <c r="E21" s="579">
        <f>Calculs!K42</f>
        <v>0.14285714285714285</v>
      </c>
      <c r="H21" s="88">
        <f ca="1">+Calculs!K98</f>
        <v>0.45</v>
      </c>
      <c r="I21" s="942"/>
      <c r="K21" s="88">
        <f ca="1">Calculs!K126</f>
        <v>0.45</v>
      </c>
      <c r="L21" s="942"/>
      <c r="N21" s="88">
        <f ca="1">+Calculs!K154</f>
        <v>0.45</v>
      </c>
      <c r="O21" s="942"/>
      <c r="Q21" s="88">
        <f ca="1">+Calculs!K183</f>
        <v>0.45</v>
      </c>
      <c r="R21" s="942"/>
    </row>
    <row r="22" spans="2:18" x14ac:dyDescent="0.3">
      <c r="B22" s="945"/>
      <c r="C22" s="85" t="s">
        <v>55</v>
      </c>
      <c r="D22" s="86" t="str">
        <f>VLOOKUP(C22,'Axe 3'!$A$6:$B$98,2,FALSE)</f>
        <v>Soutenir et accompagner la recherche, l'innovation et l'expérimentation</v>
      </c>
      <c r="E22" s="582">
        <f>Calculs!K43</f>
        <v>0.14285714285714285</v>
      </c>
      <c r="H22" s="89">
        <f ca="1">+Calculs!K99</f>
        <v>0.03</v>
      </c>
      <c r="I22" s="942"/>
      <c r="K22" s="89">
        <f ca="1">Calculs!K127</f>
        <v>0</v>
      </c>
      <c r="L22" s="942"/>
      <c r="N22" s="89">
        <f ca="1">+Calculs!K155</f>
        <v>0</v>
      </c>
      <c r="O22" s="942"/>
      <c r="Q22" s="89">
        <f ca="1">+Calculs!K184</f>
        <v>0</v>
      </c>
      <c r="R22" s="942"/>
    </row>
    <row r="23" spans="2:18" x14ac:dyDescent="0.3">
      <c r="B23" s="943">
        <v>4</v>
      </c>
      <c r="C23" s="83" t="s">
        <v>38</v>
      </c>
      <c r="D23" s="84" t="str">
        <f>VLOOKUP(C23,'Axe 4'!$A$6:$B$26,2,FALSE)</f>
        <v xml:space="preserve">Connaître les coûts de la gestion des déchets pour maîtriser les dépenses publiques </v>
      </c>
      <c r="E23" s="581">
        <f>Calculs!K44</f>
        <v>0.33333333333333331</v>
      </c>
      <c r="H23" s="87" t="str">
        <f ca="1">+Calculs!K100</f>
        <v>Non noté</v>
      </c>
      <c r="I23" s="942" t="e">
        <f ca="1">+Calculs!L100</f>
        <v>#N/A</v>
      </c>
      <c r="K23" s="87" t="str">
        <f ca="1">Calculs!K128</f>
        <v>Non noté</v>
      </c>
      <c r="L23" s="942" t="e">
        <f ca="1">Calculs!L128</f>
        <v>#N/A</v>
      </c>
      <c r="N23" s="87" t="str">
        <f ca="1">+Calculs!K156</f>
        <v>Non noté</v>
      </c>
      <c r="O23" s="942" t="e">
        <f ca="1">+Calculs!L156</f>
        <v>#N/A</v>
      </c>
      <c r="Q23" s="87" t="str">
        <f ca="1">+Calculs!K185</f>
        <v>Non noté</v>
      </c>
      <c r="R23" s="942" t="e">
        <f ca="1">+Calculs!L185</f>
        <v>#N/A</v>
      </c>
    </row>
    <row r="24" spans="2:18" x14ac:dyDescent="0.3">
      <c r="B24" s="944"/>
      <c r="C24" s="81" t="s">
        <v>39</v>
      </c>
      <c r="D24" s="82" t="str">
        <f>VLOOKUP(C24,'Axe 4'!$A$6:$B$26,2,FALSE)</f>
        <v>Mettre en place un système de financement qui encourage l'adhésion aux pratiques de l'économie circulaire</v>
      </c>
      <c r="E24" s="579">
        <f>Calculs!K45</f>
        <v>0.33333333333333331</v>
      </c>
      <c r="H24" s="88">
        <f ca="1">+Calculs!K101</f>
        <v>0.73328639999999989</v>
      </c>
      <c r="I24" s="942"/>
      <c r="K24" s="88">
        <f ca="1">Calculs!K129</f>
        <v>0.73328639999999989</v>
      </c>
      <c r="L24" s="942"/>
      <c r="N24" s="88">
        <f ca="1">+Calculs!K157</f>
        <v>0.73328639999999989</v>
      </c>
      <c r="O24" s="942"/>
      <c r="Q24" s="88">
        <f ca="1">+Calculs!K186</f>
        <v>0.73328639999999989</v>
      </c>
      <c r="R24" s="942"/>
    </row>
    <row r="25" spans="2:18" x14ac:dyDescent="0.3">
      <c r="B25" s="945"/>
      <c r="C25" s="85" t="s">
        <v>42</v>
      </c>
      <c r="D25" s="86" t="str">
        <f>VLOOKUP(C25,'Axe 4'!$A$6:$B$26,2,FALSE)</f>
        <v>Promouvoir et mettre en place des outils financiers en faveur de l'économie circulaire à destination des autres acteurs du territoire</v>
      </c>
      <c r="E25" s="582">
        <f>Calculs!K46</f>
        <v>0.33333333333333331</v>
      </c>
      <c r="H25" s="89">
        <f ca="1">+Calculs!K102</f>
        <v>0.62421333333333329</v>
      </c>
      <c r="I25" s="942"/>
      <c r="K25" s="89">
        <f ca="1">Calculs!K130</f>
        <v>0.62421333333333329</v>
      </c>
      <c r="L25" s="942"/>
      <c r="N25" s="89">
        <f ca="1">+Calculs!K158</f>
        <v>0.62421333333333329</v>
      </c>
      <c r="O25" s="942"/>
      <c r="Q25" s="89">
        <f ca="1">+Calculs!K187</f>
        <v>0.62421333333333329</v>
      </c>
      <c r="R25" s="942"/>
    </row>
    <row r="26" spans="2:18" x14ac:dyDescent="0.3">
      <c r="B26" s="943">
        <v>5</v>
      </c>
      <c r="C26" s="83" t="s">
        <v>43</v>
      </c>
      <c r="D26" s="84" t="str">
        <f>VLOOKUP(C26,'Axe 5'!$A$6:$B$20,2,FALSE)</f>
        <v>Actions dirigées vers le Grand Public et les associations</v>
      </c>
      <c r="E26" s="581">
        <f>Calculs!K47</f>
        <v>0.33333333333333331</v>
      </c>
      <c r="H26" s="87">
        <f ca="1">+Calculs!K103</f>
        <v>0.34999999999999992</v>
      </c>
      <c r="I26" s="942">
        <f ca="1">+Calculs!L103</f>
        <v>0.53380952380952384</v>
      </c>
      <c r="K26" s="87">
        <f ca="1">Calculs!K131</f>
        <v>0.34999999999999992</v>
      </c>
      <c r="L26" s="942" t="e">
        <f ca="1">Calculs!L131</f>
        <v>#N/A</v>
      </c>
      <c r="N26" s="87">
        <f ca="1">+Calculs!K159</f>
        <v>0.34999999999999992</v>
      </c>
      <c r="O26" s="942" t="e">
        <f ca="1">+Calculs!L159</f>
        <v>#N/A</v>
      </c>
      <c r="Q26" s="87">
        <f ca="1">+Calculs!K188</f>
        <v>0.34999999999999992</v>
      </c>
      <c r="R26" s="942" t="e">
        <f ca="1">+Calculs!L188</f>
        <v>#N/A</v>
      </c>
    </row>
    <row r="27" spans="2:18" x14ac:dyDescent="0.3">
      <c r="B27" s="944"/>
      <c r="C27" s="81" t="s">
        <v>44</v>
      </c>
      <c r="D27" s="82" t="str">
        <f>VLOOKUP(C27,'Axe 5'!$A$6:$B$20,2,FALSE)</f>
        <v>Actions dirigées vers les collectivités infra</v>
      </c>
      <c r="E27" s="579">
        <f>Calculs!K48</f>
        <v>0.33333333333333331</v>
      </c>
      <c r="H27" s="88">
        <f ca="1">+Calculs!K104</f>
        <v>0.70857142857142852</v>
      </c>
      <c r="I27" s="942"/>
      <c r="K27" s="88" t="str">
        <f ca="1">Calculs!K132</f>
        <v>Non noté</v>
      </c>
      <c r="L27" s="942"/>
      <c r="N27" s="88" t="str">
        <f ca="1">+Calculs!K160</f>
        <v>Non noté</v>
      </c>
      <c r="O27" s="942"/>
      <c r="Q27" s="88" t="str">
        <f ca="1">+Calculs!K189</f>
        <v>Non noté</v>
      </c>
      <c r="R27" s="942"/>
    </row>
    <row r="28" spans="2:18" ht="27.6" x14ac:dyDescent="0.3">
      <c r="B28" s="945"/>
      <c r="C28" s="85" t="s">
        <v>45</v>
      </c>
      <c r="D28" s="86" t="str">
        <f>VLOOKUP(C28,'Axe 5'!$A$6:$B$20,2,FALSE)</f>
        <v>Actions dirigées vers les acteurs économiques (TPE/PME, grandes entreprises, commerçants, artisans, … y compris associations à activité économique et acteurs économiques publics : type CHU, EHPAD, SEM, ...)</v>
      </c>
      <c r="E28" s="582">
        <f>Calculs!K49</f>
        <v>0.33333333333333331</v>
      </c>
      <c r="H28" s="89">
        <f ca="1">+Calculs!K105</f>
        <v>0.54285714285714293</v>
      </c>
      <c r="I28" s="942"/>
      <c r="K28" s="89">
        <f ca="1">Calculs!K133</f>
        <v>0.54285714285714293</v>
      </c>
      <c r="L28" s="942"/>
      <c r="N28" s="89">
        <f ca="1">+Calculs!K161</f>
        <v>0.54285714285714293</v>
      </c>
      <c r="O28" s="942"/>
      <c r="Q28" s="89">
        <f ca="1">+Calculs!K190</f>
        <v>0.54285714285714293</v>
      </c>
      <c r="R28" s="942"/>
    </row>
    <row r="30" spans="2:18" ht="46.8" x14ac:dyDescent="0.3">
      <c r="H30" s="91" t="s">
        <v>308</v>
      </c>
      <c r="I30" s="92" t="e">
        <f ca="1">+Calculs!L107</f>
        <v>#REF!</v>
      </c>
      <c r="K30" s="91" t="s">
        <v>156</v>
      </c>
      <c r="L30" s="92" t="e">
        <f ca="1">+Calculs!L135</f>
        <v>#N/A</v>
      </c>
      <c r="N30" s="91" t="s">
        <v>157</v>
      </c>
      <c r="O30" s="92" t="e">
        <f ca="1">+Calculs!L163</f>
        <v>#N/A</v>
      </c>
      <c r="Q30" s="91" t="s">
        <v>158</v>
      </c>
      <c r="R30" s="92" t="e">
        <f ca="1">+Calculs!L192</f>
        <v>#N/A</v>
      </c>
    </row>
    <row r="32" spans="2:18" x14ac:dyDescent="0.3">
      <c r="K32" s="940"/>
      <c r="L32" s="941"/>
    </row>
  </sheetData>
  <customSheetViews>
    <customSheetView guid="{DC6740B0-FE4F-4B4C-936C-D38273196F74}" scale="80" topLeftCell="A2">
      <selection activeCell="K20" sqref="K20"/>
      <pageMargins left="0.7" right="0.7" top="0.75" bottom="0.75" header="0.3" footer="0.3"/>
      <pageSetup paperSize="9" orientation="portrait" r:id="rId1"/>
    </customSheetView>
  </customSheetViews>
  <mergeCells count="32">
    <mergeCell ref="U7:X8"/>
    <mergeCell ref="B2:R2"/>
    <mergeCell ref="B11:B15"/>
    <mergeCell ref="B16:B22"/>
    <mergeCell ref="B23:B25"/>
    <mergeCell ref="H4:I4"/>
    <mergeCell ref="I11:I15"/>
    <mergeCell ref="I16:I22"/>
    <mergeCell ref="I23:I25"/>
    <mergeCell ref="B7:B10"/>
    <mergeCell ref="I7:I10"/>
    <mergeCell ref="L7:L10"/>
    <mergeCell ref="O7:O10"/>
    <mergeCell ref="R7:R10"/>
    <mergeCell ref="B26:B28"/>
    <mergeCell ref="K4:L4"/>
    <mergeCell ref="N4:O4"/>
    <mergeCell ref="Q4:R4"/>
    <mergeCell ref="O11:O15"/>
    <mergeCell ref="L11:L15"/>
    <mergeCell ref="I26:I28"/>
    <mergeCell ref="K32:L32"/>
    <mergeCell ref="O16:O22"/>
    <mergeCell ref="O23:O25"/>
    <mergeCell ref="O26:O28"/>
    <mergeCell ref="R11:R15"/>
    <mergeCell ref="R16:R22"/>
    <mergeCell ref="R23:R25"/>
    <mergeCell ref="R26:R28"/>
    <mergeCell ref="L16:L22"/>
    <mergeCell ref="L23:L25"/>
    <mergeCell ref="L26:L28"/>
  </mergeCells>
  <phoneticPr fontId="77" type="noConversion"/>
  <conditionalFormatting sqref="K32:L32">
    <cfRule type="dataBar" priority="54">
      <dataBar>
        <cfvo type="percent" val="0"/>
        <cfvo type="percent" val="100"/>
        <color rgb="FF638EC6"/>
      </dataBar>
      <extLst>
        <ext xmlns:x14="http://schemas.microsoft.com/office/spreadsheetml/2009/9/main" uri="{B025F937-C7B1-47D3-B67F-A62EFF666E3E}">
          <x14:id>{D6E8C2DE-19C4-44B1-A46D-BE19C28DEC24}</x14:id>
        </ext>
      </extLst>
    </cfRule>
  </conditionalFormatting>
  <conditionalFormatting sqref="L30">
    <cfRule type="expression" dxfId="102" priority="50">
      <formula>(L30&gt;=0.75)</formula>
    </cfRule>
    <cfRule type="expression" dxfId="101" priority="51">
      <formula>AND(L30&lt;0.75,L30&gt;=0.5)</formula>
    </cfRule>
    <cfRule type="expression" dxfId="100" priority="52">
      <formula>AND(L30&lt;0.5,L30&gt;=0.25)</formula>
    </cfRule>
    <cfRule type="expression" dxfId="99" priority="53">
      <formula>AND($L$30&gt;=0,$L$30&lt;0.25)</formula>
    </cfRule>
  </conditionalFormatting>
  <conditionalFormatting sqref="O30">
    <cfRule type="expression" dxfId="98" priority="38">
      <formula>(O30&gt;=0.75)</formula>
    </cfRule>
    <cfRule type="expression" dxfId="97" priority="39">
      <formula>AND(O30&lt;0.75,O30&gt;=0.5)</formula>
    </cfRule>
    <cfRule type="expression" dxfId="96" priority="40">
      <formula>AND(O30&lt;0.5,O30&gt;=0.25)</formula>
    </cfRule>
    <cfRule type="expression" dxfId="95" priority="41">
      <formula>AND(O30&gt;=0,O30&lt;0.25)</formula>
    </cfRule>
  </conditionalFormatting>
  <conditionalFormatting sqref="R30">
    <cfRule type="expression" dxfId="94" priority="30">
      <formula>(R30&gt;=0.75)</formula>
    </cfRule>
    <cfRule type="expression" dxfId="93" priority="31">
      <formula>AND(R30&lt;0.75,R30&gt;=0.5)</formula>
    </cfRule>
    <cfRule type="expression" dxfId="92" priority="32">
      <formula>AND(R30&lt;0.5,R30&gt;=0.25)</formula>
    </cfRule>
    <cfRule type="expression" dxfId="91" priority="33">
      <formula>AND(R30&gt;=0,R30&lt;0.25)</formula>
    </cfRule>
  </conditionalFormatting>
  <conditionalFormatting sqref="I30">
    <cfRule type="expression" dxfId="90" priority="22">
      <formula>(I30&gt;=0.75)</formula>
    </cfRule>
    <cfRule type="expression" dxfId="89" priority="23">
      <formula>AND(I30&lt;0.75,I30&gt;=0.5)</formula>
    </cfRule>
    <cfRule type="expression" dxfId="88" priority="24">
      <formula>AND(I30&lt;0.5,I30&gt;=0.25)</formula>
    </cfRule>
    <cfRule type="expression" dxfId="87" priority="25">
      <formula>AND($L$30&gt;=0,$L$30&lt;0.25)</formula>
    </cfRule>
  </conditionalFormatting>
  <pageMargins left="0.7" right="0.7" top="0.75" bottom="0.75" header="0.3" footer="0.3"/>
  <pageSetup paperSize="9" orientation="portrait" r:id="rId2"/>
  <drawing r:id="rId3"/>
  <extLst>
    <ext xmlns:x14="http://schemas.microsoft.com/office/spreadsheetml/2009/9/main" uri="{78C0D931-6437-407d-A8EE-F0AAD7539E65}">
      <x14:conditionalFormattings>
        <x14:conditionalFormatting xmlns:xm="http://schemas.microsoft.com/office/excel/2006/main">
          <x14:cfRule type="dataBar" id="{D6E8C2DE-19C4-44B1-A46D-BE19C28DEC24}">
            <x14:dataBar minLength="0" maxLength="100" gradient="0">
              <x14:cfvo type="percent">
                <xm:f>0</xm:f>
              </x14:cfvo>
              <x14:cfvo type="percent">
                <xm:f>100</xm:f>
              </x14:cfvo>
              <x14:negativeFillColor rgb="FFFF0000"/>
              <x14:axisColor rgb="FF000000"/>
            </x14:dataBar>
          </x14:cfRule>
          <xm:sqref>K32:L32</xm:sqref>
        </x14:conditionalFormatting>
        <x14:conditionalFormatting xmlns:xm="http://schemas.microsoft.com/office/excel/2006/main">
          <x14:cfRule type="expression" priority="168" id="{EEDED058-4322-40EF-956E-5E3EECD23BE3}">
            <xm:f>Préambule!$J$64="Non"</xm:f>
            <x14:dxf>
              <fill>
                <patternFill patternType="lightUp">
                  <fgColor theme="0" tint="-0.499984740745262"/>
                </patternFill>
              </fill>
            </x14:dxf>
          </x14:cfRule>
          <xm:sqref>E13</xm:sqref>
        </x14:conditionalFormatting>
        <x14:conditionalFormatting xmlns:xm="http://schemas.microsoft.com/office/excel/2006/main">
          <x14:cfRule type="expression" priority="170" id="{B9E66894-B7F9-46D3-842E-8091B188EEB8}">
            <xm:f>Préambule!$J$64="Non"</xm:f>
            <x14:dxf>
              <fill>
                <patternFill patternType="lightUp">
                  <fgColor theme="1" tint="0.499984740745262"/>
                  <bgColor auto="1"/>
                </patternFill>
              </fill>
            </x14:dxf>
          </x14:cfRule>
          <xm:sqref>C13:D13</xm:sqref>
        </x14:conditionalFormatting>
        <x14:conditionalFormatting xmlns:xm="http://schemas.microsoft.com/office/excel/2006/main">
          <x14:cfRule type="expression" priority="172" id="{66A5C636-E152-45B4-B3B2-4D21307F19BC}">
            <xm:f>Préambule!$J$63="Non"</xm:f>
            <x14:dxf>
              <fill>
                <patternFill patternType="lightUp">
                  <fgColor theme="0" tint="-0.499984740745262"/>
                </patternFill>
              </fill>
            </x14:dxf>
          </x14:cfRule>
          <xm:sqref>C12:E12</xm:sqref>
        </x14:conditionalFormatting>
        <x14:conditionalFormatting xmlns:xm="http://schemas.microsoft.com/office/excel/2006/main">
          <x14:cfRule type="expression" priority="1" id="{0530714B-C0B4-4FBE-962D-2F0C841786A3}">
            <xm:f>Préambule!$J$63="Non"</xm:f>
            <x14:dxf>
              <fill>
                <patternFill patternType="lightUp">
                  <fgColor theme="0" tint="-0.499984740745262"/>
                </patternFill>
              </fill>
            </x14:dxf>
          </x14:cfRule>
          <x14:cfRule type="expression" priority="27" id="{13E7A9F9-EF5E-43CD-B1A3-E7836EBFF332}">
            <xm:f>Préambule!$J$64="Non"</xm:f>
            <x14:dxf>
              <fill>
                <patternFill patternType="lightUp">
                  <fgColor theme="0" tint="-0.499984740745262"/>
                </patternFill>
              </fill>
            </x14:dxf>
          </x14:cfRule>
          <xm:sqref>C19:E19</xm:sqref>
        </x14:conditionalFormatting>
        <x14:conditionalFormatting xmlns:xm="http://schemas.microsoft.com/office/excel/2006/main">
          <x14:cfRule type="expression" priority="26" id="{EAAECE54-1496-42BB-A9EB-7EC4B5759D86}">
            <xm:f>Préambule!$J$65="Non"</xm:f>
            <x14:dxf>
              <fill>
                <patternFill patternType="lightUp">
                  <fgColor theme="0" tint="-0.34998626667073579"/>
                </patternFill>
              </fill>
            </x14:dxf>
          </x14:cfRule>
          <xm:sqref>C25:E25</xm:sqref>
        </x14:conditionalFormatting>
        <x14:conditionalFormatting xmlns:xm="http://schemas.microsoft.com/office/excel/2006/main">
          <x14:cfRule type="expression" priority="21" id="{AB01A776-87C0-4FB3-957C-68510106EFB1}">
            <xm:f>'Axe 2'!$V$7=0</xm:f>
            <x14:dxf>
              <fill>
                <patternFill patternType="mediumGray">
                  <fgColor rgb="FFC00000"/>
                </patternFill>
              </fill>
            </x14:dxf>
          </x14:cfRule>
          <xm:sqref>K11</xm:sqref>
        </x14:conditionalFormatting>
        <x14:conditionalFormatting xmlns:xm="http://schemas.microsoft.com/office/excel/2006/main">
          <x14:cfRule type="expression" priority="20" id="{B10ACA93-1AA5-434B-95E3-A64E5EDD74AE}">
            <xm:f>AND('Axe 2'!$V$13=0,$K$12&lt;&gt;"Non noté")</xm:f>
            <x14:dxf>
              <fill>
                <patternFill patternType="mediumGray">
                  <fgColor rgb="FFC00000"/>
                </patternFill>
              </fill>
            </x14:dxf>
          </x14:cfRule>
          <xm:sqref>K12</xm:sqref>
        </x14:conditionalFormatting>
        <x14:conditionalFormatting xmlns:xm="http://schemas.microsoft.com/office/excel/2006/main">
          <x14:cfRule type="expression" priority="19" id="{BA434466-6164-4A3B-AFA8-07798EDE5EC6}">
            <xm:f>AND('Axe 2'!$V$22=0,$K$13&lt;&gt;"Non noté")</xm:f>
            <x14:dxf>
              <fill>
                <patternFill patternType="mediumGray">
                  <fgColor rgb="FFC00000"/>
                </patternFill>
              </fill>
            </x14:dxf>
          </x14:cfRule>
          <xm:sqref>K13</xm:sqref>
        </x14:conditionalFormatting>
        <x14:conditionalFormatting xmlns:xm="http://schemas.microsoft.com/office/excel/2006/main">
          <x14:cfRule type="expression" priority="18" id="{4C3C2C83-CB22-4067-B15F-121F59EBD15A}">
            <xm:f>'Axe 2'!$V$27=0</xm:f>
            <x14:dxf>
              <fill>
                <patternFill patternType="mediumGray">
                  <fgColor rgb="FFC00000"/>
                </patternFill>
              </fill>
            </x14:dxf>
          </x14:cfRule>
          <xm:sqref>K14</xm:sqref>
        </x14:conditionalFormatting>
        <x14:conditionalFormatting xmlns:xm="http://schemas.microsoft.com/office/excel/2006/main">
          <x14:cfRule type="expression" priority="17" id="{21A1EE10-9949-407F-B66A-E9B3F238E960}">
            <xm:f>'Axe 2'!$Q$7=0</xm:f>
            <x14:dxf>
              <fill>
                <patternFill patternType="mediumGray">
                  <fgColor rgb="FFC00000"/>
                </patternFill>
              </fill>
            </x14:dxf>
          </x14:cfRule>
          <xm:sqref>H11</xm:sqref>
        </x14:conditionalFormatting>
        <x14:conditionalFormatting xmlns:xm="http://schemas.microsoft.com/office/excel/2006/main">
          <x14:cfRule type="expression" priority="16" id="{734206A2-FF16-49FC-BAEF-43F80BB1FA52}">
            <xm:f>AND('Axe 2'!$Q$13=0,$H$12&lt;&gt;"Non noté")</xm:f>
            <x14:dxf>
              <fill>
                <patternFill patternType="mediumGray">
                  <fgColor rgb="FFC00000"/>
                </patternFill>
              </fill>
            </x14:dxf>
          </x14:cfRule>
          <xm:sqref>H12</xm:sqref>
        </x14:conditionalFormatting>
        <x14:conditionalFormatting xmlns:xm="http://schemas.microsoft.com/office/excel/2006/main">
          <x14:cfRule type="expression" priority="15" id="{75BD0423-B366-4F48-9CDE-04354B028FEF}">
            <xm:f>AND('Axe 2'!$Q$22=0,$H$13&lt;&gt;"Non noté")</xm:f>
            <x14:dxf>
              <fill>
                <patternFill patternType="mediumGray">
                  <fgColor rgb="FFC00000"/>
                </patternFill>
              </fill>
            </x14:dxf>
          </x14:cfRule>
          <xm:sqref>H13</xm:sqref>
        </x14:conditionalFormatting>
        <x14:conditionalFormatting xmlns:xm="http://schemas.microsoft.com/office/excel/2006/main">
          <x14:cfRule type="expression" priority="14" id="{785C19C5-A4AE-405A-B318-4EBC39830923}">
            <xm:f>AND('Axe 2'!$Q$27=0,$H$14&lt;&gt;"Non noté")</xm:f>
            <x14:dxf>
              <fill>
                <patternFill patternType="mediumGray">
                  <fgColor rgb="FFC00000"/>
                </patternFill>
              </fill>
            </x14:dxf>
          </x14:cfRule>
          <xm:sqref>H14</xm:sqref>
        </x14:conditionalFormatting>
        <x14:conditionalFormatting xmlns:xm="http://schemas.microsoft.com/office/excel/2006/main">
          <x14:cfRule type="expression" priority="13" id="{ABF471FE-01A8-440A-9DEB-0975700F1C3F}">
            <xm:f>'Axe 2'!$AB$7=0</xm:f>
            <x14:dxf>
              <fill>
                <patternFill patternType="mediumGray">
                  <fgColor rgb="FFC00000"/>
                </patternFill>
              </fill>
            </x14:dxf>
          </x14:cfRule>
          <xm:sqref>N11</xm:sqref>
        </x14:conditionalFormatting>
        <x14:conditionalFormatting xmlns:xm="http://schemas.microsoft.com/office/excel/2006/main">
          <x14:cfRule type="expression" priority="12" id="{CC33D8A9-8319-4110-BC6A-58E867BD783C}">
            <xm:f>AND('Axe 2'!$AB$13=0,$N$12&lt;&gt;"Non noté")</xm:f>
            <x14:dxf>
              <fill>
                <patternFill patternType="mediumGray">
                  <fgColor rgb="FFC00000"/>
                </patternFill>
              </fill>
            </x14:dxf>
          </x14:cfRule>
          <xm:sqref>N12</xm:sqref>
        </x14:conditionalFormatting>
        <x14:conditionalFormatting xmlns:xm="http://schemas.microsoft.com/office/excel/2006/main">
          <x14:cfRule type="expression" priority="11" id="{D93A39F2-62B7-4A44-84B6-5035C7A748A6}">
            <xm:f>AND('Axe 2'!$AB$22=0,$N$13&lt;&gt;"Non noté")</xm:f>
            <x14:dxf>
              <fill>
                <patternFill patternType="mediumGray">
                  <fgColor rgb="FFC00000"/>
                </patternFill>
              </fill>
            </x14:dxf>
          </x14:cfRule>
          <xm:sqref>N13</xm:sqref>
        </x14:conditionalFormatting>
        <x14:conditionalFormatting xmlns:xm="http://schemas.microsoft.com/office/excel/2006/main">
          <x14:cfRule type="expression" priority="10" id="{0D99436A-EF50-4A23-B28D-FBC42B77CB70}">
            <xm:f>'Axe 2'!$AB$27=0</xm:f>
            <x14:dxf>
              <fill>
                <patternFill patternType="mediumGray">
                  <fgColor rgb="FFC00000"/>
                </patternFill>
              </fill>
            </x14:dxf>
          </x14:cfRule>
          <xm:sqref>N14</xm:sqref>
        </x14:conditionalFormatting>
        <x14:conditionalFormatting xmlns:xm="http://schemas.microsoft.com/office/excel/2006/main">
          <x14:cfRule type="expression" priority="9" id="{7B15B2BD-A935-46BB-8E5F-412737AF88CA}">
            <xm:f>'Axe 2'!$AH$7=0</xm:f>
            <x14:dxf>
              <fill>
                <patternFill patternType="mediumGray">
                  <fgColor rgb="FFC00000"/>
                </patternFill>
              </fill>
            </x14:dxf>
          </x14:cfRule>
          <xm:sqref>Q11</xm:sqref>
        </x14:conditionalFormatting>
        <x14:conditionalFormatting xmlns:xm="http://schemas.microsoft.com/office/excel/2006/main">
          <x14:cfRule type="expression" priority="8" id="{49478D8E-C279-4071-817C-D4F4BB3488BD}">
            <xm:f>AND('Axe 2'!$AH$13=0,$Q$12&lt;&gt;"Non noté")</xm:f>
            <x14:dxf>
              <fill>
                <patternFill patternType="mediumGray">
                  <fgColor rgb="FFC00000"/>
                </patternFill>
              </fill>
            </x14:dxf>
          </x14:cfRule>
          <xm:sqref>Q12</xm:sqref>
        </x14:conditionalFormatting>
        <x14:conditionalFormatting xmlns:xm="http://schemas.microsoft.com/office/excel/2006/main">
          <x14:cfRule type="expression" priority="7" id="{10A5F77C-2EEF-4446-9D94-97262BE89F03}">
            <xm:f>AND('Axe 2'!$AH$22=0,$Q$13&lt;&gt;"Non noté")</xm:f>
            <x14:dxf>
              <fill>
                <patternFill patternType="mediumGray">
                  <fgColor rgb="FFC00000"/>
                </patternFill>
              </fill>
            </x14:dxf>
          </x14:cfRule>
          <xm:sqref>Q13</xm:sqref>
        </x14:conditionalFormatting>
        <x14:conditionalFormatting xmlns:xm="http://schemas.microsoft.com/office/excel/2006/main">
          <x14:cfRule type="expression" priority="6" id="{5B3315FD-C646-4CBC-BFDF-0A30FCE60F7B}">
            <xm:f>'Axe 2'!$AH$27=0</xm:f>
            <x14:dxf>
              <fill>
                <patternFill patternType="mediumGray">
                  <fgColor rgb="FFC00000"/>
                </patternFill>
              </fill>
            </x14:dxf>
          </x14:cfRule>
          <xm:sqref>Q14</xm:sqref>
        </x14:conditionalFormatting>
        <x14:conditionalFormatting xmlns:xm="http://schemas.microsoft.com/office/excel/2006/main">
          <x14:cfRule type="expression" priority="5" id="{F69142AF-EDE6-4FED-8862-494221F9FA73}">
            <xm:f>'Axe 4'!$Q$7=0</xm:f>
            <x14:dxf>
              <fill>
                <patternFill patternType="mediumGray">
                  <fgColor rgb="FFC00000"/>
                </patternFill>
              </fill>
            </x14:dxf>
          </x14:cfRule>
          <xm:sqref>H23</xm:sqref>
        </x14:conditionalFormatting>
        <x14:conditionalFormatting xmlns:xm="http://schemas.microsoft.com/office/excel/2006/main">
          <x14:cfRule type="expression" priority="4" id="{A886BA42-AEBA-4E0F-96DA-C6917CCC165C}">
            <xm:f>'Axe 4'!$V$7=0</xm:f>
            <x14:dxf>
              <fill>
                <patternFill patternType="mediumGray">
                  <fgColor rgb="FFC00000"/>
                </patternFill>
              </fill>
            </x14:dxf>
          </x14:cfRule>
          <xm:sqref>K23</xm:sqref>
        </x14:conditionalFormatting>
        <x14:conditionalFormatting xmlns:xm="http://schemas.microsoft.com/office/excel/2006/main">
          <x14:cfRule type="expression" priority="3" id="{A6F4245E-2DB4-46D9-B95A-E8D7460D3034}">
            <xm:f>'Axe 4'!$AB$7=0</xm:f>
            <x14:dxf>
              <fill>
                <patternFill patternType="mediumGray">
                  <fgColor rgb="FFC00000"/>
                </patternFill>
              </fill>
            </x14:dxf>
          </x14:cfRule>
          <xm:sqref>N23</xm:sqref>
        </x14:conditionalFormatting>
        <x14:conditionalFormatting xmlns:xm="http://schemas.microsoft.com/office/excel/2006/main">
          <x14:cfRule type="expression" priority="2" id="{40B04972-69DC-4D5C-B8C2-95564341303C}">
            <xm:f>'Axe 4'!$AH$7=0</xm:f>
            <x14:dxf>
              <fill>
                <patternFill patternType="mediumGray">
                  <fgColor rgb="FFC00000"/>
                </patternFill>
              </fill>
            </x14:dxf>
          </x14:cfRule>
          <xm:sqref>Q23</xm:sqref>
        </x14:conditionalFormatting>
      </x14:conditionalFormatting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8">
    <tabColor theme="3" tint="0.39997558519241921"/>
  </sheetPr>
  <dimension ref="A1:S192"/>
  <sheetViews>
    <sheetView zoomScaleNormal="100" workbookViewId="0">
      <selection activeCell="C16" sqref="C16"/>
    </sheetView>
  </sheetViews>
  <sheetFormatPr baseColWidth="10" defaultColWidth="11.44140625" defaultRowHeight="14.4" outlineLevelRow="1" x14ac:dyDescent="0.3"/>
  <cols>
    <col min="1" max="1" width="7.77734375" style="90" customWidth="1"/>
    <col min="2" max="2" width="6.44140625" style="90" customWidth="1"/>
    <col min="3" max="3" width="12.77734375" style="90" customWidth="1"/>
    <col min="4" max="4" width="101.88671875" style="90" customWidth="1"/>
    <col min="5" max="5" width="11.44140625" style="90"/>
    <col min="6" max="6" width="18.77734375" style="90" customWidth="1"/>
    <col min="7" max="10" width="11.44140625" style="90"/>
    <col min="11" max="11" width="15.44140625" style="90" customWidth="1"/>
    <col min="12" max="12" width="15.5546875" style="90" customWidth="1"/>
    <col min="13" max="16384" width="11.44140625" style="90"/>
  </cols>
  <sheetData>
    <row r="1" spans="1:14" x14ac:dyDescent="0.3">
      <c r="D1" s="289" t="s">
        <v>897</v>
      </c>
    </row>
    <row r="2" spans="1:14" x14ac:dyDescent="0.3">
      <c r="A2"/>
      <c r="B2"/>
      <c r="C2"/>
      <c r="D2"/>
      <c r="E2"/>
      <c r="F2"/>
      <c r="G2"/>
      <c r="H2"/>
      <c r="I2"/>
      <c r="J2"/>
      <c r="K2"/>
      <c r="L2"/>
      <c r="M2"/>
    </row>
    <row r="3" spans="1:14" ht="28.2" thickBot="1" x14ac:dyDescent="0.35">
      <c r="A3"/>
      <c r="B3" s="417" t="s">
        <v>6</v>
      </c>
      <c r="C3" s="418" t="s">
        <v>0</v>
      </c>
      <c r="D3" s="419" t="s">
        <v>134</v>
      </c>
      <c r="E3" s="420" t="s">
        <v>141</v>
      </c>
      <c r="F3" s="421" t="s">
        <v>142</v>
      </c>
      <c r="G3" s="421" t="s">
        <v>143</v>
      </c>
      <c r="H3" s="421" t="s">
        <v>144</v>
      </c>
      <c r="I3" s="421" t="s">
        <v>145</v>
      </c>
      <c r="J3" s="422" t="s">
        <v>146</v>
      </c>
      <c r="K3" s="423" t="s">
        <v>135</v>
      </c>
      <c r="L3"/>
      <c r="M3" s="632" t="s">
        <v>895</v>
      </c>
    </row>
    <row r="4" spans="1:14" x14ac:dyDescent="0.3">
      <c r="A4"/>
      <c r="B4" s="966">
        <v>1</v>
      </c>
      <c r="C4" s="30" t="s">
        <v>14</v>
      </c>
      <c r="D4" s="27" t="str">
        <f>VLOOKUP(C4,'Axe 1'!$A$6:$B$26,2,FALSE)</f>
        <v>Définir une stratégie globale de la politique économie circulaire et assurer un portage politique fort</v>
      </c>
      <c r="E4" s="424">
        <v>0.2</v>
      </c>
      <c r="F4" s="424">
        <v>0.2</v>
      </c>
      <c r="G4" s="424">
        <v>0.2</v>
      </c>
      <c r="H4" s="424">
        <v>0.2</v>
      </c>
      <c r="I4" s="424">
        <v>0.2</v>
      </c>
      <c r="J4" s="425">
        <f>SUM(E4:I4)</f>
        <v>1</v>
      </c>
      <c r="K4" s="426">
        <f>1/3</f>
        <v>0.33333333333333331</v>
      </c>
      <c r="L4"/>
      <c r="M4" s="121" t="s">
        <v>136</v>
      </c>
      <c r="N4" s="174">
        <v>1.2</v>
      </c>
    </row>
    <row r="5" spans="1:14" x14ac:dyDescent="0.3">
      <c r="A5"/>
      <c r="B5" s="967"/>
      <c r="C5" s="31" t="s">
        <v>33</v>
      </c>
      <c r="D5" s="28" t="str">
        <f>VLOOKUP(C5,'Axe 1'!$A$6:$B$26,2,FALSE)</f>
        <v>Développer une démarche transversale avec l'ensemble des politiques de la collectivité</v>
      </c>
      <c r="E5" s="117">
        <f>1/3</f>
        <v>0.33333333333333331</v>
      </c>
      <c r="F5" s="117">
        <f t="shared" ref="F5:G5" si="0">1/3</f>
        <v>0.33333333333333331</v>
      </c>
      <c r="G5" s="117">
        <f t="shared" si="0"/>
        <v>0.33333333333333331</v>
      </c>
      <c r="H5" s="679">
        <f>2/3</f>
        <v>0.66666666666666663</v>
      </c>
      <c r="I5" s="116"/>
      <c r="J5" s="230">
        <f t="shared" ref="J5:J24" si="1">SUM(E5:I5)</f>
        <v>1.6666666666666665</v>
      </c>
      <c r="K5" s="427">
        <f>1/3</f>
        <v>0.33333333333333331</v>
      </c>
      <c r="L5"/>
      <c r="M5" s="121" t="s">
        <v>137</v>
      </c>
      <c r="N5" s="174">
        <v>1</v>
      </c>
    </row>
    <row r="6" spans="1:14" ht="15" thickBot="1" x14ac:dyDescent="0.35">
      <c r="A6"/>
      <c r="B6" s="968"/>
      <c r="C6" s="32" t="s">
        <v>35</v>
      </c>
      <c r="D6" s="29" t="str">
        <f>VLOOKUP(C6,'Axe 1'!$A$6:$B$26,2,FALSE)</f>
        <v>Suivre, évaluer et améliorer le déploiement de la politique économie circulaire</v>
      </c>
      <c r="E6" s="117">
        <v>0.5</v>
      </c>
      <c r="F6" s="117">
        <v>0.5</v>
      </c>
      <c r="G6" s="116"/>
      <c r="H6" s="116"/>
      <c r="I6" s="116"/>
      <c r="J6" s="230">
        <f t="shared" si="1"/>
        <v>1</v>
      </c>
      <c r="K6" s="427">
        <f>1/3</f>
        <v>0.33333333333333331</v>
      </c>
      <c r="L6"/>
      <c r="M6" s="428" t="s">
        <v>138</v>
      </c>
      <c r="N6" s="429">
        <v>0.8</v>
      </c>
    </row>
    <row r="7" spans="1:14" x14ac:dyDescent="0.3">
      <c r="A7"/>
      <c r="B7" s="966">
        <v>2</v>
      </c>
      <c r="C7" s="30" t="s">
        <v>31</v>
      </c>
      <c r="D7" s="27" t="str">
        <f>VLOOKUP(C7,'Axe 2'!$A$6:$B$109,2,FALSE)</f>
        <v xml:space="preserve">Disposer d'un programme de prévention des déchets </v>
      </c>
      <c r="E7" s="433">
        <v>0.4</v>
      </c>
      <c r="F7" s="433">
        <v>0.2</v>
      </c>
      <c r="G7" s="433">
        <v>0.4</v>
      </c>
      <c r="H7" s="434"/>
      <c r="I7" s="435"/>
      <c r="J7" s="425">
        <f t="shared" si="1"/>
        <v>1</v>
      </c>
      <c r="K7" s="436">
        <f>1/5</f>
        <v>0.2</v>
      </c>
      <c r="L7"/>
      <c r="M7" s="431" t="s">
        <v>819</v>
      </c>
      <c r="N7" s="432">
        <f>1/3</f>
        <v>0.33333333333333331</v>
      </c>
    </row>
    <row r="8" spans="1:14" x14ac:dyDescent="0.3">
      <c r="A8"/>
      <c r="B8" s="967"/>
      <c r="C8" s="31" t="s">
        <v>25</v>
      </c>
      <c r="D8" s="28" t="str">
        <f>VLOOKUP(C8,'Axe 2'!$A$6:$B$109,2,FALSE)</f>
        <v>Améliorer l'efficience du système de collecte</v>
      </c>
      <c r="E8" s="111">
        <v>0.2</v>
      </c>
      <c r="F8" s="111">
        <v>0.3</v>
      </c>
      <c r="G8" s="111">
        <v>0.5</v>
      </c>
      <c r="H8" s="201"/>
      <c r="I8" s="118"/>
      <c r="J8" s="230">
        <f t="shared" si="1"/>
        <v>1</v>
      </c>
      <c r="K8" s="438">
        <f>1/5</f>
        <v>0.2</v>
      </c>
      <c r="L8"/>
      <c r="M8" s="437" t="s">
        <v>820</v>
      </c>
      <c r="N8" s="429">
        <f>1/5</f>
        <v>0.2</v>
      </c>
    </row>
    <row r="9" spans="1:14" x14ac:dyDescent="0.3">
      <c r="A9"/>
      <c r="B9" s="967"/>
      <c r="C9" s="31" t="s">
        <v>27</v>
      </c>
      <c r="D9" s="28" t="str">
        <f>VLOOKUP(C9,'Axe 2'!$A$6:$B$109,2,FALSE)</f>
        <v>Améliorer la valorisation des déchets (dont organiques)</v>
      </c>
      <c r="E9" s="111">
        <f>1/3</f>
        <v>0.33333333333333331</v>
      </c>
      <c r="F9" s="111">
        <f t="shared" ref="F9:G9" si="2">1/3</f>
        <v>0.33333333333333331</v>
      </c>
      <c r="G9" s="111">
        <f t="shared" si="2"/>
        <v>0.33333333333333331</v>
      </c>
      <c r="H9" s="201"/>
      <c r="I9" s="118"/>
      <c r="J9" s="230">
        <f t="shared" si="1"/>
        <v>1</v>
      </c>
      <c r="K9" s="438">
        <f t="shared" ref="K9:K11" si="3">1/5</f>
        <v>0.2</v>
      </c>
      <c r="L9"/>
      <c r="M9" s="439" t="s">
        <v>821</v>
      </c>
      <c r="N9" s="432">
        <f>1/7</f>
        <v>0.14285714285714285</v>
      </c>
    </row>
    <row r="10" spans="1:14" x14ac:dyDescent="0.3">
      <c r="A10"/>
      <c r="B10" s="967"/>
      <c r="C10" s="31" t="s">
        <v>28</v>
      </c>
      <c r="D10" s="28" t="str">
        <f>VLOOKUP(C10,'Axe 2'!$A$6:$B$109,2,FALSE)</f>
        <v xml:space="preserve">Réduire les impacts environnementaux et sociaux de la gestion des déchets </v>
      </c>
      <c r="E10" s="111">
        <v>0.2</v>
      </c>
      <c r="F10" s="111">
        <v>0.2</v>
      </c>
      <c r="G10" s="111">
        <v>0.1</v>
      </c>
      <c r="H10" s="111">
        <v>0.3</v>
      </c>
      <c r="I10" s="111">
        <v>0.2</v>
      </c>
      <c r="J10" s="230">
        <f t="shared" si="1"/>
        <v>1</v>
      </c>
      <c r="K10" s="438">
        <f t="shared" si="3"/>
        <v>0.2</v>
      </c>
      <c r="L10"/>
    </row>
    <row r="11" spans="1:14" ht="15" thickBot="1" x14ac:dyDescent="0.35">
      <c r="A11"/>
      <c r="B11" s="969"/>
      <c r="C11" s="32" t="s">
        <v>30</v>
      </c>
      <c r="D11" s="29" t="str">
        <f>VLOOKUP(C11,'Axe 2'!$A$6:$B$109,2,FALSE)</f>
        <v>Créer du lien avec les acteurs économiques du territoire pour créer des dynamiques sur leurs déchets</v>
      </c>
      <c r="E11" s="440">
        <v>0.25</v>
      </c>
      <c r="F11" s="440">
        <v>0.5</v>
      </c>
      <c r="G11" s="440">
        <v>0.25</v>
      </c>
      <c r="H11" s="441"/>
      <c r="I11" s="442"/>
      <c r="J11" s="443">
        <f t="shared" si="1"/>
        <v>1</v>
      </c>
      <c r="K11" s="438">
        <f t="shared" si="3"/>
        <v>0.2</v>
      </c>
      <c r="L11"/>
    </row>
    <row r="12" spans="1:14" x14ac:dyDescent="0.3">
      <c r="A12"/>
      <c r="B12" s="966">
        <v>3</v>
      </c>
      <c r="C12" s="30" t="s">
        <v>46</v>
      </c>
      <c r="D12" s="27" t="str">
        <f>VLOOKUP(C12,'Axe 3'!$A$6:$B$98,2,FALSE)</f>
        <v>Identifier et développer des filières/domaines à enjeu en lien avec l'économie circulaire sur le territoire</v>
      </c>
      <c r="E12" s="433">
        <f t="shared" ref="E12:G12" si="4">1/3</f>
        <v>0.33333333333333331</v>
      </c>
      <c r="F12" s="433">
        <f t="shared" si="4"/>
        <v>0.33333333333333331</v>
      </c>
      <c r="G12" s="433">
        <f t="shared" si="4"/>
        <v>0.33333333333333331</v>
      </c>
      <c r="H12" s="435"/>
      <c r="I12" s="435"/>
      <c r="J12" s="425">
        <f t="shared" si="1"/>
        <v>1</v>
      </c>
      <c r="K12" s="444">
        <f>1/7</f>
        <v>0.14285714285714285</v>
      </c>
      <c r="L12"/>
    </row>
    <row r="13" spans="1:14" x14ac:dyDescent="0.3">
      <c r="A13"/>
      <c r="B13" s="967"/>
      <c r="C13" s="31" t="s">
        <v>47</v>
      </c>
      <c r="D13" s="28" t="str">
        <f>VLOOKUP(C13,'Axe 3'!$A$6:$B$98,2,FALSE)</f>
        <v>Réaliser des achats responsables</v>
      </c>
      <c r="E13" s="111">
        <v>0.25</v>
      </c>
      <c r="F13" s="111">
        <v>0.5</v>
      </c>
      <c r="G13" s="111">
        <v>0.25</v>
      </c>
      <c r="H13" s="116"/>
      <c r="I13" s="116"/>
      <c r="J13" s="230">
        <f t="shared" si="1"/>
        <v>1</v>
      </c>
      <c r="K13" s="445">
        <v>0.14285714285714285</v>
      </c>
      <c r="L13"/>
    </row>
    <row r="14" spans="1:14" x14ac:dyDescent="0.3">
      <c r="A14"/>
      <c r="B14" s="967"/>
      <c r="C14" s="31" t="s">
        <v>48</v>
      </c>
      <c r="D14" s="28" t="str">
        <f>VLOOKUP(C14,'Axe 3'!$A$6:$B$98,2,FALSE)</f>
        <v>Soutenir et accompagner la consommation responsable et la sobriété des acteurs du territoire</v>
      </c>
      <c r="E14" s="111">
        <v>0.25</v>
      </c>
      <c r="F14" s="111">
        <v>0.25</v>
      </c>
      <c r="G14" s="111">
        <v>0.25</v>
      </c>
      <c r="H14" s="111">
        <v>0.25</v>
      </c>
      <c r="I14" s="116"/>
      <c r="J14" s="230">
        <f t="shared" si="1"/>
        <v>1</v>
      </c>
      <c r="K14" s="445">
        <v>0.14285714285714285</v>
      </c>
      <c r="L14"/>
    </row>
    <row r="15" spans="1:14" x14ac:dyDescent="0.3">
      <c r="A15"/>
      <c r="B15" s="967"/>
      <c r="C15" s="31" t="s">
        <v>50</v>
      </c>
      <c r="D15" s="28" t="str">
        <f>VLOOKUP(C15,'Axe 3'!$A$6:$B$98,2,FALSE)</f>
        <v>Soutenir et accompagner l'écoconception des produits transformés et des services du territoire</v>
      </c>
      <c r="E15" s="111">
        <v>0.3</v>
      </c>
      <c r="F15" s="111">
        <v>0.25</v>
      </c>
      <c r="G15" s="111">
        <v>0.3</v>
      </c>
      <c r="H15" s="111">
        <v>0.15</v>
      </c>
      <c r="I15" s="116"/>
      <c r="J15" s="230">
        <f t="shared" si="1"/>
        <v>1</v>
      </c>
      <c r="K15" s="445">
        <v>0.14285714285714285</v>
      </c>
      <c r="L15"/>
    </row>
    <row r="16" spans="1:14" x14ac:dyDescent="0.3">
      <c r="A16"/>
      <c r="B16" s="967"/>
      <c r="C16" s="31" t="s">
        <v>51</v>
      </c>
      <c r="D16" s="28" t="str">
        <f>VLOOKUP(C16,'Axe 3'!$A$6:$B$98,2,FALSE)</f>
        <v>Soutenir et accompagner les projets d'Ecologie Industrielle et Territoriale (EIT)</v>
      </c>
      <c r="E16" s="111">
        <v>0.2</v>
      </c>
      <c r="F16" s="111">
        <v>0.2</v>
      </c>
      <c r="G16" s="111">
        <v>0.3</v>
      </c>
      <c r="H16" s="111">
        <v>0.3</v>
      </c>
      <c r="I16" s="116"/>
      <c r="J16" s="230">
        <f t="shared" si="1"/>
        <v>1</v>
      </c>
      <c r="K16" s="445">
        <v>0.14285714285714285</v>
      </c>
      <c r="L16"/>
      <c r="M16"/>
    </row>
    <row r="17" spans="1:19" x14ac:dyDescent="0.3">
      <c r="A17"/>
      <c r="B17" s="967"/>
      <c r="C17" s="31" t="s">
        <v>53</v>
      </c>
      <c r="D17" s="28" t="str">
        <f>VLOOKUP(C17,'Axe 3'!$A$6:$B$98,2,FALSE)</f>
        <v>Soutenir et accompagner l'économie de la fonctionnalité</v>
      </c>
      <c r="E17" s="111">
        <v>0.15</v>
      </c>
      <c r="F17" s="111">
        <v>0.35</v>
      </c>
      <c r="G17" s="111">
        <v>0.3</v>
      </c>
      <c r="H17" s="111">
        <v>0.2</v>
      </c>
      <c r="I17" s="116"/>
      <c r="J17" s="230">
        <f t="shared" si="1"/>
        <v>1</v>
      </c>
      <c r="K17" s="445">
        <v>0.14285714285714285</v>
      </c>
      <c r="L17"/>
      <c r="M17"/>
    </row>
    <row r="18" spans="1:19" ht="15" thickBot="1" x14ac:dyDescent="0.35">
      <c r="A18"/>
      <c r="B18" s="969"/>
      <c r="C18" s="32" t="s">
        <v>55</v>
      </c>
      <c r="D18" s="29" t="str">
        <f>VLOOKUP(C18,'Axe 3'!$A$6:$B$98,2,FALSE)</f>
        <v>Soutenir et accompagner la recherche, l'innovation et l'expérimentation</v>
      </c>
      <c r="E18" s="440">
        <v>0.25</v>
      </c>
      <c r="F18" s="440">
        <v>0.75</v>
      </c>
      <c r="G18" s="442"/>
      <c r="H18" s="442"/>
      <c r="I18" s="442"/>
      <c r="J18" s="443">
        <f t="shared" si="1"/>
        <v>1</v>
      </c>
      <c r="K18" s="446">
        <v>0.14285714285714285</v>
      </c>
      <c r="L18"/>
      <c r="M18"/>
    </row>
    <row r="19" spans="1:19" x14ac:dyDescent="0.3">
      <c r="A19"/>
      <c r="B19" s="966">
        <v>4</v>
      </c>
      <c r="C19" s="30" t="s">
        <v>38</v>
      </c>
      <c r="D19" s="27" t="str">
        <f>VLOOKUP(C19,'Axe 4'!$A$6:$B$26,2,FALSE)</f>
        <v xml:space="preserve">Connaître les coûts de la gestion des déchets pour maîtriser les dépenses publiques </v>
      </c>
      <c r="E19" s="433">
        <v>0.2</v>
      </c>
      <c r="F19" s="433">
        <v>0.3</v>
      </c>
      <c r="G19" s="433">
        <v>0.3</v>
      </c>
      <c r="H19" s="433">
        <v>0.2</v>
      </c>
      <c r="I19" s="435"/>
      <c r="J19" s="425">
        <f t="shared" si="1"/>
        <v>1</v>
      </c>
      <c r="K19" s="426">
        <v>0.33333333333333331</v>
      </c>
      <c r="L19"/>
      <c r="M19"/>
    </row>
    <row r="20" spans="1:19" x14ac:dyDescent="0.3">
      <c r="A20"/>
      <c r="B20" s="967"/>
      <c r="C20" s="31" t="s">
        <v>39</v>
      </c>
      <c r="D20" s="28" t="str">
        <f>VLOOKUP(C20,'Axe 4'!$A$6:$B$26,2,FALSE)</f>
        <v>Mettre en place un système de financement qui encourage l'adhésion aux pratiques de l'économie circulaire</v>
      </c>
      <c r="E20" s="111">
        <v>0.25</v>
      </c>
      <c r="F20" s="111">
        <v>0.2</v>
      </c>
      <c r="G20" s="111">
        <v>0.4</v>
      </c>
      <c r="H20" s="111">
        <v>0.15</v>
      </c>
      <c r="I20" s="116"/>
      <c r="J20" s="230">
        <f t="shared" si="1"/>
        <v>1</v>
      </c>
      <c r="K20" s="427">
        <v>0.33333333333333331</v>
      </c>
      <c r="L20"/>
      <c r="M20"/>
    </row>
    <row r="21" spans="1:19" ht="28.2" thickBot="1" x14ac:dyDescent="0.35">
      <c r="A21"/>
      <c r="B21" s="969"/>
      <c r="C21" s="32" t="s">
        <v>42</v>
      </c>
      <c r="D21" s="29" t="str">
        <f>VLOOKUP(C21,'Axe 4'!$A$6:$B$26,2,FALSE)</f>
        <v>Promouvoir et mettre en place des outils financiers en faveur de l'économie circulaire à destination des autres acteurs du territoire</v>
      </c>
      <c r="E21" s="440">
        <v>0.2</v>
      </c>
      <c r="F21" s="440">
        <v>0.2</v>
      </c>
      <c r="G21" s="440">
        <v>0.35</v>
      </c>
      <c r="H21" s="440">
        <v>0.25</v>
      </c>
      <c r="I21" s="442"/>
      <c r="J21" s="443">
        <f t="shared" si="1"/>
        <v>1</v>
      </c>
      <c r="K21" s="430">
        <v>0.33333333333333331</v>
      </c>
      <c r="L21"/>
      <c r="M21"/>
    </row>
    <row r="22" spans="1:19" x14ac:dyDescent="0.3">
      <c r="A22"/>
      <c r="B22" s="966">
        <v>5</v>
      </c>
      <c r="C22" s="30" t="s">
        <v>43</v>
      </c>
      <c r="D22" s="27" t="str">
        <f>VLOOKUP(C22,'Axe 5'!$A$6:$B$20,2,FALSE)</f>
        <v>Actions dirigées vers le Grand Public et les associations</v>
      </c>
      <c r="E22" s="424">
        <v>0.2</v>
      </c>
      <c r="F22" s="424">
        <v>0.4</v>
      </c>
      <c r="G22" s="424">
        <v>0.4</v>
      </c>
      <c r="H22" s="435"/>
      <c r="I22" s="435"/>
      <c r="J22" s="425">
        <f t="shared" si="1"/>
        <v>1</v>
      </c>
      <c r="K22" s="426">
        <v>0.33333333333333331</v>
      </c>
      <c r="L22"/>
      <c r="M22"/>
    </row>
    <row r="23" spans="1:19" x14ac:dyDescent="0.3">
      <c r="A23"/>
      <c r="B23" s="967"/>
      <c r="C23" s="31" t="s">
        <v>44</v>
      </c>
      <c r="D23" s="28" t="str">
        <f>VLOOKUP(C23,'Axe 5'!$A$6:$B$20,2,FALSE)</f>
        <v>Actions dirigées vers les collectivités infra</v>
      </c>
      <c r="E23" s="117">
        <v>0.2</v>
      </c>
      <c r="F23" s="117">
        <v>0.4</v>
      </c>
      <c r="G23" s="117">
        <v>0.4</v>
      </c>
      <c r="H23" s="116"/>
      <c r="I23" s="116"/>
      <c r="J23" s="230">
        <f t="shared" si="1"/>
        <v>1</v>
      </c>
      <c r="K23" s="427">
        <v>0.33333333333333331</v>
      </c>
      <c r="L23"/>
      <c r="M23"/>
    </row>
    <row r="24" spans="1:19" ht="28.2" thickBot="1" x14ac:dyDescent="0.35">
      <c r="A24"/>
      <c r="B24" s="969"/>
      <c r="C24" s="32" t="s">
        <v>45</v>
      </c>
      <c r="D24" s="29" t="str">
        <f>VLOOKUP(C24,'Axe 5'!$A$6:$B$20,2,FALSE)</f>
        <v>Actions dirigées vers les acteurs économiques (TPE/PME, grandes entreprises, commerçants, artisans, … y compris associations à activité économique et acteurs économiques publics : type CHU, EHPAD, SEM, ...)</v>
      </c>
      <c r="E24" s="447">
        <v>0.2</v>
      </c>
      <c r="F24" s="447">
        <v>0.5</v>
      </c>
      <c r="G24" s="447">
        <v>0.3</v>
      </c>
      <c r="H24" s="442"/>
      <c r="I24" s="442"/>
      <c r="J24" s="443">
        <f t="shared" si="1"/>
        <v>1</v>
      </c>
      <c r="K24" s="430">
        <v>0.33333333333333331</v>
      </c>
      <c r="L24"/>
      <c r="M24"/>
    </row>
    <row r="25" spans="1:19" x14ac:dyDescent="0.3">
      <c r="A25"/>
      <c r="B25" s="498"/>
      <c r="C25" s="498"/>
      <c r="D25" s="499"/>
      <c r="E25" s="500"/>
      <c r="F25" s="500"/>
      <c r="G25" s="500"/>
      <c r="H25" s="202"/>
      <c r="I25" s="202"/>
      <c r="J25" s="501"/>
      <c r="K25" s="502"/>
      <c r="L25"/>
      <c r="M25"/>
    </row>
    <row r="26" spans="1:19" s="120" customFormat="1" x14ac:dyDescent="0.3">
      <c r="B26" s="970" t="s">
        <v>247</v>
      </c>
      <c r="C26" s="970"/>
      <c r="D26" s="970"/>
      <c r="E26" s="970"/>
      <c r="F26" s="970"/>
      <c r="G26" s="970"/>
      <c r="H26" s="970"/>
      <c r="I26" s="970"/>
      <c r="J26" s="970"/>
    </row>
    <row r="27" spans="1:19" outlineLevel="1" x14ac:dyDescent="0.3"/>
    <row r="28" spans="1:19" ht="27.6" outlineLevel="1" x14ac:dyDescent="0.3">
      <c r="B28" s="80" t="s">
        <v>6</v>
      </c>
      <c r="C28" s="80" t="s">
        <v>0</v>
      </c>
      <c r="D28" s="80" t="s">
        <v>134</v>
      </c>
      <c r="E28" s="80" t="s">
        <v>141</v>
      </c>
      <c r="F28" s="80" t="s">
        <v>142</v>
      </c>
      <c r="G28" s="80" t="s">
        <v>143</v>
      </c>
      <c r="H28" s="80" t="s">
        <v>144</v>
      </c>
      <c r="I28" s="80" t="s">
        <v>145</v>
      </c>
      <c r="J28" s="80" t="s">
        <v>146</v>
      </c>
      <c r="K28" s="80" t="s">
        <v>135</v>
      </c>
    </row>
    <row r="29" spans="1:19" outlineLevel="1" x14ac:dyDescent="0.3">
      <c r="B29" s="950">
        <v>1</v>
      </c>
      <c r="C29" s="83" t="s">
        <v>14</v>
      </c>
      <c r="D29" s="84" t="str">
        <f>VLOOKUP(C29,'Axe 1'!$A$6:$B$26,2,FALSE)</f>
        <v>Définir une stratégie globale de la politique économie circulaire et assurer un portage politique fort</v>
      </c>
      <c r="E29" s="96">
        <f>E4</f>
        <v>0.2</v>
      </c>
      <c r="F29" s="96">
        <f>F4</f>
        <v>0.2</v>
      </c>
      <c r="G29" s="96">
        <f>G4</f>
        <v>0.2</v>
      </c>
      <c r="H29" s="96">
        <f>H4</f>
        <v>0.2</v>
      </c>
      <c r="I29" s="102">
        <f>I4</f>
        <v>0.2</v>
      </c>
      <c r="J29" s="106">
        <f>SUM(E29:I29)</f>
        <v>1</v>
      </c>
      <c r="K29" s="448">
        <f t="shared" ref="K29:K49" si="5">K4*J29</f>
        <v>0.33333333333333331</v>
      </c>
      <c r="S29" s="93"/>
    </row>
    <row r="30" spans="1:19" outlineLevel="1" x14ac:dyDescent="0.3">
      <c r="B30" s="951"/>
      <c r="C30" s="81" t="s">
        <v>33</v>
      </c>
      <c r="D30" s="82" t="str">
        <f>VLOOKUP(C30,'Axe 1'!$A$6:$B$26,2,FALSE)</f>
        <v>Développer une démarche transversale avec l'ensemble des politiques de la collectivité</v>
      </c>
      <c r="E30" s="97">
        <f>E5</f>
        <v>0.33333333333333331</v>
      </c>
      <c r="F30" s="97">
        <f>F5</f>
        <v>0.33333333333333331</v>
      </c>
      <c r="G30" s="97">
        <f>G5</f>
        <v>0.33333333333333331</v>
      </c>
      <c r="H30" s="100"/>
      <c r="I30" s="103"/>
      <c r="J30" s="107">
        <f t="shared" ref="J30:J49" si="6">SUM(E30:I30)</f>
        <v>1</v>
      </c>
      <c r="K30" s="448">
        <f t="shared" si="5"/>
        <v>0.33333333333333331</v>
      </c>
    </row>
    <row r="31" spans="1:19" outlineLevel="1" x14ac:dyDescent="0.3">
      <c r="B31" s="951"/>
      <c r="C31" s="81" t="s">
        <v>35</v>
      </c>
      <c r="D31" s="82" t="str">
        <f>VLOOKUP(C31,'Axe 1'!$A$6:$B$26,2,FALSE)</f>
        <v>Suivre, évaluer et améliorer le déploiement de la politique économie circulaire</v>
      </c>
      <c r="E31" s="97">
        <f>E6</f>
        <v>0.5</v>
      </c>
      <c r="F31" s="97">
        <f>F6</f>
        <v>0.5</v>
      </c>
      <c r="G31" s="100"/>
      <c r="H31" s="100"/>
      <c r="I31" s="103"/>
      <c r="J31" s="107">
        <f t="shared" si="6"/>
        <v>1</v>
      </c>
      <c r="K31" s="448">
        <f t="shared" si="5"/>
        <v>0.33333333333333331</v>
      </c>
    </row>
    <row r="32" spans="1:19" outlineLevel="1" x14ac:dyDescent="0.3">
      <c r="B32" s="943">
        <v>2</v>
      </c>
      <c r="C32" s="83" t="s">
        <v>31</v>
      </c>
      <c r="D32" s="84" t="str">
        <f>VLOOKUP(C32,'Axe 2'!$A$6:$B$109,2,FALSE)</f>
        <v xml:space="preserve">Disposer d'un programme de prévention des déchets </v>
      </c>
      <c r="E32" s="97">
        <f>IF(Préambule!$J$63="Non",0,Calculs!E7)</f>
        <v>0.4</v>
      </c>
      <c r="F32" s="97">
        <f>IF(Préambule!$J$63="Non",0,Calculs!F7)</f>
        <v>0.2</v>
      </c>
      <c r="G32" s="97">
        <f>IF(Préambule!$J$63="Non",0,Calculs!G7)</f>
        <v>0.4</v>
      </c>
      <c r="H32" s="105"/>
      <c r="I32" s="105"/>
      <c r="J32" s="106">
        <f t="shared" si="6"/>
        <v>1</v>
      </c>
      <c r="K32" s="448">
        <f t="shared" si="5"/>
        <v>0.2</v>
      </c>
      <c r="S32" s="93"/>
    </row>
    <row r="33" spans="2:19" outlineLevel="1" x14ac:dyDescent="0.3">
      <c r="B33" s="944"/>
      <c r="C33" s="81" t="s">
        <v>25</v>
      </c>
      <c r="D33" s="82" t="str">
        <f>VLOOKUP(C33,'Axe 2'!$A$6:$B$109,2,FALSE)</f>
        <v>Améliorer l'efficience du système de collecte</v>
      </c>
      <c r="E33" s="97">
        <f>IF(Préambule!$J$63="Non",0,Calculs!E8)</f>
        <v>0.2</v>
      </c>
      <c r="F33" s="97">
        <f>IF(Préambule!$J$63="Non",0,Calculs!F8)</f>
        <v>0.3</v>
      </c>
      <c r="G33" s="97">
        <f>IF(Préambule!$J$63="Non",0,Calculs!G8)</f>
        <v>0.5</v>
      </c>
      <c r="H33" s="105"/>
      <c r="I33" s="105"/>
      <c r="J33" s="107">
        <f t="shared" si="6"/>
        <v>1</v>
      </c>
      <c r="K33" s="448">
        <f t="shared" si="5"/>
        <v>0.2</v>
      </c>
    </row>
    <row r="34" spans="2:19" outlineLevel="1" x14ac:dyDescent="0.3">
      <c r="B34" s="944"/>
      <c r="C34" s="81" t="s">
        <v>27</v>
      </c>
      <c r="D34" s="82" t="str">
        <f>VLOOKUP(C34,'Axe 2'!$A$6:$B$109,2,FALSE)</f>
        <v>Améliorer la valorisation des déchets (dont organiques)</v>
      </c>
      <c r="E34" s="97">
        <f>IF(Préambule!$J$64="Non",0,Calculs!E9)</f>
        <v>0.33333333333333331</v>
      </c>
      <c r="F34" s="97">
        <f>IF(Préambule!$J$64="Non",0,Calculs!F9)</f>
        <v>0.33333333333333331</v>
      </c>
      <c r="G34" s="97">
        <f>IF(Préambule!$J$64="Non",0,Calculs!G9)</f>
        <v>0.33333333333333331</v>
      </c>
      <c r="H34" s="105"/>
      <c r="I34" s="105"/>
      <c r="J34" s="107">
        <f t="shared" si="6"/>
        <v>1</v>
      </c>
      <c r="K34" s="448">
        <f t="shared" si="5"/>
        <v>0.2</v>
      </c>
    </row>
    <row r="35" spans="2:19" outlineLevel="1" x14ac:dyDescent="0.3">
      <c r="B35" s="944"/>
      <c r="C35" s="81" t="s">
        <v>28</v>
      </c>
      <c r="D35" s="82" t="str">
        <f>VLOOKUP(C35,'Axe 2'!$A$6:$B$109,2,FALSE)</f>
        <v xml:space="preserve">Réduire les impacts environnementaux et sociaux de la gestion des déchets </v>
      </c>
      <c r="E35" s="97">
        <f>IF(AND(Préambule!$J$63="Non",Préambule!$J$64="Non"),0,Calculs!E10)</f>
        <v>0.2</v>
      </c>
      <c r="F35" s="97">
        <f>IF(AND(Préambule!$J$63="Non",Préambule!$J$64="Non"),0,Calculs!F10)</f>
        <v>0.2</v>
      </c>
      <c r="G35" s="97">
        <f>IF(AND(Préambule!$J$63="Non",Préambule!$J$64="Non"),0,Calculs!G10)</f>
        <v>0.1</v>
      </c>
      <c r="H35" s="97">
        <f>IF(AND(Préambule!$J$63="Non",Préambule!$J$64="Non"),0,Calculs!H10)</f>
        <v>0.3</v>
      </c>
      <c r="I35" s="105"/>
      <c r="J35" s="107">
        <f t="shared" si="6"/>
        <v>0.8</v>
      </c>
      <c r="K35" s="448">
        <f t="shared" si="5"/>
        <v>0.16000000000000003</v>
      </c>
    </row>
    <row r="36" spans="2:19" outlineLevel="1" x14ac:dyDescent="0.3">
      <c r="B36" s="945"/>
      <c r="C36" s="85" t="s">
        <v>30</v>
      </c>
      <c r="D36" s="86" t="str">
        <f>VLOOKUP(C36,'Axe 2'!$A$6:$B$109,2,FALSE)</f>
        <v>Créer du lien avec les acteurs économiques du territoire pour créer des dynamiques sur leurs déchets</v>
      </c>
      <c r="E36" s="98">
        <f t="shared" ref="E36:G39" si="7">E11</f>
        <v>0.25</v>
      </c>
      <c r="F36" s="98">
        <f t="shared" si="7"/>
        <v>0.5</v>
      </c>
      <c r="G36" s="98">
        <f t="shared" si="7"/>
        <v>0.25</v>
      </c>
      <c r="H36" s="105"/>
      <c r="I36" s="105"/>
      <c r="J36" s="108">
        <f t="shared" si="6"/>
        <v>1</v>
      </c>
      <c r="K36" s="448">
        <f t="shared" si="5"/>
        <v>0.2</v>
      </c>
    </row>
    <row r="37" spans="2:19" outlineLevel="1" x14ac:dyDescent="0.3">
      <c r="B37" s="943">
        <v>3</v>
      </c>
      <c r="C37" s="83" t="s">
        <v>46</v>
      </c>
      <c r="D37" s="84" t="str">
        <f>VLOOKUP(C37,'Axe 3'!$A$6:$B$98,2,FALSE)</f>
        <v>Identifier et développer des filières/domaines à enjeu en lien avec l'économie circulaire sur le territoire</v>
      </c>
      <c r="E37" s="96">
        <f t="shared" si="7"/>
        <v>0.33333333333333331</v>
      </c>
      <c r="F37" s="96">
        <f t="shared" si="7"/>
        <v>0.33333333333333331</v>
      </c>
      <c r="G37" s="96">
        <f t="shared" si="7"/>
        <v>0.33333333333333331</v>
      </c>
      <c r="H37" s="101"/>
      <c r="I37" s="105"/>
      <c r="J37" s="106">
        <f t="shared" si="6"/>
        <v>1</v>
      </c>
      <c r="K37" s="448">
        <f t="shared" si="5"/>
        <v>0.14285714285714285</v>
      </c>
      <c r="S37" s="93"/>
    </row>
    <row r="38" spans="2:19" outlineLevel="1" x14ac:dyDescent="0.3">
      <c r="B38" s="944"/>
      <c r="C38" s="81" t="s">
        <v>47</v>
      </c>
      <c r="D38" s="82" t="str">
        <f>VLOOKUP(C38,'Axe 3'!$A$6:$B$98,2,FALSE)</f>
        <v>Réaliser des achats responsables</v>
      </c>
      <c r="E38" s="97">
        <f t="shared" si="7"/>
        <v>0.25</v>
      </c>
      <c r="F38" s="97">
        <f t="shared" si="7"/>
        <v>0.5</v>
      </c>
      <c r="G38" s="97">
        <f t="shared" si="7"/>
        <v>0.25</v>
      </c>
      <c r="H38" s="100"/>
      <c r="I38" s="103"/>
      <c r="J38" s="107">
        <f t="shared" si="6"/>
        <v>1</v>
      </c>
      <c r="K38" s="448">
        <f t="shared" si="5"/>
        <v>0.14285714285714285</v>
      </c>
    </row>
    <row r="39" spans="2:19" outlineLevel="1" x14ac:dyDescent="0.3">
      <c r="B39" s="944"/>
      <c r="C39" s="81" t="s">
        <v>48</v>
      </c>
      <c r="D39" s="82" t="str">
        <f>VLOOKUP(C39,'Axe 3'!$A$6:$B$98,2,FALSE)</f>
        <v>Soutenir et accompagner la consommation responsable et la sobriété des acteurs du territoire</v>
      </c>
      <c r="E39" s="97">
        <f t="shared" si="7"/>
        <v>0.25</v>
      </c>
      <c r="F39" s="97">
        <f t="shared" si="7"/>
        <v>0.25</v>
      </c>
      <c r="G39" s="97">
        <f t="shared" si="7"/>
        <v>0.25</v>
      </c>
      <c r="H39" s="97">
        <f>H14</f>
        <v>0.25</v>
      </c>
      <c r="I39" s="103"/>
      <c r="J39" s="107">
        <f t="shared" si="6"/>
        <v>1</v>
      </c>
      <c r="K39" s="448">
        <f t="shared" si="5"/>
        <v>0.14285714285714285</v>
      </c>
    </row>
    <row r="40" spans="2:19" outlineLevel="1" x14ac:dyDescent="0.3">
      <c r="B40" s="944"/>
      <c r="C40" s="81" t="s">
        <v>50</v>
      </c>
      <c r="D40" s="82" t="str">
        <f>VLOOKUP(C40,'Axe 3'!$A$6:$B$98,2,FALSE)</f>
        <v>Soutenir et accompagner l'écoconception des produits transformés et des services du territoire</v>
      </c>
      <c r="E40" s="97">
        <f>E15</f>
        <v>0.3</v>
      </c>
      <c r="F40" s="97">
        <f>IF(Préambule!$E$72="Non",0,Calculs!F15)</f>
        <v>0.25</v>
      </c>
      <c r="G40" s="97">
        <f>G15</f>
        <v>0.3</v>
      </c>
      <c r="H40" s="97">
        <f>H15</f>
        <v>0.15</v>
      </c>
      <c r="I40" s="103"/>
      <c r="J40" s="107">
        <f t="shared" si="6"/>
        <v>1</v>
      </c>
      <c r="K40" s="448">
        <f t="shared" si="5"/>
        <v>0.14285714285714285</v>
      </c>
    </row>
    <row r="41" spans="2:19" outlineLevel="1" x14ac:dyDescent="0.3">
      <c r="B41" s="944"/>
      <c r="C41" s="81" t="s">
        <v>51</v>
      </c>
      <c r="D41" s="82" t="str">
        <f>VLOOKUP(C41,'Axe 3'!$A$6:$B$98,2,FALSE)</f>
        <v>Soutenir et accompagner les projets d'Ecologie Industrielle et Territoriale (EIT)</v>
      </c>
      <c r="E41" s="97">
        <f>E16</f>
        <v>0.2</v>
      </c>
      <c r="F41" s="97">
        <f>F16</f>
        <v>0.2</v>
      </c>
      <c r="G41" s="97">
        <f>G16</f>
        <v>0.3</v>
      </c>
      <c r="H41" s="97">
        <f>H16</f>
        <v>0.3</v>
      </c>
      <c r="I41" s="103"/>
      <c r="J41" s="107">
        <f t="shared" si="6"/>
        <v>1</v>
      </c>
      <c r="K41" s="448">
        <f t="shared" si="5"/>
        <v>0.14285714285714285</v>
      </c>
    </row>
    <row r="42" spans="2:19" outlineLevel="1" x14ac:dyDescent="0.3">
      <c r="B42" s="944"/>
      <c r="C42" s="81" t="s">
        <v>53</v>
      </c>
      <c r="D42" s="82" t="str">
        <f>VLOOKUP(C42,'Axe 3'!$A$6:$B$98,2,FALSE)</f>
        <v>Soutenir et accompagner l'économie de la fonctionnalité</v>
      </c>
      <c r="E42" s="97">
        <f>E17</f>
        <v>0.15</v>
      </c>
      <c r="F42" s="97">
        <f>F17</f>
        <v>0.35</v>
      </c>
      <c r="G42" s="97">
        <f>G17</f>
        <v>0.3</v>
      </c>
      <c r="H42" s="97">
        <f>H17</f>
        <v>0.2</v>
      </c>
      <c r="I42" s="103"/>
      <c r="J42" s="107">
        <f t="shared" si="6"/>
        <v>1</v>
      </c>
      <c r="K42" s="448">
        <f t="shared" si="5"/>
        <v>0.14285714285714285</v>
      </c>
    </row>
    <row r="43" spans="2:19" outlineLevel="1" x14ac:dyDescent="0.3">
      <c r="B43" s="945"/>
      <c r="C43" s="85" t="s">
        <v>55</v>
      </c>
      <c r="D43" s="86" t="str">
        <f>VLOOKUP(C43,'Axe 3'!$A$6:$B$98,2,FALSE)</f>
        <v>Soutenir et accompagner la recherche, l'innovation et l'expérimentation</v>
      </c>
      <c r="E43" s="98">
        <f>E18</f>
        <v>0.25</v>
      </c>
      <c r="F43" s="98">
        <f>F18</f>
        <v>0.75</v>
      </c>
      <c r="G43" s="99"/>
      <c r="H43" s="99"/>
      <c r="I43" s="104"/>
      <c r="J43" s="108">
        <f t="shared" si="6"/>
        <v>1</v>
      </c>
      <c r="K43" s="448">
        <f t="shared" si="5"/>
        <v>0.14285714285714285</v>
      </c>
    </row>
    <row r="44" spans="2:19" outlineLevel="1" x14ac:dyDescent="0.3">
      <c r="B44" s="943">
        <v>4</v>
      </c>
      <c r="C44" s="83" t="s">
        <v>38</v>
      </c>
      <c r="D44" s="84" t="str">
        <f>VLOOKUP(C44,'Axe 4'!$A$6:$B$26,2,FALSE)</f>
        <v xml:space="preserve">Connaître les coûts de la gestion des déchets pour maîtriser les dépenses publiques </v>
      </c>
      <c r="E44" s="96">
        <f>IF(AND(Préambule!$J$63="Non",Préambule!$J$64="Non"),0,Calculs!E19)</f>
        <v>0.2</v>
      </c>
      <c r="F44" s="96">
        <f>F19</f>
        <v>0.3</v>
      </c>
      <c r="G44" s="96">
        <f>G19</f>
        <v>0.3</v>
      </c>
      <c r="H44" s="96">
        <f>H19</f>
        <v>0.2</v>
      </c>
      <c r="I44" s="105"/>
      <c r="J44" s="106">
        <f t="shared" si="6"/>
        <v>1</v>
      </c>
      <c r="K44" s="448">
        <f t="shared" si="5"/>
        <v>0.33333333333333331</v>
      </c>
      <c r="S44" s="93"/>
    </row>
    <row r="45" spans="2:19" outlineLevel="1" x14ac:dyDescent="0.3">
      <c r="B45" s="944"/>
      <c r="C45" s="81" t="s">
        <v>39</v>
      </c>
      <c r="D45" s="82" t="str">
        <f>VLOOKUP(C45,'Axe 4'!$A$6:$B$26,2,FALSE)</f>
        <v>Mettre en place un système de financement qui encourage l'adhésion aux pratiques de l'économie circulaire</v>
      </c>
      <c r="E45" s="97">
        <f>IF(Préambule!$J$63="Non",0,Calculs!E20)</f>
        <v>0.25</v>
      </c>
      <c r="F45" s="97">
        <f>IF(Préambule!$J$63="Non",0,Calculs!F20)</f>
        <v>0.2</v>
      </c>
      <c r="G45" s="97">
        <f>IF(Préambule!$J$63="Non",0,Calculs!G20)</f>
        <v>0.4</v>
      </c>
      <c r="H45" s="97">
        <f>IF(Préambule!$J$63="Non",0,Calculs!H20)</f>
        <v>0.15</v>
      </c>
      <c r="I45" s="103"/>
      <c r="J45" s="107">
        <f t="shared" si="6"/>
        <v>1</v>
      </c>
      <c r="K45" s="448">
        <f t="shared" si="5"/>
        <v>0.33333333333333331</v>
      </c>
    </row>
    <row r="46" spans="2:19" ht="27.6" outlineLevel="1" x14ac:dyDescent="0.3">
      <c r="B46" s="945"/>
      <c r="C46" s="85" t="s">
        <v>42</v>
      </c>
      <c r="D46" s="86" t="str">
        <f>VLOOKUP(C46,'Axe 4'!$A$6:$B$26,2,FALSE)</f>
        <v>Promouvoir et mettre en place des outils financiers en faveur de l'économie circulaire à destination des autres acteurs du territoire</v>
      </c>
      <c r="E46" s="98">
        <f>IF(Préambule!$J$65="Non",0,Calculs!E21)</f>
        <v>0.2</v>
      </c>
      <c r="F46" s="98">
        <f>IF(Préambule!$J$65="Non",0,Calculs!F21)</f>
        <v>0.2</v>
      </c>
      <c r="G46" s="98">
        <f>IF(Préambule!$J$65="Non",0,Calculs!G21)</f>
        <v>0.35</v>
      </c>
      <c r="H46" s="98">
        <f>IF(Préambule!$J$65="Non",0,Calculs!H21)</f>
        <v>0.25</v>
      </c>
      <c r="I46" s="104"/>
      <c r="J46" s="108">
        <f t="shared" si="6"/>
        <v>1</v>
      </c>
      <c r="K46" s="448">
        <f t="shared" si="5"/>
        <v>0.33333333333333331</v>
      </c>
    </row>
    <row r="47" spans="2:19" outlineLevel="1" x14ac:dyDescent="0.3">
      <c r="B47" s="943">
        <v>5</v>
      </c>
      <c r="C47" s="83" t="s">
        <v>43</v>
      </c>
      <c r="D47" s="84" t="str">
        <f>VLOOKUP(C47,'Axe 5'!$A$6:$B$20,2,FALSE)</f>
        <v>Actions dirigées vers le Grand Public et les associations</v>
      </c>
      <c r="E47" s="96">
        <f t="shared" ref="E47:G49" si="8">E22</f>
        <v>0.2</v>
      </c>
      <c r="F47" s="96">
        <f t="shared" si="8"/>
        <v>0.4</v>
      </c>
      <c r="G47" s="96">
        <f t="shared" si="8"/>
        <v>0.4</v>
      </c>
      <c r="H47" s="101"/>
      <c r="I47" s="105"/>
      <c r="J47" s="106">
        <f t="shared" si="6"/>
        <v>1</v>
      </c>
      <c r="K47" s="448">
        <f t="shared" si="5"/>
        <v>0.33333333333333331</v>
      </c>
      <c r="S47" s="93"/>
    </row>
    <row r="48" spans="2:19" outlineLevel="1" x14ac:dyDescent="0.3">
      <c r="B48" s="944"/>
      <c r="C48" s="81" t="s">
        <v>44</v>
      </c>
      <c r="D48" s="82" t="str">
        <f>VLOOKUP(C48,'Axe 5'!$A$6:$B$20,2,FALSE)</f>
        <v>Actions dirigées vers les collectivités infra</v>
      </c>
      <c r="E48" s="97">
        <f t="shared" si="8"/>
        <v>0.2</v>
      </c>
      <c r="F48" s="97">
        <f t="shared" si="8"/>
        <v>0.4</v>
      </c>
      <c r="G48" s="97">
        <f t="shared" si="8"/>
        <v>0.4</v>
      </c>
      <c r="H48" s="100"/>
      <c r="I48" s="103"/>
      <c r="J48" s="107">
        <f t="shared" si="6"/>
        <v>1</v>
      </c>
      <c r="K48" s="448">
        <f t="shared" si="5"/>
        <v>0.33333333333333331</v>
      </c>
    </row>
    <row r="49" spans="2:18" ht="27.6" outlineLevel="1" x14ac:dyDescent="0.3">
      <c r="B49" s="945"/>
      <c r="C49" s="85" t="s">
        <v>45</v>
      </c>
      <c r="D49" s="86" t="str">
        <f>VLOOKUP(C49,'Axe 5'!$A$6:$B$20,2,FALSE)</f>
        <v>Actions dirigées vers les acteurs économiques (TPE/PME, grandes entreprises, commerçants, artisans, … y compris associations à activité économique et acteurs économiques publics : type CHU, EHPAD, SEM, ...)</v>
      </c>
      <c r="E49" s="98">
        <f t="shared" si="8"/>
        <v>0.2</v>
      </c>
      <c r="F49" s="98">
        <f t="shared" si="8"/>
        <v>0.5</v>
      </c>
      <c r="G49" s="98">
        <f t="shared" si="8"/>
        <v>0.3</v>
      </c>
      <c r="H49" s="99"/>
      <c r="I49" s="104"/>
      <c r="J49" s="108">
        <f t="shared" si="6"/>
        <v>1</v>
      </c>
      <c r="K49" s="448">
        <f t="shared" si="5"/>
        <v>0.33333333333333331</v>
      </c>
    </row>
    <row r="50" spans="2:18" x14ac:dyDescent="0.3">
      <c r="I50" s="633" t="s">
        <v>146</v>
      </c>
      <c r="J50" s="634">
        <f>AVERAGE(J29:J49)</f>
        <v>0.99047619047619051</v>
      </c>
      <c r="K50" s="635">
        <f>SUM(K29:K49)</f>
        <v>4.9599999999999991</v>
      </c>
    </row>
    <row r="51" spans="2:18" x14ac:dyDescent="0.3">
      <c r="K51" s="503" t="s">
        <v>896</v>
      </c>
    </row>
    <row r="52" spans="2:18" s="583" customFormat="1" x14ac:dyDescent="0.3">
      <c r="B52" s="962" t="s">
        <v>245</v>
      </c>
      <c r="C52" s="962"/>
      <c r="D52" s="962"/>
      <c r="E52" s="962"/>
      <c r="F52" s="962"/>
      <c r="G52" s="962"/>
      <c r="H52" s="962"/>
      <c r="I52" s="962"/>
      <c r="J52" s="962"/>
    </row>
    <row r="53" spans="2:18" x14ac:dyDescent="0.3">
      <c r="R53" s="93"/>
    </row>
    <row r="54" spans="2:18" outlineLevel="1" x14ac:dyDescent="0.3">
      <c r="B54" s="80" t="s">
        <v>6</v>
      </c>
      <c r="C54" s="80" t="s">
        <v>0</v>
      </c>
      <c r="D54" s="80" t="s">
        <v>134</v>
      </c>
      <c r="E54" s="80" t="s">
        <v>141</v>
      </c>
      <c r="F54" s="80" t="s">
        <v>142</v>
      </c>
      <c r="G54" s="80" t="s">
        <v>143</v>
      </c>
      <c r="H54" s="80" t="s">
        <v>144</v>
      </c>
      <c r="I54" s="80" t="s">
        <v>145</v>
      </c>
      <c r="J54" s="80" t="s">
        <v>146</v>
      </c>
      <c r="K54" s="449" t="s">
        <v>862</v>
      </c>
      <c r="R54" s="93"/>
    </row>
    <row r="55" spans="2:18" outlineLevel="1" x14ac:dyDescent="0.3">
      <c r="B55" s="971">
        <v>1</v>
      </c>
      <c r="C55" s="112" t="s">
        <v>14</v>
      </c>
      <c r="D55" s="113" t="str">
        <f>VLOOKUP(C55,'Axe 1'!$A$6:$B$26,2,FALSE)</f>
        <v>Définir une stratégie globale de la politique économie circulaire et assurer un portage politique fort</v>
      </c>
      <c r="E55" s="507">
        <f>(E29*$K29)/SUMPRODUCT($J$29:$J$49,$K$29:$K$49)</f>
        <v>1.352813852813853E-2</v>
      </c>
      <c r="F55" s="507">
        <f>(F29*$K29)/SUMPRODUCT($J$29:$J$49,$K$29:$K$49)</f>
        <v>1.352813852813853E-2</v>
      </c>
      <c r="G55" s="507">
        <f>(G29*$K29)/SUMPRODUCT($J$29:$J$49,$K$29:$K$49)</f>
        <v>1.352813852813853E-2</v>
      </c>
      <c r="H55" s="507">
        <f>(H29*$K29)/SUMPRODUCT($J$29:$J$49,$K$29:$K$49)</f>
        <v>1.352813852813853E-2</v>
      </c>
      <c r="I55" s="508">
        <f>(I29*$K29)/SUMPRODUCT($J$29:$J$49,$K$29:$K$49)</f>
        <v>1.352813852813853E-2</v>
      </c>
      <c r="J55" s="523">
        <f>SUM(E55:I55)</f>
        <v>6.7640692640692654E-2</v>
      </c>
      <c r="K55" s="978">
        <f>SUM(J55:J58)</f>
        <v>0.20292207792207795</v>
      </c>
      <c r="R55" s="93"/>
    </row>
    <row r="56" spans="2:18" outlineLevel="1" x14ac:dyDescent="0.3">
      <c r="B56" s="972"/>
      <c r="C56" s="109" t="s">
        <v>33</v>
      </c>
      <c r="D56" s="110" t="str">
        <f>VLOOKUP(C56,'Axe 1'!$A$6:$B$26,2,FALSE)</f>
        <v>Développer une démarche transversale avec l'ensemble des politiques de la collectivité</v>
      </c>
      <c r="E56" s="509">
        <f>(E30*$K30)/SUMPRODUCT($J$29:$J$49,$K$29:$K$49)</f>
        <v>2.2546897546897551E-2</v>
      </c>
      <c r="F56" s="509">
        <f>(F30*$K30)/SUMPRODUCT($J$29:$J$49,$K$29:$K$49)</f>
        <v>2.2546897546897551E-2</v>
      </c>
      <c r="G56" s="509">
        <f>(G30*$K30)/SUMPRODUCT($J$29:$J$49,$K$29:$K$49)</f>
        <v>2.2546897546897551E-2</v>
      </c>
      <c r="H56" s="510"/>
      <c r="I56" s="511"/>
      <c r="J56" s="524">
        <f t="shared" ref="J56:J76" si="9">SUM(E56:I56)</f>
        <v>6.7640692640692654E-2</v>
      </c>
      <c r="K56" s="978"/>
      <c r="R56" s="93"/>
    </row>
    <row r="57" spans="2:18" outlineLevel="1" x14ac:dyDescent="0.3">
      <c r="B57" s="972"/>
      <c r="C57" s="109" t="s">
        <v>35</v>
      </c>
      <c r="D57" s="110" t="str">
        <f>VLOOKUP(C57,'Axe 1'!$A$6:$B$26,2,FALSE)</f>
        <v>Suivre, évaluer et améliorer le déploiement de la politique économie circulaire</v>
      </c>
      <c r="E57" s="509">
        <f>(E31*$K31)/SUMPRODUCT($J$29:$J$49,$K$29:$K$49)</f>
        <v>3.3820346320346327E-2</v>
      </c>
      <c r="F57" s="509">
        <f>(F31*$K31)/SUMPRODUCT($J$29:$J$49,$K$29:$K$49)</f>
        <v>3.3820346320346327E-2</v>
      </c>
      <c r="G57" s="512"/>
      <c r="H57" s="510"/>
      <c r="I57" s="511"/>
      <c r="J57" s="524">
        <f t="shared" si="9"/>
        <v>6.7640692640692654E-2</v>
      </c>
      <c r="K57" s="978"/>
      <c r="R57" s="93"/>
    </row>
    <row r="58" spans="2:18" outlineLevel="1" x14ac:dyDescent="0.3">
      <c r="B58" s="973"/>
      <c r="C58" s="199" t="s">
        <v>283</v>
      </c>
      <c r="D58" s="200" t="e">
        <f>VLOOKUP(C58,'Axe 1'!$A$6:$B$26,2,FALSE)</f>
        <v>#N/A</v>
      </c>
      <c r="E58" s="512"/>
      <c r="F58" s="512"/>
      <c r="G58" s="512"/>
      <c r="H58" s="513"/>
      <c r="I58" s="514"/>
      <c r="J58" s="525">
        <f t="shared" si="9"/>
        <v>0</v>
      </c>
      <c r="K58" s="978"/>
      <c r="R58" s="93"/>
    </row>
    <row r="59" spans="2:18" outlineLevel="1" x14ac:dyDescent="0.3">
      <c r="B59" s="956">
        <v>2</v>
      </c>
      <c r="C59" s="112" t="s">
        <v>31</v>
      </c>
      <c r="D59" s="113" t="str">
        <f>VLOOKUP(C59,'Axe 2'!$A$6:$B$109,2,FALSE)</f>
        <v xml:space="preserve">Disposer d'un programme de prévention des déchets </v>
      </c>
      <c r="E59" s="515">
        <f t="shared" ref="E59:G69" si="10">(E32*$K32)/SUMPRODUCT($J$29:$J$49,$K$29:$K$49)</f>
        <v>1.6233766233766239E-2</v>
      </c>
      <c r="F59" s="515">
        <f t="shared" si="10"/>
        <v>8.1168831168831196E-3</v>
      </c>
      <c r="G59" s="515">
        <f t="shared" si="10"/>
        <v>1.6233766233766239E-2</v>
      </c>
      <c r="H59" s="513"/>
      <c r="I59" s="513"/>
      <c r="J59" s="523">
        <f t="shared" si="9"/>
        <v>4.0584415584415598E-2</v>
      </c>
      <c r="K59" s="978">
        <f>SUM(J59:J63)</f>
        <v>0.18831168831168837</v>
      </c>
      <c r="R59" s="93"/>
    </row>
    <row r="60" spans="2:18" outlineLevel="1" x14ac:dyDescent="0.3">
      <c r="B60" s="957"/>
      <c r="C60" s="109" t="s">
        <v>25</v>
      </c>
      <c r="D60" s="110" t="str">
        <f>VLOOKUP(C60,'Axe 2'!$A$6:$B$109,2,FALSE)</f>
        <v>Améliorer l'efficience du système de collecte</v>
      </c>
      <c r="E60" s="516">
        <f t="shared" si="10"/>
        <v>8.1168831168831196E-3</v>
      </c>
      <c r="F60" s="516">
        <f t="shared" si="10"/>
        <v>1.2175324675324678E-2</v>
      </c>
      <c r="G60" s="516">
        <f t="shared" si="10"/>
        <v>2.0292207792207799E-2</v>
      </c>
      <c r="H60" s="513"/>
      <c r="I60" s="513"/>
      <c r="J60" s="524">
        <f>SUM(E60:I60)</f>
        <v>4.0584415584415598E-2</v>
      </c>
      <c r="K60" s="978"/>
      <c r="R60" s="93"/>
    </row>
    <row r="61" spans="2:18" outlineLevel="1" x14ac:dyDescent="0.3">
      <c r="B61" s="957"/>
      <c r="C61" s="109" t="s">
        <v>27</v>
      </c>
      <c r="D61" s="110" t="str">
        <f>VLOOKUP(C61,'Axe 2'!$A$6:$B$109,2,FALSE)</f>
        <v>Améliorer la valorisation des déchets (dont organiques)</v>
      </c>
      <c r="E61" s="517">
        <f t="shared" si="10"/>
        <v>1.352813852813853E-2</v>
      </c>
      <c r="F61" s="517">
        <f t="shared" si="10"/>
        <v>1.352813852813853E-2</v>
      </c>
      <c r="G61" s="517">
        <f t="shared" si="10"/>
        <v>1.352813852813853E-2</v>
      </c>
      <c r="H61" s="513"/>
      <c r="I61" s="513"/>
      <c r="J61" s="524">
        <f t="shared" si="9"/>
        <v>4.0584415584415591E-2</v>
      </c>
      <c r="K61" s="978"/>
      <c r="R61" s="93"/>
    </row>
    <row r="62" spans="2:18" outlineLevel="1" x14ac:dyDescent="0.3">
      <c r="B62" s="957"/>
      <c r="C62" s="109" t="s">
        <v>28</v>
      </c>
      <c r="D62" s="110" t="str">
        <f>VLOOKUP(C62,'Axe 2'!$A$6:$B$109,2,FALSE)</f>
        <v xml:space="preserve">Réduire les impacts environnementaux et sociaux de la gestion des déchets </v>
      </c>
      <c r="E62" s="517">
        <f t="shared" si="10"/>
        <v>6.4935064935064965E-3</v>
      </c>
      <c r="F62" s="517">
        <f t="shared" si="10"/>
        <v>6.4935064935064965E-3</v>
      </c>
      <c r="G62" s="517">
        <f t="shared" si="10"/>
        <v>3.2467532467532483E-3</v>
      </c>
      <c r="H62" s="517">
        <f>(H35*$K35)/SUMPRODUCT($J$29:$J$49,$K$29:$K$49)</f>
        <v>9.7402597402597435E-3</v>
      </c>
      <c r="I62" s="513"/>
      <c r="J62" s="524">
        <f t="shared" si="9"/>
        <v>2.5974025974025986E-2</v>
      </c>
      <c r="K62" s="978"/>
      <c r="R62" s="93"/>
    </row>
    <row r="63" spans="2:18" outlineLevel="1" x14ac:dyDescent="0.3">
      <c r="B63" s="958"/>
      <c r="C63" s="114" t="s">
        <v>30</v>
      </c>
      <c r="D63" s="115" t="str">
        <f>VLOOKUP(C63,'Axe 2'!$A$6:$B$109,2,FALSE)</f>
        <v>Créer du lien avec les acteurs économiques du territoire pour créer des dynamiques sur leurs déchets</v>
      </c>
      <c r="E63" s="518">
        <f t="shared" si="10"/>
        <v>1.0146103896103899E-2</v>
      </c>
      <c r="F63" s="518">
        <f t="shared" si="10"/>
        <v>2.0292207792207799E-2</v>
      </c>
      <c r="G63" s="518">
        <f t="shared" si="10"/>
        <v>1.0146103896103899E-2</v>
      </c>
      <c r="H63" s="519"/>
      <c r="I63" s="519"/>
      <c r="J63" s="526">
        <f t="shared" si="9"/>
        <v>4.0584415584415598E-2</v>
      </c>
      <c r="K63" s="978"/>
      <c r="R63" s="93"/>
    </row>
    <row r="64" spans="2:18" outlineLevel="1" x14ac:dyDescent="0.3">
      <c r="B64" s="956">
        <v>3</v>
      </c>
      <c r="C64" s="112" t="s">
        <v>46</v>
      </c>
      <c r="D64" s="113" t="str">
        <f>VLOOKUP(C64,'Axe 3'!$A$6:$B$98,2,FALSE)</f>
        <v>Identifier et développer des filières/domaines à enjeu en lien avec l'économie circulaire sur le territoire</v>
      </c>
      <c r="E64" s="515">
        <f t="shared" si="10"/>
        <v>9.662956091527522E-3</v>
      </c>
      <c r="F64" s="515">
        <f t="shared" si="10"/>
        <v>9.662956091527522E-3</v>
      </c>
      <c r="G64" s="515">
        <f t="shared" si="10"/>
        <v>9.662956091527522E-3</v>
      </c>
      <c r="H64" s="520"/>
      <c r="I64" s="513"/>
      <c r="J64" s="523">
        <f t="shared" si="9"/>
        <v>2.8988868274582566E-2</v>
      </c>
      <c r="K64" s="978">
        <f>SUM(J64:J70)</f>
        <v>0.20292207792207795</v>
      </c>
      <c r="R64" s="93"/>
    </row>
    <row r="65" spans="2:18" outlineLevel="1" x14ac:dyDescent="0.3">
      <c r="B65" s="957"/>
      <c r="C65" s="109" t="s">
        <v>47</v>
      </c>
      <c r="D65" s="110" t="str">
        <f>VLOOKUP(C65,'Axe 3'!$A$6:$B$98,2,FALSE)</f>
        <v>Réaliser des achats responsables</v>
      </c>
      <c r="E65" s="517">
        <f t="shared" si="10"/>
        <v>7.2472170686456415E-3</v>
      </c>
      <c r="F65" s="517">
        <f t="shared" si="10"/>
        <v>1.4494434137291283E-2</v>
      </c>
      <c r="G65" s="517">
        <f t="shared" si="10"/>
        <v>7.2472170686456415E-3</v>
      </c>
      <c r="H65" s="510"/>
      <c r="I65" s="511"/>
      <c r="J65" s="524">
        <f t="shared" si="9"/>
        <v>2.8988868274582566E-2</v>
      </c>
      <c r="K65" s="978"/>
      <c r="R65" s="93"/>
    </row>
    <row r="66" spans="2:18" outlineLevel="1" x14ac:dyDescent="0.3">
      <c r="B66" s="957"/>
      <c r="C66" s="109" t="s">
        <v>48</v>
      </c>
      <c r="D66" s="110" t="str">
        <f>VLOOKUP(C66,'Axe 3'!$A$6:$B$98,2,FALSE)</f>
        <v>Soutenir et accompagner la consommation responsable et la sobriété des acteurs du territoire</v>
      </c>
      <c r="E66" s="517">
        <f t="shared" si="10"/>
        <v>7.2472170686456415E-3</v>
      </c>
      <c r="F66" s="517">
        <f t="shared" si="10"/>
        <v>7.2472170686456415E-3</v>
      </c>
      <c r="G66" s="517">
        <f t="shared" si="10"/>
        <v>7.2472170686456415E-3</v>
      </c>
      <c r="H66" s="517">
        <f>(H39*$K39)/SUMPRODUCT($J$29:$J$49,$K$29:$K$49)</f>
        <v>7.2472170686456415E-3</v>
      </c>
      <c r="I66" s="511"/>
      <c r="J66" s="524">
        <f t="shared" si="9"/>
        <v>2.8988868274582566E-2</v>
      </c>
      <c r="K66" s="978"/>
      <c r="R66" s="93"/>
    </row>
    <row r="67" spans="2:18" outlineLevel="1" x14ac:dyDescent="0.3">
      <c r="B67" s="957"/>
      <c r="C67" s="109" t="s">
        <v>50</v>
      </c>
      <c r="D67" s="110" t="str">
        <f>VLOOKUP(C67,'Axe 3'!$A$6:$B$98,2,FALSE)</f>
        <v>Soutenir et accompagner l'écoconception des produits transformés et des services du territoire</v>
      </c>
      <c r="E67" s="517">
        <f t="shared" si="10"/>
        <v>8.6966604823747688E-3</v>
      </c>
      <c r="F67" s="517">
        <f t="shared" si="10"/>
        <v>7.2472170686456415E-3</v>
      </c>
      <c r="G67" s="517">
        <f t="shared" si="10"/>
        <v>8.6966604823747688E-3</v>
      </c>
      <c r="H67" s="517">
        <f>(H40*$K40)/SUMPRODUCT($J$29:$J$49,$K$29:$K$49)</f>
        <v>4.3483302411873844E-3</v>
      </c>
      <c r="I67" s="511"/>
      <c r="J67" s="524">
        <f>SUM(E67:I67)</f>
        <v>2.8988868274582563E-2</v>
      </c>
      <c r="K67" s="978"/>
      <c r="R67" s="93"/>
    </row>
    <row r="68" spans="2:18" outlineLevel="1" x14ac:dyDescent="0.3">
      <c r="B68" s="957"/>
      <c r="C68" s="109" t="s">
        <v>51</v>
      </c>
      <c r="D68" s="110" t="str">
        <f>VLOOKUP(C68,'Axe 3'!$A$6:$B$98,2,FALSE)</f>
        <v>Soutenir et accompagner les projets d'Ecologie Industrielle et Territoriale (EIT)</v>
      </c>
      <c r="E68" s="517">
        <f t="shared" si="10"/>
        <v>5.7977736549165134E-3</v>
      </c>
      <c r="F68" s="517">
        <f t="shared" si="10"/>
        <v>5.7977736549165134E-3</v>
      </c>
      <c r="G68" s="517">
        <f t="shared" si="10"/>
        <v>8.6966604823747688E-3</v>
      </c>
      <c r="H68" s="517">
        <f>(H41*$K41)/SUMPRODUCT($J$29:$J$49,$K$29:$K$49)</f>
        <v>8.6966604823747688E-3</v>
      </c>
      <c r="I68" s="511"/>
      <c r="J68" s="524">
        <f t="shared" si="9"/>
        <v>2.8988868274582566E-2</v>
      </c>
      <c r="K68" s="978"/>
      <c r="R68" s="93"/>
    </row>
    <row r="69" spans="2:18" outlineLevel="1" x14ac:dyDescent="0.3">
      <c r="B69" s="957"/>
      <c r="C69" s="109" t="s">
        <v>53</v>
      </c>
      <c r="D69" s="110" t="str">
        <f>VLOOKUP(C69,'Axe 3'!$A$6:$B$98,2,FALSE)</f>
        <v>Soutenir et accompagner l'économie de la fonctionnalité</v>
      </c>
      <c r="E69" s="517">
        <f t="shared" si="10"/>
        <v>4.3483302411873844E-3</v>
      </c>
      <c r="F69" s="517">
        <f t="shared" si="10"/>
        <v>1.0146103896103898E-2</v>
      </c>
      <c r="G69" s="517">
        <f t="shared" si="10"/>
        <v>8.6966604823747688E-3</v>
      </c>
      <c r="H69" s="517">
        <f>(H42*$K42)/SUMPRODUCT($J$29:$J$49,$K$29:$K$49)</f>
        <v>5.7977736549165134E-3</v>
      </c>
      <c r="I69" s="511"/>
      <c r="J69" s="524">
        <f t="shared" si="9"/>
        <v>2.8988868274582563E-2</v>
      </c>
      <c r="K69" s="978"/>
      <c r="R69" s="93"/>
    </row>
    <row r="70" spans="2:18" outlineLevel="1" x14ac:dyDescent="0.3">
      <c r="B70" s="958"/>
      <c r="C70" s="114" t="s">
        <v>55</v>
      </c>
      <c r="D70" s="115" t="str">
        <f>VLOOKUP(C70,'Axe 3'!$A$6:$B$98,2,FALSE)</f>
        <v>Soutenir et accompagner la recherche, l'innovation et l'expérimentation</v>
      </c>
      <c r="E70" s="518">
        <f t="shared" ref="E70:F76" si="11">(E43*$K43)/SUMPRODUCT($J$29:$J$49,$K$29:$K$49)</f>
        <v>7.2472170686456415E-3</v>
      </c>
      <c r="F70" s="518">
        <f t="shared" si="11"/>
        <v>2.1741651205936924E-2</v>
      </c>
      <c r="G70" s="521"/>
      <c r="H70" s="521"/>
      <c r="I70" s="519"/>
      <c r="J70" s="526">
        <f t="shared" si="9"/>
        <v>2.8988868274582566E-2</v>
      </c>
      <c r="K70" s="978"/>
      <c r="R70" s="93"/>
    </row>
    <row r="71" spans="2:18" outlineLevel="1" x14ac:dyDescent="0.3">
      <c r="B71" s="956">
        <v>4</v>
      </c>
      <c r="C71" s="112" t="s">
        <v>38</v>
      </c>
      <c r="D71" s="113" t="str">
        <f>VLOOKUP(C71,'Axe 4'!$A$6:$B$26,2,FALSE)</f>
        <v xml:space="preserve">Connaître les coûts de la gestion des déchets pour maîtriser les dépenses publiques </v>
      </c>
      <c r="E71" s="515">
        <f t="shared" si="11"/>
        <v>1.352813852813853E-2</v>
      </c>
      <c r="F71" s="515">
        <f t="shared" si="11"/>
        <v>2.0292207792207795E-2</v>
      </c>
      <c r="G71" s="515">
        <f t="shared" ref="G71:H73" si="12">(G44*$K44)/SUMPRODUCT($J$29:$J$49,$K$29:$K$49)</f>
        <v>2.0292207792207795E-2</v>
      </c>
      <c r="H71" s="515">
        <f t="shared" si="12"/>
        <v>1.352813852813853E-2</v>
      </c>
      <c r="I71" s="513"/>
      <c r="J71" s="523">
        <f t="shared" si="9"/>
        <v>6.7640692640692654E-2</v>
      </c>
      <c r="K71" s="978">
        <f>SUM(J71:J73)</f>
        <v>0.20292207792207795</v>
      </c>
      <c r="R71" s="93"/>
    </row>
    <row r="72" spans="2:18" outlineLevel="1" x14ac:dyDescent="0.3">
      <c r="B72" s="957"/>
      <c r="C72" s="109" t="s">
        <v>39</v>
      </c>
      <c r="D72" s="110" t="str">
        <f>VLOOKUP(C72,'Axe 4'!$A$6:$B$26,2,FALSE)</f>
        <v>Mettre en place un système de financement qui encourage l'adhésion aux pratiques de l'économie circulaire</v>
      </c>
      <c r="E72" s="517">
        <f t="shared" si="11"/>
        <v>1.6910173160173163E-2</v>
      </c>
      <c r="F72" s="517">
        <f t="shared" si="11"/>
        <v>1.352813852813853E-2</v>
      </c>
      <c r="G72" s="517">
        <f t="shared" si="12"/>
        <v>2.705627705627706E-2</v>
      </c>
      <c r="H72" s="517">
        <f t="shared" si="12"/>
        <v>1.0146103896103898E-2</v>
      </c>
      <c r="I72" s="511"/>
      <c r="J72" s="524">
        <f t="shared" si="9"/>
        <v>6.7640692640692654E-2</v>
      </c>
      <c r="K72" s="978"/>
      <c r="R72" s="93"/>
    </row>
    <row r="73" spans="2:18" ht="27.6" outlineLevel="1" x14ac:dyDescent="0.3">
      <c r="B73" s="958"/>
      <c r="C73" s="114" t="s">
        <v>42</v>
      </c>
      <c r="D73" s="115" t="str">
        <f>VLOOKUP(C73,'Axe 4'!$A$6:$B$26,2,FALSE)</f>
        <v>Promouvoir et mettre en place des outils financiers en faveur de l'économie circulaire à destination des autres acteurs du territoire</v>
      </c>
      <c r="E73" s="518">
        <f t="shared" si="11"/>
        <v>1.352813852813853E-2</v>
      </c>
      <c r="F73" s="518">
        <f t="shared" si="11"/>
        <v>1.352813852813853E-2</v>
      </c>
      <c r="G73" s="518">
        <f t="shared" si="12"/>
        <v>2.3674242424242428E-2</v>
      </c>
      <c r="H73" s="518">
        <f t="shared" si="12"/>
        <v>1.6910173160173163E-2</v>
      </c>
      <c r="I73" s="519"/>
      <c r="J73" s="526">
        <f t="shared" si="9"/>
        <v>6.7640692640692654E-2</v>
      </c>
      <c r="K73" s="978"/>
      <c r="R73" s="93"/>
    </row>
    <row r="74" spans="2:18" outlineLevel="1" x14ac:dyDescent="0.3">
      <c r="B74" s="956">
        <v>5</v>
      </c>
      <c r="C74" s="112" t="s">
        <v>43</v>
      </c>
      <c r="D74" s="113" t="str">
        <f>VLOOKUP(C74,'Axe 5'!$A$6:$B$20,2,FALSE)</f>
        <v>Actions dirigées vers le Grand Public et les associations</v>
      </c>
      <c r="E74" s="507">
        <f t="shared" si="11"/>
        <v>1.352813852813853E-2</v>
      </c>
      <c r="F74" s="507">
        <f t="shared" si="11"/>
        <v>2.705627705627706E-2</v>
      </c>
      <c r="G74" s="507">
        <f>(G47*$K47)/SUMPRODUCT($J$29:$J$49,$K$29:$K$49)</f>
        <v>2.705627705627706E-2</v>
      </c>
      <c r="H74" s="520"/>
      <c r="I74" s="513"/>
      <c r="J74" s="523">
        <f t="shared" si="9"/>
        <v>6.7640692640692654E-2</v>
      </c>
      <c r="K74" s="978">
        <f>SUM(J74:J76)</f>
        <v>0.20292207792207795</v>
      </c>
      <c r="R74" s="93"/>
    </row>
    <row r="75" spans="2:18" outlineLevel="1" x14ac:dyDescent="0.3">
      <c r="B75" s="957"/>
      <c r="C75" s="109" t="s">
        <v>44</v>
      </c>
      <c r="D75" s="110" t="str">
        <f>VLOOKUP(C75,'Axe 5'!$A$6:$B$20,2,FALSE)</f>
        <v>Actions dirigées vers les collectivités infra</v>
      </c>
      <c r="E75" s="509">
        <f t="shared" si="11"/>
        <v>1.352813852813853E-2</v>
      </c>
      <c r="F75" s="509">
        <f t="shared" si="11"/>
        <v>2.705627705627706E-2</v>
      </c>
      <c r="G75" s="509">
        <f>(G48*$K48)/SUMPRODUCT($J$29:$J$49,$K$29:$K$49)</f>
        <v>2.705627705627706E-2</v>
      </c>
      <c r="H75" s="510"/>
      <c r="I75" s="511"/>
      <c r="J75" s="524">
        <f t="shared" si="9"/>
        <v>6.7640692640692654E-2</v>
      </c>
      <c r="K75" s="978"/>
      <c r="R75" s="93"/>
    </row>
    <row r="76" spans="2:18" ht="27.6" outlineLevel="1" x14ac:dyDescent="0.3">
      <c r="B76" s="958"/>
      <c r="C76" s="114" t="s">
        <v>45</v>
      </c>
      <c r="D76" s="115" t="str">
        <f>VLOOKUP(C76,'Axe 5'!$A$6:$B$20,2,FALSE)</f>
        <v>Actions dirigées vers les acteurs économiques (TPE/PME, grandes entreprises, commerçants, artisans, … y compris associations à activité économique et acteurs économiques publics : type CHU, EHPAD, SEM, ...)</v>
      </c>
      <c r="E76" s="522">
        <f t="shared" si="11"/>
        <v>1.352813852813853E-2</v>
      </c>
      <c r="F76" s="522">
        <f t="shared" si="11"/>
        <v>3.3820346320346327E-2</v>
      </c>
      <c r="G76" s="522">
        <f>(G49*$K49)/SUMPRODUCT($J$29:$J$49,$K$29:$K$49)</f>
        <v>2.0292207792207795E-2</v>
      </c>
      <c r="H76" s="521"/>
      <c r="I76" s="519"/>
      <c r="J76" s="526">
        <f t="shared" si="9"/>
        <v>6.7640692640692654E-2</v>
      </c>
      <c r="K76" s="978"/>
      <c r="R76" s="93"/>
    </row>
    <row r="77" spans="2:18" outlineLevel="1" x14ac:dyDescent="0.3">
      <c r="J77" s="527">
        <f>SUM(J55:J76)</f>
        <v>1.0000000000000002</v>
      </c>
      <c r="K77" s="528"/>
      <c r="R77" s="93"/>
    </row>
    <row r="78" spans="2:18" x14ac:dyDescent="0.3">
      <c r="R78" s="93"/>
    </row>
    <row r="79" spans="2:18" s="450" customFormat="1" x14ac:dyDescent="0.3">
      <c r="B79" s="974" t="s">
        <v>246</v>
      </c>
      <c r="C79" s="974"/>
      <c r="D79" s="974"/>
      <c r="E79" s="974"/>
      <c r="F79" s="974"/>
      <c r="G79" s="974"/>
      <c r="H79" s="974"/>
      <c r="I79" s="974"/>
      <c r="J79" s="974"/>
    </row>
    <row r="80" spans="2:18" x14ac:dyDescent="0.3">
      <c r="R80" s="93"/>
    </row>
    <row r="81" spans="1:18" x14ac:dyDescent="0.3">
      <c r="B81" s="119" t="s">
        <v>297</v>
      </c>
    </row>
    <row r="83" spans="1:18" x14ac:dyDescent="0.3">
      <c r="B83" s="80" t="s">
        <v>6</v>
      </c>
      <c r="C83" s="80" t="s">
        <v>0</v>
      </c>
      <c r="D83" s="80" t="s">
        <v>134</v>
      </c>
      <c r="E83" s="80" t="s">
        <v>141</v>
      </c>
      <c r="F83" s="80" t="s">
        <v>142</v>
      </c>
      <c r="G83" s="80" t="s">
        <v>143</v>
      </c>
      <c r="H83" s="80" t="s">
        <v>144</v>
      </c>
      <c r="I83" s="80" t="s">
        <v>145</v>
      </c>
      <c r="J83" s="80" t="s">
        <v>146</v>
      </c>
      <c r="K83" s="80" t="s">
        <v>147</v>
      </c>
      <c r="L83" s="80" t="s">
        <v>148</v>
      </c>
    </row>
    <row r="84" spans="1:18" x14ac:dyDescent="0.3">
      <c r="B84" s="971">
        <v>1</v>
      </c>
      <c r="C84" s="112" t="s">
        <v>14</v>
      </c>
      <c r="D84" s="113" t="str">
        <f>VLOOKUP(C84,'Axe 1'!$A$6:$B$26,2,FALSE)</f>
        <v>Définir une stratégie globale de la politique économie circulaire et assurer un portage politique fort</v>
      </c>
      <c r="E84" s="530">
        <f ca="1">OFFSET('Axe 1'!$S$6,COLUMN(A81),)</f>
        <v>1.0822510822510822E-2</v>
      </c>
      <c r="F84" s="530">
        <f ca="1">OFFSET('Axe 1'!$S$6,COLUMN(B81),)</f>
        <v>8.1168831168831179E-3</v>
      </c>
      <c r="G84" s="530">
        <f ca="1">OFFSET('Axe 1'!$S$6,COLUMN(C81),)</f>
        <v>9.46969696969697E-3</v>
      </c>
      <c r="H84" s="530">
        <f ca="1">OFFSET('Axe 1'!$S$6,COLUMN(D81),)</f>
        <v>8.6580086580086597E-3</v>
      </c>
      <c r="I84" s="531">
        <f ca="1">OFFSET('Axe 1'!$S$6,COLUMN(E81),)</f>
        <v>5.5942073799216665E-3</v>
      </c>
      <c r="J84" s="523">
        <f ca="1">SUM(E84:I84)</f>
        <v>4.2661306947021235E-2</v>
      </c>
      <c r="K84" s="532">
        <f ca="1">IFERROR(J84/J55,"Non noté")</f>
        <v>0.63070476190476177</v>
      </c>
      <c r="L84" s="975">
        <f ca="1">SUM(J84:J87)/SUM(J55:J58)</f>
        <v>0.67690158730158734</v>
      </c>
      <c r="N84" s="94"/>
    </row>
    <row r="85" spans="1:18" x14ac:dyDescent="0.3">
      <c r="B85" s="972"/>
      <c r="C85" s="109" t="s">
        <v>33</v>
      </c>
      <c r="D85" s="110" t="str">
        <f>VLOOKUP(C85,'Axe 1'!$A$6:$B$26,2,FALSE)</f>
        <v>Développer une démarche transversale avec l'ensemble des politiques de la collectivité</v>
      </c>
      <c r="E85" s="533">
        <f ca="1">OFFSET('Axe 1'!$S$12,COLUMN(A83),)</f>
        <v>1.352813852813853E-2</v>
      </c>
      <c r="F85" s="533">
        <f ca="1">OFFSET('Axe 1'!$S$12,COLUMN(B83),)</f>
        <v>2.2546897546897551E-2</v>
      </c>
      <c r="G85" s="533">
        <f ca="1">OFFSET('Axe 1'!$S$12,COLUMN(C83),)</f>
        <v>1.1273448773448776E-2</v>
      </c>
      <c r="H85" s="534"/>
      <c r="I85" s="535"/>
      <c r="J85" s="536">
        <f ca="1">SUM(E85:I85)</f>
        <v>4.7348484848484855E-2</v>
      </c>
      <c r="K85" s="537">
        <f t="shared" ref="K85:K105" ca="1" si="13">IFERROR(J85/J56,"Non noté")</f>
        <v>0.7</v>
      </c>
      <c r="L85" s="976"/>
    </row>
    <row r="86" spans="1:18" x14ac:dyDescent="0.3">
      <c r="B86" s="972"/>
      <c r="C86" s="109" t="s">
        <v>35</v>
      </c>
      <c r="D86" s="110" t="str">
        <f>VLOOKUP(C86,'Axe 1'!$A$6:$B$26,2,FALSE)</f>
        <v>Suivre, évaluer et améliorer le déploiement de la politique économie circulaire</v>
      </c>
      <c r="E86" s="533">
        <f ca="1">OFFSET('Axe 1'!$S$17,2,)</f>
        <v>2.3674242424242428E-2</v>
      </c>
      <c r="F86" s="533">
        <f ca="1">OFFSET('Axe 1'!$S$17,2,)</f>
        <v>2.3674242424242428E-2</v>
      </c>
      <c r="G86" s="534"/>
      <c r="H86" s="534"/>
      <c r="I86" s="535"/>
      <c r="J86" s="536">
        <f ca="1">SUM(E86:I86)</f>
        <v>4.7348484848484855E-2</v>
      </c>
      <c r="K86" s="537">
        <f t="shared" ca="1" si="13"/>
        <v>0.7</v>
      </c>
      <c r="L86" s="976"/>
    </row>
    <row r="87" spans="1:18" x14ac:dyDescent="0.3">
      <c r="B87" s="973"/>
      <c r="C87" s="199" t="s">
        <v>283</v>
      </c>
      <c r="D87" s="200" t="e">
        <f>VLOOKUP(C87,'Axe 1'!$A$6:$B$26,2,FALSE)</f>
        <v>#N/A</v>
      </c>
      <c r="E87" s="538"/>
      <c r="F87" s="538"/>
      <c r="G87" s="538"/>
      <c r="H87" s="539"/>
      <c r="I87" s="540"/>
      <c r="J87" s="541">
        <f>SUM(E87:I87)</f>
        <v>0</v>
      </c>
      <c r="K87" s="542" t="str">
        <f t="shared" si="13"/>
        <v>Non noté</v>
      </c>
      <c r="L87" s="977"/>
    </row>
    <row r="88" spans="1:18" x14ac:dyDescent="0.3">
      <c r="B88" s="956">
        <v>2</v>
      </c>
      <c r="C88" s="112" t="s">
        <v>31</v>
      </c>
      <c r="D88" s="113" t="str">
        <f>VLOOKUP(C88,'Axe 2'!$A$6:$B$109,2,FALSE)</f>
        <v xml:space="preserve">Disposer d'un programme de prévention des déchets </v>
      </c>
      <c r="E88" s="543">
        <f ca="1">OFFSET('Axe 2'!$S$7,COLUMN(A85),)</f>
        <v>0</v>
      </c>
      <c r="F88" s="543">
        <f ca="1">OFFSET('Axe 2'!$S$7,COLUMN(C85),)</f>
        <v>0</v>
      </c>
      <c r="G88" s="543">
        <f ca="1">OFFSET('Axe 2'!$S$7,COLUMN(D85),)</f>
        <v>0</v>
      </c>
      <c r="H88" s="539"/>
      <c r="I88" s="539"/>
      <c r="J88" s="544">
        <f ca="1">SUM(E88:I88)</f>
        <v>0</v>
      </c>
      <c r="K88" s="532">
        <f ca="1">IFERROR(J88/J59,"Non noté")</f>
        <v>0</v>
      </c>
      <c r="L88" s="963" t="e">
        <f ca="1">SUM(J88:J92)/SUM(J59:J63)</f>
        <v>#REF!</v>
      </c>
      <c r="N88" s="93"/>
    </row>
    <row r="89" spans="1:18" x14ac:dyDescent="0.3">
      <c r="B89" s="957"/>
      <c r="C89" s="109" t="s">
        <v>25</v>
      </c>
      <c r="D89" s="110" t="str">
        <f>VLOOKUP(C89,'Axe 2'!$A$6:$B$109,2,FALSE)</f>
        <v>Améliorer l'efficience du système de collecte</v>
      </c>
      <c r="E89" s="545">
        <f ca="1">OFFSET('Axe 2'!$S$13,COLUMN(A86),)</f>
        <v>1.0822510822510826E-2</v>
      </c>
      <c r="F89" s="545">
        <f ca="1">OFFSET('Axe 2'!$S$13,COLUMN(B86),)</f>
        <v>4.0584415584415598E-3</v>
      </c>
      <c r="G89" s="545">
        <f ca="1">OFFSET('Axe 2'!$S$13,COLUMN(C86),)</f>
        <v>1.6233766233766239E-2</v>
      </c>
      <c r="H89" s="539"/>
      <c r="I89" s="539"/>
      <c r="J89" s="536">
        <f t="shared" ref="J89:J105" ca="1" si="14">SUM(E89:I89)</f>
        <v>3.1114718614718623E-2</v>
      </c>
      <c r="K89" s="537">
        <f ca="1">IFERROR(J89/J60,"Non noté")</f>
        <v>0.76666666666666661</v>
      </c>
      <c r="L89" s="964"/>
      <c r="N89" s="95"/>
    </row>
    <row r="90" spans="1:18" x14ac:dyDescent="0.3">
      <c r="A90" s="503"/>
      <c r="B90" s="957"/>
      <c r="C90" s="109" t="s">
        <v>27</v>
      </c>
      <c r="D90" s="110" t="str">
        <f>VLOOKUP(C90,'Axe 2'!$A$6:$B$109,2,FALSE)</f>
        <v>Améliorer la valorisation des déchets (dont organiques)</v>
      </c>
      <c r="E90" s="545">
        <f ca="1">OFFSET('Axe 2'!$S$22,COLUMN(A88),)</f>
        <v>3.2467532467532478E-3</v>
      </c>
      <c r="F90" s="545">
        <f ca="1">OFFSET('Axe 2'!$S$22,COLUMN(B88),)</f>
        <v>9.1314935064935078E-3</v>
      </c>
      <c r="G90" s="545">
        <f ca="1">OFFSET('Axe 2'!$S$22,COLUMN(C88),)</f>
        <v>1.5219155844155849E-2</v>
      </c>
      <c r="H90" s="539"/>
      <c r="I90" s="539"/>
      <c r="J90" s="536">
        <f t="shared" ca="1" si="14"/>
        <v>2.7597402597402607E-2</v>
      </c>
      <c r="K90" s="537">
        <f ca="1">IFERROR(J90/J61,"Non noté")</f>
        <v>0.68000000000000016</v>
      </c>
      <c r="L90" s="964"/>
    </row>
    <row r="91" spans="1:18" x14ac:dyDescent="0.3">
      <c r="A91" s="503"/>
      <c r="B91" s="957"/>
      <c r="C91" s="109" t="s">
        <v>28</v>
      </c>
      <c r="D91" s="110" t="str">
        <f>VLOOKUP(C91,'Axe 2'!$A$6:$B$109,2,FALSE)</f>
        <v xml:space="preserve">Réduire les impacts environnementaux et sociaux de la gestion des déchets </v>
      </c>
      <c r="E91" s="545">
        <f ca="1">OFFSET('Axe 2'!$S$27,COLUMN(A89),)</f>
        <v>9.46969696969697E-3</v>
      </c>
      <c r="F91" s="545" t="e">
        <f ca="1">OFFSET('Axe 2'!$S$27,COLUMN(B89),)</f>
        <v>#REF!</v>
      </c>
      <c r="G91" s="545">
        <f ca="1">OFFSET('Axe 2'!$S$27,COLUMN(C89),)</f>
        <v>0</v>
      </c>
      <c r="H91" s="545">
        <f ca="1">OFFSET('Axe 2'!$S$27,COLUMN(D89),)</f>
        <v>0</v>
      </c>
      <c r="I91" s="539"/>
      <c r="J91" s="536" t="e">
        <f t="shared" ca="1" si="14"/>
        <v>#REF!</v>
      </c>
      <c r="K91" s="537" t="str">
        <f ca="1">IFERROR(J91/J62,"Non noté")</f>
        <v>Non noté</v>
      </c>
      <c r="L91" s="964"/>
    </row>
    <row r="92" spans="1:18" x14ac:dyDescent="0.3">
      <c r="B92" s="958"/>
      <c r="C92" s="114" t="s">
        <v>30</v>
      </c>
      <c r="D92" s="115" t="str">
        <f>VLOOKUP(C92,'Axe 2'!$A$6:$B$109,2,FALSE)</f>
        <v>Créer du lien avec les acteurs économiques du territoire pour créer des dynamiques sur leurs déchets</v>
      </c>
      <c r="E92" s="546">
        <f ca="1">OFFSET('Axe 2'!$S$32,COLUMN(A90),)</f>
        <v>6.4935064935064965E-3</v>
      </c>
      <c r="F92" s="546">
        <f ca="1">OFFSET('Axe 2'!$S$32,COLUMN(B90),)</f>
        <v>5.844155844155847E-3</v>
      </c>
      <c r="G92" s="546">
        <f ca="1">OFFSET('Axe 2'!$S$32,COLUMN(C90),)</f>
        <v>0</v>
      </c>
      <c r="H92" s="547"/>
      <c r="I92" s="539"/>
      <c r="J92" s="548">
        <f t="shared" ca="1" si="14"/>
        <v>1.2337662337662344E-2</v>
      </c>
      <c r="K92" s="549">
        <f t="shared" ca="1" si="13"/>
        <v>0.30400000000000005</v>
      </c>
      <c r="L92" s="965"/>
    </row>
    <row r="93" spans="1:18" x14ac:dyDescent="0.3">
      <c r="B93" s="956">
        <v>3</v>
      </c>
      <c r="C93" s="112" t="s">
        <v>46</v>
      </c>
      <c r="D93" s="113" t="str">
        <f>VLOOKUP(C93,'Axe 3'!$A$6:$B$98,2,FALSE)</f>
        <v>Identifier et développer des filières/domaines à enjeu en lien avec l'économie circulaire sur le territoire</v>
      </c>
      <c r="E93" s="543">
        <f ca="1">OFFSET('Axe 3'!$S$6,COLUMN(A91),)</f>
        <v>8.1168831168831196E-3</v>
      </c>
      <c r="F93" s="543">
        <f ca="1">OFFSET('Axe 3'!$S$6,COLUMN(B91),)</f>
        <v>1.5827922077922083E-2</v>
      </c>
      <c r="G93" s="543">
        <f ca="1">OFFSET('Axe 3'!$S$6,COLUMN(C91),)</f>
        <v>6.6964285714285737E-3</v>
      </c>
      <c r="H93" s="547"/>
      <c r="I93" s="550"/>
      <c r="J93" s="544">
        <f t="shared" ca="1" si="14"/>
        <v>3.0641233766233775E-2</v>
      </c>
      <c r="K93" s="532">
        <f t="shared" ca="1" si="13"/>
        <v>1.0570000000000002</v>
      </c>
      <c r="L93" s="963">
        <f ca="1">SUM(J93:J99)/SUM(J64:J70)</f>
        <v>0.57469047619047608</v>
      </c>
    </row>
    <row r="94" spans="1:18" x14ac:dyDescent="0.3">
      <c r="B94" s="957"/>
      <c r="C94" s="109" t="s">
        <v>47</v>
      </c>
      <c r="D94" s="110" t="str">
        <f>VLOOKUP(C94,'Axe 3'!$A$6:$B$98,2,FALSE)</f>
        <v>Réaliser des achats responsables</v>
      </c>
      <c r="E94" s="545">
        <f ca="1">OFFSET('Axe 3'!$S$10,COLUMN(A92),)</f>
        <v>0</v>
      </c>
      <c r="F94" s="545">
        <f ca="1">OFFSET('Axe 3'!$S$10,COLUMN(B92),)</f>
        <v>9.662956091527522E-3</v>
      </c>
      <c r="G94" s="545">
        <f ca="1">OFFSET('Axe 3'!$S$10,COLUMN(D92),)</f>
        <v>0</v>
      </c>
      <c r="H94" s="551"/>
      <c r="I94" s="552"/>
      <c r="J94" s="536">
        <f t="shared" ca="1" si="14"/>
        <v>9.662956091527522E-3</v>
      </c>
      <c r="K94" s="537">
        <f t="shared" ca="1" si="13"/>
        <v>0.33333333333333331</v>
      </c>
      <c r="L94" s="964"/>
    </row>
    <row r="95" spans="1:18" x14ac:dyDescent="0.3">
      <c r="B95" s="957"/>
      <c r="C95" s="109" t="s">
        <v>48</v>
      </c>
      <c r="D95" s="110" t="str">
        <f>VLOOKUP(C95,'Axe 3'!$A$6:$B$98,2,FALSE)</f>
        <v>Soutenir et accompagner la consommation responsable et la sobriété des acteurs du territoire</v>
      </c>
      <c r="E95" s="545">
        <f ca="1">OFFSET('Axe 3'!$S$16,COLUMN(A93),)</f>
        <v>7.2472170686456415E-3</v>
      </c>
      <c r="F95" s="545">
        <f ca="1">OFFSET('Axe 3'!$S$16,COLUMN(B93),)</f>
        <v>7.2472170686456415E-3</v>
      </c>
      <c r="G95" s="545">
        <f ca="1">OFFSET('Axe 3'!$S$16,COLUMN(C93),)</f>
        <v>7.2472170686456415E-3</v>
      </c>
      <c r="H95" s="545">
        <f ca="1">OFFSET('Axe 3'!$S$16,COLUMN(D93),)</f>
        <v>0</v>
      </c>
      <c r="I95" s="552"/>
      <c r="J95" s="536">
        <f t="shared" ca="1" si="14"/>
        <v>2.1741651205936924E-2</v>
      </c>
      <c r="K95" s="537">
        <f t="shared" ca="1" si="13"/>
        <v>0.75</v>
      </c>
      <c r="L95" s="964"/>
    </row>
    <row r="96" spans="1:18" x14ac:dyDescent="0.3">
      <c r="B96" s="957"/>
      <c r="C96" s="109" t="s">
        <v>50</v>
      </c>
      <c r="D96" s="110" t="str">
        <f>VLOOKUP(C96,'Axe 3'!$A$6:$B$98,2,FALSE)</f>
        <v>Soutenir et accompagner l'écoconception des produits transformés et des services du territoire</v>
      </c>
      <c r="E96" s="545">
        <f ca="1">OFFSET('Axe 3'!$S$21,COLUMN(A94),)</f>
        <v>3.6236085343228207E-3</v>
      </c>
      <c r="F96" s="545">
        <f ca="1">OFFSET('Axe 3'!$S$21,COLUMN(B94),)</f>
        <v>1.4494434137291283E-3</v>
      </c>
      <c r="G96" s="545">
        <f ca="1">OFFSET('Axe 3'!$S$21,COLUMN(C94),)</f>
        <v>7.2472170686456415E-3</v>
      </c>
      <c r="H96" s="545">
        <f ca="1">OFFSET('Axe 3'!$S$21,COLUMN(D94),)</f>
        <v>7.2472170686456415E-3</v>
      </c>
      <c r="I96" s="552"/>
      <c r="J96" s="536">
        <f t="shared" ca="1" si="14"/>
        <v>1.9567486085343231E-2</v>
      </c>
      <c r="K96" s="537">
        <f t="shared" ca="1" si="13"/>
        <v>0.67500000000000004</v>
      </c>
      <c r="L96" s="964"/>
      <c r="R96" s="94"/>
    </row>
    <row r="97" spans="2:18" x14ac:dyDescent="0.3">
      <c r="B97" s="957"/>
      <c r="C97" s="109" t="s">
        <v>51</v>
      </c>
      <c r="D97" s="110" t="str">
        <f>VLOOKUP(C97,'Axe 3'!$A$6:$B$98,2,FALSE)</f>
        <v>Soutenir et accompagner les projets d'Ecologie Industrielle et Territoriale (EIT)</v>
      </c>
      <c r="E97" s="545">
        <f ca="1">OFFSET('Axe 3'!$S$26,COLUMN(A95),)</f>
        <v>8.6966604823747688E-3</v>
      </c>
      <c r="F97" s="545">
        <f ca="1">OFFSET('Axe 3'!$S$26,COLUMN(B95),)</f>
        <v>5.4354128014842311E-3</v>
      </c>
      <c r="G97" s="545">
        <f ca="1">OFFSET('Axe 3'!$S$26,COLUMN(C95),)</f>
        <v>4.3483302411873844E-3</v>
      </c>
      <c r="H97" s="545">
        <f ca="1">OFFSET('Axe 3'!$S$26,8,)</f>
        <v>2.6089981447124308E-3</v>
      </c>
      <c r="I97" s="552"/>
      <c r="J97" s="536">
        <f t="shared" ca="1" si="14"/>
        <v>2.1089401669758815E-2</v>
      </c>
      <c r="K97" s="537">
        <f t="shared" ca="1" si="13"/>
        <v>0.72749999999999992</v>
      </c>
      <c r="L97" s="964"/>
    </row>
    <row r="98" spans="2:18" x14ac:dyDescent="0.3">
      <c r="B98" s="957"/>
      <c r="C98" s="109" t="s">
        <v>53</v>
      </c>
      <c r="D98" s="110" t="str">
        <f>VLOOKUP(C98,'Axe 3'!$A$6:$B$98,2,FALSE)</f>
        <v>Soutenir et accompagner l'économie de la fonctionnalité</v>
      </c>
      <c r="E98" s="545">
        <f ca="1">OFFSET('Axe 3'!$S$37,COLUMN(A96),)</f>
        <v>2.8988868274582567E-3</v>
      </c>
      <c r="F98" s="545">
        <f ca="1">OFFSET('Axe 3'!$S$37,COLUMN(B96),)</f>
        <v>1.4494434137291283E-3</v>
      </c>
      <c r="G98" s="545">
        <f ca="1">OFFSET('Axe 3'!$S$37,COLUMN(C96),)</f>
        <v>4.3483302411873844E-3</v>
      </c>
      <c r="H98" s="545">
        <f ca="1">OFFSET('Axe 3'!$S$37,COLUMN(D96),)</f>
        <v>4.3483302411873844E-3</v>
      </c>
      <c r="I98" s="552"/>
      <c r="J98" s="536">
        <f t="shared" ca="1" si="14"/>
        <v>1.3044990723562154E-2</v>
      </c>
      <c r="K98" s="537">
        <f t="shared" ca="1" si="13"/>
        <v>0.45</v>
      </c>
      <c r="L98" s="964"/>
    </row>
    <row r="99" spans="2:18" x14ac:dyDescent="0.3">
      <c r="B99" s="958"/>
      <c r="C99" s="114" t="s">
        <v>55</v>
      </c>
      <c r="D99" s="115" t="str">
        <f>VLOOKUP(C99,'Axe 3'!$A$6:$B$98,2,FALSE)</f>
        <v>Soutenir et accompagner la recherche, l'innovation et l'expérimentation</v>
      </c>
      <c r="E99" s="546">
        <f ca="1">OFFSET('Axe 3'!$S$42,COLUMN(A97),)</f>
        <v>8.696660482374769E-4</v>
      </c>
      <c r="F99" s="546">
        <f ca="1">OFFSET('Axe 3'!$S$42,COLUMN(B97),)</f>
        <v>0</v>
      </c>
      <c r="G99" s="553"/>
      <c r="H99" s="553"/>
      <c r="I99" s="554"/>
      <c r="J99" s="548">
        <f t="shared" ca="1" si="14"/>
        <v>8.696660482374769E-4</v>
      </c>
      <c r="K99" s="549">
        <f t="shared" ca="1" si="13"/>
        <v>0.03</v>
      </c>
      <c r="L99" s="965"/>
    </row>
    <row r="100" spans="2:18" x14ac:dyDescent="0.3">
      <c r="B100" s="956">
        <v>4</v>
      </c>
      <c r="C100" s="112" t="s">
        <v>38</v>
      </c>
      <c r="D100" s="113" t="str">
        <f>VLOOKUP(C100,'Axe 4'!$A$6:$B$26,2,FALSE)</f>
        <v xml:space="preserve">Connaître les coûts de la gestion des déchets pour maîtriser les dépenses publiques </v>
      </c>
      <c r="E100" s="543" t="e">
        <f ca="1">OFFSET('Axe 4'!$S$7,COLUMN(A98),)</f>
        <v>#N/A</v>
      </c>
      <c r="F100" s="543">
        <f ca="1">OFFSET('Axe 4'!$S$7,COLUMN(B98),)</f>
        <v>1.6E-2</v>
      </c>
      <c r="G100" s="543" t="e">
        <f ca="1">OFFSET('Axe 4'!$S$7,COLUMN(C98),)</f>
        <v>#N/A</v>
      </c>
      <c r="H100" s="543">
        <f ca="1">OFFSET('Axe 4'!$S$7,COLUMN(D98),)</f>
        <v>1.3333333333333336E-2</v>
      </c>
      <c r="I100" s="550"/>
      <c r="J100" s="544" t="e">
        <f t="shared" ca="1" si="14"/>
        <v>#N/A</v>
      </c>
      <c r="K100" s="532" t="str">
        <f t="shared" ca="1" si="13"/>
        <v>Non noté</v>
      </c>
      <c r="L100" s="959" t="e">
        <f ca="1">SUM(J100:J102)/SUM(J71:J73)</f>
        <v>#N/A</v>
      </c>
    </row>
    <row r="101" spans="2:18" x14ac:dyDescent="0.3">
      <c r="B101" s="957"/>
      <c r="C101" s="109" t="s">
        <v>39</v>
      </c>
      <c r="D101" s="110" t="str">
        <f>VLOOKUP(C101,'Axe 4'!$A$6:$B$26,2,FALSE)</f>
        <v>Mettre en place un système de financement qui encourage l'adhésion aux pratiques de l'économie circulaire</v>
      </c>
      <c r="E101" s="545">
        <f ca="1">OFFSET('Axe 4'!$S$12,COLUMN(A99),)</f>
        <v>8.333333333333335E-3</v>
      </c>
      <c r="F101" s="545">
        <f ca="1">OFFSET('Axe 4'!$S$12,COLUMN(B99),)</f>
        <v>1.3333333333333336E-2</v>
      </c>
      <c r="G101" s="545">
        <f ca="1">OFFSET('Axe 4'!$S$12,COLUMN(C99),)</f>
        <v>5.0000000000000001E-3</v>
      </c>
      <c r="H101" s="545">
        <f ca="1">OFFSET('Axe 4'!$S$12,COLUMN(D99),)</f>
        <v>2.2933333333333333E-2</v>
      </c>
      <c r="I101" s="552"/>
      <c r="J101" s="536">
        <f t="shared" ca="1" si="14"/>
        <v>4.9600000000000005E-2</v>
      </c>
      <c r="K101" s="537">
        <f t="shared" ca="1" si="13"/>
        <v>0.73328639999999989</v>
      </c>
      <c r="L101" s="960"/>
    </row>
    <row r="102" spans="2:18" ht="27.6" x14ac:dyDescent="0.3">
      <c r="B102" s="958"/>
      <c r="C102" s="114" t="s">
        <v>42</v>
      </c>
      <c r="D102" s="115" t="str">
        <f>VLOOKUP(C102,'Axe 4'!$A$6:$B$26,2,FALSE)</f>
        <v>Promouvoir et mettre en place des outils financiers en faveur de l'économie circulaire à destination des autres acteurs du territoire</v>
      </c>
      <c r="E102" s="546">
        <f ca="1">OFFSET('Axe 4'!$S$18,COLUMN(A100),)</f>
        <v>0</v>
      </c>
      <c r="F102" s="546">
        <f ca="1">OFFSET('Axe 4'!$S$18,COLUMN(B100),)</f>
        <v>1.3333333333333336E-2</v>
      </c>
      <c r="G102" s="546">
        <f ca="1">OFFSET('Axe 4'!$S$18,COLUMN(C100),)</f>
        <v>1.3333333333333336E-2</v>
      </c>
      <c r="H102" s="546">
        <f ca="1">OFFSET('Axe 4'!$S$18,COLUMN(D100),)</f>
        <v>1.5555555555555555E-2</v>
      </c>
      <c r="I102" s="555"/>
      <c r="J102" s="548">
        <f t="shared" ca="1" si="14"/>
        <v>4.222222222222223E-2</v>
      </c>
      <c r="K102" s="549">
        <f t="shared" ca="1" si="13"/>
        <v>0.62421333333333329</v>
      </c>
      <c r="L102" s="961"/>
    </row>
    <row r="103" spans="2:18" x14ac:dyDescent="0.3">
      <c r="B103" s="956">
        <v>5</v>
      </c>
      <c r="C103" s="112" t="s">
        <v>43</v>
      </c>
      <c r="D103" s="113" t="str">
        <f>VLOOKUP(C103,'Axe 5'!$A$6:$B$20,2,FALSE)</f>
        <v>Actions dirigées vers le Grand Public et les associations</v>
      </c>
      <c r="E103" s="530">
        <f ca="1">OFFSET('Axe 5'!$S$6,COLUMN(A101),)</f>
        <v>5.7977736549165125E-3</v>
      </c>
      <c r="F103" s="530">
        <f ca="1">OFFSET('Axe 5'!$S$6,COLUMN(B101),)</f>
        <v>7.7303648732220164E-3</v>
      </c>
      <c r="G103" s="530">
        <f ca="1">OFFSET('Axe 5'!$S$6,COLUMN(C101),)</f>
        <v>1.0146103896103898E-2</v>
      </c>
      <c r="H103" s="547"/>
      <c r="I103" s="550"/>
      <c r="J103" s="544">
        <f t="shared" ca="1" si="14"/>
        <v>2.3674242424242424E-2</v>
      </c>
      <c r="K103" s="532">
        <f t="shared" ca="1" si="13"/>
        <v>0.34999999999999992</v>
      </c>
      <c r="L103" s="959">
        <f ca="1">SUM(J103:J105)/SUM(J74:J76)</f>
        <v>0.53380952380952384</v>
      </c>
    </row>
    <row r="104" spans="2:18" x14ac:dyDescent="0.3">
      <c r="B104" s="957"/>
      <c r="C104" s="109" t="s">
        <v>44</v>
      </c>
      <c r="D104" s="110" t="str">
        <f>VLOOKUP(C104,'Axe 5'!$A$6:$B$20,2,FALSE)</f>
        <v>Actions dirigées vers les collectivités infra</v>
      </c>
      <c r="E104" s="533">
        <f ca="1">OFFSET('Axe 5'!$S$10,COLUMN(A102),)</f>
        <v>9.662956091527522E-3</v>
      </c>
      <c r="F104" s="533">
        <f ca="1">OFFSET('Axe 5'!$S$10,COLUMN(B102),)</f>
        <v>1.9325912183055044E-2</v>
      </c>
      <c r="G104" s="533">
        <f ca="1">OFFSET('Axe 5'!$S$10,COLUMN(C102),)</f>
        <v>1.893939393939394E-2</v>
      </c>
      <c r="H104" s="551"/>
      <c r="I104" s="552"/>
      <c r="J104" s="536">
        <f t="shared" ca="1" si="14"/>
        <v>4.7928262213976502E-2</v>
      </c>
      <c r="K104" s="537">
        <f t="shared" ca="1" si="13"/>
        <v>0.70857142857142852</v>
      </c>
      <c r="L104" s="960"/>
    </row>
    <row r="105" spans="2:18" ht="27.6" x14ac:dyDescent="0.3">
      <c r="B105" s="958"/>
      <c r="C105" s="114" t="s">
        <v>45</v>
      </c>
      <c r="D105" s="115" t="str">
        <f>VLOOKUP(C105,'Axe 5'!$A$6:$B$20,2,FALSE)</f>
        <v>Actions dirigées vers les acteurs économiques (TPE/PME, grandes entreprises, commerçants, artisans, … y compris associations à activité économique et acteurs économiques publics : type CHU, EHPAD, SEM, ...)</v>
      </c>
      <c r="E105" s="529">
        <f ca="1">OFFSET('Axe 5'!$S$14,COLUMN(A103),)</f>
        <v>3.8651824366110082E-3</v>
      </c>
      <c r="F105" s="529">
        <f ca="1">OFFSET('Axe 5'!$S$14,COLUMN(B103),)</f>
        <v>1.9325912183055044E-2</v>
      </c>
      <c r="G105" s="529">
        <f ca="1">OFFSET('Axe 5'!$S$14,COLUMN(C103),)</f>
        <v>1.352813852813853E-2</v>
      </c>
      <c r="H105" s="553"/>
      <c r="I105" s="554"/>
      <c r="J105" s="548">
        <f t="shared" ca="1" si="14"/>
        <v>3.6719233147804585E-2</v>
      </c>
      <c r="K105" s="549">
        <f t="shared" ca="1" si="13"/>
        <v>0.54285714285714293</v>
      </c>
      <c r="L105" s="961"/>
    </row>
    <row r="107" spans="2:18" ht="19.95" customHeight="1" x14ac:dyDescent="0.3">
      <c r="K107" s="506" t="s">
        <v>153</v>
      </c>
      <c r="L107" s="505" t="e">
        <f ca="1">SUM(J84:J105)</f>
        <v>#REF!</v>
      </c>
    </row>
    <row r="108" spans="2:18" x14ac:dyDescent="0.3">
      <c r="R108" s="93"/>
    </row>
    <row r="109" spans="2:18" x14ac:dyDescent="0.3">
      <c r="B109" s="119" t="s">
        <v>149</v>
      </c>
    </row>
    <row r="111" spans="2:18" x14ac:dyDescent="0.3">
      <c r="B111" s="80" t="s">
        <v>6</v>
      </c>
      <c r="C111" s="80" t="s">
        <v>0</v>
      </c>
      <c r="D111" s="80" t="s">
        <v>134</v>
      </c>
      <c r="E111" s="80" t="s">
        <v>141</v>
      </c>
      <c r="F111" s="80" t="s">
        <v>142</v>
      </c>
      <c r="G111" s="80" t="s">
        <v>143</v>
      </c>
      <c r="H111" s="80" t="s">
        <v>144</v>
      </c>
      <c r="I111" s="80" t="s">
        <v>145</v>
      </c>
      <c r="J111" s="80" t="s">
        <v>146</v>
      </c>
      <c r="K111" s="80" t="s">
        <v>147</v>
      </c>
      <c r="L111" s="80" t="s">
        <v>148</v>
      </c>
    </row>
    <row r="112" spans="2:18" x14ac:dyDescent="0.3">
      <c r="B112" s="971">
        <v>1</v>
      </c>
      <c r="C112" s="112" t="s">
        <v>14</v>
      </c>
      <c r="D112" s="113" t="str">
        <f>VLOOKUP(C112,'Axe 1'!$A$6:$B$26,2,FALSE)</f>
        <v>Définir une stratégie globale de la politique économie circulaire et assurer un portage politique fort</v>
      </c>
      <c r="E112" s="530">
        <f ca="1">OFFSET('Axe 1'!$X$6,COLUMN(A109),)</f>
        <v>1.0822510822510822E-2</v>
      </c>
      <c r="F112" s="530">
        <f ca="1">OFFSET('Axe 1'!$X$6,COLUMN(B109),)</f>
        <v>0</v>
      </c>
      <c r="G112" s="530">
        <f ca="1">OFFSET('Axe 1'!$X$6,COLUMN(C109),)</f>
        <v>0</v>
      </c>
      <c r="H112" s="530">
        <f ca="1">OFFSET('Axe 1'!$X$6,COLUMN(D109),)</f>
        <v>0</v>
      </c>
      <c r="I112" s="531">
        <f ca="1">OFFSET('Axe 1'!$X$6,COLUMN(E109),)</f>
        <v>0</v>
      </c>
      <c r="J112" s="523">
        <f ca="1">SUM(E112:I112)</f>
        <v>1.0822510822510822E-2</v>
      </c>
      <c r="K112" s="532">
        <f t="shared" ref="K112:K133" ca="1" si="15">IFERROR(J112/J55,"Non noté")</f>
        <v>0.15999999999999998</v>
      </c>
      <c r="L112" s="975">
        <f ca="1">SUM(J112:J115)/SUM(J55:J58)</f>
        <v>5.3333333333333323E-2</v>
      </c>
      <c r="N112" s="94"/>
    </row>
    <row r="113" spans="2:18" x14ac:dyDescent="0.3">
      <c r="B113" s="972"/>
      <c r="C113" s="109" t="s">
        <v>33</v>
      </c>
      <c r="D113" s="110" t="str">
        <f>VLOOKUP(C113,'Axe 1'!$A$6:$B$26,2,FALSE)</f>
        <v>Développer une démarche transversale avec l'ensemble des politiques de la collectivité</v>
      </c>
      <c r="E113" s="533">
        <f ca="1">OFFSET('Axe 1'!$X$12,COLUMN(A111),)</f>
        <v>0</v>
      </c>
      <c r="F113" s="533">
        <f ca="1">OFFSET('Axe 1'!$X$12,COLUMN(B111),)</f>
        <v>0</v>
      </c>
      <c r="G113" s="533">
        <f ca="1">OFFSET('Axe 1'!$X$12,COLUMN(C111),)</f>
        <v>0</v>
      </c>
      <c r="H113" s="534"/>
      <c r="I113" s="535"/>
      <c r="J113" s="536">
        <f t="shared" ref="J113:J133" ca="1" si="16">SUM(E113:I113)</f>
        <v>0</v>
      </c>
      <c r="K113" s="537">
        <f t="shared" ca="1" si="15"/>
        <v>0</v>
      </c>
      <c r="L113" s="976"/>
    </row>
    <row r="114" spans="2:18" x14ac:dyDescent="0.3">
      <c r="B114" s="972"/>
      <c r="C114" s="109" t="s">
        <v>35</v>
      </c>
      <c r="D114" s="110" t="str">
        <f>VLOOKUP(C114,'Axe 1'!$A$6:$B$26,2,FALSE)</f>
        <v>Suivre, évaluer et améliorer le déploiement de la politique économie circulaire</v>
      </c>
      <c r="E114" s="533">
        <f ca="1">OFFSET('Axe 1'!$X$17,2,)</f>
        <v>0</v>
      </c>
      <c r="F114" s="533">
        <f ca="1">OFFSET('Axe 1'!$X$17,2,)</f>
        <v>0</v>
      </c>
      <c r="G114" s="534"/>
      <c r="H114" s="534"/>
      <c r="I114" s="535"/>
      <c r="J114" s="536">
        <f t="shared" ca="1" si="16"/>
        <v>0</v>
      </c>
      <c r="K114" s="537">
        <f t="shared" ca="1" si="15"/>
        <v>0</v>
      </c>
      <c r="L114" s="976"/>
    </row>
    <row r="115" spans="2:18" x14ac:dyDescent="0.3">
      <c r="B115" s="973"/>
      <c r="C115" s="199" t="s">
        <v>283</v>
      </c>
      <c r="D115" s="200" t="e">
        <f>VLOOKUP(C115,'Axe 1'!$A$6:$B$26,2,FALSE)</f>
        <v>#N/A</v>
      </c>
      <c r="E115" s="538"/>
      <c r="F115" s="538"/>
      <c r="G115" s="538"/>
      <c r="H115" s="539"/>
      <c r="I115" s="539"/>
      <c r="J115" s="541">
        <f t="shared" si="16"/>
        <v>0</v>
      </c>
      <c r="K115" s="542" t="str">
        <f t="shared" si="15"/>
        <v>Non noté</v>
      </c>
      <c r="L115" s="977"/>
    </row>
    <row r="116" spans="2:18" x14ac:dyDescent="0.3">
      <c r="B116" s="956">
        <v>2</v>
      </c>
      <c r="C116" s="112" t="s">
        <v>31</v>
      </c>
      <c r="D116" s="113" t="str">
        <f>VLOOKUP(C116,'Axe 2'!$A$6:$B$109,2,FALSE)</f>
        <v xml:space="preserve">Disposer d'un programme de prévention des déchets </v>
      </c>
      <c r="E116" s="543">
        <f ca="1">OFFSET('Axe 2'!$X$7,COLUMN(A113),)</f>
        <v>0</v>
      </c>
      <c r="F116" s="543">
        <f ca="1">OFFSET('Axe 2'!$X$7,COLUMN(C113),)</f>
        <v>0</v>
      </c>
      <c r="G116" s="543">
        <f ca="1">OFFSET('Axe 2'!$X$7,COLUMN(D113),)</f>
        <v>0</v>
      </c>
      <c r="H116" s="539"/>
      <c r="I116" s="539"/>
      <c r="J116" s="544">
        <f ca="1">SUM(E116:I116)</f>
        <v>0</v>
      </c>
      <c r="K116" s="532">
        <f t="shared" ca="1" si="15"/>
        <v>0</v>
      </c>
      <c r="L116" s="963">
        <f ca="1">SUM(J116:J120)/SUM(J59:J63)</f>
        <v>0.37729885057471263</v>
      </c>
      <c r="N116" s="93"/>
    </row>
    <row r="117" spans="2:18" x14ac:dyDescent="0.3">
      <c r="B117" s="957"/>
      <c r="C117" s="109" t="s">
        <v>25</v>
      </c>
      <c r="D117" s="110" t="str">
        <f>VLOOKUP(C117,'Axe 2'!$A$6:$B$109,2,FALSE)</f>
        <v>Améliorer l'efficience du système de collecte</v>
      </c>
      <c r="E117" s="545">
        <f ca="1">OFFSET('Axe 2'!$X$13,COLUMN(A114),)</f>
        <v>1.0822510822510826E-2</v>
      </c>
      <c r="F117" s="545">
        <f ca="1">OFFSET('Axe 2'!$X$13,COLUMN(B114),)</f>
        <v>4.0584415584415598E-3</v>
      </c>
      <c r="G117" s="545">
        <f ca="1">OFFSET('Axe 2'!$X$13,COLUMN(C114),)</f>
        <v>1.6233766233766239E-2</v>
      </c>
      <c r="H117" s="539"/>
      <c r="I117" s="539"/>
      <c r="J117" s="536">
        <f t="shared" ca="1" si="16"/>
        <v>3.1114718614718623E-2</v>
      </c>
      <c r="K117" s="537">
        <f t="shared" ca="1" si="15"/>
        <v>0.76666666666666661</v>
      </c>
      <c r="L117" s="964"/>
      <c r="N117" s="95"/>
    </row>
    <row r="118" spans="2:18" x14ac:dyDescent="0.3">
      <c r="B118" s="957"/>
      <c r="C118" s="109" t="s">
        <v>27</v>
      </c>
      <c r="D118" s="110" t="str">
        <f>VLOOKUP(C118,'Axe 2'!$A$6:$B$109,2,FALSE)</f>
        <v>Améliorer la valorisation des déchets (dont organiques)</v>
      </c>
      <c r="E118" s="545">
        <f ca="1">OFFSET('Axe 2'!$X$22,COLUMN(A116),)</f>
        <v>3.2467532467532478E-3</v>
      </c>
      <c r="F118" s="545">
        <f ca="1">OFFSET('Axe 2'!$X$22,COLUMN(B116),)</f>
        <v>9.1314935064935078E-3</v>
      </c>
      <c r="G118" s="545">
        <f ca="1">OFFSET('Axe 2'!$X$22,COLUMN(C116),)</f>
        <v>1.5219155844155849E-2</v>
      </c>
      <c r="H118" s="539"/>
      <c r="I118" s="539"/>
      <c r="J118" s="536">
        <f t="shared" ca="1" si="16"/>
        <v>2.7597402597402607E-2</v>
      </c>
      <c r="K118" s="537">
        <f t="shared" ca="1" si="15"/>
        <v>0.68000000000000016</v>
      </c>
      <c r="L118" s="964"/>
    </row>
    <row r="119" spans="2:18" x14ac:dyDescent="0.3">
      <c r="B119" s="957"/>
      <c r="C119" s="109" t="s">
        <v>28</v>
      </c>
      <c r="D119" s="110" t="str">
        <f>VLOOKUP(C119,'Axe 2'!$A$6:$B$109,2,FALSE)</f>
        <v xml:space="preserve">Réduire les impacts environnementaux et sociaux de la gestion des déchets </v>
      </c>
      <c r="E119" s="545">
        <f ca="1">OFFSET('Axe 2'!$X$27,COLUMN(A117),)</f>
        <v>0</v>
      </c>
      <c r="F119" s="545">
        <f ca="1">OFFSET('Axe 2'!$X$27,COLUMN(B117),)</f>
        <v>0</v>
      </c>
      <c r="G119" s="545">
        <f ca="1">OFFSET('Axe 2'!$X$27,COLUMN(C117),)</f>
        <v>0</v>
      </c>
      <c r="H119" s="545">
        <f ca="1">OFFSET('Axe 2'!$X$27,COLUMN(D117),)</f>
        <v>0</v>
      </c>
      <c r="I119" s="539"/>
      <c r="J119" s="536">
        <f t="shared" ca="1" si="16"/>
        <v>0</v>
      </c>
      <c r="K119" s="537">
        <f t="shared" ca="1" si="15"/>
        <v>0</v>
      </c>
      <c r="L119" s="964"/>
    </row>
    <row r="120" spans="2:18" x14ac:dyDescent="0.3">
      <c r="B120" s="958"/>
      <c r="C120" s="114" t="s">
        <v>30</v>
      </c>
      <c r="D120" s="115" t="str">
        <f>VLOOKUP(C120,'Axe 2'!$A$6:$B$109,2,FALSE)</f>
        <v>Créer du lien avec les acteurs économiques du territoire pour créer des dynamiques sur leurs déchets</v>
      </c>
      <c r="E120" s="546">
        <f ca="1">OFFSET('Axe 2'!$X$32,COLUMN(A118),)</f>
        <v>6.4935064935064965E-3</v>
      </c>
      <c r="F120" s="546">
        <f ca="1">OFFSET('Axe 2'!$X$32,COLUMN(B118),)</f>
        <v>5.844155844155847E-3</v>
      </c>
      <c r="G120" s="546">
        <f ca="1">OFFSET('Axe 2'!$X$32,COLUMN(C118),)</f>
        <v>0</v>
      </c>
      <c r="H120" s="547"/>
      <c r="I120" s="539"/>
      <c r="J120" s="548">
        <f t="shared" ca="1" si="16"/>
        <v>1.2337662337662344E-2</v>
      </c>
      <c r="K120" s="549">
        <f t="shared" ca="1" si="15"/>
        <v>0.30400000000000005</v>
      </c>
      <c r="L120" s="965"/>
    </row>
    <row r="121" spans="2:18" x14ac:dyDescent="0.3">
      <c r="B121" s="956">
        <v>3</v>
      </c>
      <c r="C121" s="112" t="s">
        <v>46</v>
      </c>
      <c r="D121" s="113" t="str">
        <f>VLOOKUP(C121,'Axe 3'!$A$6:$B$98,2,FALSE)</f>
        <v>Identifier et développer des filières/domaines à enjeu en lien avec l'économie circulaire sur le territoire</v>
      </c>
      <c r="E121" s="543">
        <f ca="1">OFFSET('Axe 3'!$X$6,COLUMN(A119),)</f>
        <v>8.1168831168831196E-3</v>
      </c>
      <c r="F121" s="543">
        <f ca="1">OFFSET('Axe 3'!$X$6,COLUMN(B119),)</f>
        <v>1.5827922077922083E-2</v>
      </c>
      <c r="G121" s="543">
        <f ca="1">OFFSET('Axe 3'!$X$6,COLUMN(C119),)</f>
        <v>6.6964285714285737E-3</v>
      </c>
      <c r="H121" s="547"/>
      <c r="I121" s="550"/>
      <c r="J121" s="544">
        <f t="shared" ca="1" si="16"/>
        <v>3.0641233766233775E-2</v>
      </c>
      <c r="K121" s="532">
        <f t="shared" ca="1" si="15"/>
        <v>1.0570000000000002</v>
      </c>
      <c r="L121" s="963">
        <f ca="1">SUM(J121:J127)/SUM(J64:J70)</f>
        <v>0.2152857142857143</v>
      </c>
    </row>
    <row r="122" spans="2:18" x14ac:dyDescent="0.3">
      <c r="B122" s="957"/>
      <c r="C122" s="109" t="s">
        <v>47</v>
      </c>
      <c r="D122" s="110" t="str">
        <f>VLOOKUP(C122,'Axe 3'!$A$6:$B$98,2,FALSE)</f>
        <v>Réaliser des achats responsables</v>
      </c>
      <c r="E122" s="545">
        <f ca="1">OFFSET('Axe 3'!$X$10,COLUMN(A120),)</f>
        <v>0</v>
      </c>
      <c r="F122" s="545">
        <f ca="1">OFFSET('Axe 3'!$X$10,COLUMN(B120),)</f>
        <v>0</v>
      </c>
      <c r="G122" s="545">
        <f ca="1">OFFSET('Axe 3'!$X$10,COLUMN(D120),)</f>
        <v>0</v>
      </c>
      <c r="H122" s="551"/>
      <c r="I122" s="552"/>
      <c r="J122" s="536">
        <f t="shared" ca="1" si="16"/>
        <v>0</v>
      </c>
      <c r="K122" s="537">
        <f t="shared" ca="1" si="15"/>
        <v>0</v>
      </c>
      <c r="L122" s="964"/>
    </row>
    <row r="123" spans="2:18" x14ac:dyDescent="0.3">
      <c r="B123" s="957"/>
      <c r="C123" s="109" t="s">
        <v>48</v>
      </c>
      <c r="D123" s="110" t="str">
        <f>VLOOKUP(C123,'Axe 3'!$A$6:$B$98,2,FALSE)</f>
        <v>Soutenir et accompagner la consommation responsable et la sobriété des acteurs du territoire</v>
      </c>
      <c r="E123" s="545">
        <f ca="1">OFFSET('Axe 3'!$X$16,COLUMN(A121),)</f>
        <v>0</v>
      </c>
      <c r="F123" s="545">
        <f ca="1">OFFSET('Axe 3'!$X$16,COLUMN(B121),)</f>
        <v>0</v>
      </c>
      <c r="G123" s="545">
        <f ca="1">OFFSET('Axe 3'!$X$16,COLUMN(C121),)</f>
        <v>0</v>
      </c>
      <c r="H123" s="545">
        <f ca="1">OFFSET('Axe 3'!$X$16,COLUMN(D121),)</f>
        <v>0</v>
      </c>
      <c r="I123" s="552"/>
      <c r="J123" s="536">
        <f t="shared" ca="1" si="16"/>
        <v>0</v>
      </c>
      <c r="K123" s="537">
        <f t="shared" ca="1" si="15"/>
        <v>0</v>
      </c>
      <c r="L123" s="964"/>
    </row>
    <row r="124" spans="2:18" x14ac:dyDescent="0.3">
      <c r="B124" s="957"/>
      <c r="C124" s="109" t="s">
        <v>50</v>
      </c>
      <c r="D124" s="110" t="str">
        <f>VLOOKUP(C124,'Axe 3'!$A$6:$B$98,2,FALSE)</f>
        <v>Soutenir et accompagner l'écoconception des produits transformés et des services du territoire</v>
      </c>
      <c r="E124" s="545">
        <f ca="1">OFFSET('Axe 3'!$X$21,COLUMN(A122),)</f>
        <v>0</v>
      </c>
      <c r="F124" s="545">
        <f ca="1">OFFSET('Axe 3'!$X$21,COLUMN(B122),)</f>
        <v>0</v>
      </c>
      <c r="G124" s="545">
        <f ca="1">OFFSET('Axe 3'!$X$21,COLUMN(C122),)</f>
        <v>0</v>
      </c>
      <c r="H124" s="545">
        <f ca="1">OFFSET('Axe 3'!$X$21,COLUMN(D122),)</f>
        <v>0</v>
      </c>
      <c r="I124" s="552"/>
      <c r="J124" s="536">
        <f t="shared" ca="1" si="16"/>
        <v>0</v>
      </c>
      <c r="K124" s="537">
        <f t="shared" ca="1" si="15"/>
        <v>0</v>
      </c>
      <c r="L124" s="964"/>
      <c r="R124" s="94"/>
    </row>
    <row r="125" spans="2:18" x14ac:dyDescent="0.3">
      <c r="B125" s="957"/>
      <c r="C125" s="109" t="s">
        <v>51</v>
      </c>
      <c r="D125" s="110" t="str">
        <f>VLOOKUP(C125,'Axe 3'!$A$6:$B$98,2,FALSE)</f>
        <v>Soutenir et accompagner les projets d'Ecologie Industrielle et Territoriale (EIT)</v>
      </c>
      <c r="E125" s="545">
        <f ca="1">OFFSET('Axe 3'!$X$26,COLUMN(A123),)</f>
        <v>0</v>
      </c>
      <c r="F125" s="545">
        <f ca="1">OFFSET('Axe 3'!$X$26,COLUMN(B123),)</f>
        <v>0</v>
      </c>
      <c r="G125" s="545">
        <f ca="1">OFFSET('Axe 3'!$X$26,COLUMN(C123),)</f>
        <v>0</v>
      </c>
      <c r="H125" s="545">
        <f ca="1">OFFSET('Axe 3'!$X$26,8,)</f>
        <v>0</v>
      </c>
      <c r="I125" s="552"/>
      <c r="J125" s="536">
        <f t="shared" ca="1" si="16"/>
        <v>0</v>
      </c>
      <c r="K125" s="537">
        <f t="shared" ca="1" si="15"/>
        <v>0</v>
      </c>
      <c r="L125" s="964"/>
    </row>
    <row r="126" spans="2:18" x14ac:dyDescent="0.3">
      <c r="B126" s="957"/>
      <c r="C126" s="109" t="s">
        <v>53</v>
      </c>
      <c r="D126" s="110" t="str">
        <f>VLOOKUP(C126,'Axe 3'!$A$6:$B$98,2,FALSE)</f>
        <v>Soutenir et accompagner l'économie de la fonctionnalité</v>
      </c>
      <c r="E126" s="545">
        <f ca="1">OFFSET('Axe 3'!$X$37,COLUMN(A124),)</f>
        <v>2.8988868274582567E-3</v>
      </c>
      <c r="F126" s="545">
        <f ca="1">OFFSET('Axe 3'!$X$37,COLUMN(B124),)</f>
        <v>1.4494434137291283E-3</v>
      </c>
      <c r="G126" s="545">
        <f ca="1">OFFSET('Axe 3'!$X$37,COLUMN(C124),)</f>
        <v>4.3483302411873844E-3</v>
      </c>
      <c r="H126" s="545">
        <f ca="1">OFFSET('Axe 3'!$X$37,COLUMN(D124),)</f>
        <v>4.3483302411873844E-3</v>
      </c>
      <c r="I126" s="552"/>
      <c r="J126" s="536">
        <f t="shared" ca="1" si="16"/>
        <v>1.3044990723562154E-2</v>
      </c>
      <c r="K126" s="537">
        <f t="shared" ca="1" si="15"/>
        <v>0.45</v>
      </c>
      <c r="L126" s="964"/>
    </row>
    <row r="127" spans="2:18" x14ac:dyDescent="0.3">
      <c r="B127" s="958"/>
      <c r="C127" s="114" t="s">
        <v>55</v>
      </c>
      <c r="D127" s="115" t="str">
        <f>VLOOKUP(C127,'Axe 3'!$A$6:$B$98,2,FALSE)</f>
        <v>Soutenir et accompagner la recherche, l'innovation et l'expérimentation</v>
      </c>
      <c r="E127" s="546">
        <f ca="1">OFFSET('Axe 3'!$X$42,COLUMN(A125),)</f>
        <v>0</v>
      </c>
      <c r="F127" s="546">
        <f ca="1">OFFSET('Axe 3'!$X$42,COLUMN(B125),)</f>
        <v>0</v>
      </c>
      <c r="G127" s="553"/>
      <c r="H127" s="553"/>
      <c r="I127" s="554"/>
      <c r="J127" s="548">
        <f t="shared" ca="1" si="16"/>
        <v>0</v>
      </c>
      <c r="K127" s="549">
        <f t="shared" ca="1" si="15"/>
        <v>0</v>
      </c>
      <c r="L127" s="965"/>
    </row>
    <row r="128" spans="2:18" x14ac:dyDescent="0.3">
      <c r="B128" s="956">
        <v>4</v>
      </c>
      <c r="C128" s="112" t="s">
        <v>38</v>
      </c>
      <c r="D128" s="113" t="str">
        <f>VLOOKUP(C128,'Axe 4'!$A$6:$B$26,2,FALSE)</f>
        <v xml:space="preserve">Connaître les coûts de la gestion des déchets pour maîtriser les dépenses publiques </v>
      </c>
      <c r="E128" s="543" t="e">
        <f ca="1">OFFSET('Axe 4'!$X$7,COLUMN(A126),)</f>
        <v>#N/A</v>
      </c>
      <c r="F128" s="543">
        <f ca="1">OFFSET('Axe 4'!$X$7,COLUMN(B126),)</f>
        <v>1.6E-2</v>
      </c>
      <c r="G128" s="543" t="e">
        <f ca="1">OFFSET('Axe 4'!$X$7,COLUMN(C126),)</f>
        <v>#N/A</v>
      </c>
      <c r="H128" s="543">
        <f ca="1">OFFSET('Axe 4'!$X$7,COLUMN(D126),)</f>
        <v>1.3333333333333336E-2</v>
      </c>
      <c r="I128" s="550"/>
      <c r="J128" s="544" t="e">
        <f t="shared" ca="1" si="16"/>
        <v>#N/A</v>
      </c>
      <c r="K128" s="532" t="str">
        <f t="shared" ca="1" si="15"/>
        <v>Non noté</v>
      </c>
      <c r="L128" s="959" t="e">
        <f ca="1">SUM(J128:J130)/SUM(J71:J73)</f>
        <v>#N/A</v>
      </c>
    </row>
    <row r="129" spans="2:12" x14ac:dyDescent="0.3">
      <c r="B129" s="957"/>
      <c r="C129" s="109" t="s">
        <v>39</v>
      </c>
      <c r="D129" s="110" t="str">
        <f>VLOOKUP(C129,'Axe 4'!$A$6:$B$26,2,FALSE)</f>
        <v>Mettre en place un système de financement qui encourage l'adhésion aux pratiques de l'économie circulaire</v>
      </c>
      <c r="E129" s="545">
        <f ca="1">OFFSET('Axe 4'!$X$12,COLUMN(A127),)</f>
        <v>8.333333333333335E-3</v>
      </c>
      <c r="F129" s="545">
        <f ca="1">OFFSET('Axe 4'!$X$12,COLUMN(B127),)</f>
        <v>1.3333333333333336E-2</v>
      </c>
      <c r="G129" s="545">
        <f ca="1">OFFSET('Axe 4'!$X$12,COLUMN(C127),)</f>
        <v>5.0000000000000001E-3</v>
      </c>
      <c r="H129" s="545">
        <f ca="1">OFFSET('Axe 4'!$X$12,COLUMN(D127),)</f>
        <v>2.2933333333333333E-2</v>
      </c>
      <c r="I129" s="552"/>
      <c r="J129" s="536">
        <f t="shared" ca="1" si="16"/>
        <v>4.9600000000000005E-2</v>
      </c>
      <c r="K129" s="537">
        <f t="shared" ca="1" si="15"/>
        <v>0.73328639999999989</v>
      </c>
      <c r="L129" s="960"/>
    </row>
    <row r="130" spans="2:12" ht="27.6" x14ac:dyDescent="0.3">
      <c r="B130" s="958"/>
      <c r="C130" s="114" t="s">
        <v>42</v>
      </c>
      <c r="D130" s="115" t="str">
        <f>VLOOKUP(C130,'Axe 4'!$A$6:$B$26,2,FALSE)</f>
        <v>Promouvoir et mettre en place des outils financiers en faveur de l'économie circulaire à destination des autres acteurs du territoire</v>
      </c>
      <c r="E130" s="546">
        <f ca="1">OFFSET('Axe 4'!$X$18,COLUMN(A128),)</f>
        <v>0</v>
      </c>
      <c r="F130" s="546">
        <f ca="1">OFFSET('Axe 4'!$X$18,COLUMN(B128),)</f>
        <v>1.3333333333333336E-2</v>
      </c>
      <c r="G130" s="546">
        <f ca="1">OFFSET('Axe 4'!$X$18,COLUMN(C128),)</f>
        <v>1.3333333333333336E-2</v>
      </c>
      <c r="H130" s="546">
        <f ca="1">OFFSET('Axe 4'!$X$18,COLUMN(D128),)</f>
        <v>1.5555555555555555E-2</v>
      </c>
      <c r="I130" s="555"/>
      <c r="J130" s="548">
        <f t="shared" ca="1" si="16"/>
        <v>4.222222222222223E-2</v>
      </c>
      <c r="K130" s="549">
        <f t="shared" ca="1" si="15"/>
        <v>0.62421333333333329</v>
      </c>
      <c r="L130" s="961"/>
    </row>
    <row r="131" spans="2:12" x14ac:dyDescent="0.3">
      <c r="B131" s="956">
        <v>5</v>
      </c>
      <c r="C131" s="112" t="s">
        <v>43</v>
      </c>
      <c r="D131" s="113" t="str">
        <f>VLOOKUP(C131,'Axe 5'!$A$6:$B$20,2,FALSE)</f>
        <v>Actions dirigées vers le Grand Public et les associations</v>
      </c>
      <c r="E131" s="530">
        <f ca="1">OFFSET('Axe 5'!$X$6,COLUMN(A129),)</f>
        <v>5.7977736549165125E-3</v>
      </c>
      <c r="F131" s="530">
        <f ca="1">OFFSET('Axe 5'!$X$6,COLUMN(B129),)</f>
        <v>7.7303648732220164E-3</v>
      </c>
      <c r="G131" s="530">
        <f ca="1">OFFSET('Axe 5'!$X$6,COLUMN(C129),)</f>
        <v>1.0146103896103898E-2</v>
      </c>
      <c r="H131" s="547"/>
      <c r="I131" s="550"/>
      <c r="J131" s="544">
        <f t="shared" ca="1" si="16"/>
        <v>2.3674242424242424E-2</v>
      </c>
      <c r="K131" s="532">
        <f t="shared" ca="1" si="15"/>
        <v>0.34999999999999992</v>
      </c>
      <c r="L131" s="959" t="e">
        <f ca="1">SUM(J131:J133)/SUM(J74:J76)</f>
        <v>#N/A</v>
      </c>
    </row>
    <row r="132" spans="2:12" x14ac:dyDescent="0.3">
      <c r="B132" s="957"/>
      <c r="C132" s="109" t="s">
        <v>44</v>
      </c>
      <c r="D132" s="110" t="str">
        <f>VLOOKUP(C132,'Axe 5'!$A$6:$B$20,2,FALSE)</f>
        <v>Actions dirigées vers les collectivités infra</v>
      </c>
      <c r="E132" s="533">
        <f ca="1">OFFSET('Axe 5'!$X$10,COLUMN(A130),)</f>
        <v>9.662956091527522E-3</v>
      </c>
      <c r="F132" s="533">
        <f ca="1">OFFSET('Axe 5'!$X$10,COLUMN(B130),)</f>
        <v>1.9325912183055044E-2</v>
      </c>
      <c r="G132" s="533" t="e">
        <f ca="1">OFFSET('Axe 5'!$X$10,COLUMN(C130),)</f>
        <v>#N/A</v>
      </c>
      <c r="H132" s="551"/>
      <c r="I132" s="552"/>
      <c r="J132" s="536" t="e">
        <f t="shared" ca="1" si="16"/>
        <v>#N/A</v>
      </c>
      <c r="K132" s="537" t="str">
        <f t="shared" ca="1" si="15"/>
        <v>Non noté</v>
      </c>
      <c r="L132" s="960"/>
    </row>
    <row r="133" spans="2:12" ht="27.6" x14ac:dyDescent="0.3">
      <c r="B133" s="958"/>
      <c r="C133" s="114" t="s">
        <v>45</v>
      </c>
      <c r="D133" s="115" t="str">
        <f>VLOOKUP(C133,'Axe 5'!$A$6:$B$20,2,FALSE)</f>
        <v>Actions dirigées vers les acteurs économiques (TPE/PME, grandes entreprises, commerçants, artisans, … y compris associations à activité économique et acteurs économiques publics : type CHU, EHPAD, SEM, ...)</v>
      </c>
      <c r="E133" s="529">
        <f ca="1">OFFSET('Axe 5'!$X$14,COLUMN(A131),)</f>
        <v>3.8651824366110082E-3</v>
      </c>
      <c r="F133" s="529">
        <f ca="1">OFFSET('Axe 5'!$X$14,COLUMN(B131),)</f>
        <v>1.9325912183055044E-2</v>
      </c>
      <c r="G133" s="529">
        <f ca="1">OFFSET('Axe 5'!$X$14,COLUMN(C131),)</f>
        <v>1.352813852813853E-2</v>
      </c>
      <c r="H133" s="553"/>
      <c r="I133" s="554"/>
      <c r="J133" s="548">
        <f t="shared" ca="1" si="16"/>
        <v>3.6719233147804585E-2</v>
      </c>
      <c r="K133" s="549">
        <f t="shared" ca="1" si="15"/>
        <v>0.54285714285714293</v>
      </c>
      <c r="L133" s="961"/>
    </row>
    <row r="134" spans="2:12" ht="11.55" customHeight="1" x14ac:dyDescent="0.3"/>
    <row r="135" spans="2:12" ht="19.95" customHeight="1" x14ac:dyDescent="0.3">
      <c r="K135" s="506" t="s">
        <v>153</v>
      </c>
      <c r="L135" s="505" t="e">
        <f ca="1">SUM(J112:J133)</f>
        <v>#N/A</v>
      </c>
    </row>
    <row r="137" spans="2:12" x14ac:dyDescent="0.3">
      <c r="B137" s="119" t="s">
        <v>150</v>
      </c>
    </row>
    <row r="139" spans="2:12" x14ac:dyDescent="0.3">
      <c r="B139" s="80" t="s">
        <v>6</v>
      </c>
      <c r="C139" s="80" t="s">
        <v>0</v>
      </c>
      <c r="D139" s="80" t="s">
        <v>134</v>
      </c>
      <c r="E139" s="80" t="s">
        <v>141</v>
      </c>
      <c r="F139" s="80" t="s">
        <v>142</v>
      </c>
      <c r="G139" s="80" t="s">
        <v>143</v>
      </c>
      <c r="H139" s="80" t="s">
        <v>144</v>
      </c>
      <c r="I139" s="80" t="s">
        <v>145</v>
      </c>
      <c r="J139" s="80" t="s">
        <v>146</v>
      </c>
      <c r="K139" s="80" t="s">
        <v>147</v>
      </c>
      <c r="L139" s="80" t="s">
        <v>148</v>
      </c>
    </row>
    <row r="140" spans="2:12" x14ac:dyDescent="0.3">
      <c r="B140" s="971">
        <v>1</v>
      </c>
      <c r="C140" s="112" t="s">
        <v>14</v>
      </c>
      <c r="D140" s="113" t="str">
        <f>VLOOKUP(C140,'Axe 1'!$A$6:$B$26,2,FALSE)</f>
        <v>Définir une stratégie globale de la politique économie circulaire et assurer un portage politique fort</v>
      </c>
      <c r="E140" s="530">
        <f ca="1">OFFSET('Axe 1'!$AD$6,COLUMN(A137),)</f>
        <v>1.0822510822510822E-2</v>
      </c>
      <c r="F140" s="530">
        <f ca="1">OFFSET('Axe 1'!$AD$6,COLUMN(B137),)</f>
        <v>0</v>
      </c>
      <c r="G140" s="530">
        <f ca="1">OFFSET('Axe 1'!$AD$6,COLUMN(C137),)</f>
        <v>0</v>
      </c>
      <c r="H140" s="530">
        <f ca="1">OFFSET('Axe 1'!$AD$6,COLUMN(D137),)</f>
        <v>0</v>
      </c>
      <c r="I140" s="530">
        <f ca="1">OFFSET('Axe 1'!$AD$6,COLUMN(E137),)</f>
        <v>0</v>
      </c>
      <c r="J140" s="523">
        <f ca="1">SUM(E140:I140)</f>
        <v>1.0822510822510822E-2</v>
      </c>
      <c r="K140" s="532">
        <f t="shared" ref="K140:K161" ca="1" si="17">IFERROR(J140/J55,"Non noté")</f>
        <v>0.15999999999999998</v>
      </c>
      <c r="L140" s="975">
        <f ca="1">SUM(J140:J143)/SUM(J55:J58)</f>
        <v>5.3333333333333323E-2</v>
      </c>
    </row>
    <row r="141" spans="2:12" x14ac:dyDescent="0.3">
      <c r="B141" s="972"/>
      <c r="C141" s="109" t="s">
        <v>33</v>
      </c>
      <c r="D141" s="110" t="str">
        <f>VLOOKUP(C141,'Axe 1'!$A$6:$B$26,2,FALSE)</f>
        <v>Développer une démarche transversale avec l'ensemble des politiques de la collectivité</v>
      </c>
      <c r="E141" s="533">
        <f ca="1">OFFSET('Axe 1'!$AD$12,COLUMN(A139),)</f>
        <v>0</v>
      </c>
      <c r="F141" s="533">
        <f ca="1">OFFSET('Axe 1'!$AD$12,COLUMN(B139),)</f>
        <v>0</v>
      </c>
      <c r="G141" s="533">
        <f ca="1">OFFSET('Axe 1'!$AD$12,COLUMN(C139),)</f>
        <v>0</v>
      </c>
      <c r="H141" s="534"/>
      <c r="I141" s="535"/>
      <c r="J141" s="536">
        <f t="shared" ref="J141:J161" ca="1" si="18">SUM(E141:I141)</f>
        <v>0</v>
      </c>
      <c r="K141" s="537">
        <f t="shared" ca="1" si="17"/>
        <v>0</v>
      </c>
      <c r="L141" s="976"/>
    </row>
    <row r="142" spans="2:12" x14ac:dyDescent="0.3">
      <c r="B142" s="972"/>
      <c r="C142" s="109" t="s">
        <v>35</v>
      </c>
      <c r="D142" s="110" t="str">
        <f>VLOOKUP(C142,'Axe 1'!$A$6:$B$26,2,FALSE)</f>
        <v>Suivre, évaluer et améliorer le déploiement de la politique économie circulaire</v>
      </c>
      <c r="E142" s="533">
        <f ca="1">OFFSET('Axe 1'!$AD$17,2,)</f>
        <v>0</v>
      </c>
      <c r="F142" s="533">
        <f ca="1">OFFSET('Axe 1'!$AD$17,2,)</f>
        <v>0</v>
      </c>
      <c r="G142" s="538"/>
      <c r="H142" s="534"/>
      <c r="I142" s="535"/>
      <c r="J142" s="536">
        <f t="shared" ca="1" si="18"/>
        <v>0</v>
      </c>
      <c r="K142" s="537">
        <f t="shared" ca="1" si="17"/>
        <v>0</v>
      </c>
      <c r="L142" s="976"/>
    </row>
    <row r="143" spans="2:12" x14ac:dyDescent="0.3">
      <c r="B143" s="973"/>
      <c r="C143" s="199" t="s">
        <v>283</v>
      </c>
      <c r="D143" s="200" t="e">
        <f>VLOOKUP(C143,'Axe 1'!$A$6:$B$26,2,FALSE)</f>
        <v>#N/A</v>
      </c>
      <c r="E143" s="538"/>
      <c r="F143" s="538"/>
      <c r="G143" s="538"/>
      <c r="H143" s="538"/>
      <c r="I143" s="540"/>
      <c r="J143" s="541">
        <f t="shared" si="18"/>
        <v>0</v>
      </c>
      <c r="K143" s="542" t="str">
        <f t="shared" si="17"/>
        <v>Non noté</v>
      </c>
      <c r="L143" s="977"/>
    </row>
    <row r="144" spans="2:12" x14ac:dyDescent="0.3">
      <c r="B144" s="956">
        <v>2</v>
      </c>
      <c r="C144" s="112" t="s">
        <v>31</v>
      </c>
      <c r="D144" s="113" t="str">
        <f>VLOOKUP(C144,'Axe 2'!$A$6:$B$109,2,FALSE)</f>
        <v xml:space="preserve">Disposer d'un programme de prévention des déchets </v>
      </c>
      <c r="E144" s="543">
        <f ca="1">OFFSET('Axe 2'!$AD$7,COLUMN(A141),)</f>
        <v>0</v>
      </c>
      <c r="F144" s="543">
        <f ca="1">OFFSET('Axe 2'!$AD$7,COLUMN(C141),)</f>
        <v>0</v>
      </c>
      <c r="G144" s="543">
        <f ca="1">OFFSET('Axe 2'!$AD$7,COLUMN(D141),)</f>
        <v>0</v>
      </c>
      <c r="H144" s="538"/>
      <c r="I144" s="539"/>
      <c r="J144" s="544">
        <f t="shared" ca="1" si="18"/>
        <v>0</v>
      </c>
      <c r="K144" s="532">
        <f t="shared" ca="1" si="17"/>
        <v>0</v>
      </c>
      <c r="L144" s="963">
        <f ca="1">SUM(J144:J148)/SUM(J59:J63)</f>
        <v>0.37729885057471263</v>
      </c>
    </row>
    <row r="145" spans="2:12" x14ac:dyDescent="0.3">
      <c r="B145" s="957"/>
      <c r="C145" s="109" t="s">
        <v>25</v>
      </c>
      <c r="D145" s="110" t="str">
        <f>VLOOKUP(C145,'Axe 2'!$A$6:$B$109,2,FALSE)</f>
        <v>Améliorer l'efficience du système de collecte</v>
      </c>
      <c r="E145" s="545">
        <f ca="1">OFFSET('Axe 2'!$AD$13,COLUMN(A142),)</f>
        <v>1.0822510822510826E-2</v>
      </c>
      <c r="F145" s="545">
        <f ca="1">OFFSET('Axe 2'!$AD$13,COLUMN(B142),)</f>
        <v>4.0584415584415598E-3</v>
      </c>
      <c r="G145" s="545">
        <f ca="1">OFFSET('Axe 2'!$AD$13,COLUMN(C142),)</f>
        <v>1.6233766233766239E-2</v>
      </c>
      <c r="H145" s="538"/>
      <c r="I145" s="539"/>
      <c r="J145" s="536">
        <f t="shared" ca="1" si="18"/>
        <v>3.1114718614718623E-2</v>
      </c>
      <c r="K145" s="537">
        <f t="shared" ca="1" si="17"/>
        <v>0.76666666666666661</v>
      </c>
      <c r="L145" s="964"/>
    </row>
    <row r="146" spans="2:12" x14ac:dyDescent="0.3">
      <c r="B146" s="957"/>
      <c r="C146" s="109" t="s">
        <v>27</v>
      </c>
      <c r="D146" s="110" t="str">
        <f>VLOOKUP(C146,'Axe 2'!$A$6:$B$109,2,FALSE)</f>
        <v>Améliorer la valorisation des déchets (dont organiques)</v>
      </c>
      <c r="E146" s="545">
        <f ca="1">OFFSET('Axe 2'!$AD$22,COLUMN(A144),)</f>
        <v>3.2467532467532478E-3</v>
      </c>
      <c r="F146" s="545">
        <f ca="1">OFFSET('Axe 2'!$AD$22,COLUMN(B144),)</f>
        <v>9.1314935064935078E-3</v>
      </c>
      <c r="G146" s="545">
        <f ca="1">OFFSET('Axe 2'!$AD$22,COLUMN(C144),)</f>
        <v>1.5219155844155849E-2</v>
      </c>
      <c r="H146" s="538"/>
      <c r="I146" s="539"/>
      <c r="J146" s="536">
        <f t="shared" ca="1" si="18"/>
        <v>2.7597402597402607E-2</v>
      </c>
      <c r="K146" s="537">
        <f t="shared" ca="1" si="17"/>
        <v>0.68000000000000016</v>
      </c>
      <c r="L146" s="964"/>
    </row>
    <row r="147" spans="2:12" x14ac:dyDescent="0.3">
      <c r="B147" s="957"/>
      <c r="C147" s="109" t="s">
        <v>28</v>
      </c>
      <c r="D147" s="110" t="str">
        <f>VLOOKUP(C147,'Axe 2'!$A$6:$B$109,2,FALSE)</f>
        <v xml:space="preserve">Réduire les impacts environnementaux et sociaux de la gestion des déchets </v>
      </c>
      <c r="E147" s="545">
        <f ca="1">OFFSET('Axe 2'!$AD$27,2,)</f>
        <v>0</v>
      </c>
      <c r="F147" s="545">
        <f ca="1">OFFSET('Axe 2'!$AD$27,COLUMN(B145),)</f>
        <v>0</v>
      </c>
      <c r="G147" s="545">
        <f ca="1">OFFSET('Axe 2'!$AD$27,COLUMN(C145),)</f>
        <v>0</v>
      </c>
      <c r="H147" s="545">
        <f ca="1">OFFSET('Axe 2'!$AD$27,COLUMN(D145),)</f>
        <v>0</v>
      </c>
      <c r="I147" s="539"/>
      <c r="J147" s="536">
        <f t="shared" ca="1" si="18"/>
        <v>0</v>
      </c>
      <c r="K147" s="537">
        <f t="shared" ca="1" si="17"/>
        <v>0</v>
      </c>
      <c r="L147" s="964"/>
    </row>
    <row r="148" spans="2:12" x14ac:dyDescent="0.3">
      <c r="B148" s="958"/>
      <c r="C148" s="114" t="s">
        <v>30</v>
      </c>
      <c r="D148" s="115" t="str">
        <f>VLOOKUP(C148,'Axe 2'!$A$6:$B$109,2,FALSE)</f>
        <v>Créer du lien avec les acteurs économiques du territoire pour créer des dynamiques sur leurs déchets</v>
      </c>
      <c r="E148" s="546">
        <f ca="1">OFFSET('Axe 2'!$AD$32,COLUMN(A146),)</f>
        <v>6.4935064935064965E-3</v>
      </c>
      <c r="F148" s="546">
        <f ca="1">OFFSET('Axe 2'!$AD$32,COLUMN(B146),)</f>
        <v>5.844155844155847E-3</v>
      </c>
      <c r="G148" s="546">
        <f ca="1">OFFSET('Axe 2'!$AD$32,COLUMN(C146),)</f>
        <v>0</v>
      </c>
      <c r="H148" s="547"/>
      <c r="I148" s="539"/>
      <c r="J148" s="548">
        <f t="shared" ca="1" si="18"/>
        <v>1.2337662337662344E-2</v>
      </c>
      <c r="K148" s="549">
        <f t="shared" ca="1" si="17"/>
        <v>0.30400000000000005</v>
      </c>
      <c r="L148" s="965"/>
    </row>
    <row r="149" spans="2:12" x14ac:dyDescent="0.3">
      <c r="B149" s="956">
        <v>3</v>
      </c>
      <c r="C149" s="112" t="s">
        <v>46</v>
      </c>
      <c r="D149" s="113" t="str">
        <f>VLOOKUP(C149,'Axe 3'!$A$6:$B$98,2,FALSE)</f>
        <v>Identifier et développer des filières/domaines à enjeu en lien avec l'économie circulaire sur le territoire</v>
      </c>
      <c r="E149" s="543">
        <f ca="1">OFFSET('Axe 3'!$AD$6,COLUMN(A147),)</f>
        <v>8.1168831168831196E-3</v>
      </c>
      <c r="F149" s="543">
        <f ca="1">OFFSET('Axe 3'!$AD$6,COLUMN(B147),)</f>
        <v>1.5827922077922083E-2</v>
      </c>
      <c r="G149" s="543">
        <f ca="1">OFFSET('Axe 3'!$AD$6,COLUMN(C147),)</f>
        <v>6.6964285714285737E-3</v>
      </c>
      <c r="H149" s="556"/>
      <c r="I149" s="550"/>
      <c r="J149" s="544">
        <f t="shared" ca="1" si="18"/>
        <v>3.0641233766233775E-2</v>
      </c>
      <c r="K149" s="532">
        <f t="shared" ca="1" si="17"/>
        <v>1.0570000000000002</v>
      </c>
      <c r="L149" s="963">
        <f ca="1">SUM(J149:J155)/SUM(J64:J70)</f>
        <v>0.2152857142857143</v>
      </c>
    </row>
    <row r="150" spans="2:12" x14ac:dyDescent="0.3">
      <c r="B150" s="957"/>
      <c r="C150" s="109" t="s">
        <v>47</v>
      </c>
      <c r="D150" s="110" t="str">
        <f>VLOOKUP(C150,'Axe 3'!$A$6:$B$98,2,FALSE)</f>
        <v>Réaliser des achats responsables</v>
      </c>
      <c r="E150" s="545">
        <f ca="1">OFFSET('Axe 3'!$AD$10,COLUMN(A148),)</f>
        <v>0</v>
      </c>
      <c r="F150" s="545">
        <f ca="1">OFFSET('Axe 3'!$AD$10,COLUMN(B148),)</f>
        <v>0</v>
      </c>
      <c r="G150" s="545">
        <f ca="1">OFFSET('Axe 3'!$AD$10,COLUMN(D148),)</f>
        <v>0</v>
      </c>
      <c r="H150" s="534"/>
      <c r="I150" s="552"/>
      <c r="J150" s="536">
        <f t="shared" ca="1" si="18"/>
        <v>0</v>
      </c>
      <c r="K150" s="537">
        <f t="shared" ca="1" si="17"/>
        <v>0</v>
      </c>
      <c r="L150" s="964"/>
    </row>
    <row r="151" spans="2:12" x14ac:dyDescent="0.3">
      <c r="B151" s="957"/>
      <c r="C151" s="109" t="s">
        <v>48</v>
      </c>
      <c r="D151" s="110" t="str">
        <f>VLOOKUP(C151,'Axe 3'!$A$6:$B$98,2,FALSE)</f>
        <v>Soutenir et accompagner la consommation responsable et la sobriété des acteurs du territoire</v>
      </c>
      <c r="E151" s="545">
        <f ca="1">OFFSET('Axe 3'!$AD$16,COLUMN(A149),)</f>
        <v>0</v>
      </c>
      <c r="F151" s="545">
        <f ca="1">OFFSET('Axe 3'!$AD$16,COLUMN(B149),)</f>
        <v>0</v>
      </c>
      <c r="G151" s="545">
        <f ca="1">OFFSET('Axe 3'!$AD$16,COLUMN(C149),)</f>
        <v>0</v>
      </c>
      <c r="H151" s="545">
        <f ca="1">OFFSET('Axe 3'!$AD$16,COLUMN(D149),)</f>
        <v>0</v>
      </c>
      <c r="I151" s="552"/>
      <c r="J151" s="536">
        <f t="shared" ca="1" si="18"/>
        <v>0</v>
      </c>
      <c r="K151" s="537">
        <f t="shared" ca="1" si="17"/>
        <v>0</v>
      </c>
      <c r="L151" s="964"/>
    </row>
    <row r="152" spans="2:12" x14ac:dyDescent="0.3">
      <c r="B152" s="957"/>
      <c r="C152" s="109" t="s">
        <v>50</v>
      </c>
      <c r="D152" s="110" t="str">
        <f>VLOOKUP(C152,'Axe 3'!$A$6:$B$98,2,FALSE)</f>
        <v>Soutenir et accompagner l'écoconception des produits transformés et des services du territoire</v>
      </c>
      <c r="E152" s="545">
        <f ca="1">OFFSET('Axe 3'!$AD$21,COLUMN(A150),)</f>
        <v>0</v>
      </c>
      <c r="F152" s="545">
        <f ca="1">OFFSET('Axe 3'!$AD$21,COLUMN(B150),)</f>
        <v>0</v>
      </c>
      <c r="G152" s="545">
        <f ca="1">OFFSET('Axe 3'!$AD$21,COLUMN(C150),)</f>
        <v>0</v>
      </c>
      <c r="H152" s="545">
        <f ca="1">OFFSET('Axe 3'!$AD$21,COLUMN(D150),)</f>
        <v>0</v>
      </c>
      <c r="I152" s="552"/>
      <c r="J152" s="536">
        <f t="shared" ca="1" si="18"/>
        <v>0</v>
      </c>
      <c r="K152" s="537">
        <f t="shared" ca="1" si="17"/>
        <v>0</v>
      </c>
      <c r="L152" s="964"/>
    </row>
    <row r="153" spans="2:12" x14ac:dyDescent="0.3">
      <c r="B153" s="957"/>
      <c r="C153" s="109" t="s">
        <v>51</v>
      </c>
      <c r="D153" s="110" t="str">
        <f>VLOOKUP(C153,'Axe 3'!$A$6:$B$98,2,FALSE)</f>
        <v>Soutenir et accompagner les projets d'Ecologie Industrielle et Territoriale (EIT)</v>
      </c>
      <c r="E153" s="545">
        <f ca="1">OFFSET('Axe 3'!$AD$26,COLUMN(A151),)</f>
        <v>0</v>
      </c>
      <c r="F153" s="545">
        <f ca="1">OFFSET('Axe 3'!$AD$26,COLUMN(B151),)</f>
        <v>0</v>
      </c>
      <c r="G153" s="545">
        <f ca="1">OFFSET('Axe 3'!$AD$26,COLUMN(C151),)</f>
        <v>0</v>
      </c>
      <c r="H153" s="545">
        <f ca="1">OFFSET('Axe 3'!$AD$26,8,)</f>
        <v>0</v>
      </c>
      <c r="I153" s="552"/>
      <c r="J153" s="536">
        <f t="shared" ca="1" si="18"/>
        <v>0</v>
      </c>
      <c r="K153" s="537">
        <f t="shared" ca="1" si="17"/>
        <v>0</v>
      </c>
      <c r="L153" s="964"/>
    </row>
    <row r="154" spans="2:12" x14ac:dyDescent="0.3">
      <c r="B154" s="957"/>
      <c r="C154" s="109" t="s">
        <v>53</v>
      </c>
      <c r="D154" s="110" t="str">
        <f>VLOOKUP(C154,'Axe 3'!$A$6:$B$98,2,FALSE)</f>
        <v>Soutenir et accompagner l'économie de la fonctionnalité</v>
      </c>
      <c r="E154" s="545">
        <f ca="1">OFFSET('Axe 3'!$AD$37,COLUMN(A152),)</f>
        <v>2.8988868274582567E-3</v>
      </c>
      <c r="F154" s="545">
        <f ca="1">OFFSET('Axe 3'!$AD$37,COLUMN(B152),)</f>
        <v>1.4494434137291283E-3</v>
      </c>
      <c r="G154" s="545">
        <f ca="1">OFFSET('Axe 3'!$AD$37,COLUMN(C152),)</f>
        <v>4.3483302411873844E-3</v>
      </c>
      <c r="H154" s="545">
        <f ca="1">OFFSET('Axe 3'!$AD$37,COLUMN(D152),)</f>
        <v>4.3483302411873844E-3</v>
      </c>
      <c r="I154" s="552"/>
      <c r="J154" s="536">
        <f t="shared" ca="1" si="18"/>
        <v>1.3044990723562154E-2</v>
      </c>
      <c r="K154" s="537">
        <f t="shared" ca="1" si="17"/>
        <v>0.45</v>
      </c>
      <c r="L154" s="964"/>
    </row>
    <row r="155" spans="2:12" x14ac:dyDescent="0.3">
      <c r="B155" s="958"/>
      <c r="C155" s="114" t="s">
        <v>55</v>
      </c>
      <c r="D155" s="115" t="str">
        <f>VLOOKUP(C155,'Axe 3'!$A$6:$B$98,2,FALSE)</f>
        <v>Soutenir et accompagner la recherche, l'innovation et l'expérimentation</v>
      </c>
      <c r="E155" s="546">
        <f ca="1">OFFSET('Axe 3'!$AD$42,COLUMN(A153),)</f>
        <v>0</v>
      </c>
      <c r="F155" s="546">
        <f ca="1">OFFSET('Axe 3'!$AD$42,COLUMN(B153),)</f>
        <v>0</v>
      </c>
      <c r="G155" s="557"/>
      <c r="H155" s="557"/>
      <c r="I155" s="554"/>
      <c r="J155" s="548">
        <f t="shared" ca="1" si="18"/>
        <v>0</v>
      </c>
      <c r="K155" s="549">
        <f t="shared" ca="1" si="17"/>
        <v>0</v>
      </c>
      <c r="L155" s="965"/>
    </row>
    <row r="156" spans="2:12" x14ac:dyDescent="0.3">
      <c r="B156" s="956">
        <v>4</v>
      </c>
      <c r="C156" s="112" t="s">
        <v>38</v>
      </c>
      <c r="D156" s="113" t="str">
        <f>VLOOKUP(C156,'Axe 4'!$A$6:$B$26,2,FALSE)</f>
        <v xml:space="preserve">Connaître les coûts de la gestion des déchets pour maîtriser les dépenses publiques </v>
      </c>
      <c r="E156" s="543" t="e">
        <f ca="1">OFFSET('Axe 4'!$AD$7,COLUMN(A154),)</f>
        <v>#N/A</v>
      </c>
      <c r="F156" s="543">
        <f ca="1">OFFSET('Axe 4'!$AD$7,COLUMN(B154),)</f>
        <v>1.6E-2</v>
      </c>
      <c r="G156" s="543" t="e">
        <f ca="1">OFFSET('Axe 4'!$AD$7,COLUMN(C154),)</f>
        <v>#N/A</v>
      </c>
      <c r="H156" s="543">
        <f ca="1">OFFSET('Axe 4'!$AD$7,COLUMN(D154),)</f>
        <v>1.3333333333333336E-2</v>
      </c>
      <c r="I156" s="550"/>
      <c r="J156" s="544" t="e">
        <f t="shared" ca="1" si="18"/>
        <v>#N/A</v>
      </c>
      <c r="K156" s="532" t="str">
        <f t="shared" ca="1" si="17"/>
        <v>Non noté</v>
      </c>
      <c r="L156" s="959" t="e">
        <f ca="1">SUM(J156:J158)/SUM(J71:J73)</f>
        <v>#N/A</v>
      </c>
    </row>
    <row r="157" spans="2:12" x14ac:dyDescent="0.3">
      <c r="B157" s="957"/>
      <c r="C157" s="109" t="s">
        <v>39</v>
      </c>
      <c r="D157" s="110" t="str">
        <f>VLOOKUP(C157,'Axe 4'!$A$6:$B$26,2,FALSE)</f>
        <v>Mettre en place un système de financement qui encourage l'adhésion aux pratiques de l'économie circulaire</v>
      </c>
      <c r="E157" s="545">
        <f ca="1">OFFSET('Axe 4'!$AD$12,COLUMN(A155),)</f>
        <v>8.333333333333335E-3</v>
      </c>
      <c r="F157" s="545">
        <f ca="1">OFFSET('Axe 4'!$AD$12,COLUMN(B155),)</f>
        <v>1.3333333333333336E-2</v>
      </c>
      <c r="G157" s="545">
        <f ca="1">OFFSET('Axe 4'!$AD$12,COLUMN(C155),)</f>
        <v>5.0000000000000001E-3</v>
      </c>
      <c r="H157" s="545">
        <f ca="1">OFFSET('Axe 4'!$AD$12,COLUMN(D155),)</f>
        <v>2.2933333333333333E-2</v>
      </c>
      <c r="I157" s="552"/>
      <c r="J157" s="536">
        <f t="shared" ca="1" si="18"/>
        <v>4.9600000000000005E-2</v>
      </c>
      <c r="K157" s="537">
        <f t="shared" ca="1" si="17"/>
        <v>0.73328639999999989</v>
      </c>
      <c r="L157" s="960"/>
    </row>
    <row r="158" spans="2:12" ht="27.6" x14ac:dyDescent="0.3">
      <c r="B158" s="958"/>
      <c r="C158" s="114" t="s">
        <v>42</v>
      </c>
      <c r="D158" s="115" t="str">
        <f>VLOOKUP(C158,'Axe 4'!$A$6:$B$26,2,FALSE)</f>
        <v>Promouvoir et mettre en place des outils financiers en faveur de l'économie circulaire à destination des autres acteurs du territoire</v>
      </c>
      <c r="E158" s="546">
        <f ca="1">OFFSET('Axe 4'!$AD$18,COLUMN(A156),)</f>
        <v>0</v>
      </c>
      <c r="F158" s="546">
        <f ca="1">OFFSET('Axe 4'!$AD$18,COLUMN(B156),)</f>
        <v>1.3333333333333336E-2</v>
      </c>
      <c r="G158" s="546">
        <f ca="1">OFFSET('Axe 4'!$AD$18,COLUMN(C156),)</f>
        <v>1.3333333333333336E-2</v>
      </c>
      <c r="H158" s="546">
        <f ca="1">OFFSET('Axe 4'!$AD$18,COLUMN(D156),)</f>
        <v>1.5555555555555555E-2</v>
      </c>
      <c r="I158" s="555"/>
      <c r="J158" s="548">
        <f t="shared" ca="1" si="18"/>
        <v>4.222222222222223E-2</v>
      </c>
      <c r="K158" s="549">
        <f t="shared" ca="1" si="17"/>
        <v>0.62421333333333329</v>
      </c>
      <c r="L158" s="961"/>
    </row>
    <row r="159" spans="2:12" x14ac:dyDescent="0.3">
      <c r="B159" s="956">
        <v>5</v>
      </c>
      <c r="C159" s="112" t="s">
        <v>43</v>
      </c>
      <c r="D159" s="113" t="str">
        <f>VLOOKUP(C159,'Axe 5'!$A$6:$B$20,2,FALSE)</f>
        <v>Actions dirigées vers le Grand Public et les associations</v>
      </c>
      <c r="E159" s="530">
        <f ca="1">OFFSET('Axe 5'!$AD$6,COLUMN(A157),)</f>
        <v>5.7977736549165125E-3</v>
      </c>
      <c r="F159" s="530">
        <f ca="1">OFFSET('Axe 5'!$AD$6,COLUMN(B157),)</f>
        <v>7.7303648732220164E-3</v>
      </c>
      <c r="G159" s="530">
        <f ca="1">OFFSET('Axe 5'!$AD$6,COLUMN(C157),)</f>
        <v>1.0146103896103898E-2</v>
      </c>
      <c r="H159" s="547"/>
      <c r="I159" s="550"/>
      <c r="J159" s="544">
        <f t="shared" ca="1" si="18"/>
        <v>2.3674242424242424E-2</v>
      </c>
      <c r="K159" s="532">
        <f t="shared" ca="1" si="17"/>
        <v>0.34999999999999992</v>
      </c>
      <c r="L159" s="959" t="e">
        <f ca="1">SUM(J159:J161)/SUM(J74:J76)</f>
        <v>#N/A</v>
      </c>
    </row>
    <row r="160" spans="2:12" x14ac:dyDescent="0.3">
      <c r="B160" s="957"/>
      <c r="C160" s="109" t="s">
        <v>44</v>
      </c>
      <c r="D160" s="110" t="str">
        <f>VLOOKUP(C160,'Axe 5'!$A$6:$B$20,2,FALSE)</f>
        <v>Actions dirigées vers les collectivités infra</v>
      </c>
      <c r="E160" s="533">
        <f ca="1">OFFSET('Axe 5'!$AD$10,COLUMN(A158),)</f>
        <v>9.662956091527522E-3</v>
      </c>
      <c r="F160" s="533">
        <f ca="1">OFFSET('Axe 5'!$AD$10,COLUMN(B158),)</f>
        <v>1.9325912183055044E-2</v>
      </c>
      <c r="G160" s="533" t="e">
        <f ca="1">OFFSET('Axe 5'!$AD$10,COLUMN(C158),)</f>
        <v>#N/A</v>
      </c>
      <c r="H160" s="551"/>
      <c r="I160" s="552"/>
      <c r="J160" s="536" t="e">
        <f t="shared" ca="1" si="18"/>
        <v>#N/A</v>
      </c>
      <c r="K160" s="537" t="str">
        <f t="shared" ca="1" si="17"/>
        <v>Non noté</v>
      </c>
      <c r="L160" s="960"/>
    </row>
    <row r="161" spans="2:12" ht="27.6" x14ac:dyDescent="0.3">
      <c r="B161" s="958"/>
      <c r="C161" s="114" t="s">
        <v>45</v>
      </c>
      <c r="D161" s="115" t="str">
        <f>VLOOKUP(C161,'Axe 5'!$A$6:$B$20,2,FALSE)</f>
        <v>Actions dirigées vers les acteurs économiques (TPE/PME, grandes entreprises, commerçants, artisans, … y compris associations à activité économique et acteurs économiques publics : type CHU, EHPAD, SEM, ...)</v>
      </c>
      <c r="E161" s="529">
        <f ca="1">OFFSET('Axe 5'!$AD$14,COLUMN(A159),)</f>
        <v>3.8651824366110082E-3</v>
      </c>
      <c r="F161" s="529">
        <f ca="1">OFFSET('Axe 5'!$AD$14,COLUMN(B159),)</f>
        <v>1.9325912183055044E-2</v>
      </c>
      <c r="G161" s="529">
        <f ca="1">OFFSET('Axe 5'!$AD$14,COLUMN(C159),)</f>
        <v>1.352813852813853E-2</v>
      </c>
      <c r="H161" s="553"/>
      <c r="I161" s="554"/>
      <c r="J161" s="548">
        <f t="shared" ca="1" si="18"/>
        <v>3.6719233147804585E-2</v>
      </c>
      <c r="K161" s="549">
        <f t="shared" ca="1" si="17"/>
        <v>0.54285714285714293</v>
      </c>
      <c r="L161" s="961"/>
    </row>
    <row r="163" spans="2:12" ht="28.5" customHeight="1" x14ac:dyDescent="0.3">
      <c r="K163" s="506" t="s">
        <v>154</v>
      </c>
      <c r="L163" s="505" t="e">
        <f ca="1">SUM(J140:J161)</f>
        <v>#N/A</v>
      </c>
    </row>
    <row r="166" spans="2:12" x14ac:dyDescent="0.3">
      <c r="B166" s="119" t="s">
        <v>152</v>
      </c>
    </row>
    <row r="168" spans="2:12" x14ac:dyDescent="0.3">
      <c r="B168" s="80" t="s">
        <v>6</v>
      </c>
      <c r="C168" s="80" t="s">
        <v>0</v>
      </c>
      <c r="D168" s="80" t="s">
        <v>134</v>
      </c>
      <c r="E168" s="80" t="s">
        <v>141</v>
      </c>
      <c r="F168" s="80" t="s">
        <v>142</v>
      </c>
      <c r="G168" s="80" t="s">
        <v>143</v>
      </c>
      <c r="H168" s="80" t="s">
        <v>144</v>
      </c>
      <c r="I168" s="80" t="s">
        <v>145</v>
      </c>
      <c r="J168" s="80" t="s">
        <v>146</v>
      </c>
      <c r="K168" s="80" t="s">
        <v>147</v>
      </c>
      <c r="L168" s="80" t="s">
        <v>148</v>
      </c>
    </row>
    <row r="169" spans="2:12" x14ac:dyDescent="0.3">
      <c r="B169" s="971">
        <v>1</v>
      </c>
      <c r="C169" s="112" t="s">
        <v>14</v>
      </c>
      <c r="D169" s="113" t="str">
        <f>VLOOKUP(C169,'Axe 1'!$A$6:$B$26,2,FALSE)</f>
        <v>Définir une stratégie globale de la politique économie circulaire et assurer un portage politique fort</v>
      </c>
      <c r="E169" s="530">
        <f ca="1">OFFSET('Axe 1'!$AJ$6,COLUMN(A166),)</f>
        <v>1.0822510822510822E-2</v>
      </c>
      <c r="F169" s="530">
        <f ca="1">OFFSET('Axe 1'!$AJ$6,COLUMN(B166),)</f>
        <v>0</v>
      </c>
      <c r="G169" s="530">
        <f ca="1">OFFSET('Axe 1'!$AJ$6,COLUMN(C166),)</f>
        <v>0</v>
      </c>
      <c r="H169" s="530">
        <f ca="1">OFFSET('Axe 1'!$AJ$6,COLUMN(D166),)</f>
        <v>0</v>
      </c>
      <c r="I169" s="530">
        <f ca="1">OFFSET('Axe 1'!$AJ$6,COLUMN(E166),)</f>
        <v>0</v>
      </c>
      <c r="J169" s="523">
        <f ca="1">SUM(E169:I169)</f>
        <v>1.0822510822510822E-2</v>
      </c>
      <c r="K169" s="532">
        <f t="shared" ref="K169:K190" ca="1" si="19">IFERROR(J169/J55,"Non noté")</f>
        <v>0.15999999999999998</v>
      </c>
      <c r="L169" s="975">
        <f ca="1">SUM(J169:J172)/SUM(J55:J58)</f>
        <v>5.3333333333333323E-2</v>
      </c>
    </row>
    <row r="170" spans="2:12" x14ac:dyDescent="0.3">
      <c r="B170" s="972"/>
      <c r="C170" s="109" t="s">
        <v>33</v>
      </c>
      <c r="D170" s="110" t="str">
        <f>VLOOKUP(C170,'Axe 1'!$A$6:$B$26,2,FALSE)</f>
        <v>Développer une démarche transversale avec l'ensemble des politiques de la collectivité</v>
      </c>
      <c r="E170" s="533">
        <f ca="1">OFFSET('Axe 1'!$AJ$12,COLUMN(A168),)</f>
        <v>0</v>
      </c>
      <c r="F170" s="533">
        <f ca="1">OFFSET('Axe 1'!$AJ$12,COLUMN(B168),)</f>
        <v>0</v>
      </c>
      <c r="G170" s="533">
        <f ca="1">OFFSET('Axe 1'!$AJ$12,COLUMN(C168),)</f>
        <v>0</v>
      </c>
      <c r="H170" s="534"/>
      <c r="I170" s="535"/>
      <c r="J170" s="536">
        <f t="shared" ref="J170:J190" ca="1" si="20">SUM(E170:I170)</f>
        <v>0</v>
      </c>
      <c r="K170" s="537">
        <f t="shared" ca="1" si="19"/>
        <v>0</v>
      </c>
      <c r="L170" s="976"/>
    </row>
    <row r="171" spans="2:12" x14ac:dyDescent="0.3">
      <c r="B171" s="972"/>
      <c r="C171" s="109" t="s">
        <v>35</v>
      </c>
      <c r="D171" s="110" t="str">
        <f>VLOOKUP(C171,'Axe 1'!$A$6:$B$26,2,FALSE)</f>
        <v>Suivre, évaluer et améliorer le déploiement de la politique économie circulaire</v>
      </c>
      <c r="E171" s="533">
        <f ca="1">OFFSET('Axe 1'!$AJ$17,2,)</f>
        <v>0</v>
      </c>
      <c r="F171" s="533">
        <f ca="1">OFFSET('Axe 1'!$AJ$17,2,)</f>
        <v>0</v>
      </c>
      <c r="G171" s="534"/>
      <c r="H171" s="534"/>
      <c r="I171" s="535"/>
      <c r="J171" s="536">
        <f t="shared" ca="1" si="20"/>
        <v>0</v>
      </c>
      <c r="K171" s="537">
        <f t="shared" ca="1" si="19"/>
        <v>0</v>
      </c>
      <c r="L171" s="976"/>
    </row>
    <row r="172" spans="2:12" x14ac:dyDescent="0.3">
      <c r="B172" s="973"/>
      <c r="C172" s="199" t="s">
        <v>283</v>
      </c>
      <c r="D172" s="200" t="e">
        <f>VLOOKUP(C172,'Axe 1'!$A$6:$B$26,2,FALSE)</f>
        <v>#N/A</v>
      </c>
      <c r="E172" s="538"/>
      <c r="F172" s="538"/>
      <c r="G172" s="538"/>
      <c r="H172" s="534"/>
      <c r="I172" s="540"/>
      <c r="J172" s="541">
        <f t="shared" si="20"/>
        <v>0</v>
      </c>
      <c r="K172" s="542" t="str">
        <f t="shared" si="19"/>
        <v>Non noté</v>
      </c>
      <c r="L172" s="977"/>
    </row>
    <row r="173" spans="2:12" x14ac:dyDescent="0.3">
      <c r="B173" s="956">
        <v>2</v>
      </c>
      <c r="C173" s="112" t="s">
        <v>31</v>
      </c>
      <c r="D173" s="113" t="str">
        <f>VLOOKUP(C173,'Axe 2'!$A$6:$B$109,2,FALSE)</f>
        <v xml:space="preserve">Disposer d'un programme de prévention des déchets </v>
      </c>
      <c r="E173" s="543">
        <f ca="1">OFFSET('Axe 2'!$AJ$7,COLUMN(A170),)</f>
        <v>0</v>
      </c>
      <c r="F173" s="543">
        <f ca="1">OFFSET('Axe 2'!$AJ$7,COLUMN(C170),)</f>
        <v>0</v>
      </c>
      <c r="G173" s="543">
        <f ca="1">OFFSET('Axe 2'!$AJ$7,COLUMN(D170),)</f>
        <v>0</v>
      </c>
      <c r="H173" s="534"/>
      <c r="I173" s="539"/>
      <c r="J173" s="544">
        <f t="shared" ca="1" si="20"/>
        <v>0</v>
      </c>
      <c r="K173" s="532">
        <f t="shared" ca="1" si="19"/>
        <v>0</v>
      </c>
      <c r="L173" s="963">
        <f ca="1">SUM(J173:J177)/SUM(J59:J63)</f>
        <v>0.40962643678160915</v>
      </c>
    </row>
    <row r="174" spans="2:12" x14ac:dyDescent="0.3">
      <c r="B174" s="957"/>
      <c r="C174" s="109" t="s">
        <v>25</v>
      </c>
      <c r="D174" s="110" t="str">
        <f>VLOOKUP(C174,'Axe 2'!$A$6:$B$109,2,FALSE)</f>
        <v>Améliorer l'efficience du système de collecte</v>
      </c>
      <c r="E174" s="545">
        <f ca="1">OFFSET('Axe 2'!$AJ$13,COLUMN(A171),)</f>
        <v>1.0822510822510826E-2</v>
      </c>
      <c r="F174" s="545">
        <f ca="1">OFFSET('Axe 2'!$AJ$13,COLUMN(B171),)</f>
        <v>4.0584415584415598E-3</v>
      </c>
      <c r="G174" s="545">
        <f ca="1">OFFSET('Axe 2'!$AJ$13,COLUMN(C171),)</f>
        <v>1.6233766233766239E-2</v>
      </c>
      <c r="H174" s="534"/>
      <c r="I174" s="539"/>
      <c r="J174" s="536">
        <f t="shared" ca="1" si="20"/>
        <v>3.1114718614718623E-2</v>
      </c>
      <c r="K174" s="537">
        <f t="shared" ca="1" si="19"/>
        <v>0.76666666666666661</v>
      </c>
      <c r="L174" s="964"/>
    </row>
    <row r="175" spans="2:12" x14ac:dyDescent="0.3">
      <c r="B175" s="957"/>
      <c r="C175" s="109" t="s">
        <v>27</v>
      </c>
      <c r="D175" s="110" t="str">
        <f>VLOOKUP(C175,'Axe 2'!$A$6:$B$109,2,FALSE)</f>
        <v>Améliorer la valorisation des déchets (dont organiques)</v>
      </c>
      <c r="E175" s="545">
        <f ca="1">OFFSET('Axe 2'!$AJ$22,COLUMN(A173),)</f>
        <v>3.2467532467532478E-3</v>
      </c>
      <c r="F175" s="545">
        <f ca="1">OFFSET('Axe 2'!$AJ$22,3,)</f>
        <v>1.5219155844155849E-2</v>
      </c>
      <c r="G175" s="545">
        <f ca="1">OFFSET('Axe 2'!$AJ$22,COLUMN(C173),)</f>
        <v>1.5219155844155849E-2</v>
      </c>
      <c r="H175" s="534"/>
      <c r="I175" s="539"/>
      <c r="J175" s="536">
        <f t="shared" ca="1" si="20"/>
        <v>3.3685064935064943E-2</v>
      </c>
      <c r="K175" s="537">
        <f t="shared" ca="1" si="19"/>
        <v>0.83000000000000007</v>
      </c>
      <c r="L175" s="964"/>
    </row>
    <row r="176" spans="2:12" x14ac:dyDescent="0.3">
      <c r="B176" s="957"/>
      <c r="C176" s="109" t="s">
        <v>28</v>
      </c>
      <c r="D176" s="110" t="str">
        <f>VLOOKUP(C176,'Axe 2'!$A$6:$B$109,2,FALSE)</f>
        <v xml:space="preserve">Réduire les impacts environnementaux et sociaux de la gestion des déchets </v>
      </c>
      <c r="E176" s="545">
        <f ca="1">OFFSET('Axe 2'!$AJ$27,COLUMN(A174),)</f>
        <v>0</v>
      </c>
      <c r="F176" s="545">
        <f ca="1">OFFSET('Axe 2'!$AJ$27,COLUMN(B174),)</f>
        <v>0</v>
      </c>
      <c r="G176" s="545">
        <f ca="1">OFFSET('Axe 2'!$AJ$27,COLUMN(C174),)</f>
        <v>0</v>
      </c>
      <c r="H176" s="545">
        <f ca="1">OFFSET('Axe 2'!$AJ$27,COLUMN(D174),)</f>
        <v>0</v>
      </c>
      <c r="I176" s="539"/>
      <c r="J176" s="536">
        <f t="shared" ca="1" si="20"/>
        <v>0</v>
      </c>
      <c r="K176" s="537">
        <f t="shared" ca="1" si="19"/>
        <v>0</v>
      </c>
      <c r="L176" s="964"/>
    </row>
    <row r="177" spans="2:12" x14ac:dyDescent="0.3">
      <c r="B177" s="958"/>
      <c r="C177" s="114" t="s">
        <v>30</v>
      </c>
      <c r="D177" s="115" t="str">
        <f>VLOOKUP(C177,'Axe 2'!$A$6:$B$109,2,FALSE)</f>
        <v>Créer du lien avec les acteurs économiques du territoire pour créer des dynamiques sur leurs déchets</v>
      </c>
      <c r="E177" s="546">
        <f ca="1">OFFSET('Axe 2'!$AJ$32,COLUMN(A175),)</f>
        <v>6.4935064935064965E-3</v>
      </c>
      <c r="F177" s="546">
        <f ca="1">OFFSET('Axe 2'!$AJ$32,COLUMN(B175),)</f>
        <v>5.844155844155847E-3</v>
      </c>
      <c r="G177" s="546">
        <f ca="1">OFFSET('Axe 2'!$AJ$32,COLUMN(C175),)</f>
        <v>0</v>
      </c>
      <c r="H177" s="547"/>
      <c r="I177" s="539"/>
      <c r="J177" s="548">
        <f t="shared" ca="1" si="20"/>
        <v>1.2337662337662344E-2</v>
      </c>
      <c r="K177" s="549">
        <f t="shared" ca="1" si="19"/>
        <v>0.30400000000000005</v>
      </c>
      <c r="L177" s="965"/>
    </row>
    <row r="178" spans="2:12" x14ac:dyDescent="0.3">
      <c r="B178" s="956">
        <v>3</v>
      </c>
      <c r="C178" s="112" t="s">
        <v>46</v>
      </c>
      <c r="D178" s="113" t="str">
        <f>VLOOKUP(C178,'Axe 3'!$A$6:$B$98,2,FALSE)</f>
        <v>Identifier et développer des filières/domaines à enjeu en lien avec l'économie circulaire sur le territoire</v>
      </c>
      <c r="E178" s="543">
        <f ca="1">OFFSET('Axe 3'!$AJ$6,COLUMN(A176),)</f>
        <v>8.1168831168831196E-3</v>
      </c>
      <c r="F178" s="543">
        <f ca="1">OFFSET('Axe 3'!$AJ$6,COLUMN(B176),)</f>
        <v>1.5827922077922083E-2</v>
      </c>
      <c r="G178" s="543">
        <f ca="1">OFFSET('Axe 3'!$AJ$6,COLUMN(C176),)</f>
        <v>6.6964285714285737E-3</v>
      </c>
      <c r="H178" s="547"/>
      <c r="I178" s="539"/>
      <c r="J178" s="544">
        <f t="shared" ca="1" si="20"/>
        <v>3.0641233766233775E-2</v>
      </c>
      <c r="K178" s="532">
        <f t="shared" ca="1" si="19"/>
        <v>1.0570000000000002</v>
      </c>
      <c r="L178" s="963">
        <f ca="1">SUM(J178:J184)/SUM(J64:J70)</f>
        <v>0.23671428571428574</v>
      </c>
    </row>
    <row r="179" spans="2:12" x14ac:dyDescent="0.3">
      <c r="B179" s="957"/>
      <c r="C179" s="109" t="s">
        <v>47</v>
      </c>
      <c r="D179" s="110" t="str">
        <f>VLOOKUP(C179,'Axe 3'!$A$6:$B$98,2,FALSE)</f>
        <v>Réaliser des achats responsables</v>
      </c>
      <c r="E179" s="545">
        <f ca="1">OFFSET('Axe 3'!$AJ$10,COLUMN(A177),)</f>
        <v>0</v>
      </c>
      <c r="F179" s="545">
        <f ca="1">OFFSET('Axe 3'!$AJ$10,COLUMN(B177),)</f>
        <v>0</v>
      </c>
      <c r="G179" s="545">
        <f ca="1">OFFSET('Axe 3'!$AJ$10,COLUMN(D177),)</f>
        <v>0</v>
      </c>
      <c r="H179" s="551"/>
      <c r="I179" s="552"/>
      <c r="J179" s="536">
        <f t="shared" ca="1" si="20"/>
        <v>0</v>
      </c>
      <c r="K179" s="537">
        <f t="shared" ca="1" si="19"/>
        <v>0</v>
      </c>
      <c r="L179" s="964"/>
    </row>
    <row r="180" spans="2:12" x14ac:dyDescent="0.3">
      <c r="B180" s="957"/>
      <c r="C180" s="109" t="s">
        <v>48</v>
      </c>
      <c r="D180" s="110" t="str">
        <f>VLOOKUP(C180,'Axe 3'!$A$6:$B$98,2,FALSE)</f>
        <v>Soutenir et accompagner la consommation responsable et la sobriété des acteurs du territoire</v>
      </c>
      <c r="E180" s="545">
        <f ca="1">OFFSET('Axe 3'!$AJ$16,COLUMN(A178),)</f>
        <v>0</v>
      </c>
      <c r="F180" s="545">
        <f ca="1">OFFSET('Axe 3'!$AJ$16,COLUMN(B178),)</f>
        <v>0</v>
      </c>
      <c r="G180" s="545">
        <f ca="1">OFFSET('Axe 3'!$AJ$16,COLUMN(C178),)</f>
        <v>0</v>
      </c>
      <c r="H180" s="545">
        <f ca="1">OFFSET('Axe 3'!$AJ$16,COLUMN(D178),)</f>
        <v>0</v>
      </c>
      <c r="I180" s="552"/>
      <c r="J180" s="536">
        <f t="shared" ca="1" si="20"/>
        <v>0</v>
      </c>
      <c r="K180" s="537">
        <f t="shared" ca="1" si="19"/>
        <v>0</v>
      </c>
      <c r="L180" s="964"/>
    </row>
    <row r="181" spans="2:12" x14ac:dyDescent="0.3">
      <c r="B181" s="957"/>
      <c r="C181" s="109" t="s">
        <v>50</v>
      </c>
      <c r="D181" s="110" t="str">
        <f>VLOOKUP(C181,'Axe 3'!$A$6:$B$98,2,FALSE)</f>
        <v>Soutenir et accompagner l'écoconception des produits transformés et des services du territoire</v>
      </c>
      <c r="E181" s="545">
        <f ca="1">OFFSET('Axe 3'!$AJ$21,COLUMN(A179),)</f>
        <v>0</v>
      </c>
      <c r="F181" s="545">
        <f ca="1">OFFSET('Axe 3'!$AJ$21,COLUMN(B179),)</f>
        <v>0</v>
      </c>
      <c r="G181" s="545">
        <f ca="1">OFFSET('Axe 3'!$AJ$21,COLUMN(C179),)</f>
        <v>0</v>
      </c>
      <c r="H181" s="545">
        <f ca="1">OFFSET('Axe 3'!$AJ$21,COLUMN(D179),)</f>
        <v>0</v>
      </c>
      <c r="I181" s="552"/>
      <c r="J181" s="536">
        <f t="shared" ca="1" si="20"/>
        <v>0</v>
      </c>
      <c r="K181" s="537">
        <f t="shared" ca="1" si="19"/>
        <v>0</v>
      </c>
      <c r="L181" s="964"/>
    </row>
    <row r="182" spans="2:12" x14ac:dyDescent="0.3">
      <c r="B182" s="957"/>
      <c r="C182" s="109" t="s">
        <v>51</v>
      </c>
      <c r="D182" s="110" t="str">
        <f>VLOOKUP(C182,'Axe 3'!$A$6:$B$98,2,FALSE)</f>
        <v>Soutenir et accompagner les projets d'Ecologie Industrielle et Territoriale (EIT)</v>
      </c>
      <c r="E182" s="545">
        <f ca="1">OFFSET('Axe 3'!$AJ$26,COLUMN(A180),)</f>
        <v>0</v>
      </c>
      <c r="F182" s="545">
        <f ca="1">OFFSET('Axe 3'!$AJ$26,COLUMN(B180),)</f>
        <v>0</v>
      </c>
      <c r="G182" s="545">
        <f ca="1">OFFSET('Axe 3'!$AJ$26,COLUMN(C180),)</f>
        <v>0</v>
      </c>
      <c r="H182" s="545">
        <f ca="1">OFFSET('Axe 3'!$AJ$26,8,)</f>
        <v>4.3483302411873844E-3</v>
      </c>
      <c r="I182" s="552"/>
      <c r="J182" s="536">
        <f t="shared" ca="1" si="20"/>
        <v>4.3483302411873844E-3</v>
      </c>
      <c r="K182" s="537">
        <f t="shared" ca="1" si="19"/>
        <v>0.15</v>
      </c>
      <c r="L182" s="964"/>
    </row>
    <row r="183" spans="2:12" x14ac:dyDescent="0.3">
      <c r="B183" s="957"/>
      <c r="C183" s="109" t="s">
        <v>53</v>
      </c>
      <c r="D183" s="110" t="str">
        <f>VLOOKUP(C183,'Axe 3'!$A$6:$B$98,2,FALSE)</f>
        <v>Soutenir et accompagner l'économie de la fonctionnalité</v>
      </c>
      <c r="E183" s="545">
        <f ca="1">OFFSET('Axe 3'!$AJ$37,COLUMN(A181),)</f>
        <v>2.8988868274582567E-3</v>
      </c>
      <c r="F183" s="545">
        <f ca="1">OFFSET('Axe 3'!$AJ$37,COLUMN(B181),)</f>
        <v>1.4494434137291283E-3</v>
      </c>
      <c r="G183" s="545">
        <f ca="1">OFFSET('Axe 3'!$AJ$37,COLUMN(C181),)</f>
        <v>4.3483302411873844E-3</v>
      </c>
      <c r="H183" s="545">
        <f ca="1">OFFSET('Axe 3'!$AJ$37,COLUMN(D181),)</f>
        <v>4.3483302411873844E-3</v>
      </c>
      <c r="I183" s="552"/>
      <c r="J183" s="536">
        <f t="shared" ca="1" si="20"/>
        <v>1.3044990723562154E-2</v>
      </c>
      <c r="K183" s="537">
        <f t="shared" ca="1" si="19"/>
        <v>0.45</v>
      </c>
      <c r="L183" s="964"/>
    </row>
    <row r="184" spans="2:12" x14ac:dyDescent="0.3">
      <c r="B184" s="958"/>
      <c r="C184" s="114" t="s">
        <v>55</v>
      </c>
      <c r="D184" s="115" t="str">
        <f>VLOOKUP(C184,'Axe 3'!$A$6:$B$98,2,FALSE)</f>
        <v>Soutenir et accompagner la recherche, l'innovation et l'expérimentation</v>
      </c>
      <c r="E184" s="546">
        <f ca="1">OFFSET('Axe 3'!$AJ$42,COLUMN(A182),)</f>
        <v>0</v>
      </c>
      <c r="F184" s="546">
        <f ca="1">OFFSET('Axe 3'!$AJ$42,COLUMN(B182),)</f>
        <v>0</v>
      </c>
      <c r="G184" s="557"/>
      <c r="H184" s="557"/>
      <c r="I184" s="554"/>
      <c r="J184" s="548">
        <f t="shared" ca="1" si="20"/>
        <v>0</v>
      </c>
      <c r="K184" s="549">
        <f t="shared" ca="1" si="19"/>
        <v>0</v>
      </c>
      <c r="L184" s="965"/>
    </row>
    <row r="185" spans="2:12" x14ac:dyDescent="0.3">
      <c r="B185" s="956">
        <v>4</v>
      </c>
      <c r="C185" s="112" t="s">
        <v>38</v>
      </c>
      <c r="D185" s="113" t="str">
        <f>VLOOKUP(C185,'Axe 4'!$A$6:$B$26,2,FALSE)</f>
        <v xml:space="preserve">Connaître les coûts de la gestion des déchets pour maîtriser les dépenses publiques </v>
      </c>
      <c r="E185" s="543" t="e">
        <f ca="1">OFFSET('Axe 4'!$AJ$7,COLUMN(A183),)</f>
        <v>#N/A</v>
      </c>
      <c r="F185" s="543">
        <f ca="1">OFFSET('Axe 4'!$AJ$7,COLUMN(B183),)</f>
        <v>1.6E-2</v>
      </c>
      <c r="G185" s="543" t="e">
        <f ca="1">OFFSET('Axe 4'!$AJ$7,COLUMN(C183),)</f>
        <v>#N/A</v>
      </c>
      <c r="H185" s="543">
        <f ca="1">OFFSET('Axe 4'!$AJ$7,COLUMN(D183),)</f>
        <v>1.3333333333333336E-2</v>
      </c>
      <c r="I185" s="550"/>
      <c r="J185" s="544" t="e">
        <f t="shared" ca="1" si="20"/>
        <v>#N/A</v>
      </c>
      <c r="K185" s="532" t="str">
        <f t="shared" ca="1" si="19"/>
        <v>Non noté</v>
      </c>
      <c r="L185" s="959" t="e">
        <f ca="1">SUM(J185:J187)/SUM(J71:J73)</f>
        <v>#N/A</v>
      </c>
    </row>
    <row r="186" spans="2:12" x14ac:dyDescent="0.3">
      <c r="B186" s="957"/>
      <c r="C186" s="109" t="s">
        <v>39</v>
      </c>
      <c r="D186" s="110" t="str">
        <f>VLOOKUP(C186,'Axe 4'!$A$6:$B$26,2,FALSE)</f>
        <v>Mettre en place un système de financement qui encourage l'adhésion aux pratiques de l'économie circulaire</v>
      </c>
      <c r="E186" s="545">
        <f ca="1">OFFSET('Axe 4'!$AJ$12,COLUMN(A184),)</f>
        <v>8.333333333333335E-3</v>
      </c>
      <c r="F186" s="545">
        <f ca="1">OFFSET('Axe 4'!$AJ$12,COLUMN(B184),)</f>
        <v>1.3333333333333336E-2</v>
      </c>
      <c r="G186" s="545">
        <f ca="1">OFFSET('Axe 4'!$AJ$12,COLUMN(C184),)</f>
        <v>5.0000000000000001E-3</v>
      </c>
      <c r="H186" s="545">
        <f ca="1">OFFSET('Axe 4'!$AJ$12,COLUMN(D184),)</f>
        <v>2.2933333333333333E-2</v>
      </c>
      <c r="I186" s="552"/>
      <c r="J186" s="536">
        <f t="shared" ca="1" si="20"/>
        <v>4.9600000000000005E-2</v>
      </c>
      <c r="K186" s="537">
        <f t="shared" ca="1" si="19"/>
        <v>0.73328639999999989</v>
      </c>
      <c r="L186" s="960"/>
    </row>
    <row r="187" spans="2:12" ht="27.6" x14ac:dyDescent="0.3">
      <c r="B187" s="958"/>
      <c r="C187" s="114" t="s">
        <v>42</v>
      </c>
      <c r="D187" s="115" t="str">
        <f>VLOOKUP(C187,'Axe 4'!$A$6:$B$26,2,FALSE)</f>
        <v>Promouvoir et mettre en place des outils financiers en faveur de l'économie circulaire à destination des autres acteurs du territoire</v>
      </c>
      <c r="E187" s="546">
        <f ca="1">OFFSET('Axe 4'!$AJ$18,COLUMN(A185),)</f>
        <v>0</v>
      </c>
      <c r="F187" s="546">
        <f ca="1">OFFSET('Axe 4'!$AJ$18,COLUMN(B185),)</f>
        <v>1.3333333333333336E-2</v>
      </c>
      <c r="G187" s="546">
        <f ca="1">OFFSET('Axe 4'!$AJ$18,COLUMN(C185),)</f>
        <v>1.3333333333333336E-2</v>
      </c>
      <c r="H187" s="546">
        <f ca="1">OFFSET('Axe 4'!$AJ$18,COLUMN(D185),)</f>
        <v>1.5555555555555555E-2</v>
      </c>
      <c r="I187" s="555"/>
      <c r="J187" s="548">
        <f t="shared" ca="1" si="20"/>
        <v>4.222222222222223E-2</v>
      </c>
      <c r="K187" s="549">
        <f t="shared" ca="1" si="19"/>
        <v>0.62421333333333329</v>
      </c>
      <c r="L187" s="961"/>
    </row>
    <row r="188" spans="2:12" x14ac:dyDescent="0.3">
      <c r="B188" s="956">
        <v>5</v>
      </c>
      <c r="C188" s="112" t="s">
        <v>43</v>
      </c>
      <c r="D188" s="113" t="str">
        <f>VLOOKUP(C188,'Axe 5'!$A$6:$B$20,2,FALSE)</f>
        <v>Actions dirigées vers le Grand Public et les associations</v>
      </c>
      <c r="E188" s="530">
        <f ca="1">OFFSET('Axe 5'!$AJ$6,COLUMN(A186),)</f>
        <v>5.7977736549165125E-3</v>
      </c>
      <c r="F188" s="530">
        <f ca="1">OFFSET('Axe 5'!$AJ$6,COLUMN(B186),)</f>
        <v>7.7303648732220164E-3</v>
      </c>
      <c r="G188" s="530">
        <f ca="1">OFFSET('Axe 5'!$AJ$6,COLUMN(C186),)</f>
        <v>1.0146103896103898E-2</v>
      </c>
      <c r="H188" s="547"/>
      <c r="I188" s="550"/>
      <c r="J188" s="544">
        <f t="shared" ca="1" si="20"/>
        <v>2.3674242424242424E-2</v>
      </c>
      <c r="K188" s="532">
        <f t="shared" ca="1" si="19"/>
        <v>0.34999999999999992</v>
      </c>
      <c r="L188" s="959" t="e">
        <f ca="1">SUM(J188:J190)/SUM(J74:J76)</f>
        <v>#N/A</v>
      </c>
    </row>
    <row r="189" spans="2:12" x14ac:dyDescent="0.3">
      <c r="B189" s="957"/>
      <c r="C189" s="109" t="s">
        <v>44</v>
      </c>
      <c r="D189" s="110" t="str">
        <f>VLOOKUP(C189,'Axe 5'!$A$6:$B$20,2,FALSE)</f>
        <v>Actions dirigées vers les collectivités infra</v>
      </c>
      <c r="E189" s="533">
        <f ca="1">OFFSET('Axe 5'!$AJ$10,COLUMN(A187),)</f>
        <v>9.662956091527522E-3</v>
      </c>
      <c r="F189" s="533">
        <f ca="1">OFFSET('Axe 5'!$AJ$10,COLUMN(B187),)</f>
        <v>1.9325912183055044E-2</v>
      </c>
      <c r="G189" s="533" t="e">
        <f ca="1">OFFSET('Axe 5'!$AJ$10,COLUMN(C187),)</f>
        <v>#N/A</v>
      </c>
      <c r="H189" s="551"/>
      <c r="I189" s="552"/>
      <c r="J189" s="536" t="e">
        <f t="shared" ca="1" si="20"/>
        <v>#N/A</v>
      </c>
      <c r="K189" s="537" t="str">
        <f t="shared" ca="1" si="19"/>
        <v>Non noté</v>
      </c>
      <c r="L189" s="960"/>
    </row>
    <row r="190" spans="2:12" ht="27.6" x14ac:dyDescent="0.3">
      <c r="B190" s="958"/>
      <c r="C190" s="114" t="s">
        <v>45</v>
      </c>
      <c r="D190" s="115" t="str">
        <f>VLOOKUP(C190,'Axe 5'!$A$6:$B$20,2,FALSE)</f>
        <v>Actions dirigées vers les acteurs économiques (TPE/PME, grandes entreprises, commerçants, artisans, … y compris associations à activité économique et acteurs économiques publics : type CHU, EHPAD, SEM, ...)</v>
      </c>
      <c r="E190" s="529">
        <f ca="1">OFFSET('Axe 5'!$AJ$14,COLUMN(A188),)</f>
        <v>3.8651824366110082E-3</v>
      </c>
      <c r="F190" s="529">
        <f ca="1">OFFSET('Axe 5'!$AJ$14,COLUMN(B188),)</f>
        <v>1.9325912183055044E-2</v>
      </c>
      <c r="G190" s="529">
        <f ca="1">OFFSET('Axe 5'!$AJ$14,COLUMN(C188),)</f>
        <v>1.352813852813853E-2</v>
      </c>
      <c r="H190" s="553"/>
      <c r="I190" s="554"/>
      <c r="J190" s="548">
        <f t="shared" ca="1" si="20"/>
        <v>3.6719233147804585E-2</v>
      </c>
      <c r="K190" s="549">
        <f t="shared" ca="1" si="19"/>
        <v>0.54285714285714293</v>
      </c>
      <c r="L190" s="961"/>
    </row>
    <row r="192" spans="2:12" ht="30.75" customHeight="1" x14ac:dyDescent="0.3">
      <c r="K192" s="558" t="s">
        <v>155</v>
      </c>
      <c r="L192" s="505" t="e">
        <f ca="1">SUM(J169:J190)</f>
        <v>#N/A</v>
      </c>
    </row>
  </sheetData>
  <customSheetViews>
    <customSheetView guid="{DC6740B0-FE4F-4B4C-936C-D38273196F74}" topLeftCell="A136">
      <selection activeCell="D152" sqref="D152"/>
      <pageMargins left="0.7" right="0.7" top="0.75" bottom="0.75" header="0.3" footer="0.3"/>
      <pageSetup paperSize="9" orientation="portrait" r:id="rId1"/>
    </customSheetView>
  </customSheetViews>
  <mergeCells count="63">
    <mergeCell ref="K55:K58"/>
    <mergeCell ref="K59:K63"/>
    <mergeCell ref="K64:K70"/>
    <mergeCell ref="K71:K73"/>
    <mergeCell ref="K74:K76"/>
    <mergeCell ref="L112:L115"/>
    <mergeCell ref="L84:L87"/>
    <mergeCell ref="L140:L143"/>
    <mergeCell ref="L169:L172"/>
    <mergeCell ref="B84:B87"/>
    <mergeCell ref="B112:B115"/>
    <mergeCell ref="B140:B143"/>
    <mergeCell ref="B169:B172"/>
    <mergeCell ref="L100:L102"/>
    <mergeCell ref="B103:B105"/>
    <mergeCell ref="L103:L105"/>
    <mergeCell ref="B88:B92"/>
    <mergeCell ref="L88:L92"/>
    <mergeCell ref="B93:B99"/>
    <mergeCell ref="L93:L99"/>
    <mergeCell ref="B100:B102"/>
    <mergeCell ref="B55:B58"/>
    <mergeCell ref="B79:J79"/>
    <mergeCell ref="B47:B49"/>
    <mergeCell ref="B59:B63"/>
    <mergeCell ref="B64:B70"/>
    <mergeCell ref="B71:B73"/>
    <mergeCell ref="B74:B76"/>
    <mergeCell ref="B32:B36"/>
    <mergeCell ref="B37:B43"/>
    <mergeCell ref="B44:B46"/>
    <mergeCell ref="B26:J26"/>
    <mergeCell ref="B29:B31"/>
    <mergeCell ref="B4:B6"/>
    <mergeCell ref="B7:B11"/>
    <mergeCell ref="B12:B18"/>
    <mergeCell ref="B19:B21"/>
    <mergeCell ref="B22:B24"/>
    <mergeCell ref="B144:B148"/>
    <mergeCell ref="L144:L148"/>
    <mergeCell ref="B131:B133"/>
    <mergeCell ref="L116:L120"/>
    <mergeCell ref="L121:L127"/>
    <mergeCell ref="L128:L130"/>
    <mergeCell ref="B116:B120"/>
    <mergeCell ref="B121:B127"/>
    <mergeCell ref="B128:B130"/>
    <mergeCell ref="B185:B187"/>
    <mergeCell ref="L185:L187"/>
    <mergeCell ref="B188:B190"/>
    <mergeCell ref="L188:L190"/>
    <mergeCell ref="B52:J52"/>
    <mergeCell ref="B173:B177"/>
    <mergeCell ref="L173:L177"/>
    <mergeCell ref="B178:B184"/>
    <mergeCell ref="L178:L184"/>
    <mergeCell ref="B149:B155"/>
    <mergeCell ref="L149:L155"/>
    <mergeCell ref="B156:B158"/>
    <mergeCell ref="L156:L158"/>
    <mergeCell ref="B159:B161"/>
    <mergeCell ref="L159:L161"/>
    <mergeCell ref="L131:L133"/>
  </mergeCells>
  <phoneticPr fontId="77" type="noConversion"/>
  <conditionalFormatting sqref="J4:J25">
    <cfRule type="cellIs" dxfId="60" priority="27" operator="equal">
      <formula>1</formula>
    </cfRule>
  </conditionalFormatting>
  <conditionalFormatting sqref="M4:M6">
    <cfRule type="containsText" dxfId="59" priority="24" operator="containsText" text="P3">
      <formula>NOT(ISERROR(SEARCH("P3",M4)))</formula>
    </cfRule>
    <cfRule type="containsText" dxfId="58" priority="25" operator="containsText" text="P2">
      <formula>NOT(ISERROR(SEARCH("P2",M4)))</formula>
    </cfRule>
    <cfRule type="containsText" dxfId="57" priority="26" operator="containsText" text="P1">
      <formula>NOT(ISERROR(SEARCH("P1",M4)))</formula>
    </cfRule>
  </conditionalFormatting>
  <conditionalFormatting sqref="M7:M9">
    <cfRule type="containsText" dxfId="56" priority="21" operator="containsText" text="P3">
      <formula>NOT(ISERROR(SEARCH("P3",M7)))</formula>
    </cfRule>
    <cfRule type="containsText" dxfId="55" priority="22" operator="containsText" text="P2">
      <formula>NOT(ISERROR(SEARCH("P2",M7)))</formula>
    </cfRule>
    <cfRule type="containsText" dxfId="54" priority="23" operator="containsText" text="P1">
      <formula>NOT(ISERROR(SEARCH("P1",M7)))</formula>
    </cfRule>
  </conditionalFormatting>
  <conditionalFormatting sqref="K4:K6">
    <cfRule type="containsText" dxfId="53" priority="18" operator="containsText" text="P3">
      <formula>NOT(ISERROR(SEARCH("P3",K4)))</formula>
    </cfRule>
    <cfRule type="containsText" dxfId="52" priority="19" operator="containsText" text="P2">
      <formula>NOT(ISERROR(SEARCH("P2",K4)))</formula>
    </cfRule>
    <cfRule type="containsText" dxfId="51" priority="20" operator="containsText" text="P1">
      <formula>NOT(ISERROR(SEARCH("P1",K4)))</formula>
    </cfRule>
  </conditionalFormatting>
  <conditionalFormatting sqref="K7:K11">
    <cfRule type="containsText" dxfId="50" priority="15" operator="containsText" text="P3">
      <formula>NOT(ISERROR(SEARCH("P3",K7)))</formula>
    </cfRule>
    <cfRule type="containsText" dxfId="49" priority="16" operator="containsText" text="P2">
      <formula>NOT(ISERROR(SEARCH("P2",K7)))</formula>
    </cfRule>
    <cfRule type="containsText" dxfId="48" priority="17" operator="containsText" text="P1">
      <formula>NOT(ISERROR(SEARCH("P1",K7)))</formula>
    </cfRule>
  </conditionalFormatting>
  <conditionalFormatting sqref="K12:K18">
    <cfRule type="containsText" dxfId="47" priority="12" operator="containsText" text="P3">
      <formula>NOT(ISERROR(SEARCH("P3",K12)))</formula>
    </cfRule>
    <cfRule type="containsText" dxfId="46" priority="13" operator="containsText" text="P2">
      <formula>NOT(ISERROR(SEARCH("P2",K12)))</formula>
    </cfRule>
    <cfRule type="containsText" dxfId="45" priority="14" operator="containsText" text="P1">
      <formula>NOT(ISERROR(SEARCH("P1",K12)))</formula>
    </cfRule>
  </conditionalFormatting>
  <conditionalFormatting sqref="K19:K21">
    <cfRule type="containsText" dxfId="44" priority="9" operator="containsText" text="P3">
      <formula>NOT(ISERROR(SEARCH("P3",K19)))</formula>
    </cfRule>
    <cfRule type="containsText" dxfId="43" priority="10" operator="containsText" text="P2">
      <formula>NOT(ISERROR(SEARCH("P2",K19)))</formula>
    </cfRule>
    <cfRule type="containsText" dxfId="42" priority="11" operator="containsText" text="P1">
      <formula>NOT(ISERROR(SEARCH("P1",K19)))</formula>
    </cfRule>
  </conditionalFormatting>
  <conditionalFormatting sqref="K22:K25">
    <cfRule type="containsText" dxfId="41" priority="6" operator="containsText" text="P3">
      <formula>NOT(ISERROR(SEARCH("P3",K22)))</formula>
    </cfRule>
    <cfRule type="containsText" dxfId="40" priority="7" operator="containsText" text="P2">
      <formula>NOT(ISERROR(SEARCH("P2",K22)))</formula>
    </cfRule>
    <cfRule type="containsText" dxfId="39" priority="8" operator="containsText" text="P1">
      <formula>NOT(ISERROR(SEARCH("P1",K22)))</formula>
    </cfRule>
  </conditionalFormatting>
  <conditionalFormatting sqref="E55:I76">
    <cfRule type="colorScale" priority="4">
      <colorScale>
        <cfvo type="min"/>
        <cfvo type="max"/>
        <color rgb="FFFFEF9C"/>
        <color rgb="FF63BE7B"/>
      </colorScale>
    </cfRule>
    <cfRule type="colorScale" priority="5">
      <colorScale>
        <cfvo type="min"/>
        <cfvo type="percentile" val="50"/>
        <cfvo type="max"/>
        <color rgb="FFF8696B"/>
        <color rgb="FFFFEB84"/>
        <color rgb="FF63BE7B"/>
      </colorScale>
    </cfRule>
  </conditionalFormatting>
  <pageMargins left="0.7" right="0.7" top="0.75" bottom="0.75" header="0.3" footer="0.3"/>
  <pageSetup paperSize="9" orientation="portrait" r:id="rId2"/>
  <ignoredErrors>
    <ignoredError sqref="F40" formula="1"/>
  </ignoredErrors>
  <legacyDrawing r:id="rId3"/>
  <extLst>
    <ext xmlns:x14="http://schemas.microsoft.com/office/spreadsheetml/2009/9/main" uri="{78C0D931-6437-407d-A8EE-F0AAD7539E65}">
      <x14:conditionalFormattings>
        <x14:conditionalFormatting xmlns:xm="http://schemas.microsoft.com/office/excel/2006/main">
          <x14:cfRule type="expression" priority="56" id="{171A0ECE-8687-456C-8E5C-FE77A4DC4B06}">
            <xm:f>'\\ademe.intra\angers$\services\SMVD\pineaua\Référentiel ECi\Test de sencibilité\[Référentiel Economie Circulaire V2.1 (test 50).xlsx]Préambule'!#REF!="Non"</xm:f>
            <x14:dxf>
              <fill>
                <patternFill patternType="lightUp">
                  <fgColor theme="0" tint="-0.499984740745262"/>
                </patternFill>
              </fill>
            </x14:dxf>
          </x14:cfRule>
          <xm:sqref>F67</xm:sqref>
        </x14:conditionalFormatting>
        <x14:conditionalFormatting xmlns:xm="http://schemas.microsoft.com/office/excel/2006/main">
          <x14:cfRule type="expression" priority="55" id="{4E20AA1C-4653-4F46-B996-F49B6855B402}">
            <xm:f>'\\ademe.intra\angers$\services\SMVD\pineaua\Référentiel ECi\Test de sencibilité\[Référentiel Economie Circulaire V2.1 (test 50).xlsx]Préambule'!#REF!="Non"</xm:f>
            <x14:dxf>
              <fill>
                <patternFill patternType="lightUp">
                  <fgColor theme="0" tint="-0.499984740745262"/>
                </patternFill>
              </fill>
            </x14:dxf>
          </x14:cfRule>
          <xm:sqref>F124:H124</xm:sqref>
        </x14:conditionalFormatting>
        <x14:conditionalFormatting xmlns:xm="http://schemas.microsoft.com/office/excel/2006/main">
          <x14:cfRule type="expression" priority="54" id="{A1B4A3F4-BD11-4E5E-9493-0F59D578C88B}">
            <xm:f>'\\ademe.intra\angers$\services\SMVD\pineaua\Référentiel ECi\Test de sencibilité\[Référentiel Economie Circulaire V2.1 (test 50).xlsx]Préambule'!#REF!="Non"</xm:f>
            <x14:dxf>
              <fill>
                <patternFill patternType="lightUp">
                  <fgColor theme="0" tint="-0.499984740745262"/>
                </patternFill>
              </fill>
            </x14:dxf>
          </x14:cfRule>
          <xm:sqref>E72</xm:sqref>
        </x14:conditionalFormatting>
        <x14:conditionalFormatting xmlns:xm="http://schemas.microsoft.com/office/excel/2006/main">
          <x14:cfRule type="expression" priority="53" id="{8F91987F-4345-4426-B23B-5AE28AC916B2}">
            <xm:f>'\\ademe.intra\angers$\services\SMVD\pineaua\Référentiel ECi\Test de sencibilité\[Référentiel Economie Circulaire V2.1 (test 50).xlsx]Préambule'!#REF!="Non"</xm:f>
            <x14:dxf>
              <fill>
                <patternFill patternType="lightUp">
                  <fgColor theme="0" tint="-0.499984740745262"/>
                </patternFill>
              </fill>
            </x14:dxf>
          </x14:cfRule>
          <xm:sqref>E129:H129</xm:sqref>
        </x14:conditionalFormatting>
        <x14:conditionalFormatting xmlns:xm="http://schemas.microsoft.com/office/excel/2006/main">
          <x14:cfRule type="expression" priority="57" id="{723569F4-56A5-4F2E-8E03-6B5A23DEA2B5}">
            <xm:f>'\\ademe.intra\angers$\services\SMVD\pineaua\Référentiel ECi\Test de sencibilité\[Référentiel Economie Circulaire V2.1 (test 50).xlsx]Préambule'!#REF!="Non"</xm:f>
            <x14:dxf>
              <fill>
                <patternFill patternType="lightUp">
                  <fgColor theme="1" tint="0.499984740745262"/>
                  <bgColor auto="1"/>
                </patternFill>
              </fill>
            </x14:dxf>
          </x14:cfRule>
          <xm:sqref>K124 C61:D61 C67:D67 C124:D124 K152 C152:D152 K181 C181:D181 K96 C96:D96 C118:G118 I118:K118 I119:I120</xm:sqref>
        </x14:conditionalFormatting>
        <x14:conditionalFormatting xmlns:xm="http://schemas.microsoft.com/office/excel/2006/main">
          <x14:cfRule type="expression" priority="58" id="{68239C04-409C-4B16-98C3-4071790672C1}">
            <xm:f>'\\ademe.intra\angers$\services\SMVD\pineaua\Référentiel ECi\Test de sencibilité\[Référentiel Economie Circulaire V2.1 (test 50).xlsx]Préambule'!#REF!="Non"</xm:f>
            <x14:dxf>
              <fill>
                <patternFill patternType="lightUp">
                  <fgColor theme="0" tint="-0.499984740745262"/>
                </patternFill>
              </fill>
            </x14:dxf>
          </x14:cfRule>
          <xm:sqref>E61:G61 E67:H67 J61 J67 J124 E124:H124</xm:sqref>
        </x14:conditionalFormatting>
        <x14:conditionalFormatting xmlns:xm="http://schemas.microsoft.com/office/excel/2006/main">
          <x14:cfRule type="expression" priority="59" id="{77FA9B55-D4F3-49D3-B6A0-044A8D7EA115}">
            <xm:f>'\\ademe.intra\angers$\services\SMVD\pineaua\Référentiel ECi\Test de sencibilité\[Référentiel Economie Circulaire V2.1 (test 50).xlsx]Préambule'!#REF!="Non"</xm:f>
            <x14:dxf>
              <fill>
                <patternFill patternType="lightUp">
                  <fgColor theme="0" tint="-0.499984740745262"/>
                </patternFill>
              </fill>
            </x14:dxf>
          </x14:cfRule>
          <x14:cfRule type="expression" priority="60" id="{D405C257-7158-4161-B48C-12FB91D56E03}">
            <xm:f>'\\ademe.intra\angers$\services\SMVD\pineaua\Référentiel ECi\Test de sencibilité\[Référentiel Economie Circulaire V2.1 (test 50).xlsx]Préambule'!#REF!="Non"</xm:f>
            <x14:dxf>
              <fill>
                <patternFill patternType="lightUp">
                  <fgColor theme="1" tint="0.499984740745262"/>
                  <bgColor auto="1"/>
                </patternFill>
              </fill>
            </x14:dxf>
          </x14:cfRule>
          <xm:sqref>F68</xm:sqref>
        </x14:conditionalFormatting>
        <x14:conditionalFormatting xmlns:xm="http://schemas.microsoft.com/office/excel/2006/main">
          <x14:cfRule type="expression" priority="61" id="{F91EA79A-993E-4E07-9BE1-12BC054083E7}">
            <xm:f>'\\ademe.intra\angers$\services\SMVD\pineaua\Référentiel ECi\Test de sencibilité\[Référentiel Economie Circulaire V2.1 (test 50).xlsx]Préambule'!#REF!="Non"</xm:f>
            <x14:dxf>
              <fill>
                <patternFill patternType="lightUp">
                  <fgColor theme="0" tint="-0.499984740745262"/>
                </patternFill>
              </fill>
            </x14:dxf>
          </x14:cfRule>
          <xm:sqref>C60:G60 C117:G117 C67:H67 J60 J67 J96 I117:J117 J124 J152 J181 C181:H181 C152:H152 C124:H124 C96:H96</xm:sqref>
        </x14:conditionalFormatting>
        <x14:conditionalFormatting xmlns:xm="http://schemas.microsoft.com/office/excel/2006/main">
          <x14:cfRule type="expression" priority="62" id="{601EC472-836A-4B3A-8F54-AEEE6BE2AAED}">
            <xm:f>'\\ademe.intra\angers$\services\SMVD\pineaua\Référentiel ECi\Test de sencibilité\[Référentiel Economie Circulaire V2.1 (test 50).xlsx]Préambule'!#REF!="Non"</xm:f>
            <x14:dxf>
              <fill>
                <patternFill patternType="lightUp">
                  <fgColor theme="0" tint="-0.499984740745262"/>
                </patternFill>
              </fill>
            </x14:dxf>
          </x14:cfRule>
          <xm:sqref>C73:J73 C130:J130</xm:sqref>
        </x14:conditionalFormatting>
        <x14:conditionalFormatting xmlns:xm="http://schemas.microsoft.com/office/excel/2006/main">
          <x14:cfRule type="expression" priority="51" id="{EBF5B28C-D734-44F9-8CEB-A762EE30D696}">
            <xm:f>'\\ademe.intra\angers$\services\SMVD\pineaua\Référentiel ECi\Test de sencibilité\[Référentiel Economie Circulaire V2.1 (test 50).xlsx]Préambule'!#REF!="Non"</xm:f>
            <x14:dxf>
              <fill>
                <patternFill patternType="lightUp">
                  <fgColor theme="0" tint="-0.499984740745262"/>
                </patternFill>
              </fill>
            </x14:dxf>
          </x14:cfRule>
          <xm:sqref>C34:G34 J34</xm:sqref>
        </x14:conditionalFormatting>
        <x14:conditionalFormatting xmlns:xm="http://schemas.microsoft.com/office/excel/2006/main">
          <x14:cfRule type="expression" priority="52" id="{22783561-4A6C-4139-818A-AA665F32BD5E}">
            <xm:f>'\\ademe.intra\angers$\services\SMVD\pineaua\Référentiel ECi\Test de sencibilité\[Référentiel Economie Circulaire V2.1 (test 50).xlsx]Préambule'!#REF!="Non"</xm:f>
            <x14:dxf>
              <fill>
                <patternFill patternType="lightUp">
                  <fgColor theme="0" tint="-0.499984740745262"/>
                </patternFill>
              </fill>
            </x14:dxf>
          </x14:cfRule>
          <xm:sqref>C33:G33 J33 E32:G32</xm:sqref>
        </x14:conditionalFormatting>
        <x14:conditionalFormatting xmlns:xm="http://schemas.microsoft.com/office/excel/2006/main">
          <x14:cfRule type="expression" priority="50" id="{3046B2C5-048B-46E6-9E7F-F0842F24F443}">
            <xm:f>'\\ademe.intra\angers$\services\SMVD\pineaua\Référentiel ECi\Test de sencibilité\[Référentiel Economie Circulaire V2.1 (test 50).xlsx]Préambule'!#REF!="Non"</xm:f>
            <x14:dxf>
              <fill>
                <patternFill patternType="lightUp">
                  <fgColor theme="0" tint="-0.499984740745262"/>
                </patternFill>
              </fill>
            </x14:dxf>
          </x14:cfRule>
          <xm:sqref>C40:D40</xm:sqref>
        </x14:conditionalFormatting>
        <x14:conditionalFormatting xmlns:xm="http://schemas.microsoft.com/office/excel/2006/main">
          <x14:cfRule type="expression" priority="49" id="{FBB025C5-2130-4D03-AF4D-8D5518B45E0B}">
            <xm:f>'\\ademe.intra\angers$\services\SMVD\pineaua\Référentiel ECi\Test de sencibilité\[Référentiel Economie Circulaire V2.1 (test 50).xlsx]Préambule'!#REF!="Non"</xm:f>
            <x14:dxf>
              <fill>
                <patternFill patternType="lightUp">
                  <fgColor theme="0" tint="-0.499984740745262"/>
                </patternFill>
              </fill>
            </x14:dxf>
          </x14:cfRule>
          <xm:sqref>J40</xm:sqref>
        </x14:conditionalFormatting>
        <x14:conditionalFormatting xmlns:xm="http://schemas.microsoft.com/office/excel/2006/main">
          <x14:cfRule type="expression" priority="48" id="{FA047265-04D7-42C6-87D2-8FE6DB81F4EA}">
            <xm:f>'\\ademe.intra\angers$\services\SMVD\pineaua\Référentiel ECi\Test de sencibilité\[Référentiel Economie Circulaire V2.1 (test 50).xlsx]Préambule'!#REF!="Non"</xm:f>
            <x14:dxf>
              <fill>
                <patternFill patternType="lightUp">
                  <fgColor theme="0" tint="-0.34998626667073579"/>
                </patternFill>
              </fill>
            </x14:dxf>
          </x14:cfRule>
          <xm:sqref>C46:J46</xm:sqref>
        </x14:conditionalFormatting>
        <x14:conditionalFormatting xmlns:xm="http://schemas.microsoft.com/office/excel/2006/main">
          <x14:cfRule type="expression" priority="47" id="{28FA6F8C-0F9D-4112-85B9-5D8B99CBAB11}">
            <xm:f>'\\ademe.intra\angers$\services\SMVD\pineaua\Référentiel ECi\Test de sencibilité\[Référentiel Economie Circulaire V2.1 (test 50).xlsx]Préambule'!#REF!="Non"</xm:f>
            <x14:dxf>
              <fill>
                <patternFill patternType="lightUp">
                  <fgColor theme="0" tint="-0.34998626667073579"/>
                </patternFill>
              </fill>
            </x14:dxf>
          </x14:cfRule>
          <xm:sqref>E45:H45</xm:sqref>
        </x14:conditionalFormatting>
        <x14:conditionalFormatting xmlns:xm="http://schemas.microsoft.com/office/excel/2006/main">
          <x14:cfRule type="expression" priority="42" id="{1CB52EE1-4A5D-43D9-B549-D64CE4793F22}">
            <xm:f>'\\ademe.intra\angers$\services\SMVD\pineaua\Référentiel ECi\Test de sencibilité\[Référentiel Economie Circulaire V2.1 (test 50).xlsx]Préambule'!#REF!="Non"</xm:f>
            <x14:dxf>
              <fill>
                <patternFill patternType="lightUp">
                  <fgColor theme="0" tint="-0.499984740745262"/>
                </patternFill>
              </fill>
            </x14:dxf>
          </x14:cfRule>
          <xm:sqref>F152</xm:sqref>
        </x14:conditionalFormatting>
        <x14:conditionalFormatting xmlns:xm="http://schemas.microsoft.com/office/excel/2006/main">
          <x14:cfRule type="expression" priority="41" id="{E11287BF-DDD7-476E-9948-082F76D11BE3}">
            <xm:f>'\\ademe.intra\angers$\services\SMVD\pineaua\Référentiel ECi\Test de sencibilité\[Référentiel Economie Circulaire V2.1 (test 50).xlsx]Préambule'!#REF!="Non"</xm:f>
            <x14:dxf>
              <fill>
                <patternFill patternType="lightUp">
                  <fgColor theme="0" tint="-0.499984740745262"/>
                </patternFill>
              </fill>
            </x14:dxf>
          </x14:cfRule>
          <xm:sqref>E157:H157</xm:sqref>
        </x14:conditionalFormatting>
        <x14:conditionalFormatting xmlns:xm="http://schemas.microsoft.com/office/excel/2006/main">
          <x14:cfRule type="expression" priority="43" id="{AC96E1E9-4D65-4C1F-B6C8-5B2E8CE12276}">
            <xm:f>'\\ademe.intra\angers$\services\SMVD\pineaua\Référentiel ECi\Test de sencibilité\[Référentiel Economie Circulaire V2.1 (test 50).xlsx]Préambule'!#REF!="Non"</xm:f>
            <x14:dxf>
              <fill>
                <patternFill patternType="lightUp">
                  <fgColor theme="1" tint="0.499984740745262"/>
                  <bgColor auto="1"/>
                </patternFill>
              </fill>
            </x14:dxf>
          </x14:cfRule>
          <xm:sqref>C146:G146 J146:K146</xm:sqref>
        </x14:conditionalFormatting>
        <x14:conditionalFormatting xmlns:xm="http://schemas.microsoft.com/office/excel/2006/main">
          <x14:cfRule type="expression" priority="44" id="{ACCF62C6-8215-4D93-AF8E-14CD627C9C55}">
            <xm:f>'\\ademe.intra\angers$\services\SMVD\pineaua\Référentiel ECi\Test de sencibilité\[Référentiel Economie Circulaire V2.1 (test 50).xlsx]Préambule'!#REF!="Non"</xm:f>
            <x14:dxf>
              <fill>
                <patternFill patternType="lightUp">
                  <fgColor theme="0" tint="-0.499984740745262"/>
                </patternFill>
              </fill>
            </x14:dxf>
          </x14:cfRule>
          <xm:sqref>J152 E152:H152</xm:sqref>
        </x14:conditionalFormatting>
        <x14:conditionalFormatting xmlns:xm="http://schemas.microsoft.com/office/excel/2006/main">
          <x14:cfRule type="expression" priority="45" id="{3E4EF6C6-0D16-4FD9-B9D3-D3EE59E79189}">
            <xm:f>'\\ademe.intra\angers$\services\SMVD\pineaua\Référentiel ECi\Test de sencibilité\[Référentiel Economie Circulaire V2.1 (test 50).xlsx]Préambule'!#REF!="Non"</xm:f>
            <x14:dxf>
              <fill>
                <patternFill patternType="lightUp">
                  <fgColor theme="0" tint="-0.499984740745262"/>
                </patternFill>
              </fill>
            </x14:dxf>
          </x14:cfRule>
          <xm:sqref>C145:G145 J145</xm:sqref>
        </x14:conditionalFormatting>
        <x14:conditionalFormatting xmlns:xm="http://schemas.microsoft.com/office/excel/2006/main">
          <x14:cfRule type="expression" priority="46" id="{62870F05-61B6-4B50-A149-41DB2DB8CFC9}">
            <xm:f>'\\ademe.intra\angers$\services\SMVD\pineaua\Référentiel ECi\Test de sencibilité\[Référentiel Economie Circulaire V2.1 (test 50).xlsx]Préambule'!#REF!="Non"</xm:f>
            <x14:dxf>
              <fill>
                <patternFill patternType="lightUp">
                  <fgColor theme="0" tint="-0.499984740745262"/>
                </patternFill>
              </fill>
            </x14:dxf>
          </x14:cfRule>
          <xm:sqref>C158:J158</xm:sqref>
        </x14:conditionalFormatting>
        <x14:conditionalFormatting xmlns:xm="http://schemas.microsoft.com/office/excel/2006/main">
          <x14:cfRule type="expression" priority="36" id="{2FCB7DD7-AAA7-4ECC-B1D9-478528A54BD4}">
            <xm:f>'\\ademe.intra\angers$\services\SMVD\pineaua\Référentiel ECi\Test de sencibilité\[Référentiel Economie Circulaire V2.1 (test 50).xlsx]Préambule'!#REF!="Non"</xm:f>
            <x14:dxf>
              <fill>
                <patternFill patternType="lightUp">
                  <fgColor theme="0" tint="-0.499984740745262"/>
                </patternFill>
              </fill>
            </x14:dxf>
          </x14:cfRule>
          <xm:sqref>F181:H181</xm:sqref>
        </x14:conditionalFormatting>
        <x14:conditionalFormatting xmlns:xm="http://schemas.microsoft.com/office/excel/2006/main">
          <x14:cfRule type="expression" priority="35" id="{E97AB0CF-EA07-40F0-8A56-C120C34AFA6F}">
            <xm:f>'\\ademe.intra\angers$\services\SMVD\pineaua\Référentiel ECi\Test de sencibilité\[Référentiel Economie Circulaire V2.1 (test 50).xlsx]Préambule'!#REF!="Non"</xm:f>
            <x14:dxf>
              <fill>
                <patternFill patternType="lightUp">
                  <fgColor theme="0" tint="-0.499984740745262"/>
                </patternFill>
              </fill>
            </x14:dxf>
          </x14:cfRule>
          <xm:sqref>E186:H186</xm:sqref>
        </x14:conditionalFormatting>
        <x14:conditionalFormatting xmlns:xm="http://schemas.microsoft.com/office/excel/2006/main">
          <x14:cfRule type="expression" priority="37" id="{B7D15B0D-8EF1-4244-AF1A-1DA1ED32EB70}">
            <xm:f>'\\ademe.intra\angers$\services\SMVD\pineaua\Référentiel ECi\Test de sencibilité\[Référentiel Economie Circulaire V2.1 (test 50).xlsx]Préambule'!#REF!="Non"</xm:f>
            <x14:dxf>
              <fill>
                <patternFill patternType="lightUp">
                  <fgColor theme="1" tint="0.499984740745262"/>
                  <bgColor auto="1"/>
                </patternFill>
              </fill>
            </x14:dxf>
          </x14:cfRule>
          <xm:sqref>J175:K175 C175:G175</xm:sqref>
        </x14:conditionalFormatting>
        <x14:conditionalFormatting xmlns:xm="http://schemas.microsoft.com/office/excel/2006/main">
          <x14:cfRule type="expression" priority="38" id="{C679B614-9AD5-4336-9555-E01EA285024C}">
            <xm:f>'\\ademe.intra\angers$\services\SMVD\pineaua\Référentiel ECi\Test de sencibilité\[Référentiel Economie Circulaire V2.1 (test 50).xlsx]Préambule'!#REF!="Non"</xm:f>
            <x14:dxf>
              <fill>
                <patternFill patternType="lightUp">
                  <fgColor theme="0" tint="-0.499984740745262"/>
                </patternFill>
              </fill>
            </x14:dxf>
          </x14:cfRule>
          <xm:sqref>J181 E181:H181</xm:sqref>
        </x14:conditionalFormatting>
        <x14:conditionalFormatting xmlns:xm="http://schemas.microsoft.com/office/excel/2006/main">
          <x14:cfRule type="expression" priority="39" id="{B1BE7163-A74E-47D1-85AF-0DF9382CB294}">
            <xm:f>'\\ademe.intra\angers$\services\SMVD\pineaua\Référentiel ECi\Test de sencibilité\[Référentiel Economie Circulaire V2.1 (test 50).xlsx]Préambule'!#REF!="Non"</xm:f>
            <x14:dxf>
              <fill>
                <patternFill patternType="lightUp">
                  <fgColor theme="0" tint="-0.499984740745262"/>
                </patternFill>
              </fill>
            </x14:dxf>
          </x14:cfRule>
          <xm:sqref>C174:G174 J174</xm:sqref>
        </x14:conditionalFormatting>
        <x14:conditionalFormatting xmlns:xm="http://schemas.microsoft.com/office/excel/2006/main">
          <x14:cfRule type="expression" priority="40" id="{AB6A3BC7-6ECB-4A9B-8539-F984F0551704}">
            <xm:f>'\\ademe.intra\angers$\services\SMVD\pineaua\Référentiel ECi\Test de sencibilité\[Référentiel Economie Circulaire V2.1 (test 50).xlsx]Préambule'!#REF!="Non"</xm:f>
            <x14:dxf>
              <fill>
                <patternFill patternType="lightUp">
                  <fgColor theme="0" tint="-0.499984740745262"/>
                </patternFill>
              </fill>
            </x14:dxf>
          </x14:cfRule>
          <xm:sqref>C187:J187</xm:sqref>
        </x14:conditionalFormatting>
        <x14:conditionalFormatting xmlns:xm="http://schemas.microsoft.com/office/excel/2006/main">
          <x14:cfRule type="expression" priority="30" id="{7290C7FC-28C5-4632-AC3C-3A12E268CBA8}">
            <xm:f>'\\ademe.intra\angers$\services\SMVD\pineaua\Référentiel ECi\Test de sencibilité\[Référentiel Economie Circulaire V2.1 (test 50).xlsx]Préambule'!#REF!="Non"</xm:f>
            <x14:dxf>
              <fill>
                <patternFill patternType="lightUp">
                  <fgColor theme="0" tint="-0.499984740745262"/>
                </patternFill>
              </fill>
            </x14:dxf>
          </x14:cfRule>
          <xm:sqref>F96</xm:sqref>
        </x14:conditionalFormatting>
        <x14:conditionalFormatting xmlns:xm="http://schemas.microsoft.com/office/excel/2006/main">
          <x14:cfRule type="expression" priority="29" id="{A1E71F55-B438-486B-B014-DAF3F255A05D}">
            <xm:f>'\\ademe.intra\angers$\services\SMVD\pineaua\Référentiel ECi\Test de sencibilité\[Référentiel Economie Circulaire V2.1 (test 50).xlsx]Préambule'!#REF!="Non"</xm:f>
            <x14:dxf>
              <fill>
                <patternFill patternType="lightUp">
                  <fgColor theme="0" tint="-0.499984740745262"/>
                </patternFill>
              </fill>
            </x14:dxf>
          </x14:cfRule>
          <xm:sqref>E101:H101</xm:sqref>
        </x14:conditionalFormatting>
        <x14:conditionalFormatting xmlns:xm="http://schemas.microsoft.com/office/excel/2006/main">
          <x14:cfRule type="expression" priority="31" id="{185F4486-3503-45D2-BB6E-906E4E068D20}">
            <xm:f>'\\ademe.intra\angers$\services\SMVD\pineaua\Référentiel ECi\Test de sencibilité\[Référentiel Economie Circulaire V2.1 (test 50).xlsx]Préambule'!#REF!="Non"</xm:f>
            <x14:dxf>
              <fill>
                <patternFill patternType="lightUp">
                  <fgColor theme="1" tint="0.499984740745262"/>
                  <bgColor auto="1"/>
                </patternFill>
              </fill>
            </x14:dxf>
          </x14:cfRule>
          <xm:sqref>C90:G90 J90:K90</xm:sqref>
        </x14:conditionalFormatting>
        <x14:conditionalFormatting xmlns:xm="http://schemas.microsoft.com/office/excel/2006/main">
          <x14:cfRule type="expression" priority="32" id="{74949AA8-2989-4C21-8568-00AEAB0B5401}">
            <xm:f>'\\ademe.intra\angers$\services\SMVD\pineaua\Référentiel ECi\Test de sencibilité\[Référentiel Economie Circulaire V2.1 (test 50).xlsx]Préambule'!#REF!="Non"</xm:f>
            <x14:dxf>
              <fill>
                <patternFill patternType="lightUp">
                  <fgColor theme="0" tint="-0.499984740745262"/>
                </patternFill>
              </fill>
            </x14:dxf>
          </x14:cfRule>
          <xm:sqref>J96 E96:H96</xm:sqref>
        </x14:conditionalFormatting>
        <x14:conditionalFormatting xmlns:xm="http://schemas.microsoft.com/office/excel/2006/main">
          <x14:cfRule type="expression" priority="33" id="{FB863E6B-6F20-4DA9-B03C-0852804455E1}">
            <xm:f>'\\ademe.intra\angers$\services\SMVD\pineaua\Référentiel ECi\Test de sencibilité\[Référentiel Economie Circulaire V2.1 (test 50).xlsx]Préambule'!#REF!="Non"</xm:f>
            <x14:dxf>
              <fill>
                <patternFill patternType="lightUp">
                  <fgColor theme="0" tint="-0.499984740745262"/>
                </patternFill>
              </fill>
            </x14:dxf>
          </x14:cfRule>
          <xm:sqref>C89:G89 J89</xm:sqref>
        </x14:conditionalFormatting>
        <x14:conditionalFormatting xmlns:xm="http://schemas.microsoft.com/office/excel/2006/main">
          <x14:cfRule type="expression" priority="34" id="{C0860B51-FEC7-47B5-8444-10B846871F70}">
            <xm:f>'\\ademe.intra\angers$\services\SMVD\pineaua\Référentiel ECi\Test de sencibilité\[Référentiel Economie Circulaire V2.1 (test 50).xlsx]Préambule'!#REF!="Non"</xm:f>
            <x14:dxf>
              <fill>
                <patternFill patternType="lightUp">
                  <fgColor theme="0" tint="-0.499984740745262"/>
                </patternFill>
              </fill>
            </x14:dxf>
          </x14:cfRule>
          <xm:sqref>C102:J102</xm:sqref>
        </x14:conditionalFormatting>
        <x14:conditionalFormatting xmlns:xm="http://schemas.microsoft.com/office/excel/2006/main">
          <x14:cfRule type="expression" priority="28" id="{68285F1F-1896-4A87-92FF-437E90E37630}">
            <xm:f>'\\ademe.intra\angers$\services\SMVD\pineaua\Référentiel ECi\Test de sencibilité\[Référentiel Economie Circulaire V2.1 (test 50).xlsx]Préambule'!#REF!="Non"</xm:f>
            <x14:dxf>
              <fill>
                <patternFill patternType="lightUp">
                  <fgColor theme="0" tint="-0.499984740745262"/>
                </patternFill>
              </fill>
            </x14:dxf>
          </x14:cfRule>
          <xm:sqref>C40:D40 J40</xm:sqref>
        </x14:conditionalFormatting>
        <x14:conditionalFormatting xmlns:xm="http://schemas.microsoft.com/office/excel/2006/main">
          <x14:cfRule type="expression" priority="3" id="{628B76CC-A40E-4B44-964B-681D6A1A7D34}">
            <xm:f>'\\ademe.intra\angers$\services\SMVD\pineaua\Référentiel ECi\Test de sencibilité\[Référentiel Economie Circulaire V2.1 (test 50).xlsx]Préambule'!#REF!="Non"</xm:f>
            <x14:dxf>
              <fill>
                <patternFill patternType="lightUp">
                  <fgColor theme="0" tint="-0.499984740745262"/>
                </patternFill>
              </fill>
            </x14:dxf>
          </x14:cfRule>
          <xm:sqref>E35:H35</xm:sqref>
        </x14:conditionalFormatting>
        <x14:conditionalFormatting xmlns:xm="http://schemas.microsoft.com/office/excel/2006/main">
          <x14:cfRule type="cellIs" priority="1" operator="equal" id="{C004791F-0695-4E64-8A7C-DB7E85D1E16B}">
            <xm:f>Listes_v1!$B$325</xm:f>
            <x14:dxf>
              <fill>
                <patternFill patternType="lightUp">
                  <fgColor theme="0" tint="-0.34998626667073579"/>
                </patternFill>
              </fill>
            </x14:dxf>
          </x14:cfRule>
          <xm:sqref>E29:I49</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325"/>
  <sheetViews>
    <sheetView topLeftCell="A220" workbookViewId="0">
      <selection activeCell="Q243" sqref="Q243"/>
    </sheetView>
  </sheetViews>
  <sheetFormatPr baseColWidth="10" defaultRowHeight="14.4" x14ac:dyDescent="0.3"/>
  <cols>
    <col min="2" max="2" width="16.6640625" customWidth="1"/>
    <col min="4" max="4" width="2.5546875" customWidth="1"/>
    <col min="5" max="5" width="34.77734375" customWidth="1"/>
    <col min="7" max="7" width="4.88671875" customWidth="1"/>
    <col min="8" max="8" width="28.77734375" customWidth="1"/>
    <col min="9" max="9" width="12.88671875" customWidth="1"/>
    <col min="10" max="10" width="2.44140625" customWidth="1"/>
    <col min="11" max="11" width="25.21875" customWidth="1"/>
    <col min="13" max="13" width="2.21875" customWidth="1"/>
    <col min="14" max="14" width="16" customWidth="1"/>
    <col min="17" max="17" width="40.21875" customWidth="1"/>
  </cols>
  <sheetData>
    <row r="2" spans="1:21" x14ac:dyDescent="0.3">
      <c r="A2" s="979" t="s">
        <v>824</v>
      </c>
      <c r="B2" s="979"/>
      <c r="C2" s="979"/>
      <c r="D2" s="979"/>
      <c r="E2" s="979"/>
      <c r="F2" s="979"/>
      <c r="G2" s="979"/>
      <c r="H2" s="979"/>
      <c r="I2" s="979"/>
      <c r="J2" s="979"/>
      <c r="K2" s="979"/>
      <c r="L2" s="979"/>
      <c r="M2" s="979"/>
      <c r="N2" s="979"/>
      <c r="O2" s="979"/>
    </row>
    <row r="4" spans="1:21" x14ac:dyDescent="0.3">
      <c r="A4" t="s">
        <v>14</v>
      </c>
      <c r="B4" t="s">
        <v>141</v>
      </c>
      <c r="E4" t="s">
        <v>142</v>
      </c>
      <c r="H4" t="s">
        <v>143</v>
      </c>
      <c r="K4" t="s">
        <v>144</v>
      </c>
      <c r="N4" t="s">
        <v>145</v>
      </c>
      <c r="Q4" s="331" t="s">
        <v>142</v>
      </c>
      <c r="R4" s="331"/>
      <c r="T4" s="331" t="s">
        <v>144</v>
      </c>
      <c r="U4" s="331"/>
    </row>
    <row r="5" spans="1:21" x14ac:dyDescent="0.3">
      <c r="B5" s="3" t="s">
        <v>1131</v>
      </c>
      <c r="C5" s="3">
        <v>0</v>
      </c>
      <c r="E5" s="262" t="s">
        <v>1131</v>
      </c>
      <c r="F5" s="262">
        <v>0</v>
      </c>
      <c r="H5" s="3" t="s">
        <v>1131</v>
      </c>
      <c r="I5" s="3">
        <v>0</v>
      </c>
      <c r="K5" s="3" t="s">
        <v>1160</v>
      </c>
      <c r="L5" s="262">
        <v>0</v>
      </c>
      <c r="N5" s="3" t="s">
        <v>1165</v>
      </c>
      <c r="O5" s="3">
        <v>0</v>
      </c>
      <c r="Q5" s="332" t="s">
        <v>248</v>
      </c>
      <c r="R5" s="332">
        <v>0</v>
      </c>
      <c r="T5" s="332" t="s">
        <v>248</v>
      </c>
      <c r="U5" s="332">
        <v>0</v>
      </c>
    </row>
    <row r="6" spans="1:21" x14ac:dyDescent="0.3">
      <c r="B6" s="3" t="s">
        <v>882</v>
      </c>
      <c r="C6" s="3">
        <v>0.2</v>
      </c>
      <c r="E6" s="3" t="s">
        <v>1133</v>
      </c>
      <c r="F6" s="262">
        <v>0.2</v>
      </c>
      <c r="H6" s="652" t="s">
        <v>1162</v>
      </c>
      <c r="I6" s="3">
        <v>0.2</v>
      </c>
      <c r="K6" s="3" t="s">
        <v>1153</v>
      </c>
      <c r="L6" s="3">
        <v>0.15</v>
      </c>
      <c r="N6" s="3" t="s">
        <v>1185</v>
      </c>
      <c r="O6" s="3">
        <v>0.2</v>
      </c>
      <c r="Q6" s="332" t="s">
        <v>249</v>
      </c>
      <c r="R6" s="332">
        <v>0.2</v>
      </c>
      <c r="T6" s="332" t="s">
        <v>253</v>
      </c>
      <c r="U6" s="332">
        <v>0.2</v>
      </c>
    </row>
    <row r="7" spans="1:21" x14ac:dyDescent="0.3">
      <c r="B7" s="3" t="s">
        <v>883</v>
      </c>
      <c r="C7" s="3">
        <v>0.3</v>
      </c>
      <c r="E7" s="3" t="s">
        <v>1134</v>
      </c>
      <c r="F7" s="262">
        <v>0.2</v>
      </c>
      <c r="H7" s="3" t="s">
        <v>1164</v>
      </c>
      <c r="I7" s="3">
        <v>0.3</v>
      </c>
      <c r="K7" s="3" t="s">
        <v>1154</v>
      </c>
      <c r="L7" s="3">
        <v>0.3</v>
      </c>
      <c r="N7" s="3" t="s">
        <v>1186</v>
      </c>
      <c r="O7" s="3">
        <v>0.2</v>
      </c>
      <c r="Q7" s="332" t="s">
        <v>250</v>
      </c>
      <c r="R7" s="332">
        <v>0.4</v>
      </c>
      <c r="T7" s="332" t="s">
        <v>254</v>
      </c>
      <c r="U7" s="332">
        <v>0.4</v>
      </c>
    </row>
    <row r="8" spans="1:21" x14ac:dyDescent="0.3">
      <c r="B8" s="3" t="s">
        <v>884</v>
      </c>
      <c r="C8" s="3">
        <v>0.4</v>
      </c>
      <c r="E8" s="3" t="s">
        <v>1135</v>
      </c>
      <c r="F8" s="262">
        <v>0.2</v>
      </c>
      <c r="H8" s="3" t="s">
        <v>1163</v>
      </c>
      <c r="I8" s="3">
        <v>0.5</v>
      </c>
      <c r="K8" s="3" t="s">
        <v>1155</v>
      </c>
      <c r="L8" s="3">
        <v>0.45</v>
      </c>
      <c r="N8" s="3" t="s">
        <v>1187</v>
      </c>
      <c r="O8" s="3">
        <v>0.2</v>
      </c>
      <c r="Q8" s="332"/>
      <c r="R8" s="332"/>
      <c r="T8" s="332"/>
      <c r="U8" s="332"/>
    </row>
    <row r="9" spans="1:21" x14ac:dyDescent="0.3">
      <c r="B9" s="262" t="s">
        <v>1132</v>
      </c>
      <c r="C9" s="262">
        <v>0.1</v>
      </c>
      <c r="E9" s="3" t="s">
        <v>1136</v>
      </c>
      <c r="F9" s="262">
        <v>0.2</v>
      </c>
      <c r="H9" s="3" t="s">
        <v>863</v>
      </c>
      <c r="I9" s="262">
        <f>I6+I7</f>
        <v>0.5</v>
      </c>
      <c r="K9" s="3" t="s">
        <v>1156</v>
      </c>
      <c r="L9" s="3">
        <v>0.6</v>
      </c>
      <c r="N9" s="3" t="s">
        <v>1188</v>
      </c>
      <c r="O9" s="215">
        <f ca="1">Calculs!L103*0.4</f>
        <v>0.21352380952380956</v>
      </c>
      <c r="Q9" s="332" t="s">
        <v>251</v>
      </c>
      <c r="R9" s="332">
        <v>0.7</v>
      </c>
      <c r="T9" s="332" t="s">
        <v>255</v>
      </c>
      <c r="U9" s="332">
        <v>0.7</v>
      </c>
    </row>
    <row r="10" spans="1:21" x14ac:dyDescent="0.3">
      <c r="B10" s="3" t="s">
        <v>863</v>
      </c>
      <c r="C10" s="3">
        <f>C6+C7</f>
        <v>0.5</v>
      </c>
      <c r="E10" s="3" t="s">
        <v>1137</v>
      </c>
      <c r="F10" s="262">
        <v>0.2</v>
      </c>
      <c r="H10" s="3" t="s">
        <v>866</v>
      </c>
      <c r="I10" s="3">
        <f>I6+I8</f>
        <v>0.7</v>
      </c>
      <c r="K10" s="3" t="s">
        <v>1161</v>
      </c>
      <c r="L10" s="3">
        <v>0</v>
      </c>
      <c r="N10" s="3" t="s">
        <v>863</v>
      </c>
      <c r="O10" s="3">
        <f>O6+O7</f>
        <v>0.4</v>
      </c>
      <c r="Q10" s="332" t="s">
        <v>252</v>
      </c>
      <c r="R10" s="332">
        <v>1</v>
      </c>
      <c r="T10" s="332" t="s">
        <v>256</v>
      </c>
      <c r="U10" s="332">
        <v>1</v>
      </c>
    </row>
    <row r="11" spans="1:21" x14ac:dyDescent="0.3">
      <c r="B11" s="3" t="s">
        <v>866</v>
      </c>
      <c r="C11" s="3">
        <f>C6+C8</f>
        <v>0.60000000000000009</v>
      </c>
      <c r="E11" s="3" t="s">
        <v>1142</v>
      </c>
      <c r="F11" s="3">
        <f>F6+F7</f>
        <v>0.4</v>
      </c>
      <c r="H11" s="3" t="s">
        <v>864</v>
      </c>
      <c r="I11" s="3">
        <f>I7+I8</f>
        <v>0.8</v>
      </c>
      <c r="K11" s="3" t="s">
        <v>1157</v>
      </c>
      <c r="L11" s="3">
        <v>0.64</v>
      </c>
      <c r="N11" s="3" t="s">
        <v>866</v>
      </c>
      <c r="O11" s="3">
        <f>O6+O8</f>
        <v>0.4</v>
      </c>
      <c r="Q11" s="559"/>
      <c r="R11" s="559"/>
      <c r="T11" s="559"/>
      <c r="U11" s="559"/>
    </row>
    <row r="12" spans="1:21" x14ac:dyDescent="0.3">
      <c r="B12" s="3" t="s">
        <v>867</v>
      </c>
      <c r="C12" s="3">
        <f>C6+C9</f>
        <v>0.30000000000000004</v>
      </c>
      <c r="E12" s="3" t="s">
        <v>1143</v>
      </c>
      <c r="F12" s="3">
        <v>0.6</v>
      </c>
      <c r="H12" s="3" t="s">
        <v>865</v>
      </c>
      <c r="I12" s="3">
        <f>I6+I7+I8</f>
        <v>1</v>
      </c>
      <c r="K12" s="3" t="s">
        <v>1158</v>
      </c>
      <c r="L12" s="3">
        <v>0.68</v>
      </c>
      <c r="N12" s="3" t="s">
        <v>867</v>
      </c>
      <c r="O12" s="215">
        <f ca="1">O6+O9</f>
        <v>0.41352380952380957</v>
      </c>
    </row>
    <row r="13" spans="1:21" x14ac:dyDescent="0.3">
      <c r="B13" s="3" t="s">
        <v>864</v>
      </c>
      <c r="C13" s="3">
        <f>C7+C8</f>
        <v>0.7</v>
      </c>
      <c r="E13" s="3" t="s">
        <v>1144</v>
      </c>
      <c r="F13" s="3">
        <v>0.8</v>
      </c>
      <c r="H13" s="145"/>
      <c r="I13" s="145"/>
      <c r="K13" s="3" t="s">
        <v>1159</v>
      </c>
      <c r="L13" s="3">
        <v>0.72</v>
      </c>
      <c r="N13" s="3" t="s">
        <v>864</v>
      </c>
      <c r="O13" s="215">
        <f>O7+O8</f>
        <v>0.4</v>
      </c>
    </row>
    <row r="14" spans="1:21" x14ac:dyDescent="0.3">
      <c r="B14" s="3" t="s">
        <v>868</v>
      </c>
      <c r="C14" s="3">
        <f>C7+C9</f>
        <v>0.4</v>
      </c>
      <c r="E14" s="3" t="s">
        <v>1145</v>
      </c>
      <c r="F14" s="262">
        <v>1</v>
      </c>
      <c r="H14" s="145"/>
      <c r="I14" s="145"/>
      <c r="K14" s="3" t="s">
        <v>1146</v>
      </c>
      <c r="L14" s="3">
        <v>0.76</v>
      </c>
      <c r="N14" s="3" t="s">
        <v>868</v>
      </c>
      <c r="O14" s="215">
        <f ca="1">O7+O9</f>
        <v>0.41352380952380957</v>
      </c>
    </row>
    <row r="15" spans="1:21" x14ac:dyDescent="0.3">
      <c r="B15" s="3" t="s">
        <v>869</v>
      </c>
      <c r="C15" s="3">
        <f>C8+C9</f>
        <v>0.5</v>
      </c>
      <c r="E15" s="698" t="s">
        <v>1141</v>
      </c>
      <c r="F15" s="698"/>
      <c r="H15" s="145"/>
      <c r="I15" s="145"/>
      <c r="K15" s="3" t="s">
        <v>1147</v>
      </c>
      <c r="L15" s="3">
        <v>0.8</v>
      </c>
      <c r="N15" s="3" t="s">
        <v>869</v>
      </c>
      <c r="O15" s="215">
        <f ca="1">O8+O9</f>
        <v>0.41352380952380957</v>
      </c>
    </row>
    <row r="16" spans="1:21" x14ac:dyDescent="0.3">
      <c r="B16" s="3" t="s">
        <v>865</v>
      </c>
      <c r="C16" s="3">
        <f>C6+C7+C8</f>
        <v>0.9</v>
      </c>
      <c r="E16" s="699" t="s">
        <v>1138</v>
      </c>
      <c r="F16" s="699">
        <f>F6+F10</f>
        <v>0.4</v>
      </c>
      <c r="H16" s="145"/>
      <c r="I16" s="145"/>
      <c r="K16" s="3" t="s">
        <v>1148</v>
      </c>
      <c r="L16" s="3">
        <v>0.84</v>
      </c>
      <c r="N16" s="3" t="s">
        <v>865</v>
      </c>
      <c r="O16" s="215">
        <f>O6+O7+O8</f>
        <v>0.60000000000000009</v>
      </c>
    </row>
    <row r="17" spans="1:21" x14ac:dyDescent="0.3">
      <c r="B17" s="3" t="s">
        <v>870</v>
      </c>
      <c r="C17" s="3">
        <f>C6+C8+C9</f>
        <v>0.70000000000000007</v>
      </c>
      <c r="E17" s="699" t="s">
        <v>864</v>
      </c>
      <c r="F17" s="699">
        <f>F7+F8</f>
        <v>0.4</v>
      </c>
      <c r="H17" s="145"/>
      <c r="I17" s="145"/>
      <c r="K17" s="3" t="s">
        <v>1149</v>
      </c>
      <c r="L17" s="3">
        <v>0.88</v>
      </c>
      <c r="N17" s="3" t="s">
        <v>870</v>
      </c>
      <c r="O17" s="215">
        <f ca="1">O6+O8+O9</f>
        <v>0.61352380952380958</v>
      </c>
    </row>
    <row r="18" spans="1:21" x14ac:dyDescent="0.3">
      <c r="B18" s="3" t="s">
        <v>871</v>
      </c>
      <c r="C18" s="3">
        <f>C7+C8+C9</f>
        <v>0.79999999999999993</v>
      </c>
      <c r="E18" s="699" t="s">
        <v>868</v>
      </c>
      <c r="F18" s="699">
        <f>F7+F9</f>
        <v>0.4</v>
      </c>
      <c r="H18" s="145"/>
      <c r="I18" s="145"/>
      <c r="K18" s="3" t="s">
        <v>1150</v>
      </c>
      <c r="L18" s="3">
        <v>0.92</v>
      </c>
      <c r="N18" s="3" t="s">
        <v>871</v>
      </c>
      <c r="O18" s="215">
        <f ca="1">O7+O8+O9</f>
        <v>0.61352380952380958</v>
      </c>
    </row>
    <row r="19" spans="1:21" x14ac:dyDescent="0.3">
      <c r="B19" s="3" t="s">
        <v>872</v>
      </c>
      <c r="C19" s="3">
        <v>1</v>
      </c>
      <c r="E19" s="699" t="s">
        <v>869</v>
      </c>
      <c r="F19" s="699">
        <f>F8+F9</f>
        <v>0.4</v>
      </c>
      <c r="H19" s="145"/>
      <c r="I19" s="145"/>
      <c r="K19" s="3" t="s">
        <v>1151</v>
      </c>
      <c r="L19" s="3">
        <v>0.96</v>
      </c>
      <c r="N19" s="3" t="s">
        <v>872</v>
      </c>
      <c r="O19" s="3">
        <v>1</v>
      </c>
    </row>
    <row r="20" spans="1:21" x14ac:dyDescent="0.3">
      <c r="B20" s="281"/>
      <c r="C20" s="145"/>
      <c r="E20" s="699" t="s">
        <v>1139</v>
      </c>
      <c r="F20" s="699">
        <f>F8+F10</f>
        <v>0.4</v>
      </c>
      <c r="K20" s="3" t="s">
        <v>1152</v>
      </c>
      <c r="L20" s="262">
        <v>1</v>
      </c>
    </row>
    <row r="21" spans="1:21" x14ac:dyDescent="0.3">
      <c r="E21" s="699" t="s">
        <v>865</v>
      </c>
      <c r="F21" s="699">
        <f>F7+F8+F9</f>
        <v>0.60000000000000009</v>
      </c>
    </row>
    <row r="22" spans="1:21" x14ac:dyDescent="0.3">
      <c r="E22" s="699" t="s">
        <v>870</v>
      </c>
      <c r="F22" s="699">
        <f>F7+F9+F10</f>
        <v>0.60000000000000009</v>
      </c>
      <c r="I22" s="145"/>
    </row>
    <row r="23" spans="1:21" x14ac:dyDescent="0.3">
      <c r="E23" s="699" t="s">
        <v>871</v>
      </c>
      <c r="F23" s="699">
        <f>F8+F9+F10</f>
        <v>0.60000000000000009</v>
      </c>
      <c r="I23" s="145"/>
    </row>
    <row r="24" spans="1:21" x14ac:dyDescent="0.3">
      <c r="E24" s="699" t="s">
        <v>1140</v>
      </c>
      <c r="F24" s="699">
        <v>1</v>
      </c>
    </row>
    <row r="25" spans="1:21" x14ac:dyDescent="0.3">
      <c r="E25" s="700"/>
      <c r="F25" s="700"/>
    </row>
    <row r="27" spans="1:21" x14ac:dyDescent="0.3">
      <c r="A27" t="s">
        <v>33</v>
      </c>
      <c r="B27" t="s">
        <v>141</v>
      </c>
      <c r="E27" s="333" t="s">
        <v>142</v>
      </c>
      <c r="H27" t="s">
        <v>143</v>
      </c>
      <c r="K27" t="s">
        <v>144</v>
      </c>
      <c r="L27" t="s">
        <v>1203</v>
      </c>
      <c r="Q27" s="709" t="s">
        <v>142</v>
      </c>
      <c r="R27" s="331"/>
      <c r="T27" s="331" t="s">
        <v>143</v>
      </c>
      <c r="U27" s="331"/>
    </row>
    <row r="28" spans="1:21" x14ac:dyDescent="0.3">
      <c r="B28" s="3" t="s">
        <v>1190</v>
      </c>
      <c r="C28" s="3">
        <v>0</v>
      </c>
      <c r="E28" t="s">
        <v>876</v>
      </c>
      <c r="H28" s="145" t="s">
        <v>876</v>
      </c>
      <c r="I28" s="145"/>
      <c r="K28" s="3" t="s">
        <v>1204</v>
      </c>
      <c r="L28" s="3">
        <v>0</v>
      </c>
      <c r="Q28" s="710" t="s">
        <v>823</v>
      </c>
      <c r="R28" s="332">
        <v>0</v>
      </c>
      <c r="T28" s="332" t="s">
        <v>82</v>
      </c>
      <c r="U28" s="332">
        <v>1</v>
      </c>
    </row>
    <row r="29" spans="1:21" x14ac:dyDescent="0.3">
      <c r="B29" s="3" t="s">
        <v>1191</v>
      </c>
      <c r="C29" s="3">
        <v>0.1</v>
      </c>
      <c r="H29" s="145"/>
      <c r="I29" s="145"/>
      <c r="K29" s="3" t="s">
        <v>1205</v>
      </c>
      <c r="L29" s="3">
        <v>0.25</v>
      </c>
      <c r="Q29" s="332" t="s">
        <v>554</v>
      </c>
      <c r="R29" s="332">
        <v>0.2</v>
      </c>
      <c r="T29" s="332" t="s">
        <v>56</v>
      </c>
      <c r="U29" s="332">
        <v>0</v>
      </c>
    </row>
    <row r="30" spans="1:21" x14ac:dyDescent="0.3">
      <c r="B30" s="3" t="s">
        <v>1192</v>
      </c>
      <c r="C30" s="3">
        <v>0.3</v>
      </c>
      <c r="K30" s="3" t="s">
        <v>1206</v>
      </c>
      <c r="L30" s="3">
        <v>0.25</v>
      </c>
      <c r="Q30" s="332" t="s">
        <v>555</v>
      </c>
      <c r="R30" s="332">
        <v>0.4</v>
      </c>
    </row>
    <row r="31" spans="1:21" x14ac:dyDescent="0.3">
      <c r="B31" s="3" t="s">
        <v>1193</v>
      </c>
      <c r="C31" s="3">
        <v>0.2</v>
      </c>
      <c r="K31" s="3" t="s">
        <v>1207</v>
      </c>
      <c r="L31" s="3">
        <v>0.25</v>
      </c>
      <c r="Q31" s="332" t="s">
        <v>556</v>
      </c>
      <c r="R31" s="332">
        <v>0.6</v>
      </c>
    </row>
    <row r="32" spans="1:21" x14ac:dyDescent="0.3">
      <c r="B32" s="3" t="s">
        <v>1194</v>
      </c>
      <c r="C32" s="3">
        <v>0.2</v>
      </c>
      <c r="K32" s="3" t="s">
        <v>1208</v>
      </c>
      <c r="L32" s="3">
        <v>0.25</v>
      </c>
      <c r="Q32" s="332" t="s">
        <v>557</v>
      </c>
      <c r="R32" s="332">
        <v>0.8</v>
      </c>
    </row>
    <row r="33" spans="1:18" x14ac:dyDescent="0.3">
      <c r="B33" s="3" t="s">
        <v>1195</v>
      </c>
      <c r="C33" s="3">
        <v>0.2</v>
      </c>
      <c r="K33" s="3" t="s">
        <v>863</v>
      </c>
      <c r="L33" s="3">
        <f>L29+L30</f>
        <v>0.5</v>
      </c>
      <c r="Q33" s="332" t="s">
        <v>558</v>
      </c>
      <c r="R33" s="332">
        <v>1</v>
      </c>
    </row>
    <row r="34" spans="1:18" x14ac:dyDescent="0.3">
      <c r="B34" s="262" t="s">
        <v>1197</v>
      </c>
      <c r="C34" s="262">
        <v>0.4</v>
      </c>
      <c r="K34" s="3" t="s">
        <v>866</v>
      </c>
      <c r="L34" s="3">
        <f>L29+L31</f>
        <v>0.5</v>
      </c>
      <c r="Q34" s="559"/>
      <c r="R34" s="559"/>
    </row>
    <row r="35" spans="1:18" x14ac:dyDescent="0.3">
      <c r="B35" s="262" t="s">
        <v>1198</v>
      </c>
      <c r="C35" s="262">
        <v>0.6</v>
      </c>
      <c r="K35" s="3" t="s">
        <v>867</v>
      </c>
      <c r="L35" s="3">
        <f>L29+L32</f>
        <v>0.5</v>
      </c>
      <c r="Q35" s="559"/>
      <c r="R35" s="559"/>
    </row>
    <row r="36" spans="1:18" x14ac:dyDescent="0.3">
      <c r="B36" s="262" t="s">
        <v>1199</v>
      </c>
      <c r="C36" s="262">
        <v>0.7</v>
      </c>
      <c r="K36" s="3" t="s">
        <v>864</v>
      </c>
      <c r="L36" s="3">
        <f>L30+L31</f>
        <v>0.5</v>
      </c>
      <c r="Q36" s="559"/>
      <c r="R36" s="559"/>
    </row>
    <row r="37" spans="1:18" x14ac:dyDescent="0.3">
      <c r="B37" s="262" t="s">
        <v>1200</v>
      </c>
      <c r="C37" s="262">
        <v>0.8</v>
      </c>
      <c r="K37" s="3" t="s">
        <v>868</v>
      </c>
      <c r="L37" s="3">
        <f>L30+L32</f>
        <v>0.5</v>
      </c>
      <c r="Q37" s="559"/>
      <c r="R37" s="559"/>
    </row>
    <row r="38" spans="1:18" x14ac:dyDescent="0.3">
      <c r="B38" s="262" t="s">
        <v>1201</v>
      </c>
      <c r="C38" s="262">
        <v>0.9</v>
      </c>
      <c r="K38" s="3" t="s">
        <v>869</v>
      </c>
      <c r="L38" s="3">
        <f>L31+L32</f>
        <v>0.5</v>
      </c>
      <c r="Q38" s="559"/>
      <c r="R38" s="559"/>
    </row>
    <row r="39" spans="1:18" x14ac:dyDescent="0.3">
      <c r="B39" s="262" t="s">
        <v>1202</v>
      </c>
      <c r="C39" s="262">
        <v>1</v>
      </c>
      <c r="K39" s="3" t="s">
        <v>865</v>
      </c>
      <c r="L39" s="3">
        <f>L29+L30+L31</f>
        <v>0.75</v>
      </c>
      <c r="Q39" s="559"/>
      <c r="R39" s="559"/>
    </row>
    <row r="40" spans="1:18" x14ac:dyDescent="0.3">
      <c r="K40" s="3" t="s">
        <v>870</v>
      </c>
      <c r="L40" s="3">
        <f>L29+L31+L32</f>
        <v>0.75</v>
      </c>
      <c r="Q40" s="559"/>
      <c r="R40" s="559"/>
    </row>
    <row r="41" spans="1:18" x14ac:dyDescent="0.3">
      <c r="K41" s="3" t="s">
        <v>871</v>
      </c>
      <c r="L41" s="3">
        <f>L30+L31+L32</f>
        <v>0.75</v>
      </c>
      <c r="Q41" s="559"/>
      <c r="R41" s="559"/>
    </row>
    <row r="42" spans="1:18" x14ac:dyDescent="0.3">
      <c r="K42" s="3" t="s">
        <v>872</v>
      </c>
      <c r="L42" s="3">
        <v>1</v>
      </c>
      <c r="Q42" s="559"/>
      <c r="R42" s="559"/>
    </row>
    <row r="43" spans="1:18" x14ac:dyDescent="0.3">
      <c r="Q43" s="559"/>
      <c r="R43" s="559"/>
    </row>
    <row r="44" spans="1:18" x14ac:dyDescent="0.3">
      <c r="Q44" s="559"/>
      <c r="R44" s="559"/>
    </row>
    <row r="45" spans="1:18" x14ac:dyDescent="0.3">
      <c r="Q45" s="559"/>
      <c r="R45" s="559"/>
    </row>
    <row r="46" spans="1:18" x14ac:dyDescent="0.3">
      <c r="A46" t="s">
        <v>35</v>
      </c>
      <c r="B46" t="s">
        <v>141</v>
      </c>
      <c r="E46" t="s">
        <v>142</v>
      </c>
    </row>
    <row r="47" spans="1:18" x14ac:dyDescent="0.3">
      <c r="B47" s="3" t="s">
        <v>1210</v>
      </c>
      <c r="C47" s="3">
        <v>0</v>
      </c>
      <c r="E47" s="3" t="s">
        <v>1216</v>
      </c>
      <c r="F47" s="3">
        <v>0</v>
      </c>
    </row>
    <row r="48" spans="1:18" x14ac:dyDescent="0.3">
      <c r="B48" s="3" t="s">
        <v>1211</v>
      </c>
      <c r="C48" s="3">
        <v>0.5</v>
      </c>
      <c r="E48" s="3" t="s">
        <v>1217</v>
      </c>
      <c r="F48" s="3">
        <v>0.4</v>
      </c>
      <c r="Q48" s="487" t="s">
        <v>825</v>
      </c>
    </row>
    <row r="49" spans="2:21" x14ac:dyDescent="0.3">
      <c r="B49" s="3" t="s">
        <v>1212</v>
      </c>
      <c r="C49" s="3">
        <v>0.25</v>
      </c>
      <c r="E49" s="3" t="s">
        <v>1218</v>
      </c>
      <c r="F49" s="3">
        <v>0.1</v>
      </c>
      <c r="Q49" s="487" t="s">
        <v>891</v>
      </c>
    </row>
    <row r="50" spans="2:21" x14ac:dyDescent="0.3">
      <c r="B50" s="3" t="s">
        <v>1213</v>
      </c>
      <c r="C50" s="262">
        <v>0.25</v>
      </c>
      <c r="E50" s="3" t="s">
        <v>1219</v>
      </c>
      <c r="F50" s="262">
        <v>0.2</v>
      </c>
      <c r="K50" s="701"/>
      <c r="P50" t="s">
        <v>283</v>
      </c>
      <c r="Q50" s="490" t="s">
        <v>286</v>
      </c>
      <c r="R50" s="490"/>
      <c r="S50" s="490"/>
      <c r="T50" s="490"/>
      <c r="U50" s="490"/>
    </row>
    <row r="51" spans="2:21" x14ac:dyDescent="0.3">
      <c r="B51" s="3" t="s">
        <v>863</v>
      </c>
      <c r="C51" s="262">
        <f>C48+C49</f>
        <v>0.75</v>
      </c>
      <c r="E51" s="3" t="s">
        <v>1220</v>
      </c>
      <c r="F51" s="262">
        <v>0.3</v>
      </c>
      <c r="Q51" s="491">
        <v>265</v>
      </c>
      <c r="R51" s="491">
        <v>0</v>
      </c>
      <c r="S51" s="490"/>
      <c r="T51" s="491" t="s">
        <v>284</v>
      </c>
      <c r="U51" s="491">
        <f>(R51-R52)/(Q51-Q52)</f>
        <v>-6.8965517241379309E-3</v>
      </c>
    </row>
    <row r="52" spans="2:21" x14ac:dyDescent="0.3">
      <c r="B52" s="3" t="s">
        <v>866</v>
      </c>
      <c r="C52" s="3">
        <f>C48+C50</f>
        <v>0.75</v>
      </c>
      <c r="E52" s="3" t="s">
        <v>863</v>
      </c>
      <c r="F52" s="3">
        <f>F48+F49</f>
        <v>0.5</v>
      </c>
      <c r="Q52" s="491">
        <v>120</v>
      </c>
      <c r="R52" s="491">
        <v>1</v>
      </c>
      <c r="S52" s="490"/>
      <c r="T52" s="491" t="s">
        <v>285</v>
      </c>
      <c r="U52" s="491">
        <f>R52-U51*Q52</f>
        <v>1.8275862068965516</v>
      </c>
    </row>
    <row r="53" spans="2:21" x14ac:dyDescent="0.3">
      <c r="B53" s="3" t="s">
        <v>864</v>
      </c>
      <c r="C53" s="3">
        <f>C49+C50</f>
        <v>0.5</v>
      </c>
      <c r="E53" s="3" t="s">
        <v>866</v>
      </c>
      <c r="F53" s="3">
        <f>F48+F50</f>
        <v>0.60000000000000009</v>
      </c>
      <c r="Q53" s="490"/>
      <c r="R53" s="490"/>
      <c r="S53" s="490"/>
      <c r="T53" s="490"/>
      <c r="U53" s="490"/>
    </row>
    <row r="54" spans="2:21" x14ac:dyDescent="0.3">
      <c r="B54" s="3" t="s">
        <v>865</v>
      </c>
      <c r="C54" s="3">
        <f>C48+C49+C50</f>
        <v>1</v>
      </c>
      <c r="E54" s="3" t="s">
        <v>867</v>
      </c>
      <c r="F54" s="3">
        <f>F48+F51</f>
        <v>0.7</v>
      </c>
      <c r="Q54" s="490" t="s">
        <v>287</v>
      </c>
      <c r="R54" s="490"/>
      <c r="S54" s="490"/>
      <c r="T54" s="490"/>
      <c r="U54" s="490"/>
    </row>
    <row r="55" spans="2:21" x14ac:dyDescent="0.3">
      <c r="E55" s="3" t="s">
        <v>864</v>
      </c>
      <c r="F55" s="3">
        <f>F49+F50</f>
        <v>0.30000000000000004</v>
      </c>
      <c r="Q55" s="491">
        <v>573</v>
      </c>
      <c r="R55" s="491">
        <v>0</v>
      </c>
      <c r="S55" s="490"/>
      <c r="T55" s="491" t="s">
        <v>284</v>
      </c>
      <c r="U55" s="491">
        <f>(R55-R56)/(Q55-Q56)</f>
        <v>-1.0752688172043012E-2</v>
      </c>
    </row>
    <row r="56" spans="2:21" x14ac:dyDescent="0.3">
      <c r="E56" s="3" t="s">
        <v>868</v>
      </c>
      <c r="F56" s="3">
        <f>F49+F51</f>
        <v>0.4</v>
      </c>
      <c r="Q56" s="491">
        <v>480</v>
      </c>
      <c r="R56" s="491">
        <v>1</v>
      </c>
      <c r="S56" s="490"/>
      <c r="T56" s="491" t="s">
        <v>285</v>
      </c>
      <c r="U56" s="491">
        <f>R56-U55*Q56</f>
        <v>6.1612903225806459</v>
      </c>
    </row>
    <row r="57" spans="2:21" x14ac:dyDescent="0.3">
      <c r="E57" s="3" t="s">
        <v>869</v>
      </c>
      <c r="F57" s="3">
        <f>F50+F51</f>
        <v>0.5</v>
      </c>
    </row>
    <row r="58" spans="2:21" x14ac:dyDescent="0.3">
      <c r="E58" s="3" t="s">
        <v>865</v>
      </c>
      <c r="F58" s="3">
        <f>F48+F49+F50</f>
        <v>0.7</v>
      </c>
    </row>
    <row r="59" spans="2:21" x14ac:dyDescent="0.3">
      <c r="E59" s="3" t="s">
        <v>870</v>
      </c>
      <c r="F59" s="3">
        <f>F48+F50+F51</f>
        <v>0.90000000000000013</v>
      </c>
    </row>
    <row r="60" spans="2:21" x14ac:dyDescent="0.3">
      <c r="E60" s="3" t="s">
        <v>871</v>
      </c>
      <c r="F60" s="3">
        <f>F49+F50+F51</f>
        <v>0.60000000000000009</v>
      </c>
    </row>
    <row r="61" spans="2:21" x14ac:dyDescent="0.3">
      <c r="E61" s="3" t="s">
        <v>872</v>
      </c>
      <c r="F61" s="3">
        <v>1</v>
      </c>
    </row>
    <row r="65" spans="1:18" x14ac:dyDescent="0.3">
      <c r="A65" s="979" t="s">
        <v>101</v>
      </c>
      <c r="B65" s="979"/>
      <c r="C65" s="979"/>
      <c r="D65" s="979"/>
      <c r="E65" s="979"/>
      <c r="F65" s="979"/>
      <c r="G65" s="979"/>
      <c r="H65" s="979"/>
      <c r="I65" s="979"/>
      <c r="J65" s="979"/>
      <c r="K65" s="979"/>
      <c r="L65" s="979"/>
      <c r="M65" s="979"/>
      <c r="N65" s="979"/>
      <c r="O65" s="979"/>
    </row>
    <row r="67" spans="1:18" x14ac:dyDescent="0.3">
      <c r="Q67" s="487"/>
      <c r="R67" s="487"/>
    </row>
    <row r="68" spans="1:18" x14ac:dyDescent="0.3">
      <c r="A68" t="s">
        <v>31</v>
      </c>
      <c r="B68" t="s">
        <v>826</v>
      </c>
      <c r="E68" t="s">
        <v>889</v>
      </c>
      <c r="H68" t="s">
        <v>890</v>
      </c>
      <c r="K68" t="s">
        <v>142</v>
      </c>
      <c r="N68" t="s">
        <v>831</v>
      </c>
      <c r="Q68" s="487" t="s">
        <v>143</v>
      </c>
      <c r="R68" s="487"/>
    </row>
    <row r="69" spans="1:18" x14ac:dyDescent="0.3">
      <c r="B69" s="3" t="s">
        <v>82</v>
      </c>
      <c r="C69" s="3">
        <v>1</v>
      </c>
      <c r="E69" s="3" t="s">
        <v>258</v>
      </c>
      <c r="F69" s="3">
        <v>0</v>
      </c>
      <c r="H69" s="3" t="s">
        <v>827</v>
      </c>
      <c r="I69" s="3">
        <v>0.1</v>
      </c>
      <c r="K69" s="3" t="s">
        <v>1222</v>
      </c>
      <c r="L69" s="3">
        <v>0</v>
      </c>
      <c r="N69" s="3" t="s">
        <v>82</v>
      </c>
      <c r="O69" s="3">
        <v>1</v>
      </c>
      <c r="Q69" s="486" t="s">
        <v>398</v>
      </c>
      <c r="R69" s="486">
        <v>0</v>
      </c>
    </row>
    <row r="70" spans="1:18" x14ac:dyDescent="0.3">
      <c r="B70" s="3" t="s">
        <v>56</v>
      </c>
      <c r="C70" s="3">
        <v>0</v>
      </c>
      <c r="E70" s="3" t="s">
        <v>259</v>
      </c>
      <c r="F70" s="215">
        <f>0.5/3</f>
        <v>0.16666666666666666</v>
      </c>
      <c r="H70" s="3" t="s">
        <v>828</v>
      </c>
      <c r="I70" s="3">
        <v>0.25</v>
      </c>
      <c r="K70" s="3" t="s">
        <v>1225</v>
      </c>
      <c r="L70" s="3">
        <v>0.5</v>
      </c>
      <c r="N70" s="3" t="s">
        <v>56</v>
      </c>
      <c r="O70" s="3">
        <v>0</v>
      </c>
      <c r="Q70" s="486" t="s">
        <v>399</v>
      </c>
      <c r="R70" s="486">
        <v>0.5</v>
      </c>
    </row>
    <row r="71" spans="1:18" x14ac:dyDescent="0.3">
      <c r="E71" s="3" t="s">
        <v>260</v>
      </c>
      <c r="F71" s="215">
        <f>2*0.5/3</f>
        <v>0.33333333333333331</v>
      </c>
      <c r="H71" s="3" t="s">
        <v>829</v>
      </c>
      <c r="I71" s="3">
        <v>0.4</v>
      </c>
      <c r="K71" s="3" t="s">
        <v>1223</v>
      </c>
      <c r="L71" s="3">
        <v>0.5</v>
      </c>
      <c r="Q71" s="486" t="s">
        <v>400</v>
      </c>
      <c r="R71" s="486">
        <v>1</v>
      </c>
    </row>
    <row r="72" spans="1:18" x14ac:dyDescent="0.3">
      <c r="E72" s="3" t="s">
        <v>261</v>
      </c>
      <c r="F72" s="3">
        <f>3*0.5/3</f>
        <v>0.5</v>
      </c>
      <c r="H72" s="3" t="s">
        <v>830</v>
      </c>
      <c r="I72" s="3">
        <v>0.5</v>
      </c>
      <c r="K72" s="3" t="s">
        <v>1224</v>
      </c>
      <c r="L72" s="3">
        <f>L70+L71</f>
        <v>1</v>
      </c>
      <c r="Q72" s="487"/>
      <c r="R72" s="487"/>
    </row>
    <row r="73" spans="1:18" x14ac:dyDescent="0.3">
      <c r="B73" s="145"/>
      <c r="C73" s="145"/>
      <c r="Q73" s="487" t="s">
        <v>832</v>
      </c>
      <c r="R73" s="487"/>
    </row>
    <row r="74" spans="1:18" x14ac:dyDescent="0.3">
      <c r="B74" s="145"/>
      <c r="C74" s="145"/>
    </row>
    <row r="75" spans="1:18" x14ac:dyDescent="0.3">
      <c r="A75" t="s">
        <v>25</v>
      </c>
      <c r="B75" t="s">
        <v>826</v>
      </c>
      <c r="E75" s="281" t="s">
        <v>141</v>
      </c>
      <c r="F75" s="145"/>
      <c r="H75" t="s">
        <v>142</v>
      </c>
      <c r="K75" t="s">
        <v>143</v>
      </c>
    </row>
    <row r="76" spans="1:18" x14ac:dyDescent="0.3">
      <c r="B76" s="3" t="s">
        <v>82</v>
      </c>
      <c r="C76" s="3">
        <v>1</v>
      </c>
      <c r="E76" s="262" t="s">
        <v>1226</v>
      </c>
      <c r="F76" s="563">
        <v>0</v>
      </c>
      <c r="H76" s="3" t="s">
        <v>1230</v>
      </c>
      <c r="I76" s="3">
        <v>0</v>
      </c>
      <c r="K76" s="145" t="s">
        <v>912</v>
      </c>
    </row>
    <row r="77" spans="1:18" x14ac:dyDescent="0.3">
      <c r="B77" s="3" t="s">
        <v>56</v>
      </c>
      <c r="C77" s="3">
        <v>0</v>
      </c>
      <c r="E77" s="262" t="s">
        <v>1227</v>
      </c>
      <c r="F77" s="563">
        <f>1/3</f>
        <v>0.33333333333333331</v>
      </c>
      <c r="H77" s="3" t="s">
        <v>1231</v>
      </c>
      <c r="I77" s="3">
        <v>0.5</v>
      </c>
      <c r="K77" s="3" t="s">
        <v>916</v>
      </c>
      <c r="L77" s="3">
        <v>0</v>
      </c>
    </row>
    <row r="78" spans="1:18" x14ac:dyDescent="0.3">
      <c r="B78" s="145"/>
      <c r="C78" s="145"/>
      <c r="E78" s="262" t="s">
        <v>1228</v>
      </c>
      <c r="F78" s="563">
        <f>1/3</f>
        <v>0.33333333333333331</v>
      </c>
      <c r="H78" s="3" t="s">
        <v>1232</v>
      </c>
      <c r="I78" s="3">
        <v>1</v>
      </c>
      <c r="K78" s="3" t="s">
        <v>910</v>
      </c>
      <c r="L78" s="3">
        <v>0.1</v>
      </c>
    </row>
    <row r="79" spans="1:18" x14ac:dyDescent="0.3">
      <c r="B79" s="145"/>
      <c r="C79" s="145"/>
      <c r="E79" s="262" t="s">
        <v>1229</v>
      </c>
      <c r="F79" s="563">
        <f>1/3</f>
        <v>0.33333333333333331</v>
      </c>
      <c r="H79" s="145"/>
      <c r="I79" s="145"/>
      <c r="K79" s="3" t="s">
        <v>911</v>
      </c>
      <c r="L79" s="3">
        <v>0.2</v>
      </c>
      <c r="Q79" s="145"/>
      <c r="R79" s="145"/>
    </row>
    <row r="80" spans="1:18" x14ac:dyDescent="0.3">
      <c r="B80" s="145"/>
      <c r="C80" s="145"/>
      <c r="E80" s="3" t="s">
        <v>863</v>
      </c>
      <c r="F80" s="563">
        <f>F77+F78</f>
        <v>0.66666666666666663</v>
      </c>
      <c r="H80" s="145"/>
      <c r="I80" s="145"/>
      <c r="K80" s="145" t="s">
        <v>913</v>
      </c>
      <c r="Q80" s="145"/>
      <c r="R80" s="145"/>
    </row>
    <row r="81" spans="2:18" x14ac:dyDescent="0.3">
      <c r="B81" s="145"/>
      <c r="C81" s="145"/>
      <c r="E81" s="3" t="s">
        <v>866</v>
      </c>
      <c r="F81" s="215">
        <f>F77+F79</f>
        <v>0.66666666666666663</v>
      </c>
      <c r="H81" s="145"/>
      <c r="I81" s="145"/>
      <c r="K81" s="3" t="s">
        <v>916</v>
      </c>
      <c r="L81" s="3">
        <v>0</v>
      </c>
      <c r="Q81" s="145"/>
      <c r="R81" s="145"/>
    </row>
    <row r="82" spans="2:18" x14ac:dyDescent="0.3">
      <c r="B82" s="145"/>
      <c r="C82" s="145"/>
      <c r="E82" s="3" t="s">
        <v>864</v>
      </c>
      <c r="F82" s="215">
        <f>F78+F79</f>
        <v>0.66666666666666663</v>
      </c>
      <c r="H82" s="145"/>
      <c r="I82" s="145"/>
      <c r="K82" s="3" t="s">
        <v>910</v>
      </c>
      <c r="L82" s="3">
        <v>0.1</v>
      </c>
      <c r="Q82" s="145"/>
      <c r="R82" s="145"/>
    </row>
    <row r="83" spans="2:18" x14ac:dyDescent="0.3">
      <c r="E83" s="3" t="s">
        <v>865</v>
      </c>
      <c r="F83" s="3">
        <f>F77+F78+F79</f>
        <v>1</v>
      </c>
      <c r="K83" s="3" t="s">
        <v>911</v>
      </c>
      <c r="L83" s="3">
        <v>0.2</v>
      </c>
      <c r="Q83" s="145"/>
      <c r="R83" s="145"/>
    </row>
    <row r="84" spans="2:18" x14ac:dyDescent="0.3">
      <c r="K84" s="145" t="s">
        <v>914</v>
      </c>
      <c r="L84" s="145"/>
      <c r="Q84" s="145"/>
      <c r="R84" s="145"/>
    </row>
    <row r="85" spans="2:18" x14ac:dyDescent="0.3">
      <c r="K85" s="3" t="s">
        <v>916</v>
      </c>
      <c r="L85" s="3">
        <v>0</v>
      </c>
      <c r="Q85" s="145"/>
      <c r="R85" s="145"/>
    </row>
    <row r="86" spans="2:18" x14ac:dyDescent="0.3">
      <c r="K86" s="3" t="s">
        <v>910</v>
      </c>
      <c r="L86" s="3">
        <v>0.1</v>
      </c>
      <c r="Q86" s="145"/>
      <c r="R86" s="145"/>
    </row>
    <row r="87" spans="2:18" x14ac:dyDescent="0.3">
      <c r="K87" s="3" t="s">
        <v>911</v>
      </c>
      <c r="L87" s="3">
        <v>0.2</v>
      </c>
      <c r="Q87" s="145"/>
      <c r="R87" s="145"/>
    </row>
    <row r="88" spans="2:18" x14ac:dyDescent="0.3">
      <c r="K88" s="145" t="s">
        <v>915</v>
      </c>
      <c r="L88" s="145"/>
      <c r="Q88" s="145"/>
      <c r="R88" s="145"/>
    </row>
    <row r="89" spans="2:18" x14ac:dyDescent="0.3">
      <c r="K89" s="3" t="s">
        <v>916</v>
      </c>
      <c r="L89" s="3">
        <v>0</v>
      </c>
      <c r="Q89" s="145"/>
      <c r="R89" s="145"/>
    </row>
    <row r="90" spans="2:18" x14ac:dyDescent="0.3">
      <c r="K90" s="3" t="s">
        <v>910</v>
      </c>
      <c r="L90" s="3">
        <v>0.1</v>
      </c>
      <c r="Q90" s="145"/>
      <c r="R90" s="145"/>
    </row>
    <row r="91" spans="2:18" x14ac:dyDescent="0.3">
      <c r="K91" s="3" t="s">
        <v>911</v>
      </c>
      <c r="L91" s="3">
        <v>0.2</v>
      </c>
      <c r="Q91" s="145"/>
      <c r="R91" s="145"/>
    </row>
    <row r="92" spans="2:18" x14ac:dyDescent="0.3">
      <c r="K92" s="145" t="s">
        <v>917</v>
      </c>
      <c r="L92" s="145"/>
      <c r="Q92" s="145"/>
      <c r="R92" s="145"/>
    </row>
    <row r="93" spans="2:18" x14ac:dyDescent="0.3">
      <c r="K93" s="3" t="s">
        <v>916</v>
      </c>
      <c r="L93" s="3">
        <v>0</v>
      </c>
      <c r="Q93" s="145"/>
      <c r="R93" s="145"/>
    </row>
    <row r="94" spans="2:18" x14ac:dyDescent="0.3">
      <c r="K94" s="3" t="s">
        <v>910</v>
      </c>
      <c r="L94" s="3">
        <v>0.1</v>
      </c>
      <c r="Q94" s="145"/>
      <c r="R94" s="145"/>
    </row>
    <row r="95" spans="2:18" x14ac:dyDescent="0.3">
      <c r="K95" s="3" t="s">
        <v>911</v>
      </c>
      <c r="L95" s="3">
        <v>0.2</v>
      </c>
      <c r="Q95" s="145"/>
      <c r="R95" s="145"/>
    </row>
    <row r="96" spans="2:18" x14ac:dyDescent="0.3">
      <c r="Q96" s="145"/>
      <c r="R96" s="145"/>
    </row>
    <row r="97" spans="1:18" x14ac:dyDescent="0.3">
      <c r="A97" t="s">
        <v>27</v>
      </c>
      <c r="B97" t="s">
        <v>826</v>
      </c>
      <c r="E97" t="s">
        <v>141</v>
      </c>
      <c r="H97" t="s">
        <v>142</v>
      </c>
      <c r="K97" t="s">
        <v>831</v>
      </c>
      <c r="Q97" s="145"/>
      <c r="R97" s="145"/>
    </row>
    <row r="98" spans="1:18" x14ac:dyDescent="0.3">
      <c r="B98" s="3" t="s">
        <v>82</v>
      </c>
      <c r="C98" s="3">
        <v>1</v>
      </c>
      <c r="E98" s="262" t="s">
        <v>1234</v>
      </c>
      <c r="F98" s="262">
        <v>0</v>
      </c>
      <c r="H98" s="3" t="s">
        <v>1238</v>
      </c>
      <c r="I98" s="3">
        <v>0</v>
      </c>
      <c r="K98" s="3" t="s">
        <v>1250</v>
      </c>
      <c r="L98" s="3">
        <v>0</v>
      </c>
      <c r="Q98" s="145"/>
      <c r="R98" s="145"/>
    </row>
    <row r="99" spans="1:18" x14ac:dyDescent="0.3">
      <c r="B99" s="3" t="s">
        <v>56</v>
      </c>
      <c r="C99" s="3">
        <v>0</v>
      </c>
      <c r="E99" s="262" t="s">
        <v>1235</v>
      </c>
      <c r="F99" s="262">
        <v>0.4</v>
      </c>
      <c r="H99" s="3" t="s">
        <v>1239</v>
      </c>
      <c r="I99" s="3">
        <v>0.25</v>
      </c>
      <c r="K99" s="3" t="s">
        <v>1243</v>
      </c>
      <c r="L99" s="3">
        <v>0.2</v>
      </c>
      <c r="Q99" s="145"/>
      <c r="R99" s="145"/>
    </row>
    <row r="100" spans="1:18" x14ac:dyDescent="0.3">
      <c r="E100" s="262" t="s">
        <v>1236</v>
      </c>
      <c r="F100" s="262">
        <v>0.2</v>
      </c>
      <c r="H100" s="3" t="s">
        <v>1240</v>
      </c>
      <c r="I100" s="3">
        <v>0.5</v>
      </c>
      <c r="K100" s="3" t="s">
        <v>1244</v>
      </c>
      <c r="L100" s="3">
        <v>0.4</v>
      </c>
    </row>
    <row r="101" spans="1:18" x14ac:dyDescent="0.3">
      <c r="E101" s="3" t="s">
        <v>1237</v>
      </c>
      <c r="F101" s="262">
        <v>0.4</v>
      </c>
      <c r="H101" s="3" t="s">
        <v>1241</v>
      </c>
      <c r="I101" s="3">
        <v>0.75</v>
      </c>
      <c r="K101" s="3" t="s">
        <v>1245</v>
      </c>
      <c r="L101" s="3">
        <v>0.5</v>
      </c>
    </row>
    <row r="102" spans="1:18" x14ac:dyDescent="0.3">
      <c r="E102" s="3" t="s">
        <v>863</v>
      </c>
      <c r="F102" s="563">
        <f>F99+F100</f>
        <v>0.60000000000000009</v>
      </c>
      <c r="H102" s="3" t="s">
        <v>1242</v>
      </c>
      <c r="I102" s="3">
        <v>1</v>
      </c>
      <c r="K102" s="3" t="s">
        <v>1246</v>
      </c>
      <c r="L102" s="3">
        <v>0.75</v>
      </c>
    </row>
    <row r="103" spans="1:18" x14ac:dyDescent="0.3">
      <c r="E103" s="3" t="s">
        <v>866</v>
      </c>
      <c r="F103" s="215">
        <f>F99+F101</f>
        <v>0.8</v>
      </c>
      <c r="K103" s="3" t="s">
        <v>1247</v>
      </c>
      <c r="L103" s="3">
        <v>0.9</v>
      </c>
    </row>
    <row r="104" spans="1:18" x14ac:dyDescent="0.3">
      <c r="E104" s="3" t="s">
        <v>864</v>
      </c>
      <c r="F104" s="215">
        <f>F100+F101</f>
        <v>0.60000000000000009</v>
      </c>
      <c r="K104" s="3" t="s">
        <v>1248</v>
      </c>
      <c r="L104" s="3">
        <v>1</v>
      </c>
    </row>
    <row r="105" spans="1:18" x14ac:dyDescent="0.3">
      <c r="E105" s="3" t="s">
        <v>865</v>
      </c>
      <c r="F105" s="3">
        <f>F99+F100+F101</f>
        <v>1</v>
      </c>
      <c r="K105" s="145"/>
      <c r="L105" s="145"/>
    </row>
    <row r="107" spans="1:18" x14ac:dyDescent="0.3">
      <c r="A107" t="s">
        <v>28</v>
      </c>
      <c r="B107" s="696" t="s">
        <v>826</v>
      </c>
      <c r="C107" s="696"/>
      <c r="E107" t="s">
        <v>141</v>
      </c>
      <c r="H107" t="s">
        <v>142</v>
      </c>
      <c r="I107" t="s">
        <v>1266</v>
      </c>
      <c r="K107" t="s">
        <v>143</v>
      </c>
      <c r="L107" t="s">
        <v>1266</v>
      </c>
      <c r="N107" t="s">
        <v>144</v>
      </c>
      <c r="O107" t="s">
        <v>1267</v>
      </c>
      <c r="Q107" t="s">
        <v>145</v>
      </c>
    </row>
    <row r="108" spans="1:18" x14ac:dyDescent="0.3">
      <c r="B108" s="697" t="s">
        <v>82</v>
      </c>
      <c r="C108" s="697">
        <v>1</v>
      </c>
      <c r="E108" s="3" t="s">
        <v>1251</v>
      </c>
      <c r="F108" s="3">
        <v>0</v>
      </c>
      <c r="H108" s="3" t="s">
        <v>1255</v>
      </c>
      <c r="I108" s="3">
        <v>0</v>
      </c>
      <c r="K108" t="s">
        <v>876</v>
      </c>
      <c r="N108" s="3" t="s">
        <v>1255</v>
      </c>
      <c r="O108" s="3">
        <v>0</v>
      </c>
      <c r="Q108" s="3" t="s">
        <v>1260</v>
      </c>
      <c r="R108" s="3">
        <v>0</v>
      </c>
    </row>
    <row r="109" spans="1:18" x14ac:dyDescent="0.3">
      <c r="B109" s="697" t="s">
        <v>56</v>
      </c>
      <c r="C109" s="697">
        <v>0</v>
      </c>
      <c r="E109" s="3" t="s">
        <v>1252</v>
      </c>
      <c r="F109" s="3">
        <v>0.2</v>
      </c>
      <c r="H109" s="3" t="s">
        <v>1256</v>
      </c>
      <c r="I109" s="3">
        <v>0.15</v>
      </c>
      <c r="N109" s="3" t="s">
        <v>1256</v>
      </c>
      <c r="O109" s="3">
        <v>0.15</v>
      </c>
      <c r="Q109" s="3" t="s">
        <v>1261</v>
      </c>
      <c r="R109" s="3">
        <v>0.2</v>
      </c>
    </row>
    <row r="110" spans="1:18" x14ac:dyDescent="0.3">
      <c r="E110" s="3" t="s">
        <v>1253</v>
      </c>
      <c r="F110" s="3">
        <v>0.5</v>
      </c>
      <c r="H110" s="3" t="s">
        <v>1257</v>
      </c>
      <c r="I110" s="3">
        <v>0.15</v>
      </c>
      <c r="N110" s="3" t="s">
        <v>1257</v>
      </c>
      <c r="O110" s="3">
        <v>0.15</v>
      </c>
      <c r="Q110" s="3" t="s">
        <v>1262</v>
      </c>
      <c r="R110" s="3">
        <v>0.2</v>
      </c>
    </row>
    <row r="111" spans="1:18" x14ac:dyDescent="0.3">
      <c r="E111" s="3" t="s">
        <v>1254</v>
      </c>
      <c r="F111" s="262">
        <v>1</v>
      </c>
      <c r="H111" s="3" t="s">
        <v>1258</v>
      </c>
      <c r="I111" s="262">
        <v>0.4</v>
      </c>
      <c r="N111" s="3" t="s">
        <v>1258</v>
      </c>
      <c r="O111" s="262">
        <v>0.4</v>
      </c>
      <c r="Q111" s="3" t="s">
        <v>1263</v>
      </c>
      <c r="R111" s="3">
        <v>0.2</v>
      </c>
    </row>
    <row r="112" spans="1:18" x14ac:dyDescent="0.3">
      <c r="H112" s="3" t="s">
        <v>1259</v>
      </c>
      <c r="I112" s="262">
        <v>0.3</v>
      </c>
      <c r="N112" s="3" t="s">
        <v>1259</v>
      </c>
      <c r="O112" s="262">
        <v>0.3</v>
      </c>
      <c r="Q112" s="3" t="s">
        <v>1264</v>
      </c>
      <c r="R112" s="3">
        <v>0.2</v>
      </c>
    </row>
    <row r="113" spans="1:18" x14ac:dyDescent="0.3">
      <c r="H113" s="3" t="s">
        <v>863</v>
      </c>
      <c r="I113" s="3">
        <f>I109+I110</f>
        <v>0.3</v>
      </c>
      <c r="N113" s="3" t="s">
        <v>863</v>
      </c>
      <c r="O113" s="3">
        <f>O109+O110</f>
        <v>0.3</v>
      </c>
      <c r="Q113" s="3" t="s">
        <v>1265</v>
      </c>
      <c r="R113" s="3">
        <v>0.2</v>
      </c>
    </row>
    <row r="114" spans="1:18" x14ac:dyDescent="0.3">
      <c r="H114" s="3" t="s">
        <v>866</v>
      </c>
      <c r="I114" s="3">
        <f>I109+I111</f>
        <v>0.55000000000000004</v>
      </c>
      <c r="N114" s="3" t="s">
        <v>866</v>
      </c>
      <c r="O114" s="3">
        <f>O109+O111</f>
        <v>0.55000000000000004</v>
      </c>
      <c r="Q114" s="3" t="s">
        <v>1142</v>
      </c>
      <c r="R114" s="3">
        <f>R109+R110</f>
        <v>0.4</v>
      </c>
    </row>
    <row r="115" spans="1:18" x14ac:dyDescent="0.3">
      <c r="H115" s="3" t="s">
        <v>867</v>
      </c>
      <c r="I115" s="3">
        <f>I109+I112</f>
        <v>0.44999999999999996</v>
      </c>
      <c r="N115" s="3" t="s">
        <v>867</v>
      </c>
      <c r="O115" s="3">
        <f>O109+O112</f>
        <v>0.44999999999999996</v>
      </c>
      <c r="Q115" s="3" t="s">
        <v>1143</v>
      </c>
      <c r="R115" s="3">
        <v>0.6</v>
      </c>
    </row>
    <row r="116" spans="1:18" x14ac:dyDescent="0.3">
      <c r="H116" s="3" t="s">
        <v>864</v>
      </c>
      <c r="I116" s="3">
        <f>I110+I111</f>
        <v>0.55000000000000004</v>
      </c>
      <c r="N116" s="3" t="s">
        <v>864</v>
      </c>
      <c r="O116" s="3">
        <f>O110+O111</f>
        <v>0.55000000000000004</v>
      </c>
      <c r="Q116" s="3" t="s">
        <v>1144</v>
      </c>
      <c r="R116" s="3">
        <v>0.8</v>
      </c>
    </row>
    <row r="117" spans="1:18" x14ac:dyDescent="0.3">
      <c r="H117" s="3" t="s">
        <v>868</v>
      </c>
      <c r="I117" s="3">
        <f>I110+I112</f>
        <v>0.44999999999999996</v>
      </c>
      <c r="N117" s="3" t="s">
        <v>868</v>
      </c>
      <c r="O117" s="3">
        <f>O110+O112</f>
        <v>0.44999999999999996</v>
      </c>
      <c r="Q117" s="3" t="s">
        <v>1145</v>
      </c>
      <c r="R117" s="262">
        <v>1</v>
      </c>
    </row>
    <row r="118" spans="1:18" x14ac:dyDescent="0.3">
      <c r="H118" s="3" t="s">
        <v>869</v>
      </c>
      <c r="I118" s="3">
        <f>I111+I112</f>
        <v>0.7</v>
      </c>
      <c r="N118" s="3" t="s">
        <v>869</v>
      </c>
      <c r="O118" s="3">
        <f>O111+O112</f>
        <v>0.7</v>
      </c>
    </row>
    <row r="119" spans="1:18" x14ac:dyDescent="0.3">
      <c r="H119" s="3" t="s">
        <v>865</v>
      </c>
      <c r="I119" s="3">
        <f>I109+I110+I111</f>
        <v>0.7</v>
      </c>
      <c r="N119" s="3" t="s">
        <v>865</v>
      </c>
      <c r="O119" s="3">
        <f>O109+O110+O111</f>
        <v>0.7</v>
      </c>
    </row>
    <row r="120" spans="1:18" x14ac:dyDescent="0.3">
      <c r="H120" s="3" t="s">
        <v>870</v>
      </c>
      <c r="I120" s="3">
        <f>I109+I111+I112</f>
        <v>0.85000000000000009</v>
      </c>
      <c r="N120" s="3" t="s">
        <v>870</v>
      </c>
      <c r="O120" s="3">
        <f>O109+O111+O112</f>
        <v>0.85000000000000009</v>
      </c>
    </row>
    <row r="121" spans="1:18" x14ac:dyDescent="0.3">
      <c r="H121" s="3" t="s">
        <v>871</v>
      </c>
      <c r="I121" s="3">
        <f>I110+I111+I112</f>
        <v>0.85000000000000009</v>
      </c>
      <c r="N121" s="3" t="s">
        <v>871</v>
      </c>
      <c r="O121" s="3">
        <f>O110+O111+O112</f>
        <v>0.85000000000000009</v>
      </c>
    </row>
    <row r="122" spans="1:18" x14ac:dyDescent="0.3">
      <c r="H122" s="3" t="s">
        <v>872</v>
      </c>
      <c r="I122" s="3">
        <v>1</v>
      </c>
      <c r="N122" s="3" t="s">
        <v>872</v>
      </c>
      <c r="O122" s="3">
        <v>1</v>
      </c>
    </row>
    <row r="123" spans="1:18" x14ac:dyDescent="0.3">
      <c r="H123" s="145"/>
      <c r="I123" s="145"/>
    </row>
    <row r="124" spans="1:18" x14ac:dyDescent="0.3">
      <c r="A124" t="s">
        <v>30</v>
      </c>
      <c r="E124" t="s">
        <v>141</v>
      </c>
      <c r="H124" t="s">
        <v>142</v>
      </c>
      <c r="K124" t="s">
        <v>143</v>
      </c>
    </row>
    <row r="125" spans="1:18" x14ac:dyDescent="0.3">
      <c r="E125" s="3" t="s">
        <v>82</v>
      </c>
      <c r="F125" s="3">
        <v>1</v>
      </c>
      <c r="H125" t="s">
        <v>1273</v>
      </c>
      <c r="I125" s="3">
        <v>0</v>
      </c>
      <c r="K125" s="3" t="s">
        <v>1273</v>
      </c>
      <c r="L125" s="3">
        <v>0</v>
      </c>
      <c r="Q125" s="588"/>
    </row>
    <row r="126" spans="1:18" x14ac:dyDescent="0.3">
      <c r="E126" s="3" t="s">
        <v>56</v>
      </c>
      <c r="F126" s="3">
        <v>0</v>
      </c>
      <c r="H126" t="s">
        <v>1272</v>
      </c>
      <c r="K126" s="3" t="s">
        <v>1274</v>
      </c>
      <c r="L126" s="3">
        <f>1/3</f>
        <v>0.33333333333333331</v>
      </c>
    </row>
    <row r="127" spans="1:18" x14ac:dyDescent="0.3">
      <c r="H127" s="3" t="s">
        <v>82</v>
      </c>
      <c r="I127" s="3">
        <v>0.25</v>
      </c>
      <c r="K127" s="3" t="s">
        <v>1275</v>
      </c>
      <c r="L127" s="3">
        <f>1/3</f>
        <v>0.33333333333333331</v>
      </c>
    </row>
    <row r="128" spans="1:18" x14ac:dyDescent="0.3">
      <c r="H128" s="3" t="s">
        <v>56</v>
      </c>
      <c r="I128" s="3">
        <v>0</v>
      </c>
      <c r="K128" s="3" t="s">
        <v>1276</v>
      </c>
      <c r="L128" s="3">
        <f>1/3</f>
        <v>0.33333333333333331</v>
      </c>
    </row>
    <row r="129" spans="1:17" x14ac:dyDescent="0.3">
      <c r="H129" t="s">
        <v>1270</v>
      </c>
      <c r="K129" s="3" t="s">
        <v>863</v>
      </c>
      <c r="L129" s="563">
        <f>L126+L127</f>
        <v>0.66666666666666663</v>
      </c>
      <c r="Q129" s="713"/>
    </row>
    <row r="130" spans="1:17" x14ac:dyDescent="0.3">
      <c r="H130" s="3" t="s">
        <v>876</v>
      </c>
      <c r="I130" s="3">
        <v>0.5</v>
      </c>
      <c r="K130" s="3" t="s">
        <v>866</v>
      </c>
      <c r="L130" s="215">
        <f>L126+L128</f>
        <v>0.66666666666666663</v>
      </c>
      <c r="Q130" s="713"/>
    </row>
    <row r="131" spans="1:17" x14ac:dyDescent="0.3">
      <c r="H131" t="s">
        <v>1269</v>
      </c>
      <c r="K131" s="3" t="s">
        <v>864</v>
      </c>
      <c r="L131" s="215">
        <f>L127+L128</f>
        <v>0.66666666666666663</v>
      </c>
      <c r="Q131" s="713"/>
    </row>
    <row r="132" spans="1:17" x14ac:dyDescent="0.3">
      <c r="H132" s="3" t="s">
        <v>876</v>
      </c>
      <c r="I132" s="3">
        <v>0.25</v>
      </c>
      <c r="K132" s="3" t="s">
        <v>865</v>
      </c>
      <c r="L132" s="3">
        <f>L126+L127+L128</f>
        <v>1</v>
      </c>
      <c r="Q132" s="713"/>
    </row>
    <row r="133" spans="1:17" x14ac:dyDescent="0.3">
      <c r="Q133" s="713"/>
    </row>
    <row r="134" spans="1:17" x14ac:dyDescent="0.3">
      <c r="Q134" s="713"/>
    </row>
    <row r="135" spans="1:17" x14ac:dyDescent="0.3">
      <c r="Q135" s="713"/>
    </row>
    <row r="136" spans="1:17" x14ac:dyDescent="0.3">
      <c r="Q136" s="713"/>
    </row>
    <row r="137" spans="1:17" x14ac:dyDescent="0.3">
      <c r="Q137" s="713"/>
    </row>
    <row r="138" spans="1:17" x14ac:dyDescent="0.3">
      <c r="A138" s="979" t="s">
        <v>103</v>
      </c>
      <c r="B138" s="979"/>
      <c r="C138" s="979"/>
      <c r="D138" s="979"/>
      <c r="E138" s="979"/>
      <c r="F138" s="979"/>
      <c r="G138" s="979"/>
      <c r="H138" s="979"/>
      <c r="I138" s="979"/>
      <c r="J138" s="979"/>
      <c r="K138" s="979"/>
      <c r="L138" s="979"/>
      <c r="M138" s="979"/>
      <c r="N138" s="979"/>
      <c r="O138" s="979"/>
    </row>
    <row r="140" spans="1:17" x14ac:dyDescent="0.3">
      <c r="A140" t="s">
        <v>46</v>
      </c>
      <c r="E140" t="s">
        <v>141</v>
      </c>
      <c r="H140" t="s">
        <v>142</v>
      </c>
      <c r="K140" t="s">
        <v>143</v>
      </c>
    </row>
    <row r="141" spans="1:17" x14ac:dyDescent="0.3">
      <c r="E141" s="3" t="s">
        <v>1277</v>
      </c>
      <c r="F141" s="3">
        <v>0</v>
      </c>
      <c r="H141" t="s">
        <v>876</v>
      </c>
      <c r="K141" s="3" t="s">
        <v>1281</v>
      </c>
      <c r="L141" s="3">
        <v>0</v>
      </c>
    </row>
    <row r="142" spans="1:17" x14ac:dyDescent="0.3">
      <c r="E142" s="3" t="s">
        <v>1278</v>
      </c>
      <c r="F142" s="3">
        <v>0.4</v>
      </c>
      <c r="K142" s="3" t="s">
        <v>1282</v>
      </c>
      <c r="L142" s="3">
        <v>0.33</v>
      </c>
    </row>
    <row r="143" spans="1:17" x14ac:dyDescent="0.3">
      <c r="E143" s="3" t="s">
        <v>1279</v>
      </c>
      <c r="F143" s="3">
        <v>0.8</v>
      </c>
      <c r="K143" s="3" t="s">
        <v>1283</v>
      </c>
      <c r="L143" s="3">
        <v>0.66</v>
      </c>
    </row>
    <row r="144" spans="1:17" x14ac:dyDescent="0.3">
      <c r="E144" s="3" t="s">
        <v>1280</v>
      </c>
      <c r="F144" s="3">
        <v>1</v>
      </c>
      <c r="K144" s="262" t="s">
        <v>1284</v>
      </c>
      <c r="L144" s="262">
        <v>1</v>
      </c>
    </row>
    <row r="145" spans="1:15" x14ac:dyDescent="0.3">
      <c r="E145" s="281"/>
      <c r="F145" s="281"/>
    </row>
    <row r="146" spans="1:15" x14ac:dyDescent="0.3">
      <c r="B146" s="281"/>
      <c r="C146" s="281"/>
      <c r="E146" s="492"/>
      <c r="F146" s="281"/>
    </row>
    <row r="147" spans="1:15" x14ac:dyDescent="0.3">
      <c r="B147" s="281"/>
      <c r="C147" s="281"/>
      <c r="E147" s="492"/>
      <c r="F147" s="281"/>
    </row>
    <row r="148" spans="1:15" x14ac:dyDescent="0.3">
      <c r="A148" t="s">
        <v>47</v>
      </c>
      <c r="B148" t="s">
        <v>826</v>
      </c>
      <c r="E148" s="281" t="s">
        <v>141</v>
      </c>
      <c r="F148" s="281"/>
      <c r="H148" t="s">
        <v>833</v>
      </c>
      <c r="K148" t="s">
        <v>836</v>
      </c>
      <c r="N148" t="s">
        <v>143</v>
      </c>
    </row>
    <row r="149" spans="1:15" x14ac:dyDescent="0.3">
      <c r="B149" s="3" t="s">
        <v>82</v>
      </c>
      <c r="C149" s="3">
        <v>1</v>
      </c>
      <c r="E149" s="262" t="s">
        <v>1285</v>
      </c>
      <c r="F149" s="262">
        <v>0</v>
      </c>
      <c r="H149" s="3" t="s">
        <v>834</v>
      </c>
      <c r="I149" s="3">
        <v>0</v>
      </c>
      <c r="K149" s="3" t="s">
        <v>837</v>
      </c>
      <c r="L149" s="3">
        <v>0</v>
      </c>
      <c r="N149" s="3" t="s">
        <v>1290</v>
      </c>
      <c r="O149" s="3">
        <v>0</v>
      </c>
    </row>
    <row r="150" spans="1:15" x14ac:dyDescent="0.3">
      <c r="B150" s="3" t="s">
        <v>56</v>
      </c>
      <c r="C150" s="3">
        <v>0</v>
      </c>
      <c r="E150" s="262" t="s">
        <v>1286</v>
      </c>
      <c r="F150" s="262">
        <v>0.1</v>
      </c>
      <c r="H150" s="3" t="s">
        <v>835</v>
      </c>
      <c r="I150" s="3">
        <v>0.5</v>
      </c>
      <c r="K150" s="3" t="s">
        <v>838</v>
      </c>
      <c r="L150" s="3">
        <v>0.5</v>
      </c>
      <c r="N150" s="3" t="s">
        <v>1291</v>
      </c>
      <c r="O150" s="3">
        <v>0.4</v>
      </c>
    </row>
    <row r="151" spans="1:15" x14ac:dyDescent="0.3">
      <c r="E151" s="262" t="s">
        <v>1287</v>
      </c>
      <c r="F151" s="262">
        <v>0.2</v>
      </c>
      <c r="N151" s="3" t="s">
        <v>1292</v>
      </c>
      <c r="O151" s="3">
        <v>0.3</v>
      </c>
    </row>
    <row r="152" spans="1:15" x14ac:dyDescent="0.3">
      <c r="E152" s="262" t="s">
        <v>1288</v>
      </c>
      <c r="F152" s="262">
        <v>0.2</v>
      </c>
      <c r="N152" s="3" t="s">
        <v>1293</v>
      </c>
      <c r="O152" s="3">
        <v>0.3</v>
      </c>
    </row>
    <row r="153" spans="1:15" x14ac:dyDescent="0.3">
      <c r="E153" s="262" t="s">
        <v>1289</v>
      </c>
      <c r="F153" s="262">
        <v>0.5</v>
      </c>
      <c r="N153" s="3" t="s">
        <v>863</v>
      </c>
      <c r="O153" s="563">
        <f>O150+O151</f>
        <v>0.7</v>
      </c>
    </row>
    <row r="154" spans="1:15" x14ac:dyDescent="0.3">
      <c r="E154" s="3" t="s">
        <v>863</v>
      </c>
      <c r="F154" s="3">
        <f>F150+F151</f>
        <v>0.30000000000000004</v>
      </c>
      <c r="N154" s="3" t="s">
        <v>866</v>
      </c>
      <c r="O154" s="215">
        <f>O150+O152</f>
        <v>0.7</v>
      </c>
    </row>
    <row r="155" spans="1:15" x14ac:dyDescent="0.3">
      <c r="E155" s="3" t="s">
        <v>866</v>
      </c>
      <c r="F155" s="3">
        <f>F150+F152</f>
        <v>0.30000000000000004</v>
      </c>
      <c r="N155" s="3" t="s">
        <v>864</v>
      </c>
      <c r="O155" s="215">
        <f>O151+O152</f>
        <v>0.6</v>
      </c>
    </row>
    <row r="156" spans="1:15" x14ac:dyDescent="0.3">
      <c r="E156" s="3" t="s">
        <v>867</v>
      </c>
      <c r="F156" s="3">
        <f>F150+F153</f>
        <v>0.6</v>
      </c>
      <c r="N156" s="3" t="s">
        <v>865</v>
      </c>
      <c r="O156" s="3">
        <f>O150+O151+O152</f>
        <v>1</v>
      </c>
    </row>
    <row r="157" spans="1:15" x14ac:dyDescent="0.3">
      <c r="E157" s="3" t="s">
        <v>864</v>
      </c>
      <c r="F157" s="3">
        <f>F151+F152</f>
        <v>0.4</v>
      </c>
    </row>
    <row r="158" spans="1:15" x14ac:dyDescent="0.3">
      <c r="E158" s="3" t="s">
        <v>868</v>
      </c>
      <c r="F158" s="3">
        <f>F151+F153</f>
        <v>0.7</v>
      </c>
    </row>
    <row r="159" spans="1:15" x14ac:dyDescent="0.3">
      <c r="E159" s="3" t="s">
        <v>869</v>
      </c>
      <c r="F159" s="3">
        <f>F152+F153</f>
        <v>0.7</v>
      </c>
    </row>
    <row r="160" spans="1:15" x14ac:dyDescent="0.3">
      <c r="E160" s="3" t="s">
        <v>865</v>
      </c>
      <c r="F160" s="3">
        <f>F150+F151+F152</f>
        <v>0.5</v>
      </c>
    </row>
    <row r="161" spans="1:15" x14ac:dyDescent="0.3">
      <c r="E161" s="3" t="s">
        <v>870</v>
      </c>
      <c r="F161" s="3">
        <f>F150+F152+F153</f>
        <v>0.8</v>
      </c>
    </row>
    <row r="162" spans="1:15" x14ac:dyDescent="0.3">
      <c r="E162" s="3" t="s">
        <v>871</v>
      </c>
      <c r="F162" s="3">
        <f>F151+F152+F153</f>
        <v>0.9</v>
      </c>
    </row>
    <row r="163" spans="1:15" x14ac:dyDescent="0.3">
      <c r="E163" s="3" t="s">
        <v>872</v>
      </c>
      <c r="F163" s="3">
        <v>1</v>
      </c>
    </row>
    <row r="164" spans="1:15" x14ac:dyDescent="0.3">
      <c r="E164" s="281"/>
      <c r="F164" s="281"/>
    </row>
    <row r="165" spans="1:15" x14ac:dyDescent="0.3">
      <c r="E165" s="281"/>
      <c r="F165" s="281"/>
    </row>
    <row r="166" spans="1:15" x14ac:dyDescent="0.3">
      <c r="E166" s="281"/>
      <c r="F166" s="281"/>
    </row>
    <row r="167" spans="1:15" x14ac:dyDescent="0.3">
      <c r="A167" t="s">
        <v>48</v>
      </c>
      <c r="E167" s="281" t="s">
        <v>141</v>
      </c>
      <c r="H167" s="281" t="s">
        <v>142</v>
      </c>
      <c r="I167" s="281"/>
      <c r="K167" t="s">
        <v>143</v>
      </c>
      <c r="N167" t="s">
        <v>144</v>
      </c>
    </row>
    <row r="168" spans="1:15" x14ac:dyDescent="0.3">
      <c r="E168" s="262" t="s">
        <v>82</v>
      </c>
      <c r="F168" s="3">
        <v>1</v>
      </c>
      <c r="H168" s="493" t="s">
        <v>823</v>
      </c>
      <c r="I168" s="282">
        <v>0</v>
      </c>
      <c r="K168" s="262" t="s">
        <v>82</v>
      </c>
      <c r="L168" s="3">
        <v>1</v>
      </c>
      <c r="N168" s="262" t="s">
        <v>82</v>
      </c>
      <c r="O168" s="3">
        <v>1</v>
      </c>
    </row>
    <row r="169" spans="1:15" x14ac:dyDescent="0.3">
      <c r="E169" s="262" t="s">
        <v>56</v>
      </c>
      <c r="F169" s="3">
        <v>0</v>
      </c>
      <c r="H169" s="493" t="s">
        <v>874</v>
      </c>
      <c r="I169" s="282">
        <v>0.5</v>
      </c>
      <c r="K169" s="262" t="s">
        <v>56</v>
      </c>
      <c r="L169" s="3">
        <v>0</v>
      </c>
      <c r="N169" s="262" t="s">
        <v>56</v>
      </c>
      <c r="O169" s="3">
        <v>0</v>
      </c>
    </row>
    <row r="170" spans="1:15" x14ac:dyDescent="0.3">
      <c r="E170" s="281"/>
      <c r="F170" s="145"/>
      <c r="H170" s="493" t="s">
        <v>875</v>
      </c>
      <c r="I170" s="282">
        <v>0.5</v>
      </c>
      <c r="K170" s="281"/>
      <c r="L170" s="145"/>
      <c r="N170" s="281"/>
      <c r="O170" s="145"/>
    </row>
    <row r="171" spans="1:15" x14ac:dyDescent="0.3">
      <c r="H171" s="262" t="s">
        <v>873</v>
      </c>
      <c r="I171" s="282">
        <v>1</v>
      </c>
    </row>
    <row r="172" spans="1:15" x14ac:dyDescent="0.3">
      <c r="E172" s="340"/>
      <c r="F172" s="341"/>
    </row>
    <row r="173" spans="1:15" x14ac:dyDescent="0.3">
      <c r="B173" s="340"/>
      <c r="C173" s="341"/>
    </row>
    <row r="174" spans="1:15" x14ac:dyDescent="0.3">
      <c r="B174" s="340"/>
      <c r="C174" s="341"/>
    </row>
    <row r="175" spans="1:15" x14ac:dyDescent="0.3">
      <c r="B175" s="340"/>
      <c r="C175" s="341"/>
    </row>
    <row r="176" spans="1:15" x14ac:dyDescent="0.3">
      <c r="B176" s="340"/>
      <c r="C176" s="341"/>
    </row>
    <row r="177" spans="1:15" x14ac:dyDescent="0.3">
      <c r="A177" t="s">
        <v>50</v>
      </c>
      <c r="E177" t="s">
        <v>822</v>
      </c>
      <c r="H177" t="s">
        <v>142</v>
      </c>
      <c r="K177" s="340" t="s">
        <v>143</v>
      </c>
      <c r="L177" s="341"/>
      <c r="N177" t="s">
        <v>144</v>
      </c>
    </row>
    <row r="178" spans="1:15" x14ac:dyDescent="0.3">
      <c r="E178" s="3" t="s">
        <v>839</v>
      </c>
      <c r="F178" s="3">
        <v>0</v>
      </c>
      <c r="H178" s="3" t="s">
        <v>823</v>
      </c>
      <c r="I178" s="3">
        <v>0</v>
      </c>
      <c r="K178" s="493" t="s">
        <v>823</v>
      </c>
      <c r="L178" s="282">
        <v>0</v>
      </c>
      <c r="N178" s="3" t="s">
        <v>1300</v>
      </c>
      <c r="O178" s="3">
        <v>0</v>
      </c>
    </row>
    <row r="179" spans="1:15" x14ac:dyDescent="0.3">
      <c r="E179" s="262" t="s">
        <v>840</v>
      </c>
      <c r="F179" s="262">
        <v>0.05</v>
      </c>
      <c r="H179" s="3" t="s">
        <v>844</v>
      </c>
      <c r="I179" s="3">
        <v>0.2</v>
      </c>
      <c r="K179" s="262" t="s">
        <v>560</v>
      </c>
      <c r="L179" s="282">
        <v>0.5</v>
      </c>
      <c r="N179" s="3" t="s">
        <v>1301</v>
      </c>
      <c r="O179" s="3">
        <v>0.5</v>
      </c>
    </row>
    <row r="180" spans="1:15" x14ac:dyDescent="0.3">
      <c r="E180" s="262" t="s">
        <v>841</v>
      </c>
      <c r="F180" s="262">
        <v>0.2</v>
      </c>
      <c r="H180" s="262" t="s">
        <v>845</v>
      </c>
      <c r="I180" s="3">
        <v>1</v>
      </c>
      <c r="K180" s="262" t="s">
        <v>561</v>
      </c>
      <c r="L180" s="263">
        <v>1</v>
      </c>
      <c r="N180" s="3" t="s">
        <v>1302</v>
      </c>
      <c r="O180" s="3">
        <v>1</v>
      </c>
    </row>
    <row r="181" spans="1:15" x14ac:dyDescent="0.3">
      <c r="E181" s="262" t="s">
        <v>842</v>
      </c>
      <c r="F181" s="262">
        <v>0.5</v>
      </c>
    </row>
    <row r="182" spans="1:15" x14ac:dyDescent="0.3">
      <c r="E182" s="262" t="s">
        <v>843</v>
      </c>
      <c r="F182" s="262">
        <v>1</v>
      </c>
    </row>
    <row r="186" spans="1:15" x14ac:dyDescent="0.3">
      <c r="A186" t="s">
        <v>51</v>
      </c>
      <c r="E186" t="s">
        <v>141</v>
      </c>
      <c r="H186" t="s">
        <v>142</v>
      </c>
      <c r="K186" t="s">
        <v>143</v>
      </c>
      <c r="N186" t="s">
        <v>143</v>
      </c>
    </row>
    <row r="187" spans="1:15" x14ac:dyDescent="0.3">
      <c r="E187" s="3" t="s">
        <v>82</v>
      </c>
      <c r="F187" s="3">
        <v>1</v>
      </c>
      <c r="H187" s="3" t="s">
        <v>823</v>
      </c>
      <c r="I187" s="3">
        <v>0</v>
      </c>
      <c r="K187" s="584" t="s">
        <v>877</v>
      </c>
      <c r="L187" s="585"/>
      <c r="N187" t="s">
        <v>852</v>
      </c>
    </row>
    <row r="188" spans="1:15" x14ac:dyDescent="0.3">
      <c r="E188" s="3" t="s">
        <v>56</v>
      </c>
      <c r="F188" s="3">
        <v>0</v>
      </c>
      <c r="H188" s="3" t="s">
        <v>846</v>
      </c>
      <c r="I188" s="3">
        <v>0.25</v>
      </c>
      <c r="K188" s="3" t="s">
        <v>82</v>
      </c>
      <c r="L188" s="3">
        <v>0.1</v>
      </c>
      <c r="N188" s="3" t="s">
        <v>82</v>
      </c>
      <c r="O188" s="3">
        <v>0.4</v>
      </c>
    </row>
    <row r="189" spans="1:15" x14ac:dyDescent="0.3">
      <c r="H189" s="3" t="s">
        <v>257</v>
      </c>
      <c r="I189" s="3">
        <v>0.5</v>
      </c>
      <c r="K189" s="3" t="s">
        <v>56</v>
      </c>
      <c r="L189" s="3">
        <v>0</v>
      </c>
      <c r="N189" s="3" t="s">
        <v>56</v>
      </c>
      <c r="O189" s="3">
        <v>0</v>
      </c>
    </row>
    <row r="190" spans="1:15" x14ac:dyDescent="0.3">
      <c r="H190" s="3" t="s">
        <v>847</v>
      </c>
      <c r="I190" s="3">
        <v>0.75</v>
      </c>
      <c r="K190" s="586" t="s">
        <v>885</v>
      </c>
      <c r="L190" s="145"/>
    </row>
    <row r="191" spans="1:15" x14ac:dyDescent="0.3">
      <c r="H191" s="3" t="s">
        <v>848</v>
      </c>
      <c r="I191" s="3">
        <v>1</v>
      </c>
      <c r="K191" s="3" t="s">
        <v>82</v>
      </c>
      <c r="L191" s="3">
        <v>0.2</v>
      </c>
      <c r="N191" t="s">
        <v>263</v>
      </c>
    </row>
    <row r="192" spans="1:15" x14ac:dyDescent="0.3">
      <c r="K192" s="3" t="s">
        <v>56</v>
      </c>
      <c r="L192" s="3">
        <v>0</v>
      </c>
      <c r="N192" s="3" t="s">
        <v>82</v>
      </c>
      <c r="O192" s="3">
        <v>0.4</v>
      </c>
    </row>
    <row r="193" spans="1:15" x14ac:dyDescent="0.3">
      <c r="K193" s="584" t="s">
        <v>888</v>
      </c>
      <c r="L193" s="145"/>
      <c r="N193" s="3" t="s">
        <v>56</v>
      </c>
      <c r="O193" s="3">
        <v>0</v>
      </c>
    </row>
    <row r="194" spans="1:15" x14ac:dyDescent="0.3">
      <c r="H194" s="145"/>
      <c r="I194" s="145"/>
      <c r="K194" s="262" t="s">
        <v>878</v>
      </c>
      <c r="L194" s="3">
        <v>0</v>
      </c>
    </row>
    <row r="195" spans="1:15" x14ac:dyDescent="0.3">
      <c r="K195" s="570" t="s">
        <v>881</v>
      </c>
      <c r="L195" s="3">
        <v>0.1</v>
      </c>
      <c r="N195" t="s">
        <v>853</v>
      </c>
    </row>
    <row r="196" spans="1:15" x14ac:dyDescent="0.3">
      <c r="K196" s="3" t="s">
        <v>879</v>
      </c>
      <c r="L196" s="3">
        <v>0.3</v>
      </c>
      <c r="N196" s="3" t="s">
        <v>82</v>
      </c>
      <c r="O196" s="3">
        <v>0.2</v>
      </c>
    </row>
    <row r="197" spans="1:15" x14ac:dyDescent="0.3">
      <c r="K197" s="3" t="s">
        <v>880</v>
      </c>
      <c r="L197" s="3">
        <v>0.5</v>
      </c>
      <c r="N197" s="3" t="s">
        <v>56</v>
      </c>
      <c r="O197" s="3">
        <v>0</v>
      </c>
    </row>
    <row r="198" spans="1:15" x14ac:dyDescent="0.3">
      <c r="K198" s="586" t="s">
        <v>886</v>
      </c>
      <c r="L198" s="145"/>
    </row>
    <row r="199" spans="1:15" x14ac:dyDescent="0.3">
      <c r="K199" s="3" t="s">
        <v>82</v>
      </c>
      <c r="L199" s="3">
        <v>0.1</v>
      </c>
    </row>
    <row r="200" spans="1:15" x14ac:dyDescent="0.3">
      <c r="K200" s="3" t="s">
        <v>56</v>
      </c>
      <c r="L200" s="3">
        <v>0</v>
      </c>
    </row>
    <row r="201" spans="1:15" x14ac:dyDescent="0.3">
      <c r="K201" s="586" t="s">
        <v>887</v>
      </c>
      <c r="L201" s="145"/>
    </row>
    <row r="202" spans="1:15" x14ac:dyDescent="0.3">
      <c r="K202" s="3" t="s">
        <v>82</v>
      </c>
      <c r="L202" s="3">
        <v>0.1</v>
      </c>
    </row>
    <row r="203" spans="1:15" x14ac:dyDescent="0.3">
      <c r="K203" s="3" t="s">
        <v>56</v>
      </c>
      <c r="L203" s="3">
        <v>0</v>
      </c>
    </row>
    <row r="205" spans="1:15" x14ac:dyDescent="0.3">
      <c r="E205" s="145"/>
      <c r="F205" s="145"/>
    </row>
    <row r="206" spans="1:15" x14ac:dyDescent="0.3">
      <c r="E206" s="145"/>
      <c r="F206" s="145"/>
      <c r="H206" s="145"/>
      <c r="I206" s="145"/>
    </row>
    <row r="207" spans="1:15" x14ac:dyDescent="0.3">
      <c r="A207" t="s">
        <v>53</v>
      </c>
      <c r="E207" t="s">
        <v>141</v>
      </c>
      <c r="H207" t="s">
        <v>142</v>
      </c>
      <c r="K207" s="145" t="s">
        <v>143</v>
      </c>
      <c r="L207" s="145"/>
      <c r="N207" t="s">
        <v>144</v>
      </c>
    </row>
    <row r="208" spans="1:15" x14ac:dyDescent="0.3">
      <c r="E208" s="3" t="s">
        <v>1306</v>
      </c>
      <c r="F208" s="3">
        <v>0</v>
      </c>
      <c r="H208" s="3" t="s">
        <v>1319</v>
      </c>
      <c r="I208" s="3">
        <v>0</v>
      </c>
      <c r="K208" s="3" t="s">
        <v>1323</v>
      </c>
      <c r="L208" s="3">
        <v>0</v>
      </c>
      <c r="N208" s="3" t="s">
        <v>1326</v>
      </c>
      <c r="O208" s="3">
        <v>0</v>
      </c>
    </row>
    <row r="209" spans="1:15" x14ac:dyDescent="0.3">
      <c r="E209" s="3" t="s">
        <v>1307</v>
      </c>
      <c r="F209" s="3">
        <v>0.25</v>
      </c>
      <c r="H209" s="3" t="s">
        <v>1320</v>
      </c>
      <c r="I209" s="3">
        <v>0.25</v>
      </c>
      <c r="K209" s="3" t="s">
        <v>1324</v>
      </c>
      <c r="L209" s="3">
        <v>0.5</v>
      </c>
      <c r="N209" s="3" t="s">
        <v>1327</v>
      </c>
      <c r="O209" s="3">
        <v>0.25</v>
      </c>
    </row>
    <row r="210" spans="1:15" x14ac:dyDescent="0.3">
      <c r="E210" s="3" t="s">
        <v>1308</v>
      </c>
      <c r="F210" s="3">
        <v>0.5</v>
      </c>
      <c r="H210" s="3" t="s">
        <v>1321</v>
      </c>
      <c r="I210" s="3">
        <v>0.25</v>
      </c>
      <c r="K210" s="3" t="s">
        <v>1325</v>
      </c>
      <c r="L210" s="3">
        <v>1</v>
      </c>
      <c r="N210" s="3" t="s">
        <v>1328</v>
      </c>
      <c r="O210" s="3">
        <v>0.5</v>
      </c>
    </row>
    <row r="211" spans="1:15" x14ac:dyDescent="0.3">
      <c r="E211" s="262" t="s">
        <v>1309</v>
      </c>
      <c r="F211" s="3">
        <v>0.25</v>
      </c>
      <c r="H211" s="3" t="s">
        <v>1322</v>
      </c>
      <c r="I211" s="3">
        <v>0.5</v>
      </c>
      <c r="N211" s="3" t="s">
        <v>1329</v>
      </c>
      <c r="O211" s="3">
        <v>1</v>
      </c>
    </row>
    <row r="212" spans="1:15" x14ac:dyDescent="0.3">
      <c r="E212" s="3" t="s">
        <v>1310</v>
      </c>
      <c r="F212" s="262">
        <v>0.5</v>
      </c>
      <c r="H212" s="3" t="s">
        <v>863</v>
      </c>
      <c r="I212" s="563">
        <f>I209+I210</f>
        <v>0.5</v>
      </c>
    </row>
    <row r="213" spans="1:15" x14ac:dyDescent="0.3">
      <c r="E213" s="3" t="s">
        <v>866</v>
      </c>
      <c r="F213" s="3">
        <f>F209+F211</f>
        <v>0.5</v>
      </c>
      <c r="H213" s="3" t="s">
        <v>866</v>
      </c>
      <c r="I213" s="215">
        <f>I209+I211</f>
        <v>0.75</v>
      </c>
    </row>
    <row r="214" spans="1:15" x14ac:dyDescent="0.3">
      <c r="E214" s="3" t="s">
        <v>864</v>
      </c>
      <c r="F214" s="3">
        <f>F210+F211</f>
        <v>0.75</v>
      </c>
      <c r="H214" s="3" t="s">
        <v>864</v>
      </c>
      <c r="I214" s="215">
        <f>I210+I211</f>
        <v>0.75</v>
      </c>
    </row>
    <row r="215" spans="1:15" x14ac:dyDescent="0.3">
      <c r="E215" s="3" t="s">
        <v>867</v>
      </c>
      <c r="F215" s="3">
        <f>F209+F212</f>
        <v>0.75</v>
      </c>
      <c r="H215" s="3" t="s">
        <v>865</v>
      </c>
      <c r="I215" s="3">
        <f>I209+I210+I211</f>
        <v>1</v>
      </c>
    </row>
    <row r="216" spans="1:15" x14ac:dyDescent="0.3">
      <c r="E216" s="3" t="s">
        <v>868</v>
      </c>
      <c r="F216" s="3">
        <f>F210+F212</f>
        <v>1</v>
      </c>
      <c r="H216" s="145"/>
      <c r="I216" s="145"/>
    </row>
    <row r="217" spans="1:15" x14ac:dyDescent="0.3">
      <c r="E217" s="145"/>
      <c r="F217" s="145"/>
    </row>
    <row r="218" spans="1:15" x14ac:dyDescent="0.3">
      <c r="A218" t="s">
        <v>55</v>
      </c>
      <c r="E218" t="s">
        <v>141</v>
      </c>
      <c r="H218" s="145" t="s">
        <v>142</v>
      </c>
      <c r="I218" s="145"/>
      <c r="K218" s="689" t="s">
        <v>857</v>
      </c>
      <c r="L218" s="689">
        <v>2</v>
      </c>
      <c r="N218" s="689" t="s">
        <v>858</v>
      </c>
    </row>
    <row r="219" spans="1:15" x14ac:dyDescent="0.3">
      <c r="E219" s="3" t="s">
        <v>1332</v>
      </c>
      <c r="F219" s="3">
        <v>0</v>
      </c>
      <c r="H219" s="689" t="s">
        <v>854</v>
      </c>
      <c r="I219" s="689"/>
      <c r="K219" s="689">
        <v>2</v>
      </c>
      <c r="L219" s="689" t="s">
        <v>860</v>
      </c>
      <c r="N219" s="689">
        <v>10</v>
      </c>
    </row>
    <row r="220" spans="1:15" x14ac:dyDescent="0.3">
      <c r="E220" s="3" t="s">
        <v>1333</v>
      </c>
      <c r="F220" s="3">
        <v>0.4</v>
      </c>
      <c r="H220" s="689" t="s">
        <v>855</v>
      </c>
      <c r="I220" s="689">
        <v>100000</v>
      </c>
      <c r="K220" s="497">
        <v>0</v>
      </c>
      <c r="L220" s="497">
        <v>1</v>
      </c>
      <c r="N220" s="3"/>
    </row>
    <row r="221" spans="1:15" x14ac:dyDescent="0.3">
      <c r="E221" s="3" t="s">
        <v>1334</v>
      </c>
      <c r="F221" s="3">
        <v>0.2</v>
      </c>
      <c r="H221" s="568" t="s">
        <v>856</v>
      </c>
      <c r="I221" s="689">
        <f>I220</f>
        <v>100000</v>
      </c>
      <c r="K221" s="497">
        <v>0</v>
      </c>
      <c r="L221" s="497">
        <v>0.5</v>
      </c>
      <c r="M221" s="489"/>
      <c r="N221" s="497">
        <v>1</v>
      </c>
    </row>
    <row r="222" spans="1:15" x14ac:dyDescent="0.3">
      <c r="E222" s="3" t="s">
        <v>1335</v>
      </c>
      <c r="F222" s="262">
        <v>0.4</v>
      </c>
    </row>
    <row r="223" spans="1:15" x14ac:dyDescent="0.3">
      <c r="E223" s="3" t="s">
        <v>863</v>
      </c>
      <c r="F223" s="563">
        <f>F220+F221</f>
        <v>0.60000000000000009</v>
      </c>
    </row>
    <row r="224" spans="1:15" x14ac:dyDescent="0.3">
      <c r="E224" s="3" t="s">
        <v>866</v>
      </c>
      <c r="F224" s="215">
        <f>F220+F222</f>
        <v>0.8</v>
      </c>
    </row>
    <row r="225" spans="1:18" x14ac:dyDescent="0.3">
      <c r="E225" s="3" t="s">
        <v>864</v>
      </c>
      <c r="F225" s="215">
        <f>F221+F222</f>
        <v>0.60000000000000009</v>
      </c>
    </row>
    <row r="226" spans="1:18" x14ac:dyDescent="0.3">
      <c r="E226" s="3" t="s">
        <v>865</v>
      </c>
      <c r="F226" s="3">
        <f>F220+F221+F222</f>
        <v>1</v>
      </c>
    </row>
    <row r="227" spans="1:18" x14ac:dyDescent="0.3">
      <c r="A227" s="979" t="s">
        <v>105</v>
      </c>
      <c r="B227" s="979"/>
      <c r="C227" s="979"/>
      <c r="D227" s="979"/>
      <c r="E227" s="979"/>
      <c r="F227" s="979"/>
      <c r="G227" s="979"/>
      <c r="H227" s="979"/>
      <c r="I227" s="979"/>
      <c r="J227" s="979"/>
      <c r="K227" s="979"/>
      <c r="L227" s="979"/>
      <c r="M227" s="979"/>
      <c r="N227" s="979"/>
      <c r="O227" s="979"/>
    </row>
    <row r="228" spans="1:18" x14ac:dyDescent="0.3">
      <c r="E228" s="145"/>
      <c r="F228" s="145"/>
      <c r="Q228" s="145"/>
    </row>
    <row r="229" spans="1:18" x14ac:dyDescent="0.3">
      <c r="A229" t="s">
        <v>38</v>
      </c>
      <c r="B229" t="s">
        <v>826</v>
      </c>
      <c r="E229" t="s">
        <v>141</v>
      </c>
      <c r="H229" t="s">
        <v>142</v>
      </c>
      <c r="K229" t="s">
        <v>143</v>
      </c>
      <c r="N229" t="s">
        <v>144</v>
      </c>
      <c r="Q229" s="145"/>
    </row>
    <row r="230" spans="1:18" ht="28.8" x14ac:dyDescent="0.3">
      <c r="B230" s="652" t="s">
        <v>933</v>
      </c>
      <c r="C230" s="3">
        <v>0</v>
      </c>
      <c r="E230" s="3" t="s">
        <v>937</v>
      </c>
      <c r="F230" s="263">
        <v>0</v>
      </c>
      <c r="H230" s="3" t="s">
        <v>940</v>
      </c>
      <c r="I230" s="3">
        <v>0</v>
      </c>
      <c r="K230" s="3" t="s">
        <v>943</v>
      </c>
      <c r="L230" s="3">
        <v>0</v>
      </c>
      <c r="N230" s="3" t="s">
        <v>949</v>
      </c>
      <c r="O230" s="3">
        <v>0</v>
      </c>
      <c r="Q230" s="701"/>
    </row>
    <row r="231" spans="1:18" ht="28.8" x14ac:dyDescent="0.3">
      <c r="B231" s="652" t="s">
        <v>934</v>
      </c>
      <c r="C231" s="3">
        <v>0.6</v>
      </c>
      <c r="E231" s="3" t="s">
        <v>859</v>
      </c>
      <c r="F231" s="263">
        <v>0.6</v>
      </c>
      <c r="H231" s="3" t="s">
        <v>941</v>
      </c>
      <c r="I231" s="653">
        <v>0.8</v>
      </c>
      <c r="K231" s="3" t="s">
        <v>945</v>
      </c>
      <c r="L231" s="3">
        <v>0.3</v>
      </c>
      <c r="N231" s="3" t="s">
        <v>950</v>
      </c>
      <c r="O231" s="3">
        <v>0.5</v>
      </c>
      <c r="Q231" s="145"/>
    </row>
    <row r="232" spans="1:18" ht="72" x14ac:dyDescent="0.3">
      <c r="B232" s="652" t="s">
        <v>935</v>
      </c>
      <c r="C232" s="3">
        <v>1</v>
      </c>
      <c r="E232" s="3" t="s">
        <v>938</v>
      </c>
      <c r="F232" s="263">
        <v>1</v>
      </c>
      <c r="H232" s="3" t="s">
        <v>559</v>
      </c>
      <c r="I232" s="3">
        <v>1</v>
      </c>
      <c r="K232" s="3" t="s">
        <v>946</v>
      </c>
      <c r="L232" s="3">
        <v>0.66</v>
      </c>
      <c r="N232" s="3" t="s">
        <v>951</v>
      </c>
      <c r="O232" s="3">
        <v>0.5</v>
      </c>
      <c r="Q232" s="701"/>
    </row>
    <row r="233" spans="1:18" x14ac:dyDescent="0.3">
      <c r="K233" s="3" t="s">
        <v>944</v>
      </c>
      <c r="L233" s="262">
        <v>1</v>
      </c>
      <c r="N233" s="262" t="s">
        <v>863</v>
      </c>
      <c r="O233" s="262">
        <v>1</v>
      </c>
      <c r="Q233" s="145"/>
    </row>
    <row r="234" spans="1:18" x14ac:dyDescent="0.3">
      <c r="Q234" s="145"/>
    </row>
    <row r="235" spans="1:18" x14ac:dyDescent="0.3">
      <c r="A235" t="s">
        <v>39</v>
      </c>
      <c r="E235" t="s">
        <v>141</v>
      </c>
      <c r="H235" t="s">
        <v>142</v>
      </c>
      <c r="K235" t="s">
        <v>143</v>
      </c>
      <c r="N235" t="s">
        <v>144</v>
      </c>
      <c r="Q235" t="s">
        <v>145</v>
      </c>
    </row>
    <row r="236" spans="1:18" x14ac:dyDescent="0.3">
      <c r="E236" s="3" t="s">
        <v>1273</v>
      </c>
      <c r="F236" s="3">
        <v>0</v>
      </c>
      <c r="H236" s="3" t="s">
        <v>1344</v>
      </c>
      <c r="I236" s="3">
        <v>0</v>
      </c>
      <c r="K236" s="3" t="s">
        <v>1273</v>
      </c>
      <c r="L236" s="3">
        <v>0</v>
      </c>
      <c r="N236" s="3" t="s">
        <v>1273</v>
      </c>
      <c r="O236" s="3">
        <v>1</v>
      </c>
      <c r="Q236" s="3" t="s">
        <v>1352</v>
      </c>
      <c r="R236" s="3">
        <v>0</v>
      </c>
    </row>
    <row r="237" spans="1:18" x14ac:dyDescent="0.3">
      <c r="E237" s="3" t="s">
        <v>1342</v>
      </c>
      <c r="F237" s="3">
        <v>0.5</v>
      </c>
      <c r="H237" s="3" t="s">
        <v>1345</v>
      </c>
      <c r="I237" s="215">
        <f>1/3</f>
        <v>0.33333333333333331</v>
      </c>
      <c r="K237" s="3" t="s">
        <v>1348</v>
      </c>
      <c r="L237" s="3">
        <v>0.5</v>
      </c>
      <c r="N237" s="3" t="s">
        <v>1350</v>
      </c>
      <c r="O237" s="3">
        <v>0.3</v>
      </c>
      <c r="Q237" s="3" t="s">
        <v>1353</v>
      </c>
      <c r="R237" s="3">
        <v>0.5</v>
      </c>
    </row>
    <row r="238" spans="1:18" x14ac:dyDescent="0.3">
      <c r="E238" s="3" t="s">
        <v>1343</v>
      </c>
      <c r="F238" s="3">
        <v>1</v>
      </c>
      <c r="H238" s="3" t="s">
        <v>1346</v>
      </c>
      <c r="I238" s="215">
        <f>2/3</f>
        <v>0.66666666666666663</v>
      </c>
      <c r="K238" s="714" t="s">
        <v>1349</v>
      </c>
      <c r="L238" s="714">
        <v>1</v>
      </c>
      <c r="N238" s="3" t="s">
        <v>1340</v>
      </c>
      <c r="O238" s="262">
        <v>0.7</v>
      </c>
      <c r="Q238" s="3" t="s">
        <v>1354</v>
      </c>
      <c r="R238" s="3">
        <v>0.5</v>
      </c>
    </row>
    <row r="239" spans="1:18" x14ac:dyDescent="0.3">
      <c r="H239" s="3" t="s">
        <v>1347</v>
      </c>
      <c r="I239" s="3">
        <v>1</v>
      </c>
      <c r="K239" s="145"/>
      <c r="L239" s="281"/>
      <c r="Q239" s="262" t="s">
        <v>1355</v>
      </c>
      <c r="R239" s="3">
        <v>1</v>
      </c>
    </row>
    <row r="240" spans="1:18" x14ac:dyDescent="0.3">
      <c r="Q240" s="145"/>
    </row>
    <row r="241" spans="1:17" x14ac:dyDescent="0.3">
      <c r="A241" t="s">
        <v>42</v>
      </c>
      <c r="E241" t="s">
        <v>141</v>
      </c>
      <c r="H241" t="s">
        <v>142</v>
      </c>
      <c r="K241" t="s">
        <v>143</v>
      </c>
      <c r="N241" s="281" t="s">
        <v>144</v>
      </c>
      <c r="O241" s="145"/>
      <c r="Q241" s="145"/>
    </row>
    <row r="242" spans="1:17" x14ac:dyDescent="0.3">
      <c r="E242" s="3" t="s">
        <v>1356</v>
      </c>
      <c r="F242" s="3">
        <v>0</v>
      </c>
      <c r="H242" s="3" t="s">
        <v>1358</v>
      </c>
      <c r="I242" s="3">
        <v>0</v>
      </c>
      <c r="K242" s="3" t="s">
        <v>929</v>
      </c>
      <c r="L242" s="651">
        <f>1/3</f>
        <v>0.33333333333333331</v>
      </c>
      <c r="N242" s="3" t="s">
        <v>1360</v>
      </c>
      <c r="O242" s="176">
        <v>0</v>
      </c>
      <c r="Q242" s="145"/>
    </row>
    <row r="243" spans="1:17" x14ac:dyDescent="0.3">
      <c r="E243" s="3" t="s">
        <v>1357</v>
      </c>
      <c r="F243" s="3">
        <v>1</v>
      </c>
      <c r="H243" s="3" t="s">
        <v>1359</v>
      </c>
      <c r="I243" s="3">
        <v>1</v>
      </c>
      <c r="K243" s="3" t="s">
        <v>930</v>
      </c>
      <c r="L243" s="651">
        <f t="shared" ref="L243:L244" si="0">1/3</f>
        <v>0.33333333333333331</v>
      </c>
      <c r="N243" s="262" t="s">
        <v>1391</v>
      </c>
      <c r="O243" s="282">
        <v>0.2</v>
      </c>
    </row>
    <row r="244" spans="1:17" x14ac:dyDescent="0.3">
      <c r="E244" s="145"/>
      <c r="F244" s="145"/>
      <c r="H244" s="145"/>
      <c r="I244" s="145"/>
      <c r="K244" s="3" t="s">
        <v>931</v>
      </c>
      <c r="L244" s="651">
        <f t="shared" si="0"/>
        <v>0.33333333333333331</v>
      </c>
      <c r="N244" s="262" t="s">
        <v>1392</v>
      </c>
      <c r="O244" s="282">
        <v>0.3</v>
      </c>
      <c r="Q244" s="145"/>
    </row>
    <row r="245" spans="1:17" x14ac:dyDescent="0.3">
      <c r="K245" s="3" t="s">
        <v>863</v>
      </c>
      <c r="L245" s="651">
        <f>L242+L243</f>
        <v>0.66666666666666663</v>
      </c>
      <c r="N245" s="262" t="s">
        <v>1393</v>
      </c>
      <c r="O245" s="282">
        <v>0.5</v>
      </c>
      <c r="Q245" s="145"/>
    </row>
    <row r="246" spans="1:17" x14ac:dyDescent="0.3">
      <c r="K246" s="3" t="s">
        <v>866</v>
      </c>
      <c r="L246" s="651">
        <f>L242+L244</f>
        <v>0.66666666666666663</v>
      </c>
      <c r="N246" s="3" t="s">
        <v>863</v>
      </c>
      <c r="O246" s="651">
        <f>O243+O244</f>
        <v>0.5</v>
      </c>
      <c r="Q246" s="145"/>
    </row>
    <row r="247" spans="1:17" x14ac:dyDescent="0.3">
      <c r="K247" s="3" t="s">
        <v>864</v>
      </c>
      <c r="L247" s="651">
        <f>L243+L244</f>
        <v>0.66666666666666663</v>
      </c>
      <c r="N247" s="3" t="s">
        <v>866</v>
      </c>
      <c r="O247" s="651">
        <f>O243+O245</f>
        <v>0.7</v>
      </c>
      <c r="Q247" s="145"/>
    </row>
    <row r="248" spans="1:17" x14ac:dyDescent="0.3">
      <c r="K248" s="3" t="s">
        <v>865</v>
      </c>
      <c r="L248" s="651">
        <f>L242+L243+L244</f>
        <v>1</v>
      </c>
      <c r="N248" s="3" t="s">
        <v>864</v>
      </c>
      <c r="O248" s="651">
        <f>O244+O245</f>
        <v>0.8</v>
      </c>
      <c r="Q248" s="145"/>
    </row>
    <row r="249" spans="1:17" x14ac:dyDescent="0.3">
      <c r="H249" s="145"/>
      <c r="N249" s="3" t="s">
        <v>865</v>
      </c>
      <c r="O249" s="651">
        <f>O243+O244+O245</f>
        <v>1</v>
      </c>
      <c r="Q249" s="145"/>
    </row>
    <row r="250" spans="1:17" x14ac:dyDescent="0.3">
      <c r="A250" s="979" t="s">
        <v>107</v>
      </c>
      <c r="B250" s="979"/>
      <c r="C250" s="979"/>
      <c r="D250" s="979"/>
      <c r="E250" s="979"/>
      <c r="F250" s="979"/>
      <c r="G250" s="979"/>
      <c r="H250" s="979"/>
      <c r="I250" s="979"/>
      <c r="J250" s="979"/>
      <c r="K250" s="979"/>
      <c r="L250" s="979"/>
      <c r="M250" s="979"/>
      <c r="N250" s="979"/>
      <c r="O250" s="979"/>
    </row>
    <row r="251" spans="1:17" x14ac:dyDescent="0.3">
      <c r="A251" t="s">
        <v>1166</v>
      </c>
    </row>
    <row r="252" spans="1:17" x14ac:dyDescent="0.3">
      <c r="A252" t="s">
        <v>141</v>
      </c>
    </row>
    <row r="253" spans="1:17" x14ac:dyDescent="0.3">
      <c r="B253" t="s">
        <v>265</v>
      </c>
      <c r="E253" t="s">
        <v>266</v>
      </c>
    </row>
    <row r="254" spans="1:17" x14ac:dyDescent="0.3">
      <c r="B254" s="3" t="s">
        <v>279</v>
      </c>
      <c r="C254" s="176">
        <v>0</v>
      </c>
      <c r="E254" s="3" t="s">
        <v>280</v>
      </c>
      <c r="F254" s="176">
        <v>0</v>
      </c>
    </row>
    <row r="255" spans="1:17" x14ac:dyDescent="0.3">
      <c r="B255" s="3" t="s">
        <v>281</v>
      </c>
      <c r="C255" s="176">
        <f>1/7</f>
        <v>0.14285714285714285</v>
      </c>
      <c r="E255" s="3" t="s">
        <v>282</v>
      </c>
      <c r="F255" s="176">
        <f>1/7</f>
        <v>0.14285714285714285</v>
      </c>
    </row>
    <row r="256" spans="1:17" x14ac:dyDescent="0.3">
      <c r="B256" s="3" t="s">
        <v>276</v>
      </c>
      <c r="C256" s="176">
        <f>2/7</f>
        <v>0.2857142857142857</v>
      </c>
      <c r="E256" s="3" t="s">
        <v>278</v>
      </c>
      <c r="F256" s="176">
        <f>2/7</f>
        <v>0.2857142857142857</v>
      </c>
    </row>
    <row r="257" spans="1:6" x14ac:dyDescent="0.3">
      <c r="B257" s="3" t="s">
        <v>277</v>
      </c>
      <c r="C257" s="176">
        <f>3/7</f>
        <v>0.42857142857142855</v>
      </c>
      <c r="E257" s="3" t="s">
        <v>275</v>
      </c>
      <c r="F257" s="176">
        <f>3/7</f>
        <v>0.42857142857142855</v>
      </c>
    </row>
    <row r="258" spans="1:6" x14ac:dyDescent="0.3">
      <c r="B258" s="3" t="s">
        <v>267</v>
      </c>
      <c r="C258" s="176">
        <f>4/7</f>
        <v>0.5714285714285714</v>
      </c>
      <c r="E258" s="3" t="s">
        <v>271</v>
      </c>
      <c r="F258" s="176">
        <f>4/7</f>
        <v>0.5714285714285714</v>
      </c>
    </row>
    <row r="259" spans="1:6" x14ac:dyDescent="0.3">
      <c r="B259" s="3" t="s">
        <v>268</v>
      </c>
      <c r="C259" s="176">
        <f>5/7</f>
        <v>0.7142857142857143</v>
      </c>
      <c r="E259" s="3" t="s">
        <v>272</v>
      </c>
      <c r="F259" s="176">
        <f>5/7</f>
        <v>0.7142857142857143</v>
      </c>
    </row>
    <row r="260" spans="1:6" x14ac:dyDescent="0.3">
      <c r="B260" s="3" t="s">
        <v>269</v>
      </c>
      <c r="C260" s="176">
        <f>6/7</f>
        <v>0.8571428571428571</v>
      </c>
      <c r="E260" s="3" t="s">
        <v>273</v>
      </c>
      <c r="F260" s="176">
        <f>6/7</f>
        <v>0.8571428571428571</v>
      </c>
    </row>
    <row r="261" spans="1:6" x14ac:dyDescent="0.3">
      <c r="B261" s="3" t="s">
        <v>270</v>
      </c>
      <c r="C261" s="176">
        <f>7/7</f>
        <v>1</v>
      </c>
      <c r="E261" s="3" t="s">
        <v>274</v>
      </c>
      <c r="F261" s="176">
        <f>7/7</f>
        <v>1</v>
      </c>
    </row>
    <row r="263" spans="1:6" x14ac:dyDescent="0.3">
      <c r="A263" t="s">
        <v>1166</v>
      </c>
    </row>
    <row r="264" spans="1:6" x14ac:dyDescent="0.3">
      <c r="A264" t="s">
        <v>142</v>
      </c>
      <c r="B264" t="str">
        <f>B253</f>
        <v xml:space="preserve">Collectivité &lt; 100 000 hab </v>
      </c>
      <c r="E264" t="str">
        <f>E253</f>
        <v xml:space="preserve">Collectivité &gt; 100 000 hab </v>
      </c>
    </row>
    <row r="265" spans="1:6" x14ac:dyDescent="0.3">
      <c r="B265" s="3" t="str">
        <f>B254</f>
        <v xml:space="preserve">Aucune action </v>
      </c>
      <c r="C265" s="176">
        <f>C254</f>
        <v>0</v>
      </c>
      <c r="E265" s="3" t="str">
        <f>E254</f>
        <v>0 ou 1 action sur 1 ou plusieurs piliers</v>
      </c>
      <c r="F265" s="176">
        <f>F254</f>
        <v>0</v>
      </c>
    </row>
    <row r="266" spans="1:6" x14ac:dyDescent="0.3">
      <c r="B266" s="3" t="str">
        <f t="shared" ref="B266:C266" si="1">B255</f>
        <v>1 action/ 1 pilier</v>
      </c>
      <c r="C266" s="176">
        <f t="shared" si="1"/>
        <v>0.14285714285714285</v>
      </c>
      <c r="E266" s="3" t="str">
        <f t="shared" ref="E266:F266" si="2">E255</f>
        <v>2 actions/1 pilier</v>
      </c>
      <c r="F266" s="176">
        <f t="shared" si="2"/>
        <v>0.14285714285714285</v>
      </c>
    </row>
    <row r="267" spans="1:6" x14ac:dyDescent="0.3">
      <c r="B267" s="3" t="str">
        <f t="shared" ref="B267:C267" si="3">B256</f>
        <v>1 action/ 2 piliers</v>
      </c>
      <c r="C267" s="176">
        <f t="shared" si="3"/>
        <v>0.2857142857142857</v>
      </c>
      <c r="E267" s="3" t="str">
        <f t="shared" ref="E267:F267" si="4">E256</f>
        <v>2 actions/2 piliers</v>
      </c>
      <c r="F267" s="176">
        <f t="shared" si="4"/>
        <v>0.2857142857142857</v>
      </c>
    </row>
    <row r="268" spans="1:6" x14ac:dyDescent="0.3">
      <c r="B268" s="3" t="str">
        <f t="shared" ref="B268:C268" si="5">B257</f>
        <v>1 action / 3 piliers</v>
      </c>
      <c r="C268" s="176">
        <f t="shared" si="5"/>
        <v>0.42857142857142855</v>
      </c>
      <c r="E268" s="3" t="str">
        <f t="shared" ref="E268:F268" si="6">E257</f>
        <v>2 actions / 3 piliers</v>
      </c>
      <c r="F268" s="176">
        <f t="shared" si="6"/>
        <v>0.42857142857142855</v>
      </c>
    </row>
    <row r="269" spans="1:6" x14ac:dyDescent="0.3">
      <c r="B269" s="3" t="str">
        <f t="shared" ref="B269:C269" si="7">B258</f>
        <v>1 action/4 piliers</v>
      </c>
      <c r="C269" s="176">
        <f t="shared" si="7"/>
        <v>0.5714285714285714</v>
      </c>
      <c r="E269" s="3" t="str">
        <f t="shared" ref="E269:F269" si="8">E258</f>
        <v>2 actions/4 piliers</v>
      </c>
      <c r="F269" s="176">
        <f t="shared" si="8"/>
        <v>0.5714285714285714</v>
      </c>
    </row>
    <row r="270" spans="1:6" x14ac:dyDescent="0.3">
      <c r="B270" s="3" t="str">
        <f t="shared" ref="B270:C270" si="9">B259</f>
        <v>1 action/5 piliers</v>
      </c>
      <c r="C270" s="176">
        <f t="shared" si="9"/>
        <v>0.7142857142857143</v>
      </c>
      <c r="E270" s="3" t="str">
        <f t="shared" ref="E270:F270" si="10">E259</f>
        <v>2 actions/5 piliers</v>
      </c>
      <c r="F270" s="176">
        <f t="shared" si="10"/>
        <v>0.7142857142857143</v>
      </c>
    </row>
    <row r="271" spans="1:6" x14ac:dyDescent="0.3">
      <c r="B271" s="3" t="str">
        <f t="shared" ref="B271:C271" si="11">B260</f>
        <v>1 action/6 piliers</v>
      </c>
      <c r="C271" s="176">
        <f t="shared" si="11"/>
        <v>0.8571428571428571</v>
      </c>
      <c r="E271" s="3" t="str">
        <f t="shared" ref="E271:F271" si="12">E260</f>
        <v>2 actions/6 piliers</v>
      </c>
      <c r="F271" s="176">
        <f t="shared" si="12"/>
        <v>0.8571428571428571</v>
      </c>
    </row>
    <row r="272" spans="1:6" x14ac:dyDescent="0.3">
      <c r="B272" s="3" t="str">
        <f t="shared" ref="B272:C272" si="13">B261</f>
        <v>1 action/7 piliers</v>
      </c>
      <c r="C272" s="176">
        <f t="shared" si="13"/>
        <v>1</v>
      </c>
      <c r="E272" s="3" t="str">
        <f t="shared" ref="E272:F272" si="14">E261</f>
        <v>2 actions/7 piliers</v>
      </c>
      <c r="F272" s="176">
        <f t="shared" si="14"/>
        <v>1</v>
      </c>
    </row>
    <row r="274" spans="1:21" x14ac:dyDescent="0.3">
      <c r="A274" t="s">
        <v>43</v>
      </c>
    </row>
    <row r="275" spans="1:21" x14ac:dyDescent="0.3">
      <c r="A275" t="s">
        <v>861</v>
      </c>
      <c r="B275" s="3" t="s">
        <v>1167</v>
      </c>
      <c r="C275" s="3">
        <v>0.2</v>
      </c>
      <c r="Q275" s="331" t="s">
        <v>265</v>
      </c>
      <c r="R275" s="331"/>
      <c r="S275" s="331"/>
      <c r="T275" s="331" t="s">
        <v>266</v>
      </c>
      <c r="U275" s="331"/>
    </row>
    <row r="276" spans="1:21" x14ac:dyDescent="0.3">
      <c r="B276" s="3" t="s">
        <v>1168</v>
      </c>
      <c r="C276" s="3">
        <v>0.2</v>
      </c>
      <c r="Q276" s="332" t="s">
        <v>279</v>
      </c>
      <c r="R276" s="702">
        <v>0</v>
      </c>
      <c r="S276" s="331"/>
      <c r="T276" s="332" t="s">
        <v>569</v>
      </c>
      <c r="U276" s="702">
        <v>0</v>
      </c>
    </row>
    <row r="277" spans="1:21" x14ac:dyDescent="0.3">
      <c r="B277" s="3" t="s">
        <v>1169</v>
      </c>
      <c r="C277" s="3">
        <v>0.2</v>
      </c>
      <c r="Q277" s="332" t="s">
        <v>562</v>
      </c>
      <c r="R277" s="702">
        <f>1/7</f>
        <v>0.14285714285714285</v>
      </c>
      <c r="S277" s="331"/>
      <c r="T277" s="332" t="s">
        <v>570</v>
      </c>
      <c r="U277" s="702">
        <f>1/7</f>
        <v>0.14285714285714285</v>
      </c>
    </row>
    <row r="278" spans="1:21" x14ac:dyDescent="0.3">
      <c r="B278" s="3" t="s">
        <v>1170</v>
      </c>
      <c r="C278" s="3">
        <v>0.2</v>
      </c>
      <c r="Q278" s="332" t="s">
        <v>563</v>
      </c>
      <c r="R278" s="702">
        <f>2/7</f>
        <v>0.2857142857142857</v>
      </c>
      <c r="S278" s="331"/>
      <c r="T278" s="332" t="s">
        <v>571</v>
      </c>
      <c r="U278" s="702">
        <f>2/7</f>
        <v>0.2857142857142857</v>
      </c>
    </row>
    <row r="279" spans="1:21" x14ac:dyDescent="0.3">
      <c r="B279" s="3" t="s">
        <v>1171</v>
      </c>
      <c r="C279" s="3">
        <v>0.2</v>
      </c>
      <c r="Q279" s="332" t="s">
        <v>564</v>
      </c>
      <c r="R279" s="702">
        <f>3/7</f>
        <v>0.42857142857142855</v>
      </c>
      <c r="S279" s="331"/>
      <c r="T279" s="332" t="s">
        <v>572</v>
      </c>
      <c r="U279" s="702">
        <f>3/7</f>
        <v>0.42857142857142855</v>
      </c>
    </row>
    <row r="280" spans="1:21" x14ac:dyDescent="0.3">
      <c r="B280" s="3" t="s">
        <v>1142</v>
      </c>
      <c r="C280" s="3">
        <v>0.4</v>
      </c>
      <c r="Q280" s="332" t="s">
        <v>565</v>
      </c>
      <c r="R280" s="702">
        <f>4/7</f>
        <v>0.5714285714285714</v>
      </c>
      <c r="S280" s="331"/>
      <c r="T280" s="332" t="s">
        <v>573</v>
      </c>
      <c r="U280" s="702">
        <f>4/7</f>
        <v>0.5714285714285714</v>
      </c>
    </row>
    <row r="281" spans="1:21" x14ac:dyDescent="0.3">
      <c r="B281" s="3" t="s">
        <v>1143</v>
      </c>
      <c r="C281" s="3">
        <v>0.6</v>
      </c>
      <c r="Q281" s="332" t="s">
        <v>566</v>
      </c>
      <c r="R281" s="702">
        <f>5/7</f>
        <v>0.7142857142857143</v>
      </c>
      <c r="S281" s="331"/>
      <c r="T281" s="332" t="s">
        <v>574</v>
      </c>
      <c r="U281" s="702">
        <f>5/7</f>
        <v>0.7142857142857143</v>
      </c>
    </row>
    <row r="282" spans="1:21" x14ac:dyDescent="0.3">
      <c r="B282" s="3" t="s">
        <v>1144</v>
      </c>
      <c r="C282" s="3">
        <v>0.8</v>
      </c>
      <c r="Q282" s="332"/>
      <c r="R282" s="702"/>
      <c r="S282" s="331"/>
      <c r="T282" s="332"/>
      <c r="U282" s="702"/>
    </row>
    <row r="283" spans="1:21" x14ac:dyDescent="0.3">
      <c r="B283" s="3" t="s">
        <v>1145</v>
      </c>
      <c r="C283" s="3">
        <v>1</v>
      </c>
      <c r="Q283" s="332"/>
      <c r="R283" s="702"/>
      <c r="S283" s="331"/>
      <c r="T283" s="332"/>
      <c r="U283" s="702"/>
    </row>
    <row r="284" spans="1:21" x14ac:dyDescent="0.3">
      <c r="A284" t="s">
        <v>44</v>
      </c>
      <c r="Q284" s="332"/>
      <c r="R284" s="702"/>
      <c r="S284" s="331"/>
      <c r="T284" s="332"/>
      <c r="U284" s="702"/>
    </row>
    <row r="285" spans="1:21" x14ac:dyDescent="0.3">
      <c r="A285" t="s">
        <v>861</v>
      </c>
      <c r="B285" s="3" t="s">
        <v>1182</v>
      </c>
      <c r="C285" s="3">
        <v>0.2</v>
      </c>
      <c r="Q285" s="332"/>
      <c r="R285" s="702"/>
      <c r="S285" s="331"/>
      <c r="T285" s="332"/>
      <c r="U285" s="702"/>
    </row>
    <row r="286" spans="1:21" x14ac:dyDescent="0.3">
      <c r="B286" s="3" t="s">
        <v>1183</v>
      </c>
      <c r="C286" s="3">
        <v>0.3</v>
      </c>
      <c r="Q286" s="332"/>
      <c r="R286" s="702"/>
      <c r="S286" s="331"/>
      <c r="T286" s="332"/>
      <c r="U286" s="702"/>
    </row>
    <row r="287" spans="1:21" x14ac:dyDescent="0.3">
      <c r="B287" s="3" t="s">
        <v>1184</v>
      </c>
      <c r="C287" s="3">
        <v>0.5</v>
      </c>
      <c r="Q287" s="332"/>
      <c r="R287" s="702"/>
      <c r="S287" s="331"/>
      <c r="T287" s="332"/>
      <c r="U287" s="702"/>
    </row>
    <row r="288" spans="1:21" x14ac:dyDescent="0.3">
      <c r="B288" s="3" t="s">
        <v>863</v>
      </c>
      <c r="C288" s="3">
        <f>C285+C286</f>
        <v>0.5</v>
      </c>
      <c r="Q288" s="332"/>
      <c r="R288" s="702"/>
      <c r="S288" s="331"/>
      <c r="T288" s="332"/>
      <c r="U288" s="702"/>
    </row>
    <row r="289" spans="1:21" x14ac:dyDescent="0.3">
      <c r="B289" s="3" t="s">
        <v>866</v>
      </c>
      <c r="C289" s="3">
        <f>C285+C287</f>
        <v>0.7</v>
      </c>
      <c r="Q289" s="332"/>
      <c r="R289" s="702"/>
      <c r="S289" s="331"/>
      <c r="T289" s="332"/>
      <c r="U289" s="702"/>
    </row>
    <row r="290" spans="1:21" x14ac:dyDescent="0.3">
      <c r="B290" s="3" t="s">
        <v>864</v>
      </c>
      <c r="C290" s="3">
        <f>C286+C287</f>
        <v>0.8</v>
      </c>
      <c r="Q290" s="332"/>
      <c r="R290" s="702"/>
      <c r="S290" s="331"/>
      <c r="T290" s="332"/>
      <c r="U290" s="702"/>
    </row>
    <row r="291" spans="1:21" x14ac:dyDescent="0.3">
      <c r="B291" s="3" t="s">
        <v>865</v>
      </c>
      <c r="C291" s="3">
        <f>C285+C286+C287</f>
        <v>1</v>
      </c>
      <c r="Q291" s="332"/>
      <c r="R291" s="702"/>
      <c r="S291" s="331"/>
      <c r="T291" s="332"/>
      <c r="U291" s="702"/>
    </row>
    <row r="292" spans="1:21" x14ac:dyDescent="0.3">
      <c r="A292" t="s">
        <v>45</v>
      </c>
      <c r="Q292" s="332"/>
      <c r="R292" s="702"/>
      <c r="S292" s="331"/>
      <c r="T292" s="332"/>
      <c r="U292" s="702"/>
    </row>
    <row r="293" spans="1:21" x14ac:dyDescent="0.3">
      <c r="A293" t="s">
        <v>861</v>
      </c>
      <c r="B293" t="s">
        <v>1172</v>
      </c>
      <c r="C293" s="585"/>
      <c r="Q293" s="332" t="s">
        <v>567</v>
      </c>
      <c r="R293" s="702">
        <f>6/7</f>
        <v>0.8571428571428571</v>
      </c>
      <c r="S293" s="331"/>
      <c r="T293" s="332" t="s">
        <v>575</v>
      </c>
      <c r="U293" s="702">
        <f>6/7</f>
        <v>0.8571428571428571</v>
      </c>
    </row>
    <row r="294" spans="1:21" x14ac:dyDescent="0.3">
      <c r="B294" s="3" t="s">
        <v>82</v>
      </c>
      <c r="C294" s="3">
        <v>0.1</v>
      </c>
      <c r="Q294" s="332" t="s">
        <v>568</v>
      </c>
      <c r="R294" s="702">
        <f>7/7</f>
        <v>1</v>
      </c>
      <c r="S294" s="331"/>
      <c r="T294" s="332" t="s">
        <v>576</v>
      </c>
      <c r="U294" s="702">
        <f>7/7</f>
        <v>1</v>
      </c>
    </row>
    <row r="295" spans="1:21" x14ac:dyDescent="0.3">
      <c r="B295" s="3" t="s">
        <v>56</v>
      </c>
      <c r="C295" s="3">
        <v>0</v>
      </c>
    </row>
    <row r="296" spans="1:21" x14ac:dyDescent="0.3">
      <c r="B296" t="s">
        <v>1180</v>
      </c>
      <c r="C296" s="145"/>
    </row>
    <row r="297" spans="1:21" x14ac:dyDescent="0.3">
      <c r="B297" s="3" t="s">
        <v>1173</v>
      </c>
      <c r="C297" s="3">
        <v>0.15</v>
      </c>
    </row>
    <row r="298" spans="1:21" x14ac:dyDescent="0.3">
      <c r="B298" s="570" t="s">
        <v>1174</v>
      </c>
      <c r="C298" s="3">
        <v>0.3</v>
      </c>
    </row>
    <row r="299" spans="1:21" x14ac:dyDescent="0.3">
      <c r="B299" s="3" t="s">
        <v>1175</v>
      </c>
      <c r="C299" s="3">
        <v>0.5</v>
      </c>
    </row>
    <row r="300" spans="1:21" x14ac:dyDescent="0.3">
      <c r="B300" t="s">
        <v>1176</v>
      </c>
      <c r="C300" s="145"/>
    </row>
    <row r="301" spans="1:21" x14ac:dyDescent="0.3">
      <c r="B301" s="3" t="s">
        <v>82</v>
      </c>
      <c r="C301" s="3">
        <v>0.3</v>
      </c>
    </row>
    <row r="302" spans="1:21" x14ac:dyDescent="0.3">
      <c r="B302" s="3" t="s">
        <v>56</v>
      </c>
      <c r="C302" s="3">
        <v>0</v>
      </c>
    </row>
    <row r="303" spans="1:21" x14ac:dyDescent="0.3">
      <c r="B303" t="s">
        <v>1177</v>
      </c>
      <c r="C303" s="145"/>
    </row>
    <row r="304" spans="1:21" x14ac:dyDescent="0.3">
      <c r="B304" s="3" t="s">
        <v>82</v>
      </c>
      <c r="C304" s="3">
        <v>0.1</v>
      </c>
    </row>
    <row r="305" spans="1:15" x14ac:dyDescent="0.3">
      <c r="B305" s="3" t="s">
        <v>56</v>
      </c>
      <c r="C305" s="3">
        <v>0</v>
      </c>
    </row>
    <row r="306" spans="1:15" x14ac:dyDescent="0.3">
      <c r="B306" s="145"/>
      <c r="C306" s="145"/>
    </row>
    <row r="307" spans="1:15" x14ac:dyDescent="0.3">
      <c r="A307" s="979" t="s">
        <v>551</v>
      </c>
      <c r="B307" s="979"/>
      <c r="C307" s="979"/>
      <c r="D307" s="979"/>
      <c r="E307" s="979"/>
      <c r="F307" s="979"/>
      <c r="G307" s="979"/>
      <c r="H307" s="979"/>
      <c r="I307" s="979"/>
      <c r="J307" s="979"/>
      <c r="K307" s="979"/>
      <c r="L307" s="979"/>
      <c r="M307" s="979"/>
      <c r="N307" s="979"/>
      <c r="O307" s="979"/>
    </row>
    <row r="309" spans="1:15" x14ac:dyDescent="0.3">
      <c r="A309" t="s">
        <v>551</v>
      </c>
      <c r="B309" t="s">
        <v>449</v>
      </c>
    </row>
    <row r="310" spans="1:15" x14ac:dyDescent="0.3">
      <c r="B310" s="3" t="s">
        <v>783</v>
      </c>
    </row>
    <row r="311" spans="1:15" x14ac:dyDescent="0.3">
      <c r="B311" s="3" t="s">
        <v>731</v>
      </c>
    </row>
    <row r="312" spans="1:15" x14ac:dyDescent="0.3">
      <c r="B312" s="3" t="s">
        <v>735</v>
      </c>
    </row>
    <row r="313" spans="1:15" x14ac:dyDescent="0.3">
      <c r="B313" s="3" t="s">
        <v>736</v>
      </c>
    </row>
    <row r="314" spans="1:15" x14ac:dyDescent="0.3">
      <c r="B314" s="3" t="s">
        <v>207</v>
      </c>
    </row>
    <row r="315" spans="1:15" x14ac:dyDescent="0.3">
      <c r="B315" s="3" t="s">
        <v>730</v>
      </c>
    </row>
    <row r="316" spans="1:15" x14ac:dyDescent="0.3">
      <c r="B316" s="3" t="s">
        <v>732</v>
      </c>
    </row>
    <row r="317" spans="1:15" x14ac:dyDescent="0.3">
      <c r="B317" s="3" t="s">
        <v>332</v>
      </c>
    </row>
    <row r="318" spans="1:15" x14ac:dyDescent="0.3">
      <c r="B318" s="3" t="s">
        <v>790</v>
      </c>
    </row>
    <row r="319" spans="1:15" x14ac:dyDescent="0.3">
      <c r="B319" s="3" t="s">
        <v>791</v>
      </c>
    </row>
    <row r="320" spans="1:15" x14ac:dyDescent="0.3">
      <c r="B320" s="3" t="s">
        <v>792</v>
      </c>
    </row>
    <row r="323" spans="1:15" x14ac:dyDescent="0.3">
      <c r="A323" s="979" t="s">
        <v>898</v>
      </c>
      <c r="B323" s="979"/>
      <c r="C323" s="979"/>
      <c r="D323" s="979"/>
      <c r="E323" s="979"/>
      <c r="F323" s="979"/>
      <c r="G323" s="979"/>
      <c r="H323" s="979"/>
      <c r="I323" s="979"/>
      <c r="J323" s="979"/>
      <c r="K323" s="979"/>
      <c r="L323" s="979"/>
      <c r="M323" s="979"/>
      <c r="N323" s="979"/>
      <c r="O323" s="979"/>
    </row>
    <row r="325" spans="1:15" ht="100.8" x14ac:dyDescent="0.3">
      <c r="A325" s="26" t="s">
        <v>899</v>
      </c>
      <c r="B325">
        <v>0</v>
      </c>
    </row>
  </sheetData>
  <customSheetViews>
    <customSheetView guid="{DC6740B0-FE4F-4B4C-936C-D38273196F74}" topLeftCell="A166">
      <selection activeCell="N33" sqref="N33"/>
      <pageMargins left="0.7" right="0.7" top="0.75" bottom="0.75" header="0.3" footer="0.3"/>
      <pageSetup paperSize="9" orientation="portrait" r:id="rId1"/>
    </customSheetView>
  </customSheetViews>
  <mergeCells count="7">
    <mergeCell ref="A307:O307"/>
    <mergeCell ref="A323:O323"/>
    <mergeCell ref="A250:O250"/>
    <mergeCell ref="A2:O2"/>
    <mergeCell ref="A65:O65"/>
    <mergeCell ref="A138:O138"/>
    <mergeCell ref="A227:O227"/>
  </mergeCells>
  <pageMargins left="0.7" right="0.7" top="0.75" bottom="0.75" header="0.3" footer="0.3"/>
  <pageSetup paperSize="9" orientation="portrait" r:id="rId2"/>
  <extLst>
    <ext xmlns:x14="http://schemas.microsoft.com/office/spreadsheetml/2009/9/main" uri="{78C0D931-6437-407d-A8EE-F0AAD7539E65}">
      <x14:conditionalFormattings>
        <x14:conditionalFormatting xmlns:xm="http://schemas.microsoft.com/office/excel/2006/main">
          <x14:cfRule type="expression" priority="6" id="{CD5C5710-AB28-4FC0-9660-6FADCCD3F4E9}">
            <xm:f>Préambule!$J$64="Non"</xm:f>
            <x14:dxf>
              <fill>
                <patternFill patternType="lightUp">
                  <fgColor theme="0" tint="-0.34998626667073579"/>
                </patternFill>
              </fill>
            </x14:dxf>
          </x14:cfRule>
          <x14:cfRule type="expression" priority="7" id="{D1EDEB1D-7BA6-4278-9E9A-50F003B27BB2}">
            <xm:f>Préambule!$J$63="Non"</xm:f>
            <x14:dxf>
              <fill>
                <patternFill patternType="lightUp">
                  <fgColor theme="0" tint="-0.34998626667073579"/>
                </patternFill>
              </fill>
            </x14:dxf>
          </x14:cfRule>
          <xm:sqref>K187 K190 K193 K201 K198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filterMode="1">
    <tabColor theme="1"/>
  </sheetPr>
  <dimension ref="A1:Q80"/>
  <sheetViews>
    <sheetView zoomScale="70" zoomScaleNormal="70" workbookViewId="0">
      <pane ySplit="29" topLeftCell="A30" activePane="bottomLeft" state="frozen"/>
      <selection pane="bottomLeft" activeCell="L39" sqref="A1:Q80"/>
    </sheetView>
  </sheetViews>
  <sheetFormatPr baseColWidth="10" defaultColWidth="11.44140625" defaultRowHeight="14.4" x14ac:dyDescent="0.3"/>
  <cols>
    <col min="1" max="1" width="3" style="378" bestFit="1" customWidth="1"/>
    <col min="2" max="2" width="11.44140625" style="378" customWidth="1"/>
    <col min="3" max="3" width="16.21875" style="285" customWidth="1"/>
    <col min="4" max="4" width="6.5546875" style="286" hidden="1" customWidth="1"/>
    <col min="5" max="8" width="3.77734375" style="286" hidden="1" customWidth="1"/>
    <col min="9" max="9" width="6.5546875" style="286" hidden="1" customWidth="1"/>
    <col min="10" max="10" width="0.21875" style="286" customWidth="1"/>
    <col min="11" max="11" width="35.5546875" style="286" customWidth="1"/>
    <col min="12" max="12" width="35.5546875" style="379" customWidth="1"/>
    <col min="13" max="13" width="31.21875" style="366" customWidth="1"/>
    <col min="14" max="14" width="26" style="286" customWidth="1"/>
    <col min="15" max="15" width="21.77734375" style="378" customWidth="1"/>
    <col min="16" max="16" width="22.77734375" style="378" bestFit="1" customWidth="1"/>
    <col min="17" max="17" width="49.77734375" style="378" bestFit="1" customWidth="1"/>
    <col min="18" max="16384" width="11.44140625" style="286"/>
  </cols>
  <sheetData>
    <row r="1" spans="1:17" s="356" customFormat="1" ht="24" customHeight="1" x14ac:dyDescent="0.3">
      <c r="A1" s="377" t="s">
        <v>429</v>
      </c>
      <c r="B1" s="377" t="s">
        <v>425</v>
      </c>
      <c r="C1" s="353" t="s">
        <v>449</v>
      </c>
      <c r="D1" s="354" t="s">
        <v>461</v>
      </c>
      <c r="E1" s="354" t="s">
        <v>462</v>
      </c>
      <c r="F1" s="354" t="s">
        <v>463</v>
      </c>
      <c r="G1" s="354" t="s">
        <v>464</v>
      </c>
      <c r="H1" s="354" t="s">
        <v>465</v>
      </c>
      <c r="I1" s="354" t="s">
        <v>467</v>
      </c>
      <c r="J1" s="354" t="s">
        <v>466</v>
      </c>
      <c r="K1" s="353" t="s">
        <v>23</v>
      </c>
      <c r="L1" s="380" t="s">
        <v>414</v>
      </c>
      <c r="M1" s="355" t="s">
        <v>755</v>
      </c>
      <c r="N1" s="353" t="s">
        <v>8</v>
      </c>
      <c r="O1" s="377" t="s">
        <v>750</v>
      </c>
      <c r="P1" s="377" t="s">
        <v>313</v>
      </c>
      <c r="Q1" s="377" t="s">
        <v>328</v>
      </c>
    </row>
    <row r="2" spans="1:17" s="361" customFormat="1" ht="86.4" hidden="1" x14ac:dyDescent="0.3">
      <c r="A2" s="361">
        <v>1</v>
      </c>
      <c r="B2" s="361" t="s">
        <v>427</v>
      </c>
      <c r="K2" s="357" t="s">
        <v>314</v>
      </c>
      <c r="L2" s="358"/>
      <c r="M2" s="358"/>
      <c r="P2" s="361" t="s">
        <v>329</v>
      </c>
      <c r="Q2" s="362" t="s">
        <v>327</v>
      </c>
    </row>
    <row r="3" spans="1:17" ht="43.2" hidden="1" x14ac:dyDescent="0.3">
      <c r="A3" s="285">
        <v>2</v>
      </c>
      <c r="B3" s="286"/>
      <c r="C3" s="286"/>
      <c r="K3" s="359" t="s">
        <v>315</v>
      </c>
      <c r="L3" s="360" t="s">
        <v>428</v>
      </c>
      <c r="M3" s="360"/>
      <c r="O3" s="286"/>
      <c r="P3" s="286" t="s">
        <v>329</v>
      </c>
      <c r="Q3" s="363" t="s">
        <v>327</v>
      </c>
    </row>
    <row r="4" spans="1:17" ht="57.6" hidden="1" x14ac:dyDescent="0.3">
      <c r="A4" s="285">
        <v>3</v>
      </c>
      <c r="B4" s="286"/>
      <c r="C4" s="286"/>
      <c r="K4" s="359" t="s">
        <v>316</v>
      </c>
      <c r="L4" s="360" t="s">
        <v>428</v>
      </c>
      <c r="M4" s="360"/>
      <c r="O4" s="286"/>
      <c r="P4" s="286" t="s">
        <v>329</v>
      </c>
      <c r="Q4" s="363" t="s">
        <v>327</v>
      </c>
    </row>
    <row r="5" spans="1:17" ht="28.8" hidden="1" x14ac:dyDescent="0.3">
      <c r="A5" s="285">
        <v>4</v>
      </c>
      <c r="B5" s="286"/>
      <c r="C5" s="286"/>
      <c r="K5" s="359" t="s">
        <v>317</v>
      </c>
      <c r="L5" s="360" t="s">
        <v>430</v>
      </c>
      <c r="M5" s="360"/>
      <c r="O5" s="286"/>
      <c r="P5" s="286" t="s">
        <v>329</v>
      </c>
      <c r="Q5" s="363" t="s">
        <v>327</v>
      </c>
    </row>
    <row r="6" spans="1:17" s="361" customFormat="1" ht="100.8" hidden="1" x14ac:dyDescent="0.3">
      <c r="A6" s="361">
        <v>5</v>
      </c>
      <c r="B6" s="361" t="s">
        <v>427</v>
      </c>
      <c r="K6" s="361" t="s">
        <v>318</v>
      </c>
      <c r="P6" s="361" t="s">
        <v>329</v>
      </c>
      <c r="Q6" s="361" t="s">
        <v>327</v>
      </c>
    </row>
    <row r="7" spans="1:17" ht="43.2" hidden="1" x14ac:dyDescent="0.3">
      <c r="A7" s="285">
        <v>6</v>
      </c>
      <c r="B7" s="286"/>
      <c r="C7" s="286"/>
      <c r="K7" s="359" t="s">
        <v>319</v>
      </c>
      <c r="L7" s="360" t="s">
        <v>431</v>
      </c>
      <c r="M7" s="360"/>
      <c r="O7" s="286"/>
      <c r="P7" s="286" t="s">
        <v>329</v>
      </c>
      <c r="Q7" s="363" t="s">
        <v>327</v>
      </c>
    </row>
    <row r="8" spans="1:17" ht="43.2" hidden="1" x14ac:dyDescent="0.3">
      <c r="A8" s="285">
        <v>7</v>
      </c>
      <c r="B8" s="286"/>
      <c r="C8" s="286"/>
      <c r="K8" s="359" t="s">
        <v>320</v>
      </c>
      <c r="L8" s="360" t="s">
        <v>432</v>
      </c>
      <c r="M8" s="360"/>
      <c r="O8" s="286"/>
      <c r="P8" s="286" t="s">
        <v>329</v>
      </c>
      <c r="Q8" s="363" t="s">
        <v>327</v>
      </c>
    </row>
    <row r="9" spans="1:17" ht="28.8" hidden="1" x14ac:dyDescent="0.3">
      <c r="A9" s="285">
        <v>8</v>
      </c>
      <c r="B9" s="286"/>
      <c r="C9" s="286"/>
      <c r="K9" s="359" t="s">
        <v>321</v>
      </c>
      <c r="L9" s="360" t="s">
        <v>780</v>
      </c>
      <c r="M9" s="360"/>
      <c r="O9" s="286"/>
      <c r="P9" s="286" t="s">
        <v>329</v>
      </c>
      <c r="Q9" s="363" t="s">
        <v>327</v>
      </c>
    </row>
    <row r="10" spans="1:17" s="361" customFormat="1" ht="57.6" hidden="1" x14ac:dyDescent="0.3">
      <c r="A10" s="361">
        <v>9</v>
      </c>
      <c r="B10" s="361" t="s">
        <v>427</v>
      </c>
      <c r="K10" s="357" t="s">
        <v>322</v>
      </c>
      <c r="L10" s="358"/>
      <c r="M10" s="358"/>
      <c r="P10" s="361" t="s">
        <v>329</v>
      </c>
      <c r="Q10" s="362" t="s">
        <v>327</v>
      </c>
    </row>
    <row r="11" spans="1:17" s="361" customFormat="1" ht="129.6" hidden="1" x14ac:dyDescent="0.3">
      <c r="A11" s="361">
        <v>10</v>
      </c>
      <c r="B11" s="361" t="s">
        <v>427</v>
      </c>
      <c r="K11" s="357" t="s">
        <v>323</v>
      </c>
      <c r="L11" s="358"/>
      <c r="M11" s="358"/>
      <c r="P11" s="361" t="s">
        <v>329</v>
      </c>
      <c r="Q11" s="362" t="s">
        <v>327</v>
      </c>
    </row>
    <row r="12" spans="1:17" s="361" customFormat="1" ht="86.4" hidden="1" x14ac:dyDescent="0.3">
      <c r="A12" s="361">
        <v>11</v>
      </c>
      <c r="B12" s="361" t="s">
        <v>427</v>
      </c>
      <c r="K12" s="357" t="s">
        <v>324</v>
      </c>
      <c r="L12" s="358"/>
      <c r="M12" s="358"/>
      <c r="P12" s="361" t="s">
        <v>329</v>
      </c>
      <c r="Q12" s="362" t="s">
        <v>327</v>
      </c>
    </row>
    <row r="13" spans="1:17" ht="72" hidden="1" x14ac:dyDescent="0.3">
      <c r="A13" s="285">
        <v>12</v>
      </c>
      <c r="B13" s="286"/>
      <c r="C13" s="286"/>
      <c r="K13" s="359" t="s">
        <v>325</v>
      </c>
      <c r="L13" s="360" t="s">
        <v>433</v>
      </c>
      <c r="M13" s="360"/>
      <c r="O13" s="286"/>
      <c r="P13" s="286" t="s">
        <v>329</v>
      </c>
      <c r="Q13" s="363" t="s">
        <v>327</v>
      </c>
    </row>
    <row r="14" spans="1:17" ht="72" hidden="1" x14ac:dyDescent="0.3">
      <c r="A14" s="285">
        <v>13</v>
      </c>
      <c r="B14" s="286"/>
      <c r="C14" s="286"/>
      <c r="K14" s="359" t="s">
        <v>326</v>
      </c>
      <c r="L14" s="360" t="s">
        <v>434</v>
      </c>
      <c r="M14" s="360"/>
      <c r="O14" s="286"/>
      <c r="P14" s="286" t="s">
        <v>329</v>
      </c>
      <c r="Q14" s="363" t="s">
        <v>327</v>
      </c>
    </row>
    <row r="15" spans="1:17" s="364" customFormat="1" ht="43.2" hidden="1" x14ac:dyDescent="0.3">
      <c r="A15" s="364">
        <v>14</v>
      </c>
      <c r="B15" s="364" t="s">
        <v>416</v>
      </c>
      <c r="C15" s="364" t="s">
        <v>207</v>
      </c>
      <c r="D15" s="364">
        <v>1</v>
      </c>
      <c r="E15" s="364">
        <v>1</v>
      </c>
      <c r="F15" s="364">
        <v>1</v>
      </c>
      <c r="G15" s="364">
        <v>0</v>
      </c>
      <c r="H15" s="364">
        <v>4</v>
      </c>
      <c r="I15" s="364">
        <v>2</v>
      </c>
      <c r="J15" s="364">
        <v>4</v>
      </c>
      <c r="K15" s="364" t="s">
        <v>435</v>
      </c>
      <c r="L15" s="376" t="s">
        <v>753</v>
      </c>
      <c r="M15" s="376"/>
      <c r="N15" s="364" t="s">
        <v>766</v>
      </c>
      <c r="O15" s="364" t="s">
        <v>742</v>
      </c>
      <c r="P15" s="364" t="s">
        <v>341</v>
      </c>
    </row>
    <row r="16" spans="1:17" ht="43.2" hidden="1" x14ac:dyDescent="0.3">
      <c r="A16" s="285">
        <v>15</v>
      </c>
      <c r="B16" s="286"/>
      <c r="C16" s="286"/>
      <c r="K16" s="286" t="s">
        <v>335</v>
      </c>
      <c r="L16" s="366" t="s">
        <v>436</v>
      </c>
      <c r="O16" s="286"/>
      <c r="P16" s="286" t="s">
        <v>341</v>
      </c>
      <c r="Q16" s="286"/>
    </row>
    <row r="17" spans="1:17" ht="43.2" hidden="1" x14ac:dyDescent="0.3">
      <c r="A17" s="285">
        <v>16</v>
      </c>
      <c r="B17" s="286"/>
      <c r="C17" s="286"/>
      <c r="K17" s="286" t="s">
        <v>336</v>
      </c>
      <c r="L17" s="366" t="s">
        <v>436</v>
      </c>
      <c r="O17" s="286"/>
      <c r="P17" s="286" t="s">
        <v>341</v>
      </c>
      <c r="Q17" s="286"/>
    </row>
    <row r="18" spans="1:17" s="367" customFormat="1" ht="43.2" hidden="1" x14ac:dyDescent="0.3">
      <c r="A18" s="367">
        <v>17</v>
      </c>
      <c r="B18" s="367" t="s">
        <v>427</v>
      </c>
      <c r="K18" s="367" t="s">
        <v>337</v>
      </c>
      <c r="L18" s="368"/>
      <c r="M18" s="368"/>
      <c r="P18" s="367" t="s">
        <v>341</v>
      </c>
    </row>
    <row r="19" spans="1:17" ht="43.2" hidden="1" x14ac:dyDescent="0.3">
      <c r="A19" s="285">
        <v>18</v>
      </c>
      <c r="B19" s="286"/>
      <c r="C19" s="286"/>
      <c r="K19" s="286" t="s">
        <v>338</v>
      </c>
      <c r="L19" s="366" t="s">
        <v>780</v>
      </c>
      <c r="O19" s="286"/>
      <c r="P19" s="286" t="s">
        <v>341</v>
      </c>
      <c r="Q19" s="286"/>
    </row>
    <row r="20" spans="1:17" s="364" customFormat="1" ht="43.2" hidden="1" x14ac:dyDescent="0.3">
      <c r="A20" s="364">
        <v>19</v>
      </c>
      <c r="B20" s="364" t="s">
        <v>416</v>
      </c>
      <c r="C20" s="364" t="s">
        <v>728</v>
      </c>
      <c r="K20" s="364" t="s">
        <v>339</v>
      </c>
      <c r="L20" s="365" t="s">
        <v>781</v>
      </c>
      <c r="M20" s="365"/>
      <c r="N20" s="364" t="s">
        <v>63</v>
      </c>
      <c r="O20" s="364" t="s">
        <v>742</v>
      </c>
      <c r="P20" s="364" t="s">
        <v>341</v>
      </c>
    </row>
    <row r="21" spans="1:17" ht="43.2" hidden="1" x14ac:dyDescent="0.3">
      <c r="A21" s="285">
        <v>20</v>
      </c>
      <c r="B21" s="286"/>
      <c r="C21" s="286"/>
      <c r="K21" s="286" t="s">
        <v>340</v>
      </c>
      <c r="L21" s="366" t="s">
        <v>437</v>
      </c>
      <c r="O21" s="286"/>
      <c r="P21" s="286" t="s">
        <v>341</v>
      </c>
      <c r="Q21" s="286"/>
    </row>
    <row r="22" spans="1:17" ht="28.8" hidden="1" x14ac:dyDescent="0.3">
      <c r="A22" s="285">
        <v>21</v>
      </c>
      <c r="B22" s="286"/>
      <c r="C22" s="286"/>
      <c r="K22" s="286" t="s">
        <v>383</v>
      </c>
      <c r="L22" s="366" t="s">
        <v>438</v>
      </c>
      <c r="O22" s="286"/>
      <c r="P22" s="286" t="s">
        <v>386</v>
      </c>
      <c r="Q22" s="286" t="s">
        <v>385</v>
      </c>
    </row>
    <row r="23" spans="1:17" ht="28.8" hidden="1" x14ac:dyDescent="0.3">
      <c r="A23" s="285">
        <v>22</v>
      </c>
      <c r="B23" s="286"/>
      <c r="C23" s="286"/>
      <c r="K23" s="286" t="s">
        <v>384</v>
      </c>
      <c r="L23" s="360" t="s">
        <v>428</v>
      </c>
      <c r="M23" s="360"/>
      <c r="O23" s="286"/>
      <c r="P23" s="286" t="s">
        <v>386</v>
      </c>
      <c r="Q23" s="286" t="s">
        <v>385</v>
      </c>
    </row>
    <row r="24" spans="1:17" ht="28.8" hidden="1" x14ac:dyDescent="0.3">
      <c r="A24" s="285">
        <v>23</v>
      </c>
      <c r="B24" s="286"/>
      <c r="C24" s="286"/>
      <c r="K24" s="286" t="s">
        <v>782</v>
      </c>
      <c r="L24" s="360" t="s">
        <v>428</v>
      </c>
      <c r="M24" s="360"/>
      <c r="O24" s="286"/>
      <c r="P24" s="286" t="s">
        <v>386</v>
      </c>
      <c r="Q24" s="286" t="s">
        <v>385</v>
      </c>
    </row>
    <row r="25" spans="1:17" ht="28.8" hidden="1" x14ac:dyDescent="0.3">
      <c r="A25" s="285">
        <v>24</v>
      </c>
      <c r="B25" s="286"/>
      <c r="C25" s="286"/>
      <c r="K25" s="286" t="s">
        <v>422</v>
      </c>
      <c r="L25" s="366" t="s">
        <v>439</v>
      </c>
      <c r="O25" s="286"/>
      <c r="P25" s="286" t="s">
        <v>421</v>
      </c>
      <c r="Q25" s="286"/>
    </row>
    <row r="26" spans="1:17" s="364" customFormat="1" ht="72" hidden="1" x14ac:dyDescent="0.3">
      <c r="A26" s="364">
        <v>25</v>
      </c>
      <c r="B26" s="364" t="s">
        <v>416</v>
      </c>
      <c r="C26" s="364" t="s">
        <v>729</v>
      </c>
      <c r="K26" s="364" t="s">
        <v>387</v>
      </c>
      <c r="L26" s="374" t="s">
        <v>748</v>
      </c>
      <c r="M26" s="374"/>
      <c r="N26" s="364" t="s">
        <v>63</v>
      </c>
      <c r="O26" s="364" t="s">
        <v>742</v>
      </c>
      <c r="P26" s="364" t="s">
        <v>724</v>
      </c>
    </row>
    <row r="27" spans="1:17" ht="28.8" hidden="1" x14ac:dyDescent="0.3">
      <c r="A27" s="285">
        <v>26</v>
      </c>
      <c r="B27" s="286"/>
      <c r="C27" s="286"/>
      <c r="K27" s="286" t="s">
        <v>388</v>
      </c>
      <c r="L27" s="366" t="s">
        <v>440</v>
      </c>
      <c r="O27" s="286"/>
      <c r="P27" s="286" t="s">
        <v>421</v>
      </c>
      <c r="Q27" s="286"/>
    </row>
    <row r="28" spans="1:17" ht="28.8" hidden="1" x14ac:dyDescent="0.3">
      <c r="A28" s="285">
        <v>27</v>
      </c>
      <c r="B28" s="286"/>
      <c r="C28" s="286"/>
      <c r="K28" s="286" t="s">
        <v>389</v>
      </c>
      <c r="L28" s="366" t="s">
        <v>440</v>
      </c>
      <c r="O28" s="286"/>
      <c r="P28" s="286" t="s">
        <v>421</v>
      </c>
      <c r="Q28" s="286"/>
    </row>
    <row r="29" spans="1:17" ht="28.8" hidden="1" x14ac:dyDescent="0.3">
      <c r="A29" s="285">
        <v>28</v>
      </c>
      <c r="B29" s="286"/>
      <c r="C29" s="286"/>
      <c r="K29" s="286" t="s">
        <v>402</v>
      </c>
      <c r="L29" s="366" t="s">
        <v>441</v>
      </c>
      <c r="O29" s="286"/>
      <c r="P29" s="286" t="s">
        <v>421</v>
      </c>
      <c r="Q29" s="286"/>
    </row>
    <row r="30" spans="1:17" s="364" customFormat="1" ht="57.6" x14ac:dyDescent="0.3">
      <c r="A30" s="378">
        <v>29</v>
      </c>
      <c r="B30" s="379" t="s">
        <v>416</v>
      </c>
      <c r="C30" s="365" t="s">
        <v>732</v>
      </c>
      <c r="D30" s="365"/>
      <c r="E30" s="365"/>
      <c r="F30" s="365"/>
      <c r="G30" s="365"/>
      <c r="H30" s="365"/>
      <c r="I30" s="365"/>
      <c r="J30" s="365"/>
      <c r="K30" s="364" t="s">
        <v>424</v>
      </c>
      <c r="L30" s="378" t="s">
        <v>763</v>
      </c>
      <c r="M30" s="364" t="s">
        <v>762</v>
      </c>
      <c r="N30" s="364" t="s">
        <v>63</v>
      </c>
      <c r="O30" s="378" t="s">
        <v>416</v>
      </c>
      <c r="P30" s="378" t="s">
        <v>421</v>
      </c>
      <c r="Q30" s="378"/>
    </row>
    <row r="31" spans="1:17" ht="28.8" hidden="1" x14ac:dyDescent="0.3">
      <c r="A31" s="285">
        <v>30</v>
      </c>
      <c r="B31" s="286"/>
      <c r="C31" s="286"/>
      <c r="K31" s="286" t="s">
        <v>785</v>
      </c>
      <c r="L31" s="360" t="s">
        <v>428</v>
      </c>
      <c r="M31" s="360"/>
      <c r="O31" s="286"/>
      <c r="P31" s="286" t="s">
        <v>421</v>
      </c>
      <c r="Q31" s="286"/>
    </row>
    <row r="32" spans="1:17" ht="28.8" hidden="1" x14ac:dyDescent="0.3">
      <c r="A32" s="285">
        <v>31</v>
      </c>
      <c r="B32" s="286"/>
      <c r="C32" s="286"/>
      <c r="K32" s="286" t="s">
        <v>442</v>
      </c>
      <c r="L32" s="366" t="s">
        <v>443</v>
      </c>
      <c r="O32" s="286"/>
      <c r="P32" s="286" t="s">
        <v>421</v>
      </c>
      <c r="Q32" s="286"/>
    </row>
    <row r="33" spans="1:17" ht="28.8" hidden="1" x14ac:dyDescent="0.3">
      <c r="A33" s="285">
        <v>32</v>
      </c>
      <c r="B33" s="286"/>
      <c r="C33" s="286"/>
      <c r="K33" s="286" t="s">
        <v>403</v>
      </c>
      <c r="L33" s="360" t="s">
        <v>428</v>
      </c>
      <c r="M33" s="360"/>
      <c r="O33" s="286"/>
      <c r="P33" s="286" t="s">
        <v>421</v>
      </c>
      <c r="Q33" s="286"/>
    </row>
    <row r="34" spans="1:17" ht="43.2" hidden="1" x14ac:dyDescent="0.3">
      <c r="A34" s="285">
        <v>33</v>
      </c>
      <c r="B34" s="286"/>
      <c r="C34" s="286"/>
      <c r="K34" s="286" t="s">
        <v>408</v>
      </c>
      <c r="L34" s="360" t="s">
        <v>428</v>
      </c>
      <c r="M34" s="360"/>
      <c r="O34" s="286"/>
      <c r="P34" s="286" t="s">
        <v>407</v>
      </c>
      <c r="Q34" s="286"/>
    </row>
    <row r="35" spans="1:17" ht="43.2" hidden="1" x14ac:dyDescent="0.3">
      <c r="A35" s="285">
        <v>34</v>
      </c>
      <c r="B35" s="286"/>
      <c r="C35" s="286"/>
      <c r="K35" s="286" t="s">
        <v>410</v>
      </c>
      <c r="L35" s="360" t="s">
        <v>428</v>
      </c>
      <c r="M35" s="360"/>
      <c r="O35" s="286"/>
      <c r="P35" s="286" t="s">
        <v>407</v>
      </c>
      <c r="Q35" s="286"/>
    </row>
    <row r="36" spans="1:17" ht="43.2" hidden="1" x14ac:dyDescent="0.3">
      <c r="A36" s="285">
        <v>35</v>
      </c>
      <c r="B36" s="286"/>
      <c r="C36" s="286"/>
      <c r="K36" s="286" t="s">
        <v>411</v>
      </c>
      <c r="L36" s="360" t="s">
        <v>428</v>
      </c>
      <c r="M36" s="360"/>
      <c r="O36" s="286"/>
      <c r="P36" s="286" t="s">
        <v>407</v>
      </c>
      <c r="Q36" s="286"/>
    </row>
    <row r="37" spans="1:17" s="364" customFormat="1" ht="43.2" hidden="1" x14ac:dyDescent="0.3">
      <c r="A37" s="364">
        <v>36</v>
      </c>
      <c r="B37" s="364" t="s">
        <v>416</v>
      </c>
      <c r="C37" s="364" t="s">
        <v>331</v>
      </c>
      <c r="K37" s="364" t="s">
        <v>484</v>
      </c>
      <c r="L37" s="365" t="s">
        <v>786</v>
      </c>
      <c r="M37" s="365"/>
      <c r="N37" s="364" t="s">
        <v>787</v>
      </c>
      <c r="O37" s="364" t="s">
        <v>742</v>
      </c>
      <c r="P37" s="364" t="s">
        <v>407</v>
      </c>
    </row>
    <row r="38" spans="1:17" s="364" customFormat="1" ht="72" hidden="1" x14ac:dyDescent="0.3">
      <c r="A38" s="364">
        <v>37</v>
      </c>
      <c r="B38" s="364" t="s">
        <v>416</v>
      </c>
      <c r="C38" s="364" t="s">
        <v>745</v>
      </c>
      <c r="K38" s="364" t="s">
        <v>412</v>
      </c>
      <c r="L38" s="365" t="s">
        <v>788</v>
      </c>
      <c r="M38" s="365"/>
      <c r="N38" s="364" t="s">
        <v>789</v>
      </c>
      <c r="O38" s="364" t="s">
        <v>742</v>
      </c>
      <c r="P38" s="364" t="s">
        <v>407</v>
      </c>
    </row>
    <row r="39" spans="1:17" s="364" customFormat="1" ht="73.05" customHeight="1" x14ac:dyDescent="0.3">
      <c r="A39" s="378">
        <v>38</v>
      </c>
      <c r="B39" s="378" t="s">
        <v>416</v>
      </c>
      <c r="C39" s="364" t="s">
        <v>730</v>
      </c>
      <c r="K39" s="364" t="s">
        <v>415</v>
      </c>
      <c r="L39" s="379" t="s">
        <v>741</v>
      </c>
      <c r="M39" s="365" t="s">
        <v>761</v>
      </c>
      <c r="N39" s="364" t="s">
        <v>764</v>
      </c>
      <c r="O39" s="378" t="s">
        <v>416</v>
      </c>
      <c r="P39" s="378" t="s">
        <v>723</v>
      </c>
      <c r="Q39" s="378"/>
    </row>
    <row r="40" spans="1:17" ht="43.2" hidden="1" x14ac:dyDescent="0.3">
      <c r="A40" s="285">
        <v>39</v>
      </c>
      <c r="B40" s="286"/>
      <c r="C40" s="286"/>
      <c r="K40" s="286" t="s">
        <v>409</v>
      </c>
      <c r="L40" s="366"/>
      <c r="O40" s="286"/>
      <c r="P40" s="286" t="s">
        <v>407</v>
      </c>
      <c r="Q40" s="286"/>
    </row>
    <row r="41" spans="1:17" s="285" customFormat="1" ht="43.2" hidden="1" x14ac:dyDescent="0.3">
      <c r="A41" s="285">
        <v>40</v>
      </c>
      <c r="B41" s="373"/>
      <c r="C41" s="373"/>
      <c r="D41" s="373"/>
      <c r="E41" s="373"/>
      <c r="F41" s="373"/>
      <c r="G41" s="373"/>
      <c r="H41" s="373"/>
      <c r="I41" s="373"/>
      <c r="J41" s="373"/>
      <c r="K41" s="285" t="s">
        <v>715</v>
      </c>
      <c r="L41" s="285" t="s">
        <v>765</v>
      </c>
      <c r="N41" s="285" t="s">
        <v>766</v>
      </c>
      <c r="P41" s="285" t="s">
        <v>407</v>
      </c>
    </row>
    <row r="42" spans="1:17" ht="43.2" hidden="1" x14ac:dyDescent="0.3">
      <c r="A42" s="285">
        <v>41</v>
      </c>
      <c r="B42" s="286"/>
      <c r="C42" s="286"/>
      <c r="K42" s="286" t="s">
        <v>413</v>
      </c>
      <c r="L42" s="366" t="s">
        <v>719</v>
      </c>
      <c r="O42" s="286"/>
      <c r="P42" s="286" t="s">
        <v>407</v>
      </c>
      <c r="Q42" s="286"/>
    </row>
    <row r="43" spans="1:17" ht="43.2" hidden="1" x14ac:dyDescent="0.3">
      <c r="A43" s="285">
        <v>42</v>
      </c>
      <c r="B43" s="286"/>
      <c r="C43" s="286"/>
      <c r="K43" s="286" t="s">
        <v>720</v>
      </c>
      <c r="L43" s="366" t="s">
        <v>721</v>
      </c>
      <c r="O43" s="286"/>
      <c r="P43" s="286" t="s">
        <v>407</v>
      </c>
      <c r="Q43" s="286"/>
    </row>
    <row r="44" spans="1:17" s="364" customFormat="1" ht="28.8" hidden="1" x14ac:dyDescent="0.3">
      <c r="A44" s="364">
        <v>43</v>
      </c>
      <c r="B44" s="365" t="s">
        <v>416</v>
      </c>
      <c r="C44" s="365" t="s">
        <v>729</v>
      </c>
      <c r="D44" s="365"/>
      <c r="E44" s="365"/>
      <c r="F44" s="365"/>
      <c r="G44" s="365"/>
      <c r="H44" s="365"/>
      <c r="I44" s="365"/>
      <c r="J44" s="365"/>
      <c r="K44" s="364" t="s">
        <v>716</v>
      </c>
      <c r="N44" s="364" t="s">
        <v>63</v>
      </c>
      <c r="O44" s="364" t="s">
        <v>742</v>
      </c>
      <c r="P44" s="364" t="s">
        <v>448</v>
      </c>
    </row>
    <row r="45" spans="1:17" s="364" customFormat="1" ht="28.8" hidden="1" x14ac:dyDescent="0.3">
      <c r="A45" s="364">
        <v>44</v>
      </c>
      <c r="B45" s="364" t="s">
        <v>416</v>
      </c>
      <c r="C45" s="364" t="s">
        <v>731</v>
      </c>
      <c r="K45" s="364" t="s">
        <v>417</v>
      </c>
      <c r="L45" s="365" t="s">
        <v>426</v>
      </c>
      <c r="M45" s="365"/>
      <c r="N45" s="364" t="s">
        <v>767</v>
      </c>
      <c r="O45" s="364" t="s">
        <v>742</v>
      </c>
      <c r="P45" s="364" t="s">
        <v>725</v>
      </c>
    </row>
    <row r="46" spans="1:17" s="364" customFormat="1" ht="43.2" x14ac:dyDescent="0.3">
      <c r="A46" s="378">
        <v>45</v>
      </c>
      <c r="B46" s="378" t="s">
        <v>416</v>
      </c>
      <c r="C46" s="364" t="s">
        <v>731</v>
      </c>
      <c r="D46" s="286"/>
      <c r="E46" s="286"/>
      <c r="F46" s="286"/>
      <c r="G46" s="286"/>
      <c r="H46" s="286"/>
      <c r="I46" s="286"/>
      <c r="K46" s="364" t="s">
        <v>418</v>
      </c>
      <c r="L46" s="379"/>
      <c r="M46" s="364" t="s">
        <v>759</v>
      </c>
      <c r="N46" s="364" t="s">
        <v>63</v>
      </c>
      <c r="O46" s="378" t="s">
        <v>416</v>
      </c>
      <c r="P46" s="378" t="s">
        <v>448</v>
      </c>
      <c r="Q46" s="378"/>
    </row>
    <row r="47" spans="1:17" s="285" customFormat="1" ht="28.8" hidden="1" x14ac:dyDescent="0.3">
      <c r="A47" s="285">
        <v>46</v>
      </c>
      <c r="K47" s="285" t="s">
        <v>768</v>
      </c>
      <c r="L47" s="373" t="s">
        <v>769</v>
      </c>
      <c r="M47" s="373"/>
      <c r="P47" s="285" t="s">
        <v>448</v>
      </c>
    </row>
    <row r="48" spans="1:17" s="364" customFormat="1" ht="57.6" x14ac:dyDescent="0.3">
      <c r="A48" s="378">
        <v>47</v>
      </c>
      <c r="B48" s="378" t="s">
        <v>416</v>
      </c>
      <c r="C48" s="364" t="s">
        <v>735</v>
      </c>
      <c r="K48" s="364" t="s">
        <v>419</v>
      </c>
      <c r="L48" s="379" t="s">
        <v>744</v>
      </c>
      <c r="M48" s="365" t="s">
        <v>757</v>
      </c>
      <c r="N48" s="364" t="s">
        <v>63</v>
      </c>
      <c r="O48" s="378" t="s">
        <v>416</v>
      </c>
      <c r="P48" s="378" t="s">
        <v>448</v>
      </c>
      <c r="Q48" s="378"/>
    </row>
    <row r="49" spans="1:17" s="364" customFormat="1" ht="100.8" hidden="1" x14ac:dyDescent="0.3">
      <c r="A49" s="364">
        <v>48</v>
      </c>
      <c r="B49" s="364" t="s">
        <v>416</v>
      </c>
      <c r="C49" s="364" t="s">
        <v>332</v>
      </c>
      <c r="K49" s="364" t="s">
        <v>423</v>
      </c>
      <c r="L49" s="365" t="s">
        <v>746</v>
      </c>
      <c r="M49" s="365"/>
      <c r="N49" s="364" t="s">
        <v>420</v>
      </c>
      <c r="O49" s="364" t="s">
        <v>742</v>
      </c>
      <c r="P49" s="364" t="s">
        <v>448</v>
      </c>
    </row>
    <row r="50" spans="1:17" s="364" customFormat="1" ht="28.8" hidden="1" x14ac:dyDescent="0.3">
      <c r="A50" s="364">
        <v>49</v>
      </c>
      <c r="B50" s="364" t="s">
        <v>416</v>
      </c>
      <c r="C50" s="364" t="s">
        <v>732</v>
      </c>
      <c r="K50" s="364" t="s">
        <v>444</v>
      </c>
      <c r="L50" s="365" t="s">
        <v>445</v>
      </c>
      <c r="M50" s="365"/>
      <c r="N50" s="364" t="s">
        <v>63</v>
      </c>
      <c r="O50" s="364" t="s">
        <v>742</v>
      </c>
      <c r="P50" s="364" t="s">
        <v>446</v>
      </c>
    </row>
    <row r="51" spans="1:17" s="364" customFormat="1" ht="43.2" hidden="1" x14ac:dyDescent="0.3">
      <c r="A51" s="364">
        <v>50</v>
      </c>
      <c r="B51" s="364" t="s">
        <v>416</v>
      </c>
      <c r="C51" s="364" t="s">
        <v>731</v>
      </c>
      <c r="K51" s="364" t="s">
        <v>771</v>
      </c>
      <c r="L51" s="365" t="s">
        <v>722</v>
      </c>
      <c r="M51" s="365"/>
      <c r="N51" s="364" t="s">
        <v>447</v>
      </c>
      <c r="O51" s="364" t="s">
        <v>742</v>
      </c>
      <c r="P51" s="364" t="s">
        <v>446</v>
      </c>
    </row>
    <row r="52" spans="1:17" s="364" customFormat="1" ht="57.6" hidden="1" x14ac:dyDescent="0.3">
      <c r="A52" s="364">
        <v>51</v>
      </c>
      <c r="B52" s="364" t="s">
        <v>416</v>
      </c>
      <c r="C52" s="364" t="s">
        <v>733</v>
      </c>
      <c r="K52" s="364" t="s">
        <v>665</v>
      </c>
      <c r="L52" s="365" t="s">
        <v>772</v>
      </c>
      <c r="M52" s="365"/>
      <c r="N52" s="364" t="s">
        <v>63</v>
      </c>
      <c r="O52" s="364" t="s">
        <v>742</v>
      </c>
      <c r="P52" s="364" t="s">
        <v>421</v>
      </c>
    </row>
    <row r="53" spans="1:17" s="364" customFormat="1" ht="28.8" hidden="1" x14ac:dyDescent="0.3">
      <c r="A53" s="364">
        <v>52</v>
      </c>
      <c r="B53" s="364" t="s">
        <v>416</v>
      </c>
      <c r="C53" s="364" t="s">
        <v>207</v>
      </c>
      <c r="K53" s="364" t="s">
        <v>489</v>
      </c>
      <c r="L53" s="365"/>
      <c r="M53" s="365"/>
      <c r="N53" s="364" t="s">
        <v>63</v>
      </c>
      <c r="O53" s="364" t="s">
        <v>742</v>
      </c>
      <c r="P53" s="364" t="s">
        <v>421</v>
      </c>
    </row>
    <row r="54" spans="1:17" s="364" customFormat="1" ht="57.6" hidden="1" x14ac:dyDescent="0.3">
      <c r="A54" s="364">
        <v>53</v>
      </c>
      <c r="B54" s="364" t="s">
        <v>416</v>
      </c>
      <c r="C54" s="364" t="s">
        <v>207</v>
      </c>
      <c r="K54" s="364" t="s">
        <v>598</v>
      </c>
      <c r="L54" s="365" t="s">
        <v>738</v>
      </c>
      <c r="M54" s="365"/>
      <c r="N54" s="364" t="s">
        <v>63</v>
      </c>
      <c r="O54" s="364" t="s">
        <v>742</v>
      </c>
      <c r="P54" s="364" t="s">
        <v>421</v>
      </c>
    </row>
    <row r="55" spans="1:17" s="364" customFormat="1" ht="28.8" hidden="1" x14ac:dyDescent="0.3">
      <c r="A55" s="364">
        <v>54</v>
      </c>
      <c r="B55" s="364" t="s">
        <v>416</v>
      </c>
      <c r="C55" s="364" t="s">
        <v>207</v>
      </c>
      <c r="K55" s="364" t="s">
        <v>773</v>
      </c>
      <c r="L55" s="376" t="s">
        <v>754</v>
      </c>
      <c r="M55" s="376"/>
      <c r="N55" s="375" t="s">
        <v>490</v>
      </c>
      <c r="O55" s="375" t="s">
        <v>742</v>
      </c>
      <c r="P55" s="364" t="s">
        <v>727</v>
      </c>
    </row>
    <row r="56" spans="1:17" ht="129.6" hidden="1" x14ac:dyDescent="0.3">
      <c r="A56" s="285">
        <v>55</v>
      </c>
      <c r="B56" s="286"/>
      <c r="C56" s="286"/>
      <c r="K56" s="286" t="s">
        <v>596</v>
      </c>
      <c r="L56" s="366" t="s">
        <v>711</v>
      </c>
      <c r="N56" s="286" t="s">
        <v>589</v>
      </c>
      <c r="O56" s="286"/>
      <c r="P56" s="286" t="s">
        <v>590</v>
      </c>
      <c r="Q56" s="286" t="s">
        <v>591</v>
      </c>
    </row>
    <row r="57" spans="1:17" s="364" customFormat="1" ht="72" hidden="1" x14ac:dyDescent="0.3">
      <c r="A57" s="364">
        <v>56</v>
      </c>
      <c r="B57" s="364" t="s">
        <v>416</v>
      </c>
      <c r="C57" s="364" t="s">
        <v>331</v>
      </c>
      <c r="K57" s="364" t="s">
        <v>592</v>
      </c>
      <c r="L57" s="365" t="s">
        <v>712</v>
      </c>
      <c r="M57" s="365"/>
      <c r="N57" s="364" t="s">
        <v>593</v>
      </c>
      <c r="O57" s="364" t="s">
        <v>742</v>
      </c>
      <c r="P57" s="364" t="s">
        <v>594</v>
      </c>
      <c r="Q57" s="364" t="s">
        <v>595</v>
      </c>
    </row>
    <row r="58" spans="1:17" s="364" customFormat="1" ht="57.6" hidden="1" x14ac:dyDescent="0.3">
      <c r="A58" s="364">
        <v>57</v>
      </c>
      <c r="B58" s="364" t="s">
        <v>416</v>
      </c>
      <c r="C58" s="364" t="s">
        <v>737</v>
      </c>
      <c r="K58" s="364" t="s">
        <v>410</v>
      </c>
      <c r="L58" s="374" t="s">
        <v>774</v>
      </c>
      <c r="M58" s="374"/>
      <c r="N58" s="364" t="s">
        <v>597</v>
      </c>
      <c r="O58" s="364" t="s">
        <v>742</v>
      </c>
      <c r="P58" s="364" t="s">
        <v>599</v>
      </c>
    </row>
    <row r="59" spans="1:17" s="285" customFormat="1" ht="28.8" hidden="1" x14ac:dyDescent="0.3">
      <c r="A59" s="285">
        <v>58</v>
      </c>
      <c r="K59" s="285" t="s">
        <v>600</v>
      </c>
      <c r="L59" s="373" t="s">
        <v>775</v>
      </c>
      <c r="M59" s="373"/>
      <c r="N59" s="285" t="s">
        <v>601</v>
      </c>
      <c r="P59" s="285" t="s">
        <v>602</v>
      </c>
    </row>
    <row r="60" spans="1:17" ht="28.8" hidden="1" x14ac:dyDescent="0.3">
      <c r="A60" s="285">
        <v>59</v>
      </c>
      <c r="B60" s="286"/>
      <c r="C60" s="286"/>
      <c r="K60" s="286" t="s">
        <v>604</v>
      </c>
      <c r="L60" s="366" t="s">
        <v>713</v>
      </c>
      <c r="O60" s="286"/>
      <c r="P60" s="286" t="s">
        <v>264</v>
      </c>
      <c r="Q60" s="286"/>
    </row>
    <row r="61" spans="1:17" ht="28.8" hidden="1" x14ac:dyDescent="0.3">
      <c r="A61" s="285">
        <v>60</v>
      </c>
      <c r="B61" s="286"/>
      <c r="C61" s="286"/>
      <c r="K61" s="286" t="s">
        <v>605</v>
      </c>
      <c r="L61" s="366" t="s">
        <v>713</v>
      </c>
      <c r="O61" s="286"/>
      <c r="P61" s="286" t="s">
        <v>264</v>
      </c>
      <c r="Q61" s="286"/>
    </row>
    <row r="62" spans="1:17" ht="28.8" hidden="1" x14ac:dyDescent="0.3">
      <c r="A62" s="285">
        <v>61</v>
      </c>
      <c r="B62" s="286"/>
      <c r="C62" s="286"/>
      <c r="K62" s="286" t="s">
        <v>606</v>
      </c>
      <c r="L62" s="360" t="s">
        <v>428</v>
      </c>
      <c r="M62" s="360"/>
      <c r="O62" s="286"/>
      <c r="P62" s="286" t="s">
        <v>264</v>
      </c>
      <c r="Q62" s="286"/>
    </row>
    <row r="63" spans="1:17" ht="28.8" hidden="1" x14ac:dyDescent="0.3">
      <c r="A63" s="285">
        <v>62</v>
      </c>
      <c r="B63" s="286"/>
      <c r="C63" s="286"/>
      <c r="K63" s="286" t="s">
        <v>607</v>
      </c>
      <c r="L63" s="360" t="s">
        <v>428</v>
      </c>
      <c r="M63" s="360"/>
      <c r="O63" s="286"/>
      <c r="P63" s="286" t="s">
        <v>264</v>
      </c>
      <c r="Q63" s="286"/>
    </row>
    <row r="64" spans="1:17" hidden="1" x14ac:dyDescent="0.3">
      <c r="A64" s="285">
        <v>63</v>
      </c>
      <c r="B64" s="286"/>
      <c r="C64" s="286"/>
      <c r="K64" s="286" t="s">
        <v>608</v>
      </c>
      <c r="L64" s="366" t="s">
        <v>714</v>
      </c>
      <c r="O64" s="286"/>
      <c r="P64" s="286" t="s">
        <v>264</v>
      </c>
      <c r="Q64" s="286"/>
    </row>
    <row r="65" spans="1:17" s="364" customFormat="1" ht="57.6" x14ac:dyDescent="0.3">
      <c r="A65" s="378">
        <v>64</v>
      </c>
      <c r="B65" s="378" t="s">
        <v>416</v>
      </c>
      <c r="C65" s="364" t="s">
        <v>207</v>
      </c>
      <c r="K65" s="364" t="s">
        <v>609</v>
      </c>
      <c r="L65" s="381" t="s">
        <v>739</v>
      </c>
      <c r="M65" s="365" t="s">
        <v>760</v>
      </c>
      <c r="N65" s="364" t="s">
        <v>63</v>
      </c>
      <c r="O65" s="378" t="s">
        <v>416</v>
      </c>
      <c r="P65" s="378" t="s">
        <v>740</v>
      </c>
      <c r="Q65" s="378"/>
    </row>
    <row r="66" spans="1:17" s="364" customFormat="1" ht="43.2" hidden="1" x14ac:dyDescent="0.3">
      <c r="A66" s="364">
        <v>65</v>
      </c>
      <c r="B66" s="364" t="s">
        <v>416</v>
      </c>
      <c r="C66" s="364" t="s">
        <v>207</v>
      </c>
      <c r="K66" s="364" t="s">
        <v>694</v>
      </c>
      <c r="L66" s="365"/>
      <c r="M66" s="365"/>
      <c r="N66" s="364" t="s">
        <v>776</v>
      </c>
      <c r="O66" s="364" t="s">
        <v>742</v>
      </c>
      <c r="P66" s="364" t="s">
        <v>704</v>
      </c>
    </row>
    <row r="67" spans="1:17" ht="28.8" hidden="1" x14ac:dyDescent="0.3">
      <c r="A67" s="285">
        <v>66</v>
      </c>
      <c r="B67" s="286"/>
      <c r="C67" s="286"/>
      <c r="K67" s="286" t="s">
        <v>695</v>
      </c>
      <c r="L67" s="366" t="s">
        <v>726</v>
      </c>
      <c r="O67" s="286"/>
      <c r="P67" s="286" t="s">
        <v>704</v>
      </c>
      <c r="Q67" s="286"/>
    </row>
    <row r="68" spans="1:17" ht="28.8" hidden="1" x14ac:dyDescent="0.3">
      <c r="A68" s="285">
        <v>67</v>
      </c>
      <c r="B68" s="286"/>
      <c r="C68" s="286"/>
      <c r="K68" s="286" t="s">
        <v>696</v>
      </c>
      <c r="L68" s="366" t="s">
        <v>777</v>
      </c>
      <c r="O68" s="286"/>
      <c r="P68" s="286" t="s">
        <v>704</v>
      </c>
      <c r="Q68" s="286"/>
    </row>
    <row r="69" spans="1:17" s="364" customFormat="1" ht="28.8" hidden="1" x14ac:dyDescent="0.3">
      <c r="A69" s="364">
        <v>68</v>
      </c>
      <c r="B69" s="364" t="s">
        <v>416</v>
      </c>
      <c r="C69" s="364" t="s">
        <v>731</v>
      </c>
      <c r="K69" s="364" t="s">
        <v>701</v>
      </c>
      <c r="L69" s="365"/>
      <c r="M69" s="365"/>
      <c r="N69" s="364" t="s">
        <v>447</v>
      </c>
      <c r="O69" s="364" t="s">
        <v>742</v>
      </c>
      <c r="P69" s="364" t="s">
        <v>705</v>
      </c>
    </row>
    <row r="70" spans="1:17" ht="28.8" hidden="1" x14ac:dyDescent="0.3">
      <c r="A70" s="285">
        <v>69</v>
      </c>
      <c r="B70" s="286"/>
      <c r="C70" s="286"/>
      <c r="K70" s="286" t="s">
        <v>697</v>
      </c>
      <c r="L70" s="366" t="s">
        <v>777</v>
      </c>
      <c r="O70" s="286"/>
      <c r="P70" s="286" t="s">
        <v>704</v>
      </c>
      <c r="Q70" s="286"/>
    </row>
    <row r="71" spans="1:17" ht="43.2" hidden="1" x14ac:dyDescent="0.3">
      <c r="A71" s="285">
        <v>70</v>
      </c>
      <c r="B71" s="286"/>
      <c r="C71" s="286"/>
      <c r="K71" s="286" t="s">
        <v>698</v>
      </c>
      <c r="L71" s="366" t="s">
        <v>717</v>
      </c>
      <c r="O71" s="286"/>
      <c r="P71" s="286" t="s">
        <v>704</v>
      </c>
      <c r="Q71" s="286"/>
    </row>
    <row r="72" spans="1:17" s="364" customFormat="1" ht="72" hidden="1" x14ac:dyDescent="0.3">
      <c r="A72" s="364">
        <v>71</v>
      </c>
      <c r="B72" s="364" t="s">
        <v>416</v>
      </c>
      <c r="C72" s="364" t="s">
        <v>207</v>
      </c>
      <c r="K72" s="364" t="s">
        <v>699</v>
      </c>
      <c r="L72" s="365" t="s">
        <v>718</v>
      </c>
      <c r="M72" s="365"/>
      <c r="N72" s="364" t="s">
        <v>776</v>
      </c>
      <c r="O72" s="364" t="s">
        <v>742</v>
      </c>
      <c r="P72" s="364" t="s">
        <v>704</v>
      </c>
    </row>
    <row r="73" spans="1:17" ht="43.2" hidden="1" x14ac:dyDescent="0.3">
      <c r="A73" s="285">
        <v>72</v>
      </c>
      <c r="B73" s="286"/>
      <c r="C73" s="286"/>
      <c r="K73" s="286" t="s">
        <v>700</v>
      </c>
      <c r="L73" s="366" t="s">
        <v>778</v>
      </c>
      <c r="O73" s="286"/>
      <c r="P73" s="286" t="s">
        <v>704</v>
      </c>
      <c r="Q73" s="286"/>
    </row>
    <row r="74" spans="1:17" ht="43.2" hidden="1" x14ac:dyDescent="0.3">
      <c r="A74" s="285">
        <v>73</v>
      </c>
      <c r="B74" s="286"/>
      <c r="C74" s="286"/>
      <c r="K74" s="286" t="s">
        <v>702</v>
      </c>
      <c r="L74" s="373" t="s">
        <v>779</v>
      </c>
      <c r="M74" s="373"/>
      <c r="O74" s="286"/>
      <c r="P74" s="286" t="s">
        <v>704</v>
      </c>
      <c r="Q74" s="286"/>
    </row>
    <row r="75" spans="1:17" s="364" customFormat="1" ht="43.2" x14ac:dyDescent="0.3">
      <c r="A75" s="378">
        <v>74</v>
      </c>
      <c r="B75" s="378" t="s">
        <v>416</v>
      </c>
      <c r="C75" s="364" t="s">
        <v>736</v>
      </c>
      <c r="K75" s="364" t="s">
        <v>770</v>
      </c>
      <c r="L75" s="379" t="s">
        <v>751</v>
      </c>
      <c r="M75" s="365" t="s">
        <v>758</v>
      </c>
      <c r="N75" s="364" t="s">
        <v>63</v>
      </c>
      <c r="O75" s="378" t="s">
        <v>416</v>
      </c>
      <c r="P75" s="378" t="s">
        <v>704</v>
      </c>
      <c r="Q75" s="378"/>
    </row>
    <row r="76" spans="1:17" s="364" customFormat="1" ht="28.8" hidden="1" x14ac:dyDescent="0.3">
      <c r="A76" s="364">
        <v>75</v>
      </c>
      <c r="B76" s="364" t="s">
        <v>416</v>
      </c>
      <c r="C76" s="364" t="s">
        <v>734</v>
      </c>
      <c r="K76" s="364" t="s">
        <v>703</v>
      </c>
      <c r="L76" s="365" t="s">
        <v>752</v>
      </c>
      <c r="M76" s="365"/>
      <c r="N76" s="364" t="s">
        <v>63</v>
      </c>
      <c r="O76" s="364" t="s">
        <v>742</v>
      </c>
      <c r="P76" s="364" t="s">
        <v>704</v>
      </c>
    </row>
    <row r="77" spans="1:17" s="364" customFormat="1" ht="28.8" hidden="1" x14ac:dyDescent="0.3">
      <c r="A77" s="364">
        <v>76</v>
      </c>
      <c r="B77" s="364" t="s">
        <v>416</v>
      </c>
      <c r="C77" s="364" t="s">
        <v>731</v>
      </c>
      <c r="K77" s="364" t="s">
        <v>743</v>
      </c>
      <c r="L77" s="365" t="s">
        <v>426</v>
      </c>
      <c r="M77" s="365"/>
      <c r="N77" s="364" t="s">
        <v>550</v>
      </c>
      <c r="O77" s="364" t="s">
        <v>749</v>
      </c>
      <c r="P77" s="364" t="s">
        <v>704</v>
      </c>
    </row>
    <row r="78" spans="1:17" s="364" customFormat="1" ht="28.8" x14ac:dyDescent="0.3">
      <c r="A78" s="378">
        <v>77</v>
      </c>
      <c r="B78" s="378" t="s">
        <v>416</v>
      </c>
      <c r="C78" s="364" t="s">
        <v>783</v>
      </c>
      <c r="K78" s="364" t="s">
        <v>784</v>
      </c>
      <c r="L78" s="379"/>
      <c r="M78" s="365" t="s">
        <v>756</v>
      </c>
      <c r="N78" s="364" t="s">
        <v>63</v>
      </c>
      <c r="O78" s="378" t="s">
        <v>416</v>
      </c>
      <c r="P78" s="378" t="s">
        <v>704</v>
      </c>
      <c r="Q78" s="378"/>
    </row>
    <row r="79" spans="1:17" s="364" customFormat="1" ht="28.8" x14ac:dyDescent="0.3">
      <c r="A79" s="378">
        <v>78</v>
      </c>
      <c r="B79" s="379" t="s">
        <v>416</v>
      </c>
      <c r="C79" s="364" t="s">
        <v>332</v>
      </c>
      <c r="K79" s="364" t="s">
        <v>747</v>
      </c>
      <c r="L79" s="379"/>
      <c r="M79" s="365"/>
      <c r="N79" s="364" t="s">
        <v>63</v>
      </c>
      <c r="O79" s="378" t="s">
        <v>416</v>
      </c>
      <c r="P79" s="378"/>
    </row>
    <row r="80" spans="1:17" ht="43.2" hidden="1" x14ac:dyDescent="0.3">
      <c r="A80" s="378">
        <v>79</v>
      </c>
      <c r="B80" s="378" t="s">
        <v>416</v>
      </c>
      <c r="C80" s="364" t="s">
        <v>732</v>
      </c>
      <c r="K80" s="286" t="s">
        <v>802</v>
      </c>
      <c r="L80" s="379" t="s">
        <v>803</v>
      </c>
      <c r="M80" s="366" t="s">
        <v>804</v>
      </c>
      <c r="N80" s="286" t="s">
        <v>63</v>
      </c>
      <c r="P80" s="378" t="s">
        <v>805</v>
      </c>
    </row>
  </sheetData>
  <autoFilter ref="A1:Q80">
    <filterColumn colId="14">
      <filters>
        <filter val="Eligible"/>
      </filters>
    </filterColumn>
    <sortState ref="A2:Q79">
      <sortCondition ref="A1"/>
    </sortState>
  </autoFilter>
  <customSheetViews>
    <customSheetView guid="{DC6740B0-FE4F-4B4C-936C-D38273196F74}" scale="70" filter="1" showAutoFilter="1" hiddenColumns="1">
      <pane ySplit="28" topLeftCell="A30" activePane="bottomLeft" state="frozen"/>
      <selection pane="bottomLeft" activeCell="L39" sqref="A1:Q80"/>
      <pageMargins left="0.7" right="0.7" top="0.75" bottom="0.75" header="0.3" footer="0.3"/>
      <pageSetup paperSize="9" orientation="portrait" r:id="rId1"/>
      <autoFilter ref="A1:Q80">
        <filterColumn colId="14">
          <filters>
            <filter val="Eligible"/>
          </filters>
        </filterColumn>
        <sortState ref="A2:Q79">
          <sortCondition ref="A1"/>
        </sortState>
      </autoFilter>
    </customSheetView>
  </customSheetViews>
  <hyperlinks>
    <hyperlink ref="Q2" r:id="rId2"/>
    <hyperlink ref="Q3:Q14" r:id="rId3" display="https://unstats.un.org/sdgs/indicators/indicators-list/"/>
  </hyperlinks>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5">
    <tabColor theme="5" tint="0.59999389629810485"/>
    <pageSetUpPr fitToPage="1"/>
  </sheetPr>
  <dimension ref="A2:AY46"/>
  <sheetViews>
    <sheetView topLeftCell="F13" zoomScale="90" zoomScaleNormal="90" workbookViewId="0">
      <selection activeCell="H16" sqref="H16"/>
    </sheetView>
  </sheetViews>
  <sheetFormatPr baseColWidth="10" defaultColWidth="11.44140625" defaultRowHeight="13.8" x14ac:dyDescent="0.3"/>
  <cols>
    <col min="1" max="1" width="5.21875" style="20" customWidth="1"/>
    <col min="2" max="2" width="29.44140625" style="20" customWidth="1"/>
    <col min="3" max="3" width="35.77734375" style="20" customWidth="1"/>
    <col min="4" max="4" width="2.77734375" style="19" customWidth="1"/>
    <col min="5" max="5" width="18" style="19" customWidth="1"/>
    <col min="6" max="6" width="8" style="19" customWidth="1"/>
    <col min="7" max="7" width="55.77734375" style="20" customWidth="1"/>
    <col min="8" max="8" width="65.77734375" style="20" customWidth="1"/>
    <col min="9" max="9" width="18.77734375" style="20" customWidth="1"/>
    <col min="10" max="10" width="34.77734375" style="20" customWidth="1"/>
    <col min="11" max="11" width="12.77734375" style="20" customWidth="1"/>
    <col min="12" max="12" width="42.21875" style="20" customWidth="1"/>
    <col min="13" max="13" width="24" style="20" customWidth="1"/>
    <col min="14" max="14" width="15.77734375" style="20" customWidth="1"/>
    <col min="15" max="15" width="2.77734375" style="19" customWidth="1"/>
    <col min="16" max="16" width="20.77734375" style="19" customWidth="1"/>
    <col min="17" max="17" width="15.77734375" style="20" customWidth="1"/>
    <col min="18" max="18" width="52.77734375" style="20" customWidth="1"/>
    <col min="19" max="19" width="22.21875" style="20" bestFit="1" customWidth="1"/>
    <col min="20" max="20" width="2.5546875" style="19" customWidth="1"/>
    <col min="21" max="21" width="20.77734375" style="19" customWidth="1"/>
    <col min="22" max="22" width="15.77734375" style="20" customWidth="1"/>
    <col min="23" max="23" width="52.77734375" style="20" customWidth="1"/>
    <col min="24" max="24" width="18.77734375" style="20" customWidth="1"/>
    <col min="25" max="25" width="16.77734375" style="20" customWidth="1"/>
    <col min="26" max="26" width="2.77734375" style="20" customWidth="1"/>
    <col min="27" max="27" width="20.77734375" style="20" customWidth="1"/>
    <col min="28" max="28" width="15.77734375" style="20" customWidth="1"/>
    <col min="29" max="29" width="52.77734375" style="20" customWidth="1"/>
    <col min="30" max="30" width="18.77734375" style="20" customWidth="1"/>
    <col min="31" max="31" width="16.77734375" style="20" customWidth="1"/>
    <col min="32" max="32" width="2.77734375" style="20" customWidth="1"/>
    <col min="33" max="33" width="20.77734375" style="20" customWidth="1"/>
    <col min="34" max="34" width="15.77734375" style="20" customWidth="1"/>
    <col min="35" max="35" width="52.77734375" style="20" customWidth="1"/>
    <col min="36" max="36" width="18.77734375" style="20" customWidth="1"/>
    <col min="37" max="37" width="16.77734375" style="20" customWidth="1"/>
    <col min="38" max="46" width="11.44140625" style="20"/>
    <col min="47" max="47" width="22.77734375" style="225" hidden="1" customWidth="1"/>
    <col min="48" max="48" width="13.5546875" style="225" hidden="1" customWidth="1"/>
    <col min="49" max="49" width="21.77734375" style="225" hidden="1" customWidth="1"/>
    <col min="50" max="50" width="18.21875" style="225" hidden="1" customWidth="1"/>
    <col min="51" max="51" width="16" style="225" hidden="1" customWidth="1"/>
    <col min="52" max="16384" width="11.44140625" style="20"/>
  </cols>
  <sheetData>
    <row r="2" spans="1:51" x14ac:dyDescent="0.3">
      <c r="A2" s="743" t="s">
        <v>13</v>
      </c>
      <c r="B2" s="743"/>
      <c r="C2" s="743"/>
      <c r="D2" s="743"/>
      <c r="E2" s="743"/>
      <c r="F2" s="743"/>
      <c r="G2" s="743"/>
      <c r="H2" s="743"/>
      <c r="I2" s="743"/>
      <c r="J2" s="743"/>
      <c r="K2" s="743"/>
      <c r="L2" s="743"/>
      <c r="M2" s="743"/>
      <c r="N2" s="743"/>
      <c r="O2" s="743"/>
      <c r="P2" s="743"/>
      <c r="Q2" s="743"/>
      <c r="R2" s="743"/>
      <c r="S2" s="743"/>
      <c r="T2" s="743"/>
      <c r="U2" s="743"/>
      <c r="V2" s="743"/>
      <c r="W2" s="743"/>
      <c r="X2" s="743"/>
      <c r="Y2" s="743"/>
      <c r="Z2" s="743"/>
      <c r="AA2" s="743"/>
      <c r="AB2" s="743"/>
      <c r="AC2" s="743"/>
      <c r="AD2" s="743"/>
      <c r="AE2" s="743"/>
      <c r="AF2" s="743"/>
      <c r="AG2" s="743"/>
      <c r="AH2" s="743"/>
      <c r="AI2" s="743"/>
      <c r="AJ2" s="743"/>
      <c r="AK2" s="743"/>
    </row>
    <row r="3" spans="1:51" x14ac:dyDescent="0.3">
      <c r="D3" s="20"/>
      <c r="E3" s="20"/>
      <c r="F3" s="20"/>
      <c r="O3" s="20"/>
      <c r="P3" s="20"/>
      <c r="T3" s="20"/>
      <c r="U3" s="20"/>
    </row>
    <row r="4" spans="1:51" x14ac:dyDescent="0.3">
      <c r="A4" s="345"/>
      <c r="B4" s="346" t="s">
        <v>455</v>
      </c>
      <c r="C4" s="347">
        <f>Calculs!K55</f>
        <v>0.20292207792207795</v>
      </c>
      <c r="D4" s="240"/>
      <c r="E4" s="240"/>
      <c r="F4" s="240"/>
      <c r="G4" s="747"/>
      <c r="H4" s="747"/>
      <c r="I4" s="747"/>
      <c r="J4" s="748"/>
      <c r="K4" s="748"/>
      <c r="L4" s="748"/>
      <c r="M4" s="748"/>
      <c r="N4" s="343"/>
      <c r="O4" s="248"/>
      <c r="P4" s="749" t="s">
        <v>24</v>
      </c>
      <c r="Q4" s="749"/>
      <c r="R4" s="749"/>
      <c r="S4" s="342"/>
      <c r="T4" s="250"/>
      <c r="U4" s="742" t="s">
        <v>1</v>
      </c>
      <c r="V4" s="742"/>
      <c r="W4" s="742"/>
      <c r="X4" s="742"/>
      <c r="Y4" s="742"/>
      <c r="AA4" s="742" t="s">
        <v>2</v>
      </c>
      <c r="AB4" s="742"/>
      <c r="AC4" s="742"/>
      <c r="AD4" s="742"/>
      <c r="AE4" s="742"/>
      <c r="AG4" s="742" t="s">
        <v>3</v>
      </c>
      <c r="AH4" s="742"/>
      <c r="AI4" s="742"/>
      <c r="AJ4" s="742"/>
      <c r="AK4" s="742"/>
    </row>
    <row r="5" spans="1:51" s="251" customFormat="1" ht="61.2" x14ac:dyDescent="0.3">
      <c r="B5" s="338" t="s">
        <v>477</v>
      </c>
      <c r="C5" s="12" t="s">
        <v>23</v>
      </c>
      <c r="D5" s="240"/>
      <c r="E5" s="233" t="s">
        <v>334</v>
      </c>
      <c r="F5" s="241" t="s">
        <v>312</v>
      </c>
      <c r="G5" s="10" t="s">
        <v>476</v>
      </c>
      <c r="H5" s="10" t="s">
        <v>311</v>
      </c>
      <c r="I5" s="10" t="s">
        <v>478</v>
      </c>
      <c r="J5" s="10" t="s">
        <v>480</v>
      </c>
      <c r="K5" s="10" t="s">
        <v>8</v>
      </c>
      <c r="L5" s="10" t="s">
        <v>475</v>
      </c>
      <c r="M5" s="10" t="s">
        <v>481</v>
      </c>
      <c r="N5" s="10" t="s">
        <v>479</v>
      </c>
      <c r="O5" s="5"/>
      <c r="P5" s="12" t="s">
        <v>303</v>
      </c>
      <c r="Q5" s="12" t="s">
        <v>304</v>
      </c>
      <c r="R5" s="12" t="s">
        <v>22</v>
      </c>
      <c r="S5" s="10" t="s">
        <v>305</v>
      </c>
      <c r="T5" s="5"/>
      <c r="U5" s="12" t="s">
        <v>288</v>
      </c>
      <c r="V5" s="10" t="s">
        <v>289</v>
      </c>
      <c r="W5" s="10" t="s">
        <v>15</v>
      </c>
      <c r="X5" s="10" t="s">
        <v>244</v>
      </c>
      <c r="Y5" s="10" t="s">
        <v>83</v>
      </c>
      <c r="AA5" s="12" t="s">
        <v>290</v>
      </c>
      <c r="AB5" s="10" t="s">
        <v>291</v>
      </c>
      <c r="AC5" s="10" t="s">
        <v>16</v>
      </c>
      <c r="AD5" s="10" t="s">
        <v>4</v>
      </c>
      <c r="AE5" s="10" t="s">
        <v>84</v>
      </c>
      <c r="AG5" s="12" t="s">
        <v>292</v>
      </c>
      <c r="AH5" s="10" t="s">
        <v>293</v>
      </c>
      <c r="AI5" s="10" t="s">
        <v>17</v>
      </c>
      <c r="AJ5" s="10" t="s">
        <v>5</v>
      </c>
      <c r="AK5" s="10" t="s">
        <v>85</v>
      </c>
      <c r="AU5" s="195" t="s">
        <v>20</v>
      </c>
      <c r="AV5" s="195" t="s">
        <v>12</v>
      </c>
      <c r="AW5" s="195" t="s">
        <v>9</v>
      </c>
      <c r="AX5" s="195" t="s">
        <v>21</v>
      </c>
      <c r="AY5" s="195" t="s">
        <v>7</v>
      </c>
    </row>
    <row r="6" spans="1:51" s="451" customFormat="1" ht="14.4" x14ac:dyDescent="0.3">
      <c r="A6" s="454"/>
      <c r="B6" s="459"/>
      <c r="C6" s="459"/>
      <c r="D6" s="459"/>
      <c r="E6" s="459"/>
      <c r="F6" s="459"/>
      <c r="G6" s="459" t="s">
        <v>14</v>
      </c>
      <c r="H6" s="459"/>
      <c r="I6" s="460"/>
      <c r="J6" s="461"/>
      <c r="K6" s="461"/>
      <c r="L6" s="461"/>
      <c r="M6" s="461"/>
      <c r="N6" s="460"/>
      <c r="O6" s="461"/>
      <c r="S6" s="460"/>
      <c r="V6" s="460"/>
      <c r="W6" s="460"/>
      <c r="X6" s="460"/>
      <c r="Y6" s="460"/>
      <c r="AU6" s="462"/>
      <c r="AV6" s="463"/>
      <c r="AW6" s="463"/>
      <c r="AX6" s="463"/>
      <c r="AY6" s="463"/>
    </row>
    <row r="7" spans="1:51" ht="234.6" x14ac:dyDescent="0.3">
      <c r="A7" s="744" t="s">
        <v>14</v>
      </c>
      <c r="B7" s="745" t="s">
        <v>578</v>
      </c>
      <c r="C7" s="746" t="s">
        <v>961</v>
      </c>
      <c r="E7" s="21"/>
      <c r="F7" s="242"/>
      <c r="G7" s="390" t="s">
        <v>959</v>
      </c>
      <c r="H7" s="578" t="s">
        <v>965</v>
      </c>
      <c r="I7" s="597">
        <f>Calculs!E4</f>
        <v>0.2</v>
      </c>
      <c r="J7" s="578" t="s">
        <v>963</v>
      </c>
      <c r="K7" s="598"/>
      <c r="L7" s="578" t="s">
        <v>970</v>
      </c>
      <c r="M7" s="330" t="s">
        <v>966</v>
      </c>
      <c r="N7" s="252">
        <f>INDEX(Calculs!$E$54:$I$76,MATCH('Axe 1'!$A$7,Calculs!$C$28:$C$49,0),MATCH(LEFT('Axe 1'!G7,8),Calculs!$E$54:$I$54,0))</f>
        <v>1.352813852813853E-2</v>
      </c>
      <c r="O7" s="20"/>
      <c r="P7" s="485" t="s">
        <v>871</v>
      </c>
      <c r="Q7" s="344">
        <f>IF(ISBLANK(P7),0,VLOOKUP(P7,Listes_v1!$B$5:$C$19,2,FALSE))</f>
        <v>0.79999999999999993</v>
      </c>
      <c r="R7" s="182"/>
      <c r="S7" s="252">
        <f>IF(ISBLANK(P7),0,Q7*$N7)</f>
        <v>1.0822510822510822E-2</v>
      </c>
      <c r="T7" s="20"/>
      <c r="U7" s="484" t="s">
        <v>871</v>
      </c>
      <c r="V7" s="688">
        <f>IF(ISBLANK(U7),0,VLOOKUP(U7,Listes_v1!$B$5:$C$19,2,FALSE))</f>
        <v>0.79999999999999993</v>
      </c>
      <c r="W7" s="182"/>
      <c r="X7" s="252">
        <f>IF(ISBLANK(U7),0,V7*$N7)</f>
        <v>1.0822510822510822E-2</v>
      </c>
      <c r="Y7" s="255"/>
      <c r="AA7" s="484" t="s">
        <v>871</v>
      </c>
      <c r="AB7" s="688">
        <f>IF(ISBLANK(AA7),0,VLOOKUP(AA7,Listes_v1!$B$5:$C$19,2,FALSE))</f>
        <v>0.79999999999999993</v>
      </c>
      <c r="AC7" s="182"/>
      <c r="AD7" s="252">
        <f>IF(ISBLANK(AA7),0,AB7*$N7)</f>
        <v>1.0822510822510822E-2</v>
      </c>
      <c r="AE7" s="255"/>
      <c r="AG7" s="484" t="s">
        <v>871</v>
      </c>
      <c r="AH7" s="688">
        <f>IF(ISBLANK(AG7),0,VLOOKUP(AG7,Listes_v1!$B$5:$C$19,2,FALSE))</f>
        <v>0.79999999999999993</v>
      </c>
      <c r="AI7" s="182"/>
      <c r="AJ7" s="252">
        <f>IF(ISBLANK(AG7),0,AH7*$N7)</f>
        <v>1.0822510822510822E-2</v>
      </c>
      <c r="AK7" s="255"/>
      <c r="AU7" s="216" t="s">
        <v>61</v>
      </c>
      <c r="AV7" s="217" t="s">
        <v>57</v>
      </c>
      <c r="AW7" s="196"/>
      <c r="AX7" s="217" t="s">
        <v>56</v>
      </c>
      <c r="AY7" s="218">
        <v>1</v>
      </c>
    </row>
    <row r="8" spans="1:51" ht="303.60000000000002" x14ac:dyDescent="0.3">
      <c r="A8" s="744"/>
      <c r="B8" s="745"/>
      <c r="C8" s="746"/>
      <c r="E8" s="21"/>
      <c r="F8" s="242"/>
      <c r="G8" s="391" t="s">
        <v>960</v>
      </c>
      <c r="H8" s="578" t="s">
        <v>962</v>
      </c>
      <c r="I8" s="597">
        <f>Calculs!F4</f>
        <v>0.2</v>
      </c>
      <c r="J8" s="578" t="s">
        <v>964</v>
      </c>
      <c r="K8" s="598"/>
      <c r="L8" s="330" t="s">
        <v>971</v>
      </c>
      <c r="M8" s="578" t="s">
        <v>967</v>
      </c>
      <c r="N8" s="252">
        <f>INDEX(Calculs!$E$54:$I$76,MATCH('Axe 1'!$A$7,Calculs!$C$28:$C$49,0),MATCH(LEFT('Axe 1'!G8,8),Calculs!$E$54:$I$54,0))</f>
        <v>1.352813852813853E-2</v>
      </c>
      <c r="O8" s="20"/>
      <c r="P8" s="485" t="s">
        <v>1143</v>
      </c>
      <c r="Q8" s="344">
        <f>IF(ISBLANK(P8),0,VLOOKUP(P8,Listes_v1!$E$5:$F$14,2,FALSE))</f>
        <v>0.6</v>
      </c>
      <c r="R8" s="412"/>
      <c r="S8" s="252">
        <f t="shared" ref="S8:S19" si="0">IF(ISBLANK(P8),0,Q8*$N8)</f>
        <v>8.1168831168831179E-3</v>
      </c>
      <c r="T8" s="20"/>
      <c r="U8" s="485"/>
      <c r="V8" s="562">
        <f>IF(ISBLANK(U8),0,VLOOKUP(U8,Listes_v1!$E$5:$F$17,2,FALSE))</f>
        <v>0</v>
      </c>
      <c r="W8" s="182"/>
      <c r="X8" s="252">
        <f t="shared" ref="X8:X19" si="1">IF(ISBLANK(U8),0,V8*$N8)</f>
        <v>0</v>
      </c>
      <c r="Y8" s="255"/>
      <c r="AA8" s="485"/>
      <c r="AB8" s="562">
        <f>IF(ISBLANK(AA8),0,VLOOKUP(AA8,Listes_v1!$E$5:$F$17,2,FALSE))</f>
        <v>0</v>
      </c>
      <c r="AC8" s="182"/>
      <c r="AD8" s="252">
        <f t="shared" ref="AD8:AD19" si="2">IF(ISBLANK(AA8),0,AB8*$N8)</f>
        <v>0</v>
      </c>
      <c r="AE8" s="255"/>
      <c r="AG8" s="485"/>
      <c r="AH8" s="562">
        <f>IF(ISBLANK(AG8),0,VLOOKUP(AG8,Listes_v1!$E$5:$F$17,2,FALSE))</f>
        <v>0</v>
      </c>
      <c r="AI8" s="182"/>
      <c r="AJ8" s="252">
        <f t="shared" ref="AJ8:AJ19" si="3">IF(ISBLANK(AG8),0,AH8*$N8)</f>
        <v>0</v>
      </c>
      <c r="AK8" s="255"/>
      <c r="AU8" s="216" t="s">
        <v>61</v>
      </c>
      <c r="AV8" s="217" t="s">
        <v>57</v>
      </c>
      <c r="AW8" s="196"/>
      <c r="AX8" s="217" t="s">
        <v>56</v>
      </c>
      <c r="AY8" s="218">
        <v>1</v>
      </c>
    </row>
    <row r="9" spans="1:51" ht="138" x14ac:dyDescent="0.3">
      <c r="A9" s="744"/>
      <c r="B9" s="745"/>
      <c r="C9" s="746"/>
      <c r="E9" s="21"/>
      <c r="F9" s="242"/>
      <c r="G9" s="391" t="s">
        <v>968</v>
      </c>
      <c r="H9" s="578" t="s">
        <v>969</v>
      </c>
      <c r="I9" s="597">
        <f>[3]Calculs!G4</f>
        <v>0.2</v>
      </c>
      <c r="J9" s="330" t="s">
        <v>972</v>
      </c>
      <c r="K9" s="598"/>
      <c r="L9" s="330" t="s">
        <v>973</v>
      </c>
      <c r="M9" s="578" t="s">
        <v>974</v>
      </c>
      <c r="N9" s="252">
        <f>INDEX(Calculs!$E$54:$I$76,MATCH('Axe 1'!$A$7,Calculs!$C$28:$C$49,0),MATCH(LEFT('Axe 1'!G9,8),Calculs!$E$54:$I$54,0))</f>
        <v>1.352813852813853E-2</v>
      </c>
      <c r="O9" s="20"/>
      <c r="P9" s="488" t="s">
        <v>866</v>
      </c>
      <c r="Q9" s="344">
        <f>IF(ISBLANK(P9),0,VLOOKUP(P9,Listes_v1!$H$5:$I$12,2,FALSE))</f>
        <v>0.7</v>
      </c>
      <c r="R9" s="412"/>
      <c r="S9" s="252">
        <f t="shared" si="0"/>
        <v>9.46969696969697E-3</v>
      </c>
      <c r="T9" s="20"/>
      <c r="U9" s="488"/>
      <c r="V9" s="562">
        <f>IF(ISBLANK(U9),0,VLOOKUP(U9,Listes_v1!$K$5:$L$9,2,FALSE))</f>
        <v>0</v>
      </c>
      <c r="W9" s="182"/>
      <c r="X9" s="252">
        <f t="shared" si="1"/>
        <v>0</v>
      </c>
      <c r="Y9" s="255"/>
      <c r="AA9" s="488"/>
      <c r="AB9" s="562">
        <f>IF(ISBLANK(AA9),0,VLOOKUP(AA9,Listes_v1!$K$5:$L$9,2,FALSE))</f>
        <v>0</v>
      </c>
      <c r="AC9" s="182"/>
      <c r="AD9" s="252">
        <f t="shared" si="2"/>
        <v>0</v>
      </c>
      <c r="AE9" s="255"/>
      <c r="AG9" s="488"/>
      <c r="AH9" s="562">
        <f>IF(ISBLANK(AG9),0,VLOOKUP(AG9,Listes_v1!$K$5:$L$9,2,FALSE))</f>
        <v>0</v>
      </c>
      <c r="AI9" s="182"/>
      <c r="AJ9" s="252">
        <f t="shared" si="3"/>
        <v>0</v>
      </c>
      <c r="AK9" s="255"/>
      <c r="AU9" s="216" t="s">
        <v>61</v>
      </c>
      <c r="AV9" s="219" t="s">
        <v>65</v>
      </c>
      <c r="AW9" s="196"/>
      <c r="AX9" s="217" t="s">
        <v>56</v>
      </c>
      <c r="AY9" s="218">
        <v>1</v>
      </c>
    </row>
    <row r="10" spans="1:51" ht="317.39999999999998" x14ac:dyDescent="0.3">
      <c r="A10" s="744"/>
      <c r="B10" s="745"/>
      <c r="C10" s="746"/>
      <c r="E10" s="21"/>
      <c r="F10" s="242"/>
      <c r="G10" s="392" t="s">
        <v>975</v>
      </c>
      <c r="H10" s="330" t="s">
        <v>977</v>
      </c>
      <c r="I10" s="597">
        <f>[3]Calculs!H4</f>
        <v>0.2</v>
      </c>
      <c r="J10" s="578" t="s">
        <v>976</v>
      </c>
      <c r="K10" s="598" t="s">
        <v>64</v>
      </c>
      <c r="L10" s="330" t="s">
        <v>998</v>
      </c>
      <c r="M10" s="330" t="s">
        <v>978</v>
      </c>
      <c r="N10" s="252">
        <f>INDEX(Calculs!$E$54:$I$76,MATCH('Axe 1'!$A$7,Calculs!$C$28:$C$49,0),MATCH(LEFT('Axe 1'!G10,8),Calculs!$E$54:$I$54,0))</f>
        <v>1.352813852813853E-2</v>
      </c>
      <c r="O10" s="20"/>
      <c r="P10" s="253" t="s">
        <v>1157</v>
      </c>
      <c r="Q10" s="688">
        <f>IF(ISBLANK(P10),0,VLOOKUP(P10,Listes_v1!$K$5:$L$20,2,FALSE))</f>
        <v>0.64</v>
      </c>
      <c r="R10" s="182"/>
      <c r="S10" s="252">
        <f t="shared" si="0"/>
        <v>8.6580086580086597E-3</v>
      </c>
      <c r="T10" s="20"/>
      <c r="U10" s="253"/>
      <c r="V10" s="482">
        <f>IF(ISBLANK(U10),0,VLOOKUP(U10,Listes_v1!#REF!,2,FALSE))</f>
        <v>0</v>
      </c>
      <c r="W10" s="182"/>
      <c r="X10" s="252">
        <f t="shared" si="1"/>
        <v>0</v>
      </c>
      <c r="Y10" s="255"/>
      <c r="AA10" s="253"/>
      <c r="AB10" s="482">
        <f>IF(ISBLANK(AA10),0,VLOOKUP(AA10,Listes_v1!#REF!,2,FALSE))</f>
        <v>0</v>
      </c>
      <c r="AC10" s="182"/>
      <c r="AD10" s="252">
        <f t="shared" si="2"/>
        <v>0</v>
      </c>
      <c r="AE10" s="255"/>
      <c r="AG10" s="253"/>
      <c r="AH10" s="482">
        <f>IF(ISBLANK(AG10),0,VLOOKUP(AG10,Listes_v1!#REF!,2,FALSE))</f>
        <v>0</v>
      </c>
      <c r="AI10" s="182"/>
      <c r="AJ10" s="252">
        <f t="shared" si="3"/>
        <v>0</v>
      </c>
      <c r="AK10" s="255"/>
      <c r="AU10" s="216" t="s">
        <v>61</v>
      </c>
      <c r="AV10" s="217" t="s">
        <v>60</v>
      </c>
      <c r="AW10" s="196"/>
      <c r="AX10" s="217" t="s">
        <v>56</v>
      </c>
      <c r="AY10" s="218">
        <v>1</v>
      </c>
    </row>
    <row r="11" spans="1:51" ht="138" x14ac:dyDescent="0.3">
      <c r="A11" s="744"/>
      <c r="B11" s="745"/>
      <c r="C11" s="746"/>
      <c r="E11" s="21"/>
      <c r="F11" s="242"/>
      <c r="G11" s="391" t="s">
        <v>979</v>
      </c>
      <c r="H11" s="330" t="s">
        <v>981</v>
      </c>
      <c r="I11" s="597">
        <f>Calculs!I4</f>
        <v>0.2</v>
      </c>
      <c r="J11" s="330" t="s">
        <v>980</v>
      </c>
      <c r="K11" s="598" t="s">
        <v>64</v>
      </c>
      <c r="L11" s="330" t="s">
        <v>999</v>
      </c>
      <c r="M11" s="578" t="s">
        <v>952</v>
      </c>
      <c r="N11" s="252">
        <f>INDEX(Calculs!$E$54:$I$76,MATCH('Axe 1'!$A$7,Calculs!$C$28:$C$49,0),MATCH(LEFT('Axe 1'!G11,8),Calculs!$E$54:$I$54,0))</f>
        <v>1.352813852813853E-2</v>
      </c>
      <c r="O11" s="2"/>
      <c r="P11" s="485" t="s">
        <v>869</v>
      </c>
      <c r="Q11" s="344">
        <f ca="1">IF(ISBLANK(P11),0,VLOOKUP(P11,Listes_v1!N5:O19,2,FALSE))</f>
        <v>0.41352380952380957</v>
      </c>
      <c r="R11" s="412"/>
      <c r="S11" s="252">
        <f t="shared" ca="1" si="0"/>
        <v>5.5942073799216665E-3</v>
      </c>
      <c r="T11" s="20"/>
      <c r="U11" s="485"/>
      <c r="V11" s="562">
        <f>IF(ISBLANK(U11),0,VLOOKUP(U11,Listes_v1!$N$5:$O$11,2,FALSE))</f>
        <v>0</v>
      </c>
      <c r="W11" s="182"/>
      <c r="X11" s="252">
        <f t="shared" si="1"/>
        <v>0</v>
      </c>
      <c r="Y11" s="255"/>
      <c r="AA11" s="485"/>
      <c r="AB11" s="562">
        <f>IF(ISBLANK(AA11),0,VLOOKUP(AA11,Listes_v1!$N$5:$O$11,2,FALSE))</f>
        <v>0</v>
      </c>
      <c r="AC11" s="182"/>
      <c r="AD11" s="252">
        <f t="shared" si="2"/>
        <v>0</v>
      </c>
      <c r="AE11" s="255"/>
      <c r="AG11" s="485"/>
      <c r="AH11" s="562">
        <f>IF(ISBLANK(AG11),0,VLOOKUP(AG11,Listes_v1!$N$5:$O$11,2,FALSE))</f>
        <v>0</v>
      </c>
      <c r="AI11" s="182"/>
      <c r="AJ11" s="252">
        <f t="shared" si="3"/>
        <v>0</v>
      </c>
      <c r="AK11" s="255"/>
      <c r="AU11" s="216" t="s">
        <v>61</v>
      </c>
      <c r="AV11" s="219"/>
      <c r="AW11" s="196"/>
      <c r="AX11" s="217" t="s">
        <v>56</v>
      </c>
      <c r="AY11" s="218">
        <v>1</v>
      </c>
    </row>
    <row r="12" spans="1:51" s="451" customFormat="1" ht="14.4" x14ac:dyDescent="0.3">
      <c r="A12" s="460"/>
      <c r="B12" s="460"/>
      <c r="C12" s="460"/>
      <c r="E12" s="452"/>
      <c r="F12" s="453"/>
      <c r="G12" s="454" t="s">
        <v>33</v>
      </c>
      <c r="I12" s="454"/>
      <c r="N12" s="455"/>
      <c r="P12" s="456"/>
      <c r="R12" s="456"/>
      <c r="S12" s="455"/>
      <c r="U12" s="456"/>
      <c r="W12" s="456"/>
      <c r="X12" s="455"/>
      <c r="Y12" s="457"/>
      <c r="AA12" s="456"/>
      <c r="AC12" s="456"/>
      <c r="AD12" s="455"/>
      <c r="AE12" s="457"/>
      <c r="AG12" s="456"/>
      <c r="AI12" s="456"/>
      <c r="AJ12" s="455"/>
      <c r="AK12" s="457"/>
      <c r="AU12" s="458"/>
      <c r="AV12" s="458"/>
      <c r="AW12" s="458"/>
      <c r="AX12" s="458"/>
      <c r="AY12" s="458"/>
    </row>
    <row r="13" spans="1:51" ht="179.4" x14ac:dyDescent="0.3">
      <c r="A13" s="744" t="s">
        <v>33</v>
      </c>
      <c r="B13" s="745" t="s">
        <v>34</v>
      </c>
      <c r="C13" s="750" t="s">
        <v>488</v>
      </c>
      <c r="E13" s="234"/>
      <c r="F13" s="598"/>
      <c r="G13" s="393" t="s">
        <v>986</v>
      </c>
      <c r="H13" s="578" t="s">
        <v>987</v>
      </c>
      <c r="I13" s="599">
        <f>Calculs!E5</f>
        <v>0.33333333333333331</v>
      </c>
      <c r="J13" s="578" t="s">
        <v>988</v>
      </c>
      <c r="K13" s="598" t="s">
        <v>59</v>
      </c>
      <c r="L13" s="330" t="s">
        <v>1196</v>
      </c>
      <c r="M13" s="330" t="s">
        <v>996</v>
      </c>
      <c r="N13" s="252">
        <f>INDEX(Calculs!$E$54:$I$76,MATCH('Axe 1'!$A$13,Calculs!$C$28:$C$49,0),MATCH(LEFT('Axe 1'!G13,8),Calculs!$E$54:$I$54,0))</f>
        <v>2.2546897546897551E-2</v>
      </c>
      <c r="O13" s="20"/>
      <c r="P13" s="253" t="s">
        <v>1198</v>
      </c>
      <c r="Q13" s="344">
        <f>IF(ISBLANK(P13),0,VLOOKUP(P13,Listes_v1!$B$28:$C$39,2,FALSE))</f>
        <v>0.6</v>
      </c>
      <c r="R13" s="182"/>
      <c r="S13" s="252">
        <f t="shared" si="0"/>
        <v>1.352813852813853E-2</v>
      </c>
      <c r="T13" s="20"/>
      <c r="U13" s="253"/>
      <c r="V13" s="482">
        <f>IF(ISBLANK(U13),0,VLOOKUP(U13,Listes_v1!$B$28:$C$29,2,FALSE))</f>
        <v>0</v>
      </c>
      <c r="W13" s="182"/>
      <c r="X13" s="252">
        <f t="shared" si="1"/>
        <v>0</v>
      </c>
      <c r="Y13" s="255"/>
      <c r="AA13" s="253"/>
      <c r="AB13" s="482">
        <f>IF(ISBLANK(AA13),0,VLOOKUP(AA13,Listes_v1!$B$28:$C$29,2,FALSE))</f>
        <v>0</v>
      </c>
      <c r="AC13" s="182"/>
      <c r="AD13" s="252">
        <f t="shared" si="2"/>
        <v>0</v>
      </c>
      <c r="AE13" s="255"/>
      <c r="AG13" s="253"/>
      <c r="AH13" s="482">
        <f>IF(ISBLANK(AG13),0,VLOOKUP(AG13,Listes_v1!$B$28:$C$29,2,FALSE))</f>
        <v>0</v>
      </c>
      <c r="AI13" s="182"/>
      <c r="AJ13" s="252">
        <f t="shared" si="3"/>
        <v>0</v>
      </c>
      <c r="AK13" s="255"/>
      <c r="AU13" s="216" t="s">
        <v>61</v>
      </c>
      <c r="AV13" s="196" t="s">
        <v>57</v>
      </c>
      <c r="AW13" s="196"/>
      <c r="AX13" s="196" t="s">
        <v>56</v>
      </c>
      <c r="AY13" s="218">
        <v>1</v>
      </c>
    </row>
    <row r="14" spans="1:51" ht="165.6" x14ac:dyDescent="0.3">
      <c r="A14" s="744"/>
      <c r="B14" s="745"/>
      <c r="C14" s="750"/>
      <c r="E14" s="21"/>
      <c r="F14" s="602" t="s">
        <v>953</v>
      </c>
      <c r="G14" s="394" t="s">
        <v>989</v>
      </c>
      <c r="H14" s="578" t="s">
        <v>990</v>
      </c>
      <c r="I14" s="599">
        <f>Calculs!F5</f>
        <v>0.33333333333333331</v>
      </c>
      <c r="J14" s="330" t="s">
        <v>991</v>
      </c>
      <c r="K14" s="400" t="s">
        <v>63</v>
      </c>
      <c r="L14" s="672" t="s">
        <v>955</v>
      </c>
      <c r="M14" s="396" t="s">
        <v>992</v>
      </c>
      <c r="N14" s="252">
        <f>INDEX(Calculs!$E$54:$I$76,MATCH('Axe 1'!$A$13,Calculs!$C$28:$C$49,0),MATCH(LEFT('Axe 1'!G14,8),Calculs!$E$54:$I$54,0))</f>
        <v>2.2546897546897551E-2</v>
      </c>
      <c r="O14" s="20"/>
      <c r="P14" s="711">
        <v>1</v>
      </c>
      <c r="Q14" s="572">
        <f>P14</f>
        <v>1</v>
      </c>
      <c r="R14" s="412"/>
      <c r="S14" s="252">
        <f t="shared" si="0"/>
        <v>2.2546897546897551E-2</v>
      </c>
      <c r="T14" s="20"/>
      <c r="U14" s="485"/>
      <c r="V14" s="577">
        <f>IF(ISBLANK(U14),0,VLOOKUP(U14,Listes_v1!$Q$28:$R$33,2,FALSE))</f>
        <v>0</v>
      </c>
      <c r="W14" s="182"/>
      <c r="X14" s="252">
        <f t="shared" si="1"/>
        <v>0</v>
      </c>
      <c r="Y14" s="255"/>
      <c r="AA14" s="485"/>
      <c r="AB14" s="577">
        <f>IF(ISBLANK(AA14),0,VLOOKUP(AA14,Listes_v1!$Q$28:$R$33,2,FALSE))</f>
        <v>0</v>
      </c>
      <c r="AC14" s="182"/>
      <c r="AD14" s="252">
        <f t="shared" si="2"/>
        <v>0</v>
      </c>
      <c r="AE14" s="255"/>
      <c r="AG14" s="485"/>
      <c r="AH14" s="577">
        <f>IF(ISBLANK(AG14),0,VLOOKUP(AG14,Listes_v1!$Q$28:$R$33,2,FALSE))</f>
        <v>0</v>
      </c>
      <c r="AI14" s="182"/>
      <c r="AJ14" s="252">
        <f t="shared" si="3"/>
        <v>0</v>
      </c>
      <c r="AK14" s="255"/>
      <c r="AU14" s="216" t="s">
        <v>61</v>
      </c>
      <c r="AV14" s="196" t="s">
        <v>57</v>
      </c>
      <c r="AW14" s="196"/>
      <c r="AX14" s="196" t="s">
        <v>56</v>
      </c>
      <c r="AY14" s="218">
        <v>1</v>
      </c>
    </row>
    <row r="15" spans="1:51" ht="193.2" x14ac:dyDescent="0.3">
      <c r="A15" s="744"/>
      <c r="B15" s="745"/>
      <c r="C15" s="750"/>
      <c r="E15" s="21"/>
      <c r="F15" s="602" t="s">
        <v>953</v>
      </c>
      <c r="G15" s="394" t="s">
        <v>997</v>
      </c>
      <c r="H15" s="578" t="s">
        <v>993</v>
      </c>
      <c r="I15" s="599">
        <f>Calculs!G5</f>
        <v>0.33333333333333331</v>
      </c>
      <c r="J15" s="578" t="s">
        <v>994</v>
      </c>
      <c r="K15" s="400" t="s">
        <v>63</v>
      </c>
      <c r="L15" s="672" t="s">
        <v>955</v>
      </c>
      <c r="M15" s="578" t="s">
        <v>995</v>
      </c>
      <c r="N15" s="252">
        <f>INDEX(Calculs!$E$54:$I$76,MATCH('Axe 1'!$A$13,Calculs!$C$28:$C$49,0),MATCH(LEFT('Axe 1'!G15,8),Calculs!$E$54:$I$54,0))</f>
        <v>2.2546897546897551E-2</v>
      </c>
      <c r="O15" s="2"/>
      <c r="P15" s="711">
        <v>0.5</v>
      </c>
      <c r="Q15" s="688">
        <f>P15</f>
        <v>0.5</v>
      </c>
      <c r="R15" s="182"/>
      <c r="S15" s="252">
        <f t="shared" si="0"/>
        <v>1.1273448773448776E-2</v>
      </c>
      <c r="T15" s="20"/>
      <c r="U15" s="253"/>
      <c r="V15" s="482">
        <f>IF(ISBLANK(U15),0,VLOOKUP(U15,Listes_v1!$H$28:$I$29,2,FALSE))</f>
        <v>0</v>
      </c>
      <c r="W15" s="182"/>
      <c r="X15" s="252">
        <f t="shared" si="1"/>
        <v>0</v>
      </c>
      <c r="Y15" s="255"/>
      <c r="AA15" s="253"/>
      <c r="AB15" s="482">
        <f>IF(ISBLANK(AA15),0,VLOOKUP(AA15,Listes_v1!$H$28:$I$29,2,FALSE))</f>
        <v>0</v>
      </c>
      <c r="AC15" s="182"/>
      <c r="AD15" s="252">
        <f t="shared" si="2"/>
        <v>0</v>
      </c>
      <c r="AE15" s="255"/>
      <c r="AG15" s="253"/>
      <c r="AH15" s="482">
        <f>IF(ISBLANK(AG15),0,VLOOKUP(AG15,Listes_v1!$H$28:$I$29,2,FALSE))</f>
        <v>0</v>
      </c>
      <c r="AI15" s="182"/>
      <c r="AJ15" s="252">
        <f t="shared" si="3"/>
        <v>0</v>
      </c>
      <c r="AK15" s="255"/>
      <c r="AU15" s="216" t="s">
        <v>61</v>
      </c>
      <c r="AV15" s="196"/>
      <c r="AW15" s="196"/>
      <c r="AX15" s="196" t="s">
        <v>56</v>
      </c>
      <c r="AY15" s="218">
        <v>1</v>
      </c>
    </row>
    <row r="16" spans="1:51" ht="179.4" x14ac:dyDescent="0.3">
      <c r="A16" s="646"/>
      <c r="B16" s="745"/>
      <c r="C16" s="750"/>
      <c r="E16" s="21"/>
      <c r="F16" s="602" t="s">
        <v>954</v>
      </c>
      <c r="G16" s="649" t="s">
        <v>1364</v>
      </c>
      <c r="H16" s="602" t="s">
        <v>1381</v>
      </c>
      <c r="I16" s="604">
        <f>Calculs!H5</f>
        <v>0.66666666666666663</v>
      </c>
      <c r="J16" s="602" t="s">
        <v>1380</v>
      </c>
      <c r="K16" s="607" t="s">
        <v>59</v>
      </c>
      <c r="L16" s="602" t="s">
        <v>1209</v>
      </c>
      <c r="M16" s="602" t="s">
        <v>1189</v>
      </c>
      <c r="N16" s="676" t="s">
        <v>1002</v>
      </c>
      <c r="O16" s="2"/>
      <c r="P16" s="254" t="s">
        <v>869</v>
      </c>
      <c r="Q16" s="688">
        <f>IF(ISBLANK(P16),0,VLOOKUP(P16,Listes_v1!$K$28:$L$42,2,FALSE))</f>
        <v>0.5</v>
      </c>
      <c r="R16" s="182"/>
      <c r="S16" s="252"/>
      <c r="T16" s="20"/>
      <c r="U16" s="253"/>
      <c r="V16" s="658"/>
      <c r="W16" s="182"/>
      <c r="X16" s="252"/>
      <c r="Y16" s="255"/>
      <c r="AA16" s="253"/>
      <c r="AB16" s="658"/>
      <c r="AC16" s="182"/>
      <c r="AD16" s="252"/>
      <c r="AE16" s="255"/>
      <c r="AG16" s="253"/>
      <c r="AH16" s="658"/>
      <c r="AI16" s="182"/>
      <c r="AJ16" s="252"/>
      <c r="AK16" s="255"/>
      <c r="AU16" s="659"/>
      <c r="AV16" s="660"/>
      <c r="AW16" s="660"/>
      <c r="AX16" s="660"/>
      <c r="AY16" s="661"/>
    </row>
    <row r="17" spans="1:51" s="451" customFormat="1" ht="14.4" x14ac:dyDescent="0.3">
      <c r="E17" s="452"/>
      <c r="F17" s="667"/>
      <c r="G17" s="675" t="s">
        <v>35</v>
      </c>
      <c r="H17" s="453"/>
      <c r="I17" s="675"/>
      <c r="J17" s="453"/>
      <c r="K17" s="453"/>
      <c r="L17" s="453"/>
      <c r="M17" s="453"/>
      <c r="N17" s="645"/>
      <c r="P17" s="456"/>
      <c r="R17" s="456"/>
      <c r="S17" s="645"/>
      <c r="U17" s="456"/>
      <c r="W17" s="456"/>
      <c r="X17" s="645"/>
      <c r="Y17" s="457"/>
      <c r="AA17" s="456"/>
      <c r="AC17" s="456"/>
      <c r="AE17" s="457"/>
      <c r="AG17" s="456"/>
      <c r="AI17" s="456"/>
      <c r="AK17" s="457"/>
      <c r="AU17" s="458"/>
      <c r="AV17" s="458"/>
      <c r="AW17" s="458"/>
      <c r="AX17" s="458"/>
      <c r="AY17" s="458"/>
    </row>
    <row r="18" spans="1:51" ht="165.6" x14ac:dyDescent="0.3">
      <c r="A18" s="744" t="s">
        <v>35</v>
      </c>
      <c r="B18" s="745" t="s">
        <v>62</v>
      </c>
      <c r="C18" s="750" t="s">
        <v>654</v>
      </c>
      <c r="D18" s="20"/>
      <c r="E18" s="21"/>
      <c r="F18" s="243"/>
      <c r="G18" s="662" t="s">
        <v>1000</v>
      </c>
      <c r="H18" s="663" t="s">
        <v>1001</v>
      </c>
      <c r="I18" s="674">
        <f>Calculs!E6</f>
        <v>0.5</v>
      </c>
      <c r="J18" s="647"/>
      <c r="K18" s="648"/>
      <c r="L18" s="656" t="s">
        <v>1214</v>
      </c>
      <c r="M18" s="656" t="s">
        <v>1003</v>
      </c>
      <c r="N18" s="576">
        <f>INDEX(Calculs!$E$54:$I$76,MATCH('Axe 1'!$A$18,Calculs!$C$28:$C$49,0),MATCH(LEFT('Axe 1'!G18,8),Calculs!$E$54:$I$54,0))</f>
        <v>3.3820346320346327E-2</v>
      </c>
      <c r="O18" s="20"/>
      <c r="P18" s="573" t="s">
        <v>864</v>
      </c>
      <c r="Q18" s="575">
        <f>IF(ISBLANK(P18),0,VLOOKUP(P18,Listes_v1!$B$47:$C$54,2,FALSE))</f>
        <v>0.5</v>
      </c>
      <c r="R18" s="182"/>
      <c r="S18" s="576">
        <f t="shared" si="0"/>
        <v>1.6910173160173163E-2</v>
      </c>
      <c r="T18" s="20"/>
      <c r="U18" s="573"/>
      <c r="V18" s="575">
        <f>IF(ISBLANK(U18),0,VLOOKUP(U18,Listes_v1!$B$47:$C$48,2,FALSE))</f>
        <v>0</v>
      </c>
      <c r="W18" s="182"/>
      <c r="X18" s="576">
        <f t="shared" si="1"/>
        <v>0</v>
      </c>
      <c r="Y18" s="255"/>
      <c r="AA18" s="573"/>
      <c r="AB18" s="575">
        <f>IF(ISBLANK(AA18),0,VLOOKUP(AA18,Listes_v1!$B$47:$C$48,2,FALSE))</f>
        <v>0</v>
      </c>
      <c r="AC18" s="182"/>
      <c r="AD18" s="576">
        <f t="shared" si="2"/>
        <v>0</v>
      </c>
      <c r="AE18" s="255"/>
      <c r="AG18" s="573"/>
      <c r="AH18" s="575">
        <f>IF(ISBLANK(AG18),0,VLOOKUP(AG18,Listes_v1!$B$47:$C$48,2,FALSE))</f>
        <v>0</v>
      </c>
      <c r="AI18" s="182"/>
      <c r="AJ18" s="576">
        <f t="shared" si="3"/>
        <v>0</v>
      </c>
      <c r="AK18" s="255"/>
      <c r="AU18" s="216" t="s">
        <v>61</v>
      </c>
      <c r="AV18" s="196" t="s">
        <v>57</v>
      </c>
      <c r="AW18" s="196"/>
      <c r="AX18" s="574" t="s">
        <v>56</v>
      </c>
      <c r="AY18" s="218">
        <v>1</v>
      </c>
    </row>
    <row r="19" spans="1:51" ht="124.2" x14ac:dyDescent="0.3">
      <c r="A19" s="744"/>
      <c r="B19" s="745"/>
      <c r="C19" s="750"/>
      <c r="D19" s="20"/>
      <c r="E19" s="234"/>
      <c r="F19" s="243"/>
      <c r="G19" s="600" t="s">
        <v>1004</v>
      </c>
      <c r="H19" s="330" t="s">
        <v>1005</v>
      </c>
      <c r="I19" s="599">
        <f>Calculs!F6</f>
        <v>0.5</v>
      </c>
      <c r="J19" s="624"/>
      <c r="K19" s="598"/>
      <c r="L19" s="330" t="s">
        <v>1215</v>
      </c>
      <c r="M19" s="578" t="s">
        <v>1006</v>
      </c>
      <c r="N19" s="252">
        <f>INDEX(Calculs!$E$54:$I$76,MATCH('Axe 1'!$A$18,Calculs!$C$28:$C$49,0),MATCH(LEFT('Axe 1'!G19,8),Calculs!$E$54:$I$54,0))</f>
        <v>3.3820346320346327E-2</v>
      </c>
      <c r="O19" s="2"/>
      <c r="P19" s="254" t="s">
        <v>865</v>
      </c>
      <c r="Q19" s="344">
        <f>IF(ISBLANK(P19),0,VLOOKUP(P19,Listes_v1!$E$47:$F$61,2,FALSE))</f>
        <v>0.7</v>
      </c>
      <c r="R19" s="412"/>
      <c r="S19" s="252">
        <f t="shared" si="0"/>
        <v>2.3674242424242428E-2</v>
      </c>
      <c r="T19" s="20"/>
      <c r="U19" s="254"/>
      <c r="V19" s="577">
        <f>IF(ISBLANK(U19),0,VLOOKUP(U19,Listes_v1!$E$47:$F$49,2,FALSE))</f>
        <v>0</v>
      </c>
      <c r="W19" s="182"/>
      <c r="X19" s="252">
        <f t="shared" si="1"/>
        <v>0</v>
      </c>
      <c r="Y19" s="255"/>
      <c r="AA19" s="254"/>
      <c r="AB19" s="482">
        <f>IF(ISBLANK(AA19),0,VLOOKUP(AA19,Listes_v1!$E$47:$F$49,2,FALSE))</f>
        <v>0</v>
      </c>
      <c r="AC19" s="182"/>
      <c r="AD19" s="252">
        <f t="shared" si="2"/>
        <v>0</v>
      </c>
      <c r="AE19" s="255"/>
      <c r="AG19" s="254"/>
      <c r="AH19" s="482">
        <f>IF(ISBLANK(AG19),0,VLOOKUP(AG19,Listes_v1!$E$47:$F$49,2,FALSE))</f>
        <v>0</v>
      </c>
      <c r="AI19" s="182"/>
      <c r="AJ19" s="252">
        <f t="shared" si="3"/>
        <v>0</v>
      </c>
      <c r="AK19" s="255"/>
      <c r="AU19" s="216" t="s">
        <v>61</v>
      </c>
      <c r="AV19" s="196"/>
      <c r="AW19" s="196"/>
      <c r="AX19" s="196" t="s">
        <v>56</v>
      </c>
      <c r="AY19" s="218">
        <v>1</v>
      </c>
    </row>
    <row r="35" spans="10:10" x14ac:dyDescent="0.3">
      <c r="J35" s="348"/>
    </row>
    <row r="44" spans="10:10" x14ac:dyDescent="0.3">
      <c r="J44" s="349"/>
    </row>
    <row r="46" spans="10:10" x14ac:dyDescent="0.3">
      <c r="J46" s="350"/>
    </row>
  </sheetData>
  <sheetProtection formatColumns="0" insertColumns="0"/>
  <customSheetViews>
    <customSheetView guid="{DC6740B0-FE4F-4B4C-936C-D38273196F74}" scale="80" fitToPage="1" hiddenColumns="1" topLeftCell="A13">
      <selection activeCell="J14" sqref="J14"/>
      <pageMargins left="0.25" right="0.25" top="0.75" bottom="0.75" header="0.3" footer="0.3"/>
      <pageSetup paperSize="8" scale="60" fitToWidth="0" orientation="landscape" r:id="rId1"/>
    </customSheetView>
  </customSheetViews>
  <mergeCells count="16">
    <mergeCell ref="A18:A19"/>
    <mergeCell ref="B18:B19"/>
    <mergeCell ref="C18:C19"/>
    <mergeCell ref="A13:A15"/>
    <mergeCell ref="B13:B16"/>
    <mergeCell ref="C13:C16"/>
    <mergeCell ref="AG4:AK4"/>
    <mergeCell ref="A2:AK2"/>
    <mergeCell ref="A7:A11"/>
    <mergeCell ref="B7:B11"/>
    <mergeCell ref="C7:C11"/>
    <mergeCell ref="G4:I4"/>
    <mergeCell ref="J4:M4"/>
    <mergeCell ref="P4:R4"/>
    <mergeCell ref="U4:Y4"/>
    <mergeCell ref="AA4:AE4"/>
  </mergeCells>
  <conditionalFormatting sqref="G10">
    <cfRule type="expression" dxfId="348" priority="11">
      <formula>$H$15=3</formula>
    </cfRule>
  </conditionalFormatting>
  <conditionalFormatting sqref="G7">
    <cfRule type="expression" dxfId="347" priority="12">
      <formula>$H$15=1</formula>
    </cfRule>
  </conditionalFormatting>
  <conditionalFormatting sqref="G8">
    <cfRule type="expression" dxfId="346" priority="13">
      <formula>$H$15=2</formula>
    </cfRule>
  </conditionalFormatting>
  <conditionalFormatting sqref="G11">
    <cfRule type="expression" dxfId="345" priority="10">
      <formula>$H$15=2</formula>
    </cfRule>
  </conditionalFormatting>
  <conditionalFormatting sqref="G9">
    <cfRule type="expression" dxfId="344" priority="9">
      <formula>$H$15=2</formula>
    </cfRule>
  </conditionalFormatting>
  <conditionalFormatting sqref="G13">
    <cfRule type="expression" dxfId="343" priority="7">
      <formula>$H$15=1</formula>
    </cfRule>
  </conditionalFormatting>
  <conditionalFormatting sqref="G14">
    <cfRule type="expression" dxfId="342" priority="8">
      <formula>$H$15=2</formula>
    </cfRule>
  </conditionalFormatting>
  <conditionalFormatting sqref="G15:G16">
    <cfRule type="expression" dxfId="341" priority="6">
      <formula>$H$15=3</formula>
    </cfRule>
  </conditionalFormatting>
  <conditionalFormatting sqref="G18">
    <cfRule type="expression" dxfId="340" priority="4">
      <formula>$H$15=2</formula>
    </cfRule>
  </conditionalFormatting>
  <conditionalFormatting sqref="G18">
    <cfRule type="expression" dxfId="339" priority="5">
      <formula>$H$15=1</formula>
    </cfRule>
  </conditionalFormatting>
  <conditionalFormatting sqref="G19">
    <cfRule type="expression" dxfId="338" priority="3">
      <formula>$H$15=3</formula>
    </cfRule>
  </conditionalFormatting>
  <conditionalFormatting sqref="G19">
    <cfRule type="expression" dxfId="337" priority="2">
      <formula>$H$15=4</formula>
    </cfRule>
  </conditionalFormatting>
  <conditionalFormatting sqref="Q14:Q15">
    <cfRule type="cellIs" dxfId="336" priority="1" operator="greaterThan">
      <formula>1</formula>
    </cfRule>
  </conditionalFormatting>
  <dataValidations xWindow="1380" yWindow="642" count="9">
    <dataValidation type="list" allowBlank="1" showInputMessage="1" showErrorMessage="1" prompt="Nombre d'indicateurs créés_x000a_" sqref="AG18 U18">
      <formula1>$B$25:$B$26</formula1>
    </dataValidation>
    <dataValidation type="list" allowBlank="1" showInputMessage="1" showErrorMessage="1" sqref="AG19 U19 AA19">
      <formula1>$E$25:$E$27</formula1>
    </dataValidation>
    <dataValidation type="list" allowBlank="1" showInputMessage="1" showErrorMessage="1" sqref="U13 AG13 AA13">
      <formula1>$B$17:$B$18</formula1>
    </dataValidation>
    <dataValidation type="list" allowBlank="1" showInputMessage="1" showErrorMessage="1" sqref="U15:U16 AG15:AG16 AA15:AA16">
      <formula1>$H$17:$H$18</formula1>
    </dataValidation>
    <dataValidation type="list" allowBlank="1" showInputMessage="1" showErrorMessage="1" prompt="Choisir dans le menu déroulant" sqref="U8 AG8 AA8">
      <formula1>$E$5:$E$13</formula1>
    </dataValidation>
    <dataValidation type="list" allowBlank="1" showInputMessage="1" showErrorMessage="1" sqref="U9 AG9 AA9">
      <formula1>$H$5:$H$9</formula1>
    </dataValidation>
    <dataValidation type="list" allowBlank="1" showInputMessage="1" showErrorMessage="1" sqref="U11 AG11 AA11">
      <formula1>$N$5:$N$11</formula1>
    </dataValidation>
    <dataValidation operator="greaterThanOrEqual" allowBlank="1" showInputMessage="1" showErrorMessage="1" prompt="Nombre d'actions co-constuites" sqref="P14:P15"/>
    <dataValidation type="list" operator="greaterThanOrEqual" allowBlank="1" showInputMessage="1" showErrorMessage="1" prompt="Nombre d'actions co-constuites" sqref="U14 AG14 AA14">
      <formula1>$E$17:$E$21</formula1>
    </dataValidation>
  </dataValidations>
  <pageMargins left="0.25" right="0.25" top="0.75" bottom="0.75" header="0.3" footer="0.3"/>
  <pageSetup paperSize="8" scale="60" fitToWidth="0" orientation="landscape" r:id="rId2"/>
  <legacyDrawing r:id="rId3"/>
  <extLst>
    <ext xmlns:x14="http://schemas.microsoft.com/office/spreadsheetml/2009/9/main" uri="{CCE6A557-97BC-4b89-ADB6-D9C93CAAB3DF}">
      <x14:dataValidations xmlns:xm="http://schemas.microsoft.com/office/excel/2006/main" xWindow="1380" yWindow="642" count="11">
        <x14:dataValidation type="list" allowBlank="1" showInputMessage="1" showErrorMessage="1" prompt="Nombre d'indicateurs créés_x000a_">
          <x14:formula1>
            <xm:f>Listes_v1!$B$47:$B$54</xm:f>
          </x14:formula1>
          <xm:sqref>P18</xm:sqref>
        </x14:dataValidation>
        <x14:dataValidation type="list" allowBlank="1" showInputMessage="1" showErrorMessage="1">
          <x14:formula1>
            <xm:f>Listes_v1!$E$47:$E$61</xm:f>
          </x14:formula1>
          <xm:sqref>P19</xm:sqref>
        </x14:dataValidation>
        <x14:dataValidation type="list" allowBlank="1" showInputMessage="1" showErrorMessage="1">
          <x14:formula1>
            <xm:f>Listes_v1!$K$28:$K$42</xm:f>
          </x14:formula1>
          <xm:sqref>P16</xm:sqref>
        </x14:dataValidation>
        <x14:dataValidation type="list" allowBlank="1" showErrorMessage="1" prompt="Nombre d'indicateurs créés_x000a_">
          <x14:formula1>
            <xm:f>Listes_v1!$B$47:$B$48</xm:f>
          </x14:formula1>
          <xm:sqref>AA18</xm:sqref>
        </x14:dataValidation>
        <x14:dataValidation type="list" allowBlank="1" showInputMessage="1" showErrorMessage="1" error="La valeur doit être comprise entre 0 et 4" prompt="Nombre d'actions : valeur entre 0 et 4">
          <x14:formula1>
            <xm:f>Listes_v1!$B$5:$B$19</xm:f>
          </x14:formula1>
          <xm:sqref>P7 U7 AA7 AG7</xm:sqref>
        </x14:dataValidation>
        <x14:dataValidation type="list" allowBlank="1" showInputMessage="1" showErrorMessage="1" prompt="Choisir dans le menu déroulant">
          <x14:formula1>
            <xm:f>Listes_v1!$E$5:$E$14</xm:f>
          </x14:formula1>
          <xm:sqref>P8</xm:sqref>
        </x14:dataValidation>
        <x14:dataValidation type="list" allowBlank="1" showInputMessage="1" showErrorMessage="1">
          <x14:formula1>
            <xm:f>Listes_v1!$H$5:$H$12</xm:f>
          </x14:formula1>
          <xm:sqref>P9</xm:sqref>
        </x14:dataValidation>
        <x14:dataValidation type="list" allowBlank="1" showInputMessage="1" showErrorMessage="1" prompt="Choisir dans le menu déroulant">
          <x14:formula1>
            <xm:f>Listes_v1!$K$5:$K$20</xm:f>
          </x14:formula1>
          <xm:sqref>P10</xm:sqref>
        </x14:dataValidation>
        <x14:dataValidation type="list" allowBlank="1" showInputMessage="1" showErrorMessage="1" prompt="Choisir dans le menu déroulant">
          <x14:formula1>
            <xm:f>Listes_v1!#REF!</xm:f>
          </x14:formula1>
          <xm:sqref>U10 AG10 AA10</xm:sqref>
        </x14:dataValidation>
        <x14:dataValidation type="list" allowBlank="1" showInputMessage="1" showErrorMessage="1">
          <x14:formula1>
            <xm:f>Listes_v1!$N$5:$N$19</xm:f>
          </x14:formula1>
          <xm:sqref>P11</xm:sqref>
        </x14:dataValidation>
        <x14:dataValidation type="list" allowBlank="1" showInputMessage="1" showErrorMessage="1">
          <x14:formula1>
            <xm:f>Listes_v1!$B$28:$B$39</xm:f>
          </x14:formula1>
          <xm:sqref>P13</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6">
    <tabColor theme="5" tint="0.59999389629810485"/>
    <pageSetUpPr fitToPage="1"/>
  </sheetPr>
  <dimension ref="A2:AK38"/>
  <sheetViews>
    <sheetView topLeftCell="A33" zoomScale="90" zoomScaleNormal="90" workbookViewId="0">
      <selection activeCell="G31" sqref="G31"/>
    </sheetView>
  </sheetViews>
  <sheetFormatPr baseColWidth="10" defaultColWidth="11.44140625" defaultRowHeight="13.8" x14ac:dyDescent="0.3"/>
  <cols>
    <col min="1" max="1" width="8.21875" style="20" customWidth="1"/>
    <col min="2" max="2" width="21.88671875" style="20" customWidth="1"/>
    <col min="3" max="3" width="30.5546875" style="20" customWidth="1"/>
    <col min="4" max="4" width="2.77734375" style="19" customWidth="1"/>
    <col min="5" max="5" width="9.77734375" style="19" customWidth="1"/>
    <col min="6" max="6" width="10.21875" style="19" customWidth="1"/>
    <col min="7" max="7" width="42.6640625" style="20" customWidth="1"/>
    <col min="8" max="8" width="38.21875" style="20" customWidth="1"/>
    <col min="9" max="9" width="10.77734375" style="20" customWidth="1"/>
    <col min="10" max="10" width="42.21875" style="20" customWidth="1"/>
    <col min="11" max="11" width="8.21875" style="20" customWidth="1"/>
    <col min="12" max="12" width="31.21875" style="20" customWidth="1"/>
    <col min="13" max="13" width="18.5546875" style="236" customWidth="1"/>
    <col min="14" max="14" width="15.77734375" style="20" customWidth="1"/>
    <col min="15" max="15" width="2.77734375" style="19" customWidth="1"/>
    <col min="16" max="16" width="23.6640625" style="19" customWidth="1"/>
    <col min="17" max="17" width="16.77734375" style="20" customWidth="1"/>
    <col min="18" max="18" width="50.44140625" style="20" customWidth="1"/>
    <col min="19" max="19" width="19.77734375" style="20" customWidth="1"/>
    <col min="20" max="20" width="2.5546875" style="19" customWidth="1"/>
    <col min="21" max="21" width="20.77734375" style="19" customWidth="1"/>
    <col min="22" max="22" width="16.77734375" style="20" customWidth="1"/>
    <col min="23" max="23" width="34.21875" style="20" customWidth="1"/>
    <col min="24" max="24" width="18.77734375" style="20" customWidth="1"/>
    <col min="25" max="25" width="16.77734375" style="20" customWidth="1"/>
    <col min="26" max="26" width="2.77734375" style="19" customWidth="1"/>
    <col min="27" max="27" width="20.77734375" style="20" customWidth="1"/>
    <col min="28" max="28" width="16.77734375" style="20" customWidth="1"/>
    <col min="29" max="29" width="34.21875" style="20" customWidth="1"/>
    <col min="30" max="30" width="18.77734375" style="20" customWidth="1"/>
    <col min="31" max="31" width="16.77734375" style="20" customWidth="1"/>
    <col min="32" max="32" width="2.77734375" style="19" customWidth="1"/>
    <col min="33" max="33" width="20.77734375" style="20" customWidth="1"/>
    <col min="34" max="34" width="16.77734375" style="20" customWidth="1"/>
    <col min="35" max="35" width="34" style="20" customWidth="1"/>
    <col min="36" max="36" width="18.77734375" style="20" customWidth="1"/>
    <col min="37" max="37" width="16.77734375" style="20" customWidth="1"/>
    <col min="38" max="16384" width="11.44140625" style="20"/>
  </cols>
  <sheetData>
    <row r="2" spans="1:37" x14ac:dyDescent="0.3">
      <c r="A2" s="743" t="s">
        <v>36</v>
      </c>
      <c r="B2" s="743"/>
      <c r="C2" s="743"/>
      <c r="D2" s="743"/>
      <c r="E2" s="743"/>
      <c r="F2" s="743"/>
      <c r="G2" s="743"/>
      <c r="H2" s="743"/>
      <c r="I2" s="743"/>
      <c r="J2" s="743"/>
      <c r="K2" s="743"/>
      <c r="L2" s="743"/>
      <c r="M2" s="743"/>
      <c r="N2" s="335"/>
      <c r="O2" s="245"/>
      <c r="P2" s="245"/>
      <c r="Q2" s="245"/>
      <c r="R2" s="245"/>
      <c r="S2" s="245"/>
      <c r="T2" s="245"/>
      <c r="U2" s="245"/>
      <c r="V2" s="245"/>
      <c r="W2" s="245"/>
      <c r="X2" s="245"/>
      <c r="Y2" s="245"/>
      <c r="Z2" s="336"/>
      <c r="AA2" s="245"/>
      <c r="AB2" s="245"/>
      <c r="AC2" s="245"/>
      <c r="AD2" s="245"/>
      <c r="AE2" s="245"/>
      <c r="AF2" s="336"/>
      <c r="AG2" s="245"/>
      <c r="AH2" s="245"/>
      <c r="AI2" s="245"/>
      <c r="AJ2" s="245"/>
      <c r="AK2" s="245"/>
    </row>
    <row r="3" spans="1:37" x14ac:dyDescent="0.3">
      <c r="E3" s="20"/>
      <c r="F3" s="20"/>
      <c r="O3" s="20"/>
      <c r="P3" s="20"/>
      <c r="T3" s="20"/>
      <c r="U3" s="20"/>
    </row>
    <row r="4" spans="1:37" ht="45" customHeight="1" x14ac:dyDescent="0.3">
      <c r="A4" s="788"/>
      <c r="B4" s="789"/>
      <c r="C4" s="789"/>
      <c r="D4" s="240"/>
      <c r="E4" s="240"/>
      <c r="F4" s="240"/>
      <c r="G4" s="790"/>
      <c r="H4" s="790"/>
      <c r="I4" s="790"/>
      <c r="J4" s="748"/>
      <c r="K4" s="748"/>
      <c r="L4" s="748"/>
      <c r="M4" s="748"/>
      <c r="N4" s="321"/>
      <c r="O4" s="248"/>
      <c r="P4" s="749" t="s">
        <v>24</v>
      </c>
      <c r="Q4" s="749"/>
      <c r="R4" s="749"/>
      <c r="S4" s="320"/>
      <c r="T4" s="250"/>
      <c r="U4" s="742" t="s">
        <v>1</v>
      </c>
      <c r="V4" s="742"/>
      <c r="W4" s="742"/>
      <c r="X4" s="742"/>
      <c r="Y4" s="742"/>
      <c r="AA4" s="742" t="s">
        <v>2</v>
      </c>
      <c r="AB4" s="742"/>
      <c r="AC4" s="742"/>
      <c r="AD4" s="742"/>
      <c r="AE4" s="742"/>
      <c r="AG4" s="742" t="s">
        <v>3</v>
      </c>
      <c r="AH4" s="742"/>
      <c r="AI4" s="742"/>
      <c r="AJ4" s="742"/>
      <c r="AK4" s="742"/>
    </row>
    <row r="5" spans="1:37" s="337" customFormat="1" ht="34.950000000000003" customHeight="1" x14ac:dyDescent="0.3">
      <c r="B5" s="338" t="str">
        <f>'Axe 1'!B5:B5</f>
        <v>Libellé de l'orientation</v>
      </c>
      <c r="C5" s="288" t="str">
        <f>'Axe 1'!C5:D5</f>
        <v>Description</v>
      </c>
      <c r="D5" s="240"/>
      <c r="E5" s="288" t="str">
        <f>'Axe 1'!E5:F5</f>
        <v>Référent(s) spécifique(s) à un niveau</v>
      </c>
      <c r="F5" s="288" t="str">
        <f>'Axe 1'!F5:G5</f>
        <v>Influence de la typologie ?</v>
      </c>
      <c r="G5" s="288" t="str">
        <f>'Axe 1'!G5:H5</f>
        <v>Description du niveau</v>
      </c>
      <c r="H5" s="288" t="str">
        <f>'Axe 1'!H5:I5</f>
        <v>Exemples d'actions, méthodologie, aides</v>
      </c>
      <c r="I5" s="288" t="str">
        <f>'Axe 1'!I5:J5</f>
        <v>Pondération du niveau dans l'orientation</v>
      </c>
      <c r="J5" s="288" t="str">
        <f>'Axe 1'!J5:K5</f>
        <v>Critère de notation</v>
      </c>
      <c r="K5" s="288" t="str">
        <f>'Axe 1'!K5:L5</f>
        <v>Unité</v>
      </c>
      <c r="L5" s="288" t="str">
        <f>'Axe 1'!L5:M5</f>
        <v>Principe de la notation</v>
      </c>
      <c r="M5" s="288" t="str">
        <f>'Axe 1'!M5:N5</f>
        <v>Eléments de preuve</v>
      </c>
      <c r="N5" s="288" t="str">
        <f>'Axe 1'!N5:O5</f>
        <v>Poids dans la note globale</v>
      </c>
      <c r="O5" s="240"/>
      <c r="P5" s="288" t="str">
        <f>'Axe 1'!P5:Q5</f>
        <v>Valeur de l'indicateur situation initiale</v>
      </c>
      <c r="Q5" s="288" t="str">
        <f>'Axe 1'!Q5:R5</f>
        <v>Note en % situation initiale</v>
      </c>
      <c r="R5" s="288" t="str">
        <f>'Axe 1'!R5:S5</f>
        <v>Actions mises en place par la collectivité et ses partenaires antérieurement à l'année N</v>
      </c>
      <c r="S5" s="288" t="str">
        <f>'Axe 1'!S5:T5</f>
        <v>Points obtenus (en % du total de points du référentiel) situation initiale</v>
      </c>
      <c r="T5" s="240"/>
      <c r="U5" s="288" t="str">
        <f>'Axe 1'!U5:V5</f>
        <v>Valeur de l'indicateur  fin année N</v>
      </c>
      <c r="V5" s="288" t="str">
        <f>'Axe 1'!V5:W5</f>
        <v>Note obtenue en % fin année N</v>
      </c>
      <c r="W5" s="288" t="str">
        <f>'Axe 1'!W5:X5</f>
        <v xml:space="preserve">Actions mises en place par la collectivité et ses partenaires engagés durant l'année N </v>
      </c>
      <c r="X5" s="288" t="str">
        <f>'Axe 1'!X5:Y5</f>
        <v>Points obtenus (en % du total de points du référentiel) en fin année N</v>
      </c>
      <c r="Y5" s="288" t="str">
        <f>'Axe 1'!Y5:Z5</f>
        <v>Valeur cible pour l'année en % N+1</v>
      </c>
      <c r="Z5" s="240"/>
      <c r="AA5" s="288" t="str">
        <f>'Axe 1'!AA5:AB5</f>
        <v>Valeur de l'indicateur fin année N+1</v>
      </c>
      <c r="AB5" s="288" t="str">
        <f>'Axe 1'!AB5:AC5</f>
        <v>Note obtenue en % fin année N+1</v>
      </c>
      <c r="AC5" s="288" t="str">
        <f>'Axe 1'!AC5:AD5</f>
        <v xml:space="preserve">Actions mises en place par la collectivité et ses partenaires engagés durant l'année N+1 </v>
      </c>
      <c r="AD5" s="288" t="str">
        <f>'Axe 1'!AD5:AE5</f>
        <v>Points obtenus (en % du total de points du référentiel) 
en fin année N+1</v>
      </c>
      <c r="AE5" s="288" t="str">
        <f>'Axe 1'!AE5:AF5</f>
        <v>Valeur cible pour l'année en % N+2</v>
      </c>
      <c r="AF5" s="240"/>
      <c r="AG5" s="288" t="str">
        <f>'Axe 1'!AG5:AH5</f>
        <v>Valeur de l'indicateur fin d'année N+2</v>
      </c>
      <c r="AH5" s="288" t="str">
        <f>'Axe 1'!AH5:AI5</f>
        <v>Note obtenue en % fin année N+2</v>
      </c>
      <c r="AI5" s="288" t="str">
        <f>'Axe 1'!AI5:AJ5</f>
        <v xml:space="preserve">Actions mises en place par la collectivité et ses partenaires engagés durant l'année N+2 </v>
      </c>
      <c r="AJ5" s="288" t="str">
        <f>'Axe 1'!AJ5:AK5</f>
        <v>Points obtenus (en % du total de points du référentiel) 
en fin année N+2</v>
      </c>
      <c r="AK5" s="288" t="str">
        <f>'Axe 1'!AK5:AL5</f>
        <v>Valeur cible pour l'année en % N+3</v>
      </c>
    </row>
    <row r="6" spans="1:37" s="452" customFormat="1" ht="13.5" customHeight="1" x14ac:dyDescent="0.3">
      <c r="G6" s="452" t="s">
        <v>31</v>
      </c>
    </row>
    <row r="7" spans="1:37" ht="120.75" customHeight="1" x14ac:dyDescent="0.3">
      <c r="A7" s="744" t="s">
        <v>31</v>
      </c>
      <c r="B7" s="745" t="s">
        <v>32</v>
      </c>
      <c r="C7" s="750" t="s">
        <v>393</v>
      </c>
      <c r="E7" s="231"/>
      <c r="F7" s="242"/>
      <c r="G7" s="395" t="s">
        <v>660</v>
      </c>
      <c r="H7" s="239" t="s">
        <v>394</v>
      </c>
      <c r="I7" s="370">
        <v>0</v>
      </c>
      <c r="J7" s="242" t="s">
        <v>76</v>
      </c>
      <c r="K7" s="242" t="s">
        <v>64</v>
      </c>
      <c r="L7" s="239" t="s">
        <v>401</v>
      </c>
      <c r="M7" s="369" t="s">
        <v>579</v>
      </c>
      <c r="N7" s="657">
        <v>0</v>
      </c>
      <c r="O7" s="20"/>
      <c r="P7" s="253" t="s">
        <v>82</v>
      </c>
      <c r="Q7" s="319">
        <f>IF(ISBLANK(P7),0,VLOOKUP(P7,Listes_v1!$B$69:$C$70,2,FALSE))</f>
        <v>1</v>
      </c>
      <c r="R7" s="182"/>
      <c r="S7" s="252">
        <f>IF(ISBLANK(P7),0,Q7*$N7)</f>
        <v>0</v>
      </c>
      <c r="T7" s="20"/>
      <c r="U7" s="253" t="s">
        <v>82</v>
      </c>
      <c r="V7" s="688">
        <f>IF(ISBLANK(U7),0,VLOOKUP(U7,Listes_v1!$B$69:$C$70,2,FALSE))</f>
        <v>1</v>
      </c>
      <c r="W7" s="182"/>
      <c r="X7" s="252">
        <f>IF(ISBLANK(U7),0,V7*$N7)</f>
        <v>0</v>
      </c>
      <c r="Y7" s="182"/>
      <c r="AA7" s="253" t="s">
        <v>82</v>
      </c>
      <c r="AB7" s="688">
        <f>IF(ISBLANK(AA7),0,VLOOKUP(AA7,Listes_v1!$B$69:$C$70,2,FALSE))</f>
        <v>1</v>
      </c>
      <c r="AC7" s="182"/>
      <c r="AD7" s="252">
        <f>IF(ISBLANK(AA7),0,AB7*$N7)</f>
        <v>0</v>
      </c>
      <c r="AE7" s="182"/>
      <c r="AG7" s="253" t="s">
        <v>82</v>
      </c>
      <c r="AH7" s="688">
        <f>IF(ISBLANK(AG7),0,VLOOKUP(AG7,Listes_v1!$B$69:$C$70,2,FALSE))</f>
        <v>1</v>
      </c>
      <c r="AI7" s="182"/>
      <c r="AJ7" s="252">
        <f>IF(ISBLANK(AG7),0,AH7*$N7)</f>
        <v>0</v>
      </c>
      <c r="AK7" s="182"/>
    </row>
    <row r="8" spans="1:37" ht="95.1" customHeight="1" x14ac:dyDescent="0.3">
      <c r="A8" s="744"/>
      <c r="B8" s="745"/>
      <c r="C8" s="750"/>
      <c r="E8" s="231"/>
      <c r="F8" s="239" t="s">
        <v>655</v>
      </c>
      <c r="G8" s="775" t="s">
        <v>392</v>
      </c>
      <c r="H8" s="793" t="s">
        <v>656</v>
      </c>
      <c r="I8" s="791">
        <f>Calculs!E7</f>
        <v>0.4</v>
      </c>
      <c r="J8" s="239" t="s">
        <v>396</v>
      </c>
      <c r="K8" s="239" t="s">
        <v>262</v>
      </c>
      <c r="L8" s="239" t="s">
        <v>632</v>
      </c>
      <c r="M8" s="760" t="s">
        <v>580</v>
      </c>
      <c r="N8" s="800">
        <f>INDEX(Calculs!$E$54:$I$76,MATCH('Axe 2'!$A$7,Calculs!$C$28:$C$49,0),MATCH(LEFT('Axe 2'!G8,8),Calculs!$E$54:$I$54,0))</f>
        <v>0</v>
      </c>
      <c r="O8" s="20"/>
      <c r="P8" s="630">
        <v>3</v>
      </c>
      <c r="Q8" s="757">
        <f>IF(AND(ISBLANK(P8),ISBLANK(P9)),0,IF(P8&lt;3,0,IF(P8&lt;10,Listes_v1!$F$70,IF(P8&lt;15,Listes_v1!$F$71,IF(P8&gt;=15,Listes_v1!$F$72))))+IF(P9&gt;=7,Listes_v1!$I$72,IF(P9&gt;=5,Listes_v1!$I$71,IF(P9&gt;=3,Listes_v1!$I$70,IF('Axe 2'!P9&gt;=1,Listes_v1!$I$69,0)))))</f>
        <v>0.41666666666666663</v>
      </c>
      <c r="R8" s="182"/>
      <c r="S8" s="754">
        <f>IF(OR(ISBLANK(P8),ISBLANK(P9)),0,Q8*$N8)</f>
        <v>0</v>
      </c>
      <c r="T8" s="20"/>
      <c r="U8" s="630">
        <v>3</v>
      </c>
      <c r="V8" s="757">
        <f>IF(AND(ISBLANK(U8),ISBLANK(U9)),0,IF(U8&lt;3,0,IF(U8&lt;10,Listes_v1!$F$70,IF(U8&lt;15,Listes_v1!$F$71,IF(U8&gt;=15,Listes_v1!$F$72))))+IF(U9&gt;=7,Listes_v1!$I$72,IF(U9&gt;=5,Listes_v1!$I$71,IF(U9&gt;=3,Listes_v1!$I$70,IF('Axe 2'!U9&gt;=1,Listes_v1!$I$69,0)))))</f>
        <v>0.41666666666666663</v>
      </c>
      <c r="W8" s="339"/>
      <c r="X8" s="754">
        <f>IF(OR(ISBLANK(U8),ISBLANK(U9)),0,V8*$N8)</f>
        <v>0</v>
      </c>
      <c r="Y8" s="182"/>
      <c r="AA8" s="630">
        <v>3</v>
      </c>
      <c r="AB8" s="757">
        <f>IF(AND(ISBLANK(AA8),ISBLANK(AA9)),0,IF(AA8&lt;3,0,IF(AA8&lt;10,Listes_v1!$F$70,IF(AA8&lt;15,Listes_v1!$F$71,IF(AA8&gt;=15,Listes_v1!$F$72))))+IF(AA9&gt;=7,Listes_v1!$I$72,IF(AA9&gt;=5,Listes_v1!$I$71,IF(AA9&gt;=3,Listes_v1!$I$70,IF('Axe 2'!AA9&gt;=1,Listes_v1!$I$69,0)))))</f>
        <v>0.41666666666666663</v>
      </c>
      <c r="AC8" s="339"/>
      <c r="AD8" s="754">
        <f>IF(OR(ISBLANK(AA8),ISBLANK(AA9)),0,AB8*$N8)</f>
        <v>0</v>
      </c>
      <c r="AE8" s="182"/>
      <c r="AG8" s="630">
        <v>3</v>
      </c>
      <c r="AH8" s="757">
        <f>IF(AND(ISBLANK(AG8),ISBLANK(AG9)),0,IF(AG8&lt;3,0,IF(AG8&lt;10,Listes_v1!$F$70,IF(AG8&lt;15,Listes_v1!$F$71,IF(AG8&gt;=15,Listes_v1!$F$72))))+IF(AG9&gt;=7,Listes_v1!$I$72,IF(AG9&gt;=5,Listes_v1!$I$71,IF(AG9&gt;=3,Listes_v1!$I$70,IF('Axe 2'!AG9&gt;=1,Listes_v1!$I$69,0)))))</f>
        <v>0.41666666666666663</v>
      </c>
      <c r="AI8" s="339"/>
      <c r="AJ8" s="754">
        <f>IF(OR(ISBLANK(AG8),ISBLANK(AG9)),0,AH8*$N8)</f>
        <v>0</v>
      </c>
      <c r="AK8" s="182"/>
    </row>
    <row r="9" spans="1:37" ht="114.45" customHeight="1" x14ac:dyDescent="0.3">
      <c r="A9" s="744"/>
      <c r="B9" s="745"/>
      <c r="C9" s="750"/>
      <c r="E9" s="231"/>
      <c r="G9" s="777"/>
      <c r="H9" s="783"/>
      <c r="I9" s="792"/>
      <c r="J9" s="239" t="s">
        <v>395</v>
      </c>
      <c r="K9" s="239" t="s">
        <v>262</v>
      </c>
      <c r="L9" s="239" t="s">
        <v>633</v>
      </c>
      <c r="M9" s="762"/>
      <c r="N9" s="801"/>
      <c r="O9" s="20"/>
      <c r="P9" s="631">
        <v>4</v>
      </c>
      <c r="Q9" s="759"/>
      <c r="R9" s="182"/>
      <c r="S9" s="756"/>
      <c r="T9" s="20"/>
      <c r="U9" s="631">
        <v>4</v>
      </c>
      <c r="V9" s="759"/>
      <c r="W9" s="339"/>
      <c r="X9" s="756"/>
      <c r="Y9" s="182"/>
      <c r="AA9" s="631">
        <v>4</v>
      </c>
      <c r="AB9" s="759"/>
      <c r="AC9" s="339"/>
      <c r="AD9" s="756"/>
      <c r="AE9" s="182"/>
      <c r="AG9" s="631">
        <v>4</v>
      </c>
      <c r="AH9" s="759"/>
      <c r="AI9" s="339"/>
      <c r="AJ9" s="756"/>
      <c r="AK9" s="182"/>
    </row>
    <row r="10" spans="1:37" ht="96.6" x14ac:dyDescent="0.3">
      <c r="A10" s="744"/>
      <c r="B10" s="745"/>
      <c r="C10" s="750"/>
      <c r="E10" s="231"/>
      <c r="F10" s="242"/>
      <c r="G10" s="351" t="s">
        <v>468</v>
      </c>
      <c r="H10" s="239" t="s">
        <v>658</v>
      </c>
      <c r="I10" s="370">
        <f>Calculs!F7</f>
        <v>0.2</v>
      </c>
      <c r="J10" s="239" t="s">
        <v>610</v>
      </c>
      <c r="K10" s="242" t="s">
        <v>64</v>
      </c>
      <c r="L10" s="578" t="s">
        <v>1221</v>
      </c>
      <c r="M10" s="396" t="s">
        <v>612</v>
      </c>
      <c r="N10" s="673">
        <f>INDEX(Calculs!$E$54:$I$76,MATCH('Axe 2'!$A$7,Calculs!$C$28:$C$49,0),MATCH(LEFT('Axe 2'!G10,8),Calculs!$E$54:$I$54,0))</f>
        <v>0</v>
      </c>
      <c r="O10" s="2"/>
      <c r="P10" s="254" t="s">
        <v>1225</v>
      </c>
      <c r="Q10" s="319">
        <f>IF(ISBLANK(P10),0,VLOOKUP(P10,Listes_v1!$K$69:$L$72,2,FALSE))</f>
        <v>0.5</v>
      </c>
      <c r="R10" s="182"/>
      <c r="S10" s="252">
        <f>IF(ISBLANK(P10),0,Q10*$N10)</f>
        <v>0</v>
      </c>
      <c r="T10" s="20"/>
      <c r="U10" s="254" t="s">
        <v>1225</v>
      </c>
      <c r="V10" s="688">
        <f>IF(ISBLANK(U10),0,VLOOKUP(U10,Listes_v1!$K$69:$L$72,2,FALSE))</f>
        <v>0.5</v>
      </c>
      <c r="W10" s="339"/>
      <c r="X10" s="252">
        <f>IF(ISBLANK(U10),0,V10*$N10)</f>
        <v>0</v>
      </c>
      <c r="Y10" s="182"/>
      <c r="AA10" s="254" t="s">
        <v>1225</v>
      </c>
      <c r="AB10" s="688">
        <f>IF(ISBLANK(AA10),0,VLOOKUP(AA10,Listes_v1!$K$69:$L$72,2,FALSE))</f>
        <v>0.5</v>
      </c>
      <c r="AC10" s="339"/>
      <c r="AD10" s="252">
        <f>IF(ISBLANK(AA10),0,AB10*$N10)</f>
        <v>0</v>
      </c>
      <c r="AE10" s="182"/>
      <c r="AG10" s="254" t="s">
        <v>1225</v>
      </c>
      <c r="AH10" s="688">
        <f>IF(ISBLANK(AG10),0,VLOOKUP(AG10,Listes_v1!$K$69:$L$72,2,FALSE))</f>
        <v>0.5</v>
      </c>
      <c r="AI10" s="339"/>
      <c r="AJ10" s="252">
        <f>IF(ISBLANK(AG10),0,AH10*$N10)</f>
        <v>0</v>
      </c>
      <c r="AK10" s="182"/>
    </row>
    <row r="11" spans="1:37" ht="54.45" customHeight="1" x14ac:dyDescent="0.3">
      <c r="A11" s="744"/>
      <c r="B11" s="745"/>
      <c r="C11" s="750"/>
      <c r="E11" s="231"/>
      <c r="F11" s="242"/>
      <c r="G11" s="480" t="s">
        <v>469</v>
      </c>
      <c r="H11" s="481"/>
      <c r="I11" s="478">
        <f>Calculs!G7</f>
        <v>0.4</v>
      </c>
      <c r="J11" s="239" t="s">
        <v>635</v>
      </c>
      <c r="K11" s="239" t="s">
        <v>64</v>
      </c>
      <c r="L11" s="239" t="s">
        <v>401</v>
      </c>
      <c r="M11" s="477" t="s">
        <v>581</v>
      </c>
      <c r="N11" s="677">
        <f>INDEX(Calculs!$E$54:$I$76,MATCH('Axe 2'!$A$7,Calculs!$C$28:$C$49,0),MATCH(LEFT('Axe 2'!G11,8),Calculs!$E$54:$I$54,0))</f>
        <v>0</v>
      </c>
      <c r="O11" s="2"/>
      <c r="P11" s="253" t="s">
        <v>82</v>
      </c>
      <c r="Q11" s="688">
        <f>IF(ISBLANK(P11),0,VLOOKUP(P11,Listes_v1!$N$69:$O$70,2,FALSE))</f>
        <v>1</v>
      </c>
      <c r="R11" s="182"/>
      <c r="S11" s="479">
        <f>IF(OR(ISBLANK(P11),ISBLANK(#REF!)),0,Q11*$N11)</f>
        <v>0</v>
      </c>
      <c r="T11" s="20"/>
      <c r="U11" s="253" t="s">
        <v>82</v>
      </c>
      <c r="V11" s="688">
        <f>IF(ISBLANK(U11),0,VLOOKUP(U11,Listes_v1!$N$69:$O$70,2,FALSE))</f>
        <v>1</v>
      </c>
      <c r="W11" s="339"/>
      <c r="X11" s="479">
        <f>IF(OR(ISBLANK(U11),ISBLANK(#REF!)),0,V11*$N11)</f>
        <v>0</v>
      </c>
      <c r="Y11" s="182"/>
      <c r="AA11" s="253" t="s">
        <v>82</v>
      </c>
      <c r="AB11" s="688">
        <f>IF(ISBLANK(AA11),0,VLOOKUP(AA11,Listes_v1!$N$69:$O$70,2,FALSE))</f>
        <v>1</v>
      </c>
      <c r="AC11" s="339"/>
      <c r="AD11" s="479">
        <f>IF(OR(ISBLANK(AA11),ISBLANK(#REF!)),0,AB11*$N11)</f>
        <v>0</v>
      </c>
      <c r="AE11" s="182"/>
      <c r="AG11" s="253" t="s">
        <v>82</v>
      </c>
      <c r="AH11" s="688">
        <f>IF(ISBLANK(AG11),0,VLOOKUP(AG11,Listes_v1!$N$69:$O$70,2,FALSE))</f>
        <v>1</v>
      </c>
      <c r="AI11" s="339"/>
      <c r="AJ11" s="479">
        <f>IF(OR(ISBLANK(AG11),ISBLANK(#REF!)),0,AH11*$N11)</f>
        <v>0</v>
      </c>
      <c r="AK11" s="182"/>
    </row>
    <row r="12" spans="1:37" s="451" customFormat="1" ht="16.05" customHeight="1" x14ac:dyDescent="0.3">
      <c r="A12" s="460"/>
      <c r="B12" s="460"/>
      <c r="C12" s="460"/>
      <c r="E12" s="453"/>
      <c r="F12" s="453"/>
      <c r="G12" s="451" t="s">
        <v>25</v>
      </c>
      <c r="M12" s="464"/>
      <c r="N12" s="455"/>
      <c r="P12" s="456"/>
      <c r="R12" s="456"/>
      <c r="S12" s="455"/>
      <c r="U12" s="456"/>
      <c r="W12" s="456"/>
      <c r="X12" s="465"/>
      <c r="Y12" s="456"/>
      <c r="AA12" s="456"/>
      <c r="AC12" s="456"/>
      <c r="AD12" s="465"/>
      <c r="AE12" s="456"/>
      <c r="AG12" s="456"/>
      <c r="AI12" s="456"/>
      <c r="AJ12" s="465"/>
      <c r="AK12" s="456"/>
    </row>
    <row r="13" spans="1:37" ht="193.2" x14ac:dyDescent="0.3">
      <c r="A13" s="744" t="s">
        <v>25</v>
      </c>
      <c r="B13" s="745" t="s">
        <v>26</v>
      </c>
      <c r="C13" s="787" t="s">
        <v>1007</v>
      </c>
      <c r="E13" s="21"/>
      <c r="F13" s="242"/>
      <c r="G13" s="395" t="s">
        <v>661</v>
      </c>
      <c r="H13" s="239" t="s">
        <v>810</v>
      </c>
      <c r="I13" s="398">
        <v>0</v>
      </c>
      <c r="J13" s="242" t="s">
        <v>70</v>
      </c>
      <c r="K13" s="242" t="s">
        <v>64</v>
      </c>
      <c r="L13" s="239" t="s">
        <v>401</v>
      </c>
      <c r="M13" s="369" t="s">
        <v>611</v>
      </c>
      <c r="N13" s="397">
        <v>0</v>
      </c>
      <c r="O13" s="20"/>
      <c r="P13" s="253" t="s">
        <v>82</v>
      </c>
      <c r="Q13" s="319">
        <f>IF(ISBLANK(P13),0,VLOOKUP(P13,Listes_v1!$B$76:$C$77,2,FALSE))</f>
        <v>1</v>
      </c>
      <c r="R13" s="560"/>
      <c r="S13" s="252">
        <f t="shared" ref="S13:S14" si="0">IF(ISBLANK(P13),0,Q13*$N13)</f>
        <v>0</v>
      </c>
      <c r="T13" s="20"/>
      <c r="U13" s="253" t="s">
        <v>82</v>
      </c>
      <c r="V13" s="688">
        <f>IF(ISBLANK(U13),0,VLOOKUP(U13,Listes_v1!$B$76:$C$77,2,FALSE))</f>
        <v>1</v>
      </c>
      <c r="W13" s="182"/>
      <c r="X13" s="252">
        <f t="shared" ref="X13:X14" si="1">IF(ISBLANK(U13),0,V13*$N13)</f>
        <v>0</v>
      </c>
      <c r="Y13" s="182"/>
      <c r="AA13" s="253" t="s">
        <v>82</v>
      </c>
      <c r="AB13" s="688">
        <f>IF(ISBLANK(AA13),0,VLOOKUP(AA13,Listes_v1!$B$76:$C$77,2,FALSE))</f>
        <v>1</v>
      </c>
      <c r="AC13" s="182"/>
      <c r="AD13" s="252">
        <f>IF(ISBLANK(AA13),0,AB13*$N13)</f>
        <v>0</v>
      </c>
      <c r="AE13" s="182"/>
      <c r="AG13" s="253" t="s">
        <v>82</v>
      </c>
      <c r="AH13" s="688">
        <f>IF(ISBLANK(AG13),0,VLOOKUP(AG13,Listes_v1!$B$76:$C$77,2,FALSE))</f>
        <v>1</v>
      </c>
      <c r="AI13" s="182"/>
      <c r="AJ13" s="252">
        <f t="shared" ref="AJ13:AJ14" si="2">IF(ISBLANK(AG13),0,AH13*$N13)</f>
        <v>0</v>
      </c>
      <c r="AK13" s="182"/>
    </row>
    <row r="14" spans="1:37" ht="229.95" customHeight="1" x14ac:dyDescent="0.3">
      <c r="A14" s="744"/>
      <c r="B14" s="745"/>
      <c r="C14" s="750"/>
      <c r="E14" s="231"/>
      <c r="F14" s="284" t="s">
        <v>470</v>
      </c>
      <c r="G14" s="399" t="s">
        <v>1031</v>
      </c>
      <c r="H14" s="578" t="s">
        <v>1008</v>
      </c>
      <c r="I14" s="398">
        <f>Calculs!E8</f>
        <v>0.2</v>
      </c>
      <c r="J14" s="578" t="s">
        <v>659</v>
      </c>
      <c r="K14" s="607"/>
      <c r="L14" s="578" t="s">
        <v>1009</v>
      </c>
      <c r="M14" s="588" t="s">
        <v>1010</v>
      </c>
      <c r="N14" s="397">
        <f>INDEX(Calculs!$E$54:$I$76,MATCH('Axe 2'!$A$13,Calculs!$C$28:$C$49,0),MATCH(LEFT('Axe 2'!G14,8),Calculs!$E$54:$I$54,0))</f>
        <v>1.6233766233766239E-2</v>
      </c>
      <c r="O14" s="20"/>
      <c r="P14" s="254" t="s">
        <v>866</v>
      </c>
      <c r="Q14" s="577">
        <f>IF(ISBLANK(P14),0,VLOOKUP(P14,Listes_v1!$E$76:$F$83,2,FALSE))</f>
        <v>0.66666666666666663</v>
      </c>
      <c r="R14" s="560"/>
      <c r="S14" s="252">
        <f t="shared" si="0"/>
        <v>1.0822510822510826E-2</v>
      </c>
      <c r="T14" s="20"/>
      <c r="U14" s="254" t="s">
        <v>866</v>
      </c>
      <c r="V14" s="688">
        <f>IF(ISBLANK(U14),0,VLOOKUP(U14,Listes_v1!$E$76:$F$83,2,FALSE))</f>
        <v>0.66666666666666663</v>
      </c>
      <c r="W14" s="339"/>
      <c r="X14" s="252">
        <f t="shared" si="1"/>
        <v>1.0822510822510826E-2</v>
      </c>
      <c r="Y14" s="182"/>
      <c r="AA14" s="254" t="s">
        <v>866</v>
      </c>
      <c r="AB14" s="688">
        <f>IF(ISBLANK(AA14),0,VLOOKUP(AA14,Listes_v1!$E$76:$F$83,2,FALSE))</f>
        <v>0.66666666666666663</v>
      </c>
      <c r="AC14" s="339"/>
      <c r="AD14" s="252">
        <f t="shared" ref="AD14" si="3">IF(ISBLANK(AA14),0,AB14*$N14)</f>
        <v>1.0822510822510826E-2</v>
      </c>
      <c r="AE14" s="182"/>
      <c r="AG14" s="254" t="s">
        <v>866</v>
      </c>
      <c r="AH14" s="688">
        <f>IF(ISBLANK(AG14),0,VLOOKUP(AG14,Listes_v1!$E$76:$F$83,2,FALSE))</f>
        <v>0.66666666666666663</v>
      </c>
      <c r="AI14" s="339"/>
      <c r="AJ14" s="252">
        <f t="shared" si="2"/>
        <v>1.0822510822510826E-2</v>
      </c>
      <c r="AK14" s="182"/>
    </row>
    <row r="15" spans="1:37" ht="303.60000000000002" x14ac:dyDescent="0.3">
      <c r="A15" s="744"/>
      <c r="B15" s="745"/>
      <c r="C15" s="750"/>
      <c r="E15" s="231"/>
      <c r="F15" s="243"/>
      <c r="G15" s="637" t="s">
        <v>1030</v>
      </c>
      <c r="H15" s="655" t="s">
        <v>1011</v>
      </c>
      <c r="I15" s="416">
        <f>Calculs!F8</f>
        <v>0.3</v>
      </c>
      <c r="J15" s="655" t="s">
        <v>472</v>
      </c>
      <c r="K15" s="655" t="s">
        <v>64</v>
      </c>
      <c r="L15" s="655" t="s">
        <v>1012</v>
      </c>
      <c r="M15" s="640" t="s">
        <v>1013</v>
      </c>
      <c r="N15" s="415">
        <f>INDEX(Calculs!$E$54:$I$76,MATCH('Axe 2'!$A$13,Calculs!$C$28:$C$49,0),MATCH(LEFT('Axe 2'!G15,8),Calculs!$E$54:$I$54,0))</f>
        <v>8.1168831168831196E-3</v>
      </c>
      <c r="O15" s="2"/>
      <c r="P15" s="254" t="s">
        <v>1231</v>
      </c>
      <c r="Q15" s="413">
        <f>IF(ISBLANK(P15),0,VLOOKUP(P15,Listes_v1!$H$76:$I$78,2,FALSE))</f>
        <v>0.5</v>
      </c>
      <c r="R15" s="182"/>
      <c r="S15" s="414">
        <f>IF(OR(ISBLANK(P15),ISBLANK(#REF!)),0,Q15*$N15)</f>
        <v>4.0584415584415598E-3</v>
      </c>
      <c r="T15" s="20"/>
      <c r="U15" s="254" t="s">
        <v>1231</v>
      </c>
      <c r="V15" s="685">
        <f>IF(ISBLANK(U15),0,VLOOKUP(U15,Listes_v1!$H$76:$I$78,2,FALSE))</f>
        <v>0.5</v>
      </c>
      <c r="W15" s="339"/>
      <c r="X15" s="414">
        <f>IF(OR(ISBLANK(U15),ISBLANK(#REF!)),0,V15*$N15)</f>
        <v>4.0584415584415598E-3</v>
      </c>
      <c r="Y15" s="182"/>
      <c r="AA15" s="254" t="s">
        <v>1231</v>
      </c>
      <c r="AB15" s="685">
        <f>IF(ISBLANK(AA15),0,VLOOKUP(AA15,Listes_v1!$H$76:$I$78,2,FALSE))</f>
        <v>0.5</v>
      </c>
      <c r="AC15" s="339"/>
      <c r="AD15" s="479">
        <f>IF(OR(ISBLANK(AA15),ISBLANK(#REF!)),0,AB15*$N15)</f>
        <v>4.0584415584415598E-3</v>
      </c>
      <c r="AE15" s="182"/>
      <c r="AG15" s="254" t="s">
        <v>1231</v>
      </c>
      <c r="AH15" s="685">
        <f>IF(ISBLANK(AG15),0,VLOOKUP(AG15,Listes_v1!$H$76:$I$78,2,FALSE))</f>
        <v>0.5</v>
      </c>
      <c r="AI15" s="339"/>
      <c r="AJ15" s="414">
        <f>IF(OR(ISBLANK(AG15),ISBLANK(#REF!)),0,AH15*$N15)</f>
        <v>4.0584415584415598E-3</v>
      </c>
      <c r="AK15" s="182"/>
    </row>
    <row r="16" spans="1:37" ht="69" x14ac:dyDescent="0.3">
      <c r="A16" s="744"/>
      <c r="B16" s="745"/>
      <c r="C16" s="750"/>
      <c r="E16" s="797"/>
      <c r="F16" s="794"/>
      <c r="G16" s="775" t="s">
        <v>1029</v>
      </c>
      <c r="H16" s="772" t="s">
        <v>471</v>
      </c>
      <c r="I16" s="784">
        <f>Calculs!G8</f>
        <v>0.5</v>
      </c>
      <c r="J16" s="760" t="s">
        <v>1014</v>
      </c>
      <c r="K16" s="760" t="s">
        <v>64</v>
      </c>
      <c r="L16" s="330" t="s">
        <v>1015</v>
      </c>
      <c r="M16" s="772" t="s">
        <v>909</v>
      </c>
      <c r="N16" s="763">
        <f>INDEX(Calculs!$E$54:$I$76,MATCH('Axe 2'!$A$13,Calculs!$C$28:$C$49,0),MATCH(LEFT('Axe 2'!G16,8),Calculs!$E$54:$I$54,0))</f>
        <v>1.6233766233766239E-2</v>
      </c>
      <c r="O16" s="20"/>
      <c r="P16" s="253" t="s">
        <v>911</v>
      </c>
      <c r="Q16" s="757">
        <f>IF(ISBLANK(P16),0,VLOOKUP(P16,Listes_v1!$K$77:$L$79,2,FALSE))+IF(ISBLANK(P17),0,VLOOKUP(P17,Listes_v1!$K$81:$L$83,2,FALSE))+IF(ISBLANK(P18),0,VLOOKUP(P18,Listes_v1!$K$85:$L$87,2,FALSE))+IF(ISBLANK(P19),0,VLOOKUP(P19,Listes_v1!$K$89:$L$91,2,FALSE))+IF(ISBLANK(P20),0,VLOOKUP(P20,Listes_v1!$K$93:$L$95,2,FALSE))</f>
        <v>1</v>
      </c>
      <c r="R16" s="182"/>
      <c r="S16" s="754">
        <f t="shared" ref="S16:S38" si="4">IF(ISBLANK(P16),0,Q16*$N16)</f>
        <v>1.6233766233766239E-2</v>
      </c>
      <c r="T16" s="20"/>
      <c r="U16" s="253" t="s">
        <v>911</v>
      </c>
      <c r="V16" s="757">
        <f>IF(ISBLANK(U16),0,VLOOKUP(U16,Listes_v1!$K$77:$L$79,2,FALSE))+IF(ISBLANK(U17),0,VLOOKUP(U17,Listes_v1!$K$81:$L$83,2,FALSE))+IF(ISBLANK(U18),0,VLOOKUP(U18,Listes_v1!$K$85:$L$87,2,FALSE))+IF(ISBLANK(U19),0,VLOOKUP(U19,Listes_v1!$K$89:$L$91,2,FALSE))+IF(ISBLANK(U20),0,VLOOKUP(U20,Listes_v1!$K$93:$L$95,2,FALSE))</f>
        <v>1</v>
      </c>
      <c r="W16" s="339"/>
      <c r="X16" s="754">
        <f t="shared" ref="X16:X38" si="5">IF(ISBLANK(U16),0,V16*$N16)</f>
        <v>1.6233766233766239E-2</v>
      </c>
      <c r="Y16" s="182"/>
      <c r="AA16" s="253" t="s">
        <v>911</v>
      </c>
      <c r="AB16" s="757">
        <f>IF(ISBLANK(AA16),0,VLOOKUP(AA16,Listes_v1!$K$77:$L$79,2,FALSE))+IF(ISBLANK(AA17),0,VLOOKUP(AA17,Listes_v1!$K$81:$L$83,2,FALSE))+IF(ISBLANK(AA18),0,VLOOKUP(AA18,Listes_v1!$K$85:$L$87,2,FALSE))+IF(ISBLANK(AA19),0,VLOOKUP(AA19,Listes_v1!$K$89:$L$91,2,FALSE))+IF(ISBLANK(AA20),0,VLOOKUP(AA20,Listes_v1!$K$93:$L$95,2,FALSE))</f>
        <v>1</v>
      </c>
      <c r="AC16" s="339"/>
      <c r="AD16" s="754">
        <f t="shared" ref="AD16:AD38" si="6">IF(ISBLANK(AA16),0,AB16*$N16)</f>
        <v>1.6233766233766239E-2</v>
      </c>
      <c r="AE16" s="182"/>
      <c r="AG16" s="253" t="s">
        <v>911</v>
      </c>
      <c r="AH16" s="757">
        <f>IF(ISBLANK(AG16),0,VLOOKUP(AG16,Listes_v1!$K$77:$L$79,2,FALSE))+IF(ISBLANK(AG17),0,VLOOKUP(AG17,Listes_v1!$K$81:$L$83,2,FALSE))+IF(ISBLANK(AG18),0,VLOOKUP(AG18,Listes_v1!$K$85:$L$87,2,FALSE))+IF(ISBLANK(AG19),0,VLOOKUP(AG19,Listes_v1!$K$89:$L$91,2,FALSE))+IF(ISBLANK(AG20),0,VLOOKUP(AG20,Listes_v1!$K$93:$L$95,2,FALSE))</f>
        <v>1</v>
      </c>
      <c r="AI16" s="504"/>
      <c r="AJ16" s="754">
        <f t="shared" ref="AJ16:AJ38" si="7">IF(ISBLANK(AG16),0,AH16*$N16)</f>
        <v>1.6233766233766239E-2</v>
      </c>
      <c r="AK16" s="182"/>
    </row>
    <row r="17" spans="1:37" ht="69" x14ac:dyDescent="0.3">
      <c r="A17" s="744"/>
      <c r="B17" s="745"/>
      <c r="C17" s="750"/>
      <c r="E17" s="798"/>
      <c r="F17" s="795"/>
      <c r="G17" s="776"/>
      <c r="H17" s="773"/>
      <c r="I17" s="785"/>
      <c r="J17" s="761"/>
      <c r="K17" s="761"/>
      <c r="L17" s="330" t="s">
        <v>1016</v>
      </c>
      <c r="M17" s="773"/>
      <c r="N17" s="764"/>
      <c r="O17" s="20"/>
      <c r="P17" s="253" t="s">
        <v>911</v>
      </c>
      <c r="Q17" s="758"/>
      <c r="R17" s="182"/>
      <c r="S17" s="755"/>
      <c r="T17" s="20"/>
      <c r="U17" s="253" t="s">
        <v>911</v>
      </c>
      <c r="V17" s="758"/>
      <c r="W17" s="339"/>
      <c r="X17" s="755"/>
      <c r="Y17" s="182"/>
      <c r="AA17" s="253" t="s">
        <v>911</v>
      </c>
      <c r="AB17" s="758"/>
      <c r="AC17" s="339"/>
      <c r="AD17" s="755"/>
      <c r="AE17" s="182"/>
      <c r="AG17" s="253" t="s">
        <v>911</v>
      </c>
      <c r="AH17" s="758"/>
      <c r="AI17" s="504"/>
      <c r="AJ17" s="755"/>
      <c r="AK17" s="182"/>
    </row>
    <row r="18" spans="1:37" ht="82.8" x14ac:dyDescent="0.3">
      <c r="A18" s="744"/>
      <c r="B18" s="745"/>
      <c r="C18" s="750"/>
      <c r="E18" s="798"/>
      <c r="F18" s="795"/>
      <c r="G18" s="776"/>
      <c r="H18" s="773"/>
      <c r="I18" s="785"/>
      <c r="J18" s="761"/>
      <c r="K18" s="761"/>
      <c r="L18" s="330" t="s">
        <v>1017</v>
      </c>
      <c r="M18" s="773"/>
      <c r="N18" s="764"/>
      <c r="O18" s="20"/>
      <c r="P18" s="253" t="s">
        <v>911</v>
      </c>
      <c r="Q18" s="758"/>
      <c r="R18" s="182"/>
      <c r="S18" s="755"/>
      <c r="T18" s="20"/>
      <c r="U18" s="253" t="s">
        <v>911</v>
      </c>
      <c r="V18" s="758"/>
      <c r="W18" s="339"/>
      <c r="X18" s="755"/>
      <c r="Y18" s="182"/>
      <c r="AA18" s="253" t="s">
        <v>911</v>
      </c>
      <c r="AB18" s="758"/>
      <c r="AC18" s="339"/>
      <c r="AD18" s="755"/>
      <c r="AE18" s="182"/>
      <c r="AG18" s="253" t="s">
        <v>911</v>
      </c>
      <c r="AH18" s="758"/>
      <c r="AI18" s="504"/>
      <c r="AJ18" s="755"/>
      <c r="AK18" s="182"/>
    </row>
    <row r="19" spans="1:37" ht="69" x14ac:dyDescent="0.3">
      <c r="A19" s="744"/>
      <c r="B19" s="745"/>
      <c r="C19" s="750"/>
      <c r="E19" s="798"/>
      <c r="F19" s="795"/>
      <c r="G19" s="776"/>
      <c r="H19" s="773"/>
      <c r="I19" s="785"/>
      <c r="J19" s="761"/>
      <c r="K19" s="761"/>
      <c r="L19" s="330" t="s">
        <v>1018</v>
      </c>
      <c r="M19" s="773"/>
      <c r="N19" s="764"/>
      <c r="O19" s="20"/>
      <c r="P19" s="253" t="s">
        <v>911</v>
      </c>
      <c r="Q19" s="758"/>
      <c r="R19" s="182"/>
      <c r="S19" s="755"/>
      <c r="T19" s="20"/>
      <c r="U19" s="253" t="s">
        <v>911</v>
      </c>
      <c r="V19" s="758"/>
      <c r="W19" s="339"/>
      <c r="X19" s="755"/>
      <c r="Y19" s="182"/>
      <c r="AA19" s="253" t="s">
        <v>911</v>
      </c>
      <c r="AB19" s="758"/>
      <c r="AC19" s="339"/>
      <c r="AD19" s="755"/>
      <c r="AE19" s="182"/>
      <c r="AG19" s="253" t="s">
        <v>911</v>
      </c>
      <c r="AH19" s="758"/>
      <c r="AI19" s="504"/>
      <c r="AJ19" s="755"/>
      <c r="AK19" s="182"/>
    </row>
    <row r="20" spans="1:37" ht="69" x14ac:dyDescent="0.3">
      <c r="A20" s="744"/>
      <c r="B20" s="745"/>
      <c r="C20" s="750"/>
      <c r="E20" s="799"/>
      <c r="F20" s="796"/>
      <c r="G20" s="777"/>
      <c r="H20" s="774"/>
      <c r="I20" s="786"/>
      <c r="J20" s="762"/>
      <c r="K20" s="762"/>
      <c r="L20" s="330" t="s">
        <v>918</v>
      </c>
      <c r="M20" s="774"/>
      <c r="N20" s="765"/>
      <c r="O20" s="20"/>
      <c r="P20" s="253" t="s">
        <v>911</v>
      </c>
      <c r="Q20" s="759"/>
      <c r="R20" s="182"/>
      <c r="S20" s="756"/>
      <c r="T20" s="20"/>
      <c r="U20" s="253" t="s">
        <v>911</v>
      </c>
      <c r="V20" s="759"/>
      <c r="W20" s="339"/>
      <c r="X20" s="756"/>
      <c r="Y20" s="182"/>
      <c r="AA20" s="253" t="s">
        <v>911</v>
      </c>
      <c r="AB20" s="759"/>
      <c r="AC20" s="339"/>
      <c r="AD20" s="756"/>
      <c r="AE20" s="182"/>
      <c r="AG20" s="253" t="s">
        <v>911</v>
      </c>
      <c r="AH20" s="759"/>
      <c r="AI20" s="504"/>
      <c r="AJ20" s="756"/>
      <c r="AK20" s="182"/>
    </row>
    <row r="21" spans="1:37" s="451" customFormat="1" ht="12.75" customHeight="1" x14ac:dyDescent="0.3">
      <c r="E21" s="453"/>
      <c r="F21" s="453"/>
      <c r="G21" s="451" t="s">
        <v>27</v>
      </c>
      <c r="M21" s="464"/>
      <c r="N21" s="645"/>
      <c r="P21" s="456"/>
      <c r="R21" s="456"/>
      <c r="S21" s="455"/>
      <c r="U21" s="456"/>
      <c r="W21" s="456"/>
      <c r="X21" s="465"/>
      <c r="Y21" s="456"/>
      <c r="AA21" s="456"/>
      <c r="AC21" s="456"/>
      <c r="AD21" s="465"/>
      <c r="AE21" s="456"/>
      <c r="AG21" s="456"/>
      <c r="AI21" s="456"/>
      <c r="AJ21" s="465"/>
      <c r="AK21" s="456"/>
    </row>
    <row r="22" spans="1:37" ht="102" customHeight="1" x14ac:dyDescent="0.3">
      <c r="A22" s="744" t="s">
        <v>27</v>
      </c>
      <c r="B22" s="745" t="s">
        <v>482</v>
      </c>
      <c r="C22" s="750" t="s">
        <v>72</v>
      </c>
      <c r="E22" s="231"/>
      <c r="F22" s="598"/>
      <c r="G22" s="395" t="s">
        <v>809</v>
      </c>
      <c r="H22" s="330" t="s">
        <v>956</v>
      </c>
      <c r="I22" s="371">
        <v>0</v>
      </c>
      <c r="J22" s="598" t="s">
        <v>636</v>
      </c>
      <c r="K22" s="598" t="s">
        <v>64</v>
      </c>
      <c r="L22" s="578" t="s">
        <v>401</v>
      </c>
      <c r="M22" s="588" t="s">
        <v>1019</v>
      </c>
      <c r="N22" s="397">
        <v>0</v>
      </c>
      <c r="O22" s="20"/>
      <c r="P22" s="253" t="s">
        <v>82</v>
      </c>
      <c r="Q22" s="319">
        <f>IF(ISBLANK(P22),0,VLOOKUP(P22,Listes_v1!$B$98:$C$99,2,FALSE))</f>
        <v>1</v>
      </c>
      <c r="R22" s="182"/>
      <c r="S22" s="252">
        <f t="shared" si="4"/>
        <v>0</v>
      </c>
      <c r="T22" s="20"/>
      <c r="U22" s="253" t="s">
        <v>82</v>
      </c>
      <c r="V22" s="688">
        <f>IF(ISBLANK(U22),0,VLOOKUP(U22,Listes_v1!$B$98:$C$99,2,FALSE))</f>
        <v>1</v>
      </c>
      <c r="W22" s="182"/>
      <c r="X22" s="274">
        <f t="shared" si="5"/>
        <v>0</v>
      </c>
      <c r="Y22" s="182"/>
      <c r="AA22" s="253" t="s">
        <v>82</v>
      </c>
      <c r="AB22" s="688">
        <f>IF(ISBLANK(AA22),0,VLOOKUP(AA22,Listes_v1!$B$98:$C$99,2,FALSE))</f>
        <v>1</v>
      </c>
      <c r="AC22" s="182"/>
      <c r="AD22" s="274">
        <f t="shared" si="6"/>
        <v>0</v>
      </c>
      <c r="AE22" s="182"/>
      <c r="AG22" s="253" t="s">
        <v>82</v>
      </c>
      <c r="AH22" s="688">
        <f>IF(ISBLANK(AG22),0,VLOOKUP(AG22,Listes_v1!$B$98:$C$99,2,FALSE))</f>
        <v>1</v>
      </c>
      <c r="AI22" s="182"/>
      <c r="AJ22" s="274">
        <f t="shared" si="7"/>
        <v>0</v>
      </c>
      <c r="AK22" s="182"/>
    </row>
    <row r="23" spans="1:37" ht="220.8" x14ac:dyDescent="0.3">
      <c r="A23" s="744"/>
      <c r="B23" s="745"/>
      <c r="C23" s="750"/>
      <c r="E23" s="231"/>
      <c r="F23" s="578" t="s">
        <v>404</v>
      </c>
      <c r="G23" s="399" t="s">
        <v>1028</v>
      </c>
      <c r="H23" s="330" t="s">
        <v>1020</v>
      </c>
      <c r="I23" s="371">
        <f>Calculs!E9</f>
        <v>0.33333333333333331</v>
      </c>
      <c r="J23" s="578" t="s">
        <v>585</v>
      </c>
      <c r="K23" s="598"/>
      <c r="L23" s="578" t="s">
        <v>1233</v>
      </c>
      <c r="M23" s="665" t="s">
        <v>957</v>
      </c>
      <c r="N23" s="397">
        <f>INDEX(Calculs!$E$54:$I$76,MATCH('Axe 2'!$A$22,Calculs!$C$28:$C$49,0),MATCH(LEFT('Axe 2'!G23,8),Calculs!$E$54:$I$54,0))</f>
        <v>8.1168831168831196E-3</v>
      </c>
      <c r="O23" s="20"/>
      <c r="P23" s="254" t="s">
        <v>1237</v>
      </c>
      <c r="Q23" s="577">
        <f>IF(ISBLANK(P23),0,VLOOKUP(P23,Listes_v1!$E$98:$F$105,2,FALSE))</f>
        <v>0.4</v>
      </c>
      <c r="R23" s="560"/>
      <c r="S23" s="252">
        <f t="shared" si="4"/>
        <v>3.2467532467532478E-3</v>
      </c>
      <c r="T23" s="20"/>
      <c r="U23" s="254" t="s">
        <v>1237</v>
      </c>
      <c r="V23" s="688">
        <f>IF(ISBLANK(U23),0,VLOOKUP(U23,Listes_v1!$E$98:$F$105,2,FALSE))</f>
        <v>0.4</v>
      </c>
      <c r="W23" s="339"/>
      <c r="X23" s="274">
        <f t="shared" si="5"/>
        <v>3.2467532467532478E-3</v>
      </c>
      <c r="Y23" s="182"/>
      <c r="AA23" s="254" t="s">
        <v>1237</v>
      </c>
      <c r="AB23" s="688">
        <f>IF(ISBLANK(AA23),0,VLOOKUP(AA23,Listes_v1!$E$98:$F$105,2,FALSE))</f>
        <v>0.4</v>
      </c>
      <c r="AC23" s="339"/>
      <c r="AD23" s="274">
        <f t="shared" si="6"/>
        <v>3.2467532467532478E-3</v>
      </c>
      <c r="AE23" s="182"/>
      <c r="AG23" s="254" t="s">
        <v>1237</v>
      </c>
      <c r="AH23" s="688">
        <f>IF(ISBLANK(AG23),0,VLOOKUP(AG23,Listes_v1!$E$98:$F$105,2,FALSE))</f>
        <v>0.4</v>
      </c>
      <c r="AI23" s="339"/>
      <c r="AJ23" s="274">
        <f t="shared" si="7"/>
        <v>3.2467532467532478E-3</v>
      </c>
      <c r="AK23" s="182"/>
    </row>
    <row r="24" spans="1:37" ht="165.6" x14ac:dyDescent="0.3">
      <c r="A24" s="744"/>
      <c r="B24" s="745"/>
      <c r="C24" s="750"/>
      <c r="E24" s="235"/>
      <c r="F24" s="664" t="s">
        <v>663</v>
      </c>
      <c r="G24" s="589" t="s">
        <v>1027</v>
      </c>
      <c r="H24" s="578" t="s">
        <v>1021</v>
      </c>
      <c r="I24" s="371">
        <f>Calculs!F9</f>
        <v>0.33333333333333331</v>
      </c>
      <c r="J24" s="578" t="s">
        <v>811</v>
      </c>
      <c r="K24" s="598" t="s">
        <v>63</v>
      </c>
      <c r="L24" s="578" t="s">
        <v>1022</v>
      </c>
      <c r="M24" s="588" t="s">
        <v>657</v>
      </c>
      <c r="N24" s="397">
        <f>INDEX(Calculs!$E$54:$I$76,MATCH('Axe 2'!$A$22,Calculs!$C$28:$C$49,0),MATCH(LEFT('Axe 2'!G24,8),Calculs!$E$54:$I$54,0))</f>
        <v>1.2175324675324678E-2</v>
      </c>
      <c r="O24" s="20"/>
      <c r="P24" s="712" t="s">
        <v>1241</v>
      </c>
      <c r="Q24" s="688">
        <f>IF(ISBLANK(P24),0,VLOOKUP(P24,Listes_v1!$H$98:$I$102,2,FALSE))</f>
        <v>0.75</v>
      </c>
      <c r="R24" s="560"/>
      <c r="S24" s="252">
        <f t="shared" si="4"/>
        <v>9.1314935064935078E-3</v>
      </c>
      <c r="T24" s="20"/>
      <c r="U24" s="712" t="s">
        <v>1241</v>
      </c>
      <c r="V24" s="688">
        <f>IF(ISBLANK(U24),0,VLOOKUP(U24,Listes_v1!$H$98:$I$102,2,FALSE))</f>
        <v>0.75</v>
      </c>
      <c r="W24" s="339"/>
      <c r="X24" s="274">
        <f t="shared" si="5"/>
        <v>9.1314935064935078E-3</v>
      </c>
      <c r="Y24" s="182"/>
      <c r="AA24" s="712" t="s">
        <v>1241</v>
      </c>
      <c r="AB24" s="688">
        <f>IF(ISBLANK(AA24),0,VLOOKUP(AA24,Listes_v1!$H$98:$I$102,2,FALSE))</f>
        <v>0.75</v>
      </c>
      <c r="AC24" s="339"/>
      <c r="AD24" s="274">
        <f t="shared" si="6"/>
        <v>9.1314935064935078E-3</v>
      </c>
      <c r="AE24" s="182"/>
      <c r="AG24" s="712" t="s">
        <v>1241</v>
      </c>
      <c r="AH24" s="688">
        <f>IF(ISBLANK(AG24),0,VLOOKUP(AG24,Listes_v1!$H$98:$I$102,2,FALSE))</f>
        <v>0.75</v>
      </c>
      <c r="AI24" s="339"/>
      <c r="AJ24" s="274">
        <f t="shared" si="7"/>
        <v>9.1314935064935078E-3</v>
      </c>
      <c r="AK24" s="182"/>
    </row>
    <row r="25" spans="1:37" ht="358.8" x14ac:dyDescent="0.3">
      <c r="A25" s="744"/>
      <c r="B25" s="745"/>
      <c r="C25" s="750"/>
      <c r="E25" s="235"/>
      <c r="F25" s="578" t="s">
        <v>603</v>
      </c>
      <c r="G25" s="589" t="s">
        <v>1026</v>
      </c>
      <c r="H25" s="578" t="s">
        <v>1023</v>
      </c>
      <c r="I25" s="371">
        <f>Calculs!G9</f>
        <v>0.33333333333333331</v>
      </c>
      <c r="J25" s="578" t="s">
        <v>1024</v>
      </c>
      <c r="K25" s="598"/>
      <c r="L25" s="578" t="s">
        <v>1249</v>
      </c>
      <c r="M25" s="588" t="s">
        <v>1025</v>
      </c>
      <c r="N25" s="397">
        <f>INDEX(Calculs!$E$54:$I$76,MATCH('Axe 2'!$A$22,Calculs!$C$28:$C$49,0),MATCH(LEFT('Axe 2'!G25,8),Calculs!$E$54:$I$54,0))</f>
        <v>2.0292207792207799E-2</v>
      </c>
      <c r="O25" s="20"/>
      <c r="P25" s="254" t="s">
        <v>1246</v>
      </c>
      <c r="Q25" s="577">
        <f>IF(ISBLANK(P25),0,VLOOKUP(P25,Listes_v1!$K$98:$L$104,2,FALSE))</f>
        <v>0.75</v>
      </c>
      <c r="R25" s="560"/>
      <c r="S25" s="252">
        <f t="shared" si="4"/>
        <v>1.5219155844155849E-2</v>
      </c>
      <c r="T25" s="20"/>
      <c r="U25" s="254" t="s">
        <v>1246</v>
      </c>
      <c r="V25" s="688">
        <f>IF(ISBLANK(U25),0,VLOOKUP(U25,Listes_v1!$K$98:$L$104,2,FALSE))</f>
        <v>0.75</v>
      </c>
      <c r="W25" s="339"/>
      <c r="X25" s="274">
        <f t="shared" si="5"/>
        <v>1.5219155844155849E-2</v>
      </c>
      <c r="Y25" s="182"/>
      <c r="AA25" s="254" t="s">
        <v>1246</v>
      </c>
      <c r="AB25" s="688">
        <f>IF(ISBLANK(AA25),0,VLOOKUP(AA25,Listes_v1!$K$98:$L$104,2,FALSE))</f>
        <v>0.75</v>
      </c>
      <c r="AC25" s="504"/>
      <c r="AD25" s="252">
        <f t="shared" si="6"/>
        <v>1.5219155844155849E-2</v>
      </c>
      <c r="AE25" s="182"/>
      <c r="AG25" s="254" t="s">
        <v>1246</v>
      </c>
      <c r="AH25" s="688">
        <f>IF(ISBLANK(AG25),0,VLOOKUP(AG25,Listes_v1!$K$98:$L$104,2,FALSE))</f>
        <v>0.75</v>
      </c>
      <c r="AI25" s="504"/>
      <c r="AJ25" s="252">
        <f t="shared" si="7"/>
        <v>1.5219155844155849E-2</v>
      </c>
      <c r="AK25" s="182"/>
    </row>
    <row r="26" spans="1:37" s="451" customFormat="1" ht="14.4" x14ac:dyDescent="0.3">
      <c r="E26" s="453"/>
      <c r="F26" s="453"/>
      <c r="G26" s="451" t="s">
        <v>28</v>
      </c>
      <c r="H26" s="466"/>
      <c r="M26" s="464"/>
      <c r="N26" s="455"/>
      <c r="P26" s="456"/>
      <c r="R26" s="456"/>
      <c r="S26" s="455"/>
      <c r="U26" s="456"/>
      <c r="W26" s="456"/>
      <c r="X26" s="465"/>
      <c r="Y26" s="456"/>
      <c r="AA26" s="456"/>
      <c r="AC26" s="456"/>
      <c r="AD26" s="465"/>
      <c r="AE26" s="456"/>
      <c r="AG26" s="456"/>
      <c r="AI26" s="456"/>
      <c r="AJ26" s="465"/>
      <c r="AK26" s="456"/>
    </row>
    <row r="27" spans="1:37" ht="345" x14ac:dyDescent="0.3">
      <c r="A27" s="744" t="s">
        <v>28</v>
      </c>
      <c r="B27" s="745" t="s">
        <v>29</v>
      </c>
      <c r="C27" s="750" t="s">
        <v>664</v>
      </c>
      <c r="E27" s="231"/>
      <c r="F27" s="598"/>
      <c r="G27" s="589" t="s">
        <v>1037</v>
      </c>
      <c r="H27" s="578" t="s">
        <v>1034</v>
      </c>
      <c r="I27" s="599">
        <f>Calculs!E10</f>
        <v>0.2</v>
      </c>
      <c r="J27" s="578" t="s">
        <v>1035</v>
      </c>
      <c r="K27" s="598" t="s">
        <v>64</v>
      </c>
      <c r="L27" s="578" t="s">
        <v>1042</v>
      </c>
      <c r="M27" s="578" t="s">
        <v>1036</v>
      </c>
      <c r="N27" s="397">
        <v>0</v>
      </c>
      <c r="O27" s="20"/>
      <c r="P27" s="254" t="s">
        <v>1253</v>
      </c>
      <c r="Q27" s="319">
        <f>IF(ISBLANK(P27),0,VLOOKUP(P27,Listes_v1!$E$108:$F$111,2,FALSE))</f>
        <v>0.5</v>
      </c>
      <c r="R27" s="182"/>
      <c r="S27" s="252">
        <f t="shared" si="4"/>
        <v>0</v>
      </c>
      <c r="T27" s="20"/>
      <c r="U27" s="253"/>
      <c r="V27" s="482">
        <f>IF(ISBLANK(U27),0,VLOOKUP(U27,Listes_v1!$B$108:$C$109,2,FALSE))</f>
        <v>0</v>
      </c>
      <c r="W27" s="182"/>
      <c r="X27" s="274">
        <f t="shared" si="5"/>
        <v>0</v>
      </c>
      <c r="Y27" s="182"/>
      <c r="AA27" s="253"/>
      <c r="AB27" s="482">
        <f>IF(ISBLANK(AA27),0,VLOOKUP(AA27,Listes_v1!$B$108:$C$109,2,FALSE))</f>
        <v>0</v>
      </c>
      <c r="AC27" s="182"/>
      <c r="AD27" s="274">
        <f t="shared" si="6"/>
        <v>0</v>
      </c>
      <c r="AE27" s="182"/>
      <c r="AG27" s="253"/>
      <c r="AH27" s="482">
        <f>IF(ISBLANK(AG27),0,VLOOKUP(AG27,Listes_v1!$B$108:$C$109,2,FALSE))</f>
        <v>0</v>
      </c>
      <c r="AI27" s="182"/>
      <c r="AJ27" s="274">
        <f t="shared" si="7"/>
        <v>0</v>
      </c>
      <c r="AK27" s="182"/>
    </row>
    <row r="28" spans="1:37" s="19" customFormat="1" ht="303.60000000000002" x14ac:dyDescent="0.3">
      <c r="A28" s="744"/>
      <c r="B28" s="745"/>
      <c r="C28" s="750"/>
      <c r="E28" s="231"/>
      <c r="F28" s="602" t="s">
        <v>1048</v>
      </c>
      <c r="G28" s="399" t="s">
        <v>1046</v>
      </c>
      <c r="H28" s="602" t="s">
        <v>1038</v>
      </c>
      <c r="I28" s="680">
        <f>Calculs!F10</f>
        <v>0.2</v>
      </c>
      <c r="J28" s="399" t="s">
        <v>1039</v>
      </c>
      <c r="K28" s="598" t="s">
        <v>64</v>
      </c>
      <c r="L28" s="399" t="s">
        <v>1043</v>
      </c>
      <c r="M28" s="399" t="s">
        <v>892</v>
      </c>
      <c r="N28" s="397">
        <f>INDEX(Calculs!$E$54:$I$76,MATCH('Axe 2'!$A$27,Calculs!$C$28:$C$49,0),MATCH(LEFT('Axe 2'!G28,8),Calculs!$E$54:$I$54,0))</f>
        <v>1.352813852813853E-2</v>
      </c>
      <c r="O28" s="20"/>
      <c r="P28" s="253" t="s">
        <v>865</v>
      </c>
      <c r="Q28" s="319">
        <f>IF(ISBLANK(P28),0,VLOOKUP(P28,Listes_v1!$H$108:$I$122,2,FALSE))</f>
        <v>0.7</v>
      </c>
      <c r="R28" s="412"/>
      <c r="S28" s="252">
        <f t="shared" si="4"/>
        <v>9.46969696969697E-3</v>
      </c>
      <c r="T28" s="20"/>
      <c r="U28" s="253"/>
      <c r="V28" s="482">
        <f>IF(ISBLANK(U28),0,VLOOKUP(U28,Listes_v1!$E$108:$F$110,2,FALSE))</f>
        <v>0</v>
      </c>
      <c r="W28" s="339"/>
      <c r="X28" s="274">
        <f t="shared" si="5"/>
        <v>0</v>
      </c>
      <c r="Y28" s="182"/>
      <c r="AA28" s="253"/>
      <c r="AB28" s="482">
        <f>IF(ISBLANK(AA28),0,VLOOKUP(AA28,Listes_v1!$E$108:$F$110,2,FALSE))</f>
        <v>0</v>
      </c>
      <c r="AC28" s="339"/>
      <c r="AD28" s="274">
        <f t="shared" si="6"/>
        <v>0</v>
      </c>
      <c r="AE28" s="182"/>
      <c r="AG28" s="253"/>
      <c r="AH28" s="482">
        <f>IF(ISBLANK(AG28),0,VLOOKUP(AG28,Listes_v1!$E$108:$F$110,2,FALSE))</f>
        <v>0</v>
      </c>
      <c r="AI28" s="339"/>
      <c r="AJ28" s="274">
        <f t="shared" si="7"/>
        <v>0</v>
      </c>
      <c r="AK28" s="182"/>
    </row>
    <row r="29" spans="1:37" s="19" customFormat="1" ht="110.4" x14ac:dyDescent="0.3">
      <c r="A29" s="744"/>
      <c r="B29" s="745"/>
      <c r="C29" s="750"/>
      <c r="E29" s="231"/>
      <c r="F29" s="602" t="s">
        <v>1048</v>
      </c>
      <c r="G29" s="399" t="s">
        <v>1050</v>
      </c>
      <c r="H29" s="330" t="s">
        <v>666</v>
      </c>
      <c r="I29" s="680">
        <f>Calculs!G10</f>
        <v>0.1</v>
      </c>
      <c r="J29" s="330" t="s">
        <v>391</v>
      </c>
      <c r="K29" s="400" t="s">
        <v>63</v>
      </c>
      <c r="L29" s="330" t="s">
        <v>616</v>
      </c>
      <c r="M29" s="396" t="s">
        <v>614</v>
      </c>
      <c r="N29" s="397">
        <f>INDEX(Calculs!$E$54:$I$76,MATCH('Axe 2'!$A$27,Calculs!$C$28:$C$49,0),MATCH(LEFT('Axe 2'!G29,8),Calculs!$E$54:$I$54,0))</f>
        <v>1.352813852813853E-2</v>
      </c>
      <c r="O29" s="20"/>
      <c r="P29" s="255">
        <v>0.56000000000000005</v>
      </c>
      <c r="Q29" s="567">
        <f>P29</f>
        <v>0.56000000000000005</v>
      </c>
      <c r="R29" s="412"/>
      <c r="S29" s="252" t="e">
        <f>IF(ISBLANK(P29),0,Q29*#REF!)</f>
        <v>#REF!</v>
      </c>
      <c r="T29" s="20"/>
      <c r="U29" s="255"/>
      <c r="V29" s="577">
        <f>U29</f>
        <v>0</v>
      </c>
      <c r="W29" s="339"/>
      <c r="X29" s="274">
        <f>IF(ISBLANK(U29),0,V29*#REF!)</f>
        <v>0</v>
      </c>
      <c r="Y29" s="182"/>
      <c r="AA29" s="255"/>
      <c r="AB29" s="577">
        <f>AA29</f>
        <v>0</v>
      </c>
      <c r="AC29" s="339"/>
      <c r="AD29" s="274">
        <f>IF(ISBLANK(AA29),0,AB29*#REF!)</f>
        <v>0</v>
      </c>
      <c r="AE29" s="182"/>
      <c r="AG29" s="255"/>
      <c r="AH29" s="577">
        <f>AG29</f>
        <v>0</v>
      </c>
      <c r="AI29" s="339"/>
      <c r="AJ29" s="274">
        <f>IF(ISBLANK(AG29),0,AH29*#REF!)</f>
        <v>0</v>
      </c>
      <c r="AK29" s="182"/>
    </row>
    <row r="30" spans="1:37" ht="303.60000000000002" x14ac:dyDescent="0.3">
      <c r="A30" s="744"/>
      <c r="B30" s="745"/>
      <c r="C30" s="750"/>
      <c r="E30" s="231"/>
      <c r="F30" s="602" t="s">
        <v>1049</v>
      </c>
      <c r="G30" s="399" t="s">
        <v>1047</v>
      </c>
      <c r="H30" s="602" t="s">
        <v>1040</v>
      </c>
      <c r="I30" s="680">
        <f>Calculs!H10</f>
        <v>0.3</v>
      </c>
      <c r="J30" s="330" t="s">
        <v>1041</v>
      </c>
      <c r="K30" s="598" t="s">
        <v>64</v>
      </c>
      <c r="L30" s="330" t="s">
        <v>1044</v>
      </c>
      <c r="M30" s="330" t="s">
        <v>892</v>
      </c>
      <c r="N30" s="397">
        <f>INDEX(Calculs!$E$54:$I$76,MATCH('Axe 2'!$A$27,Calculs!$C$28:$C$49,0),MATCH(LEFT('Axe 2'!G30,8),Calculs!$E$54:$I$54,0))</f>
        <v>0</v>
      </c>
      <c r="O30" s="20"/>
      <c r="P30" s="254" t="s">
        <v>1256</v>
      </c>
      <c r="Q30" s="319">
        <f>IF(ISBLANK(P30),0,VLOOKUP(P30,Listes_v1!$N$108:$O$122,2,FALSE))</f>
        <v>0.15</v>
      </c>
      <c r="R30" s="182"/>
      <c r="S30" s="252">
        <f t="shared" si="4"/>
        <v>0</v>
      </c>
      <c r="T30" s="20"/>
      <c r="U30" s="253"/>
      <c r="V30" s="482">
        <f>IF(ISBLANK(U30),0,VLOOKUP(U30,Listes_v1!$H$108:$I$109,2,FALSE))</f>
        <v>0</v>
      </c>
      <c r="W30" s="339"/>
      <c r="X30" s="274">
        <f t="shared" si="5"/>
        <v>0</v>
      </c>
      <c r="Y30" s="182"/>
      <c r="AA30" s="253"/>
      <c r="AB30" s="482">
        <f>IF(ISBLANK(AA30),0,VLOOKUP(AA30,Listes_v1!$H$108:$I$109,2,FALSE))</f>
        <v>0</v>
      </c>
      <c r="AC30" s="339"/>
      <c r="AD30" s="274">
        <f t="shared" si="6"/>
        <v>0</v>
      </c>
      <c r="AE30" s="182"/>
      <c r="AG30" s="253"/>
      <c r="AH30" s="482">
        <f>IF(ISBLANK(AG30),0,VLOOKUP(AG30,Listes_v1!$H$108:$I$109,2,FALSE))</f>
        <v>0</v>
      </c>
      <c r="AI30" s="339"/>
      <c r="AJ30" s="274">
        <f t="shared" si="7"/>
        <v>0</v>
      </c>
      <c r="AK30" s="182"/>
    </row>
    <row r="31" spans="1:37" ht="336" customHeight="1" x14ac:dyDescent="0.3">
      <c r="A31" s="744"/>
      <c r="B31" s="745"/>
      <c r="C31" s="591"/>
      <c r="E31" s="231"/>
      <c r="F31" s="602" t="s">
        <v>390</v>
      </c>
      <c r="G31" s="717" t="s">
        <v>1365</v>
      </c>
      <c r="H31" s="602" t="s">
        <v>1045</v>
      </c>
      <c r="I31" s="604">
        <f>Calculs!I10</f>
        <v>0.2</v>
      </c>
      <c r="J31" s="602" t="s">
        <v>637</v>
      </c>
      <c r="K31" s="607" t="s">
        <v>64</v>
      </c>
      <c r="L31" s="602" t="s">
        <v>1366</v>
      </c>
      <c r="M31" s="606" t="s">
        <v>613</v>
      </c>
      <c r="N31" s="673"/>
      <c r="O31" s="20"/>
      <c r="P31" s="254" t="s">
        <v>1265</v>
      </c>
      <c r="Q31" s="688">
        <f>IF(ISBLANK(P31),0,VLOOKUP(P31,Listes_v1!$Q$108:$R$117,2,FALSE))</f>
        <v>0.2</v>
      </c>
      <c r="R31" s="182"/>
      <c r="S31" s="252"/>
      <c r="T31" s="20"/>
      <c r="U31" s="253"/>
      <c r="V31" s="592"/>
      <c r="W31" s="339"/>
      <c r="X31" s="274"/>
      <c r="Y31" s="182"/>
      <c r="AA31" s="253"/>
      <c r="AB31" s="592"/>
      <c r="AC31" s="339"/>
      <c r="AD31" s="274"/>
      <c r="AE31" s="182"/>
      <c r="AG31" s="253"/>
      <c r="AH31" s="592"/>
      <c r="AI31" s="339"/>
      <c r="AJ31" s="274"/>
      <c r="AK31" s="182"/>
    </row>
    <row r="32" spans="1:37" s="451" customFormat="1" ht="11.55" customHeight="1" x14ac:dyDescent="0.3">
      <c r="E32" s="453"/>
      <c r="F32" s="453"/>
      <c r="G32" s="454" t="s">
        <v>30</v>
      </c>
      <c r="M32" s="464"/>
      <c r="N32" s="455"/>
      <c r="P32" s="456"/>
      <c r="R32" s="456"/>
      <c r="S32" s="455"/>
      <c r="U32" s="456"/>
      <c r="W32" s="456"/>
      <c r="X32" s="465"/>
      <c r="Y32" s="456"/>
      <c r="AA32" s="456"/>
      <c r="AC32" s="456"/>
      <c r="AD32" s="465"/>
      <c r="AE32" s="456"/>
      <c r="AG32" s="456"/>
      <c r="AI32" s="456"/>
      <c r="AJ32" s="465"/>
      <c r="AK32" s="456"/>
    </row>
    <row r="33" spans="1:37" ht="110.4" x14ac:dyDescent="0.3">
      <c r="A33" s="744" t="s">
        <v>30</v>
      </c>
      <c r="B33" s="745" t="s">
        <v>474</v>
      </c>
      <c r="C33" s="787" t="s">
        <v>1051</v>
      </c>
      <c r="E33" s="235"/>
      <c r="F33" s="242"/>
      <c r="G33" s="395" t="s">
        <v>1053</v>
      </c>
      <c r="H33" s="578" t="s">
        <v>1052</v>
      </c>
      <c r="I33" s="370">
        <f>Calculs!E11</f>
        <v>0.25</v>
      </c>
      <c r="J33" s="239" t="s">
        <v>638</v>
      </c>
      <c r="K33" s="242" t="s">
        <v>64</v>
      </c>
      <c r="L33" s="666" t="s">
        <v>401</v>
      </c>
      <c r="M33" s="369" t="s">
        <v>615</v>
      </c>
      <c r="N33" s="397">
        <f>INDEX(Calculs!$E$54:$I$76,MATCH('Axe 2'!$A$33,Calculs!$C$28:$C$49,0),MATCH(LEFT('Axe 2'!G33,8),Calculs!$E$54:$I$54,0))</f>
        <v>6.4935064935064965E-3</v>
      </c>
      <c r="O33" s="20"/>
      <c r="P33" s="253" t="s">
        <v>82</v>
      </c>
      <c r="Q33" s="319">
        <f>IF(ISBLANK(P33),0,VLOOKUP(P33,Listes_v1!$E$125:$F$126,2,FALSE))</f>
        <v>1</v>
      </c>
      <c r="R33" s="182"/>
      <c r="S33" s="252">
        <f t="shared" si="4"/>
        <v>6.4935064935064965E-3</v>
      </c>
      <c r="T33" s="20"/>
      <c r="U33" s="253" t="s">
        <v>82</v>
      </c>
      <c r="V33" s="688">
        <f>IF(ISBLANK(U33),0,VLOOKUP(U33,Listes_v1!$E$125:$F$126,2,FALSE))</f>
        <v>1</v>
      </c>
      <c r="W33" s="182"/>
      <c r="X33" s="274">
        <f t="shared" si="5"/>
        <v>6.4935064935064965E-3</v>
      </c>
      <c r="Y33" s="182"/>
      <c r="AA33" s="253" t="s">
        <v>82</v>
      </c>
      <c r="AB33" s="688">
        <f>IF(ISBLANK(AA33),0,VLOOKUP(AA33,Listes_v1!$E$125:$F$126,2,FALSE))</f>
        <v>1</v>
      </c>
      <c r="AC33" s="182"/>
      <c r="AD33" s="274">
        <f t="shared" si="6"/>
        <v>6.4935064935064965E-3</v>
      </c>
      <c r="AE33" s="182"/>
      <c r="AG33" s="253" t="s">
        <v>82</v>
      </c>
      <c r="AH33" s="688">
        <f>IF(ISBLANK(AG33),0,VLOOKUP(AG33,Listes_v1!$E$125:$F$126,2,FALSE))</f>
        <v>1</v>
      </c>
      <c r="AI33" s="182"/>
      <c r="AJ33" s="274">
        <f t="shared" si="7"/>
        <v>6.4935064935064965E-3</v>
      </c>
      <c r="AK33" s="182"/>
    </row>
    <row r="34" spans="1:37" ht="33.450000000000003" customHeight="1" x14ac:dyDescent="0.3">
      <c r="A34" s="744"/>
      <c r="B34" s="745"/>
      <c r="C34" s="750"/>
      <c r="E34" s="769"/>
      <c r="F34" s="766"/>
      <c r="G34" s="775" t="s">
        <v>487</v>
      </c>
      <c r="H34" s="772" t="s">
        <v>1054</v>
      </c>
      <c r="I34" s="778">
        <f>Calculs!F11</f>
        <v>0.5</v>
      </c>
      <c r="J34" s="772" t="s">
        <v>1055</v>
      </c>
      <c r="K34" s="781" t="s">
        <v>78</v>
      </c>
      <c r="L34" s="588" t="s">
        <v>1271</v>
      </c>
      <c r="M34" s="760" t="s">
        <v>1056</v>
      </c>
      <c r="N34" s="763">
        <f>INDEX(Calculs!$E$54:$I$76,MATCH('Axe 2'!$A$33,Calculs!$C$28:$C$49,0),MATCH(LEFT('Axe 2'!G34,8),Calculs!$E$54:$I$54,0))</f>
        <v>6.4935064935064965E-3</v>
      </c>
      <c r="O34" s="20"/>
      <c r="P34" s="253" t="s">
        <v>1273</v>
      </c>
      <c r="Q34" s="757">
        <f>IF(ISBLANK(P34),0,VLOOKUP(P34,Listes_v1!$H$125:$I$125,2,FALSE))+IF(ISBLANK(P35),0,VLOOKUP(P35,Listes_v1!$H$127:$I$128,2,FALSE))+(P36*Listes_v1!$I$130)+(P37*Listes_v1!$I$132)</f>
        <v>0.9</v>
      </c>
      <c r="R34" s="751"/>
      <c r="S34" s="754">
        <f t="shared" si="4"/>
        <v>5.844155844155847E-3</v>
      </c>
      <c r="T34" s="20"/>
      <c r="U34" s="253" t="s">
        <v>1273</v>
      </c>
      <c r="V34" s="757">
        <f>IF(ISBLANK(U34),0,VLOOKUP(U34,Listes_v1!$H$125:$I$125,2,FALSE))+IF(ISBLANK(U35),0,VLOOKUP(U35,Listes_v1!$H$127:$I$128,2,FALSE))+(U36*Listes_v1!$I$130)+(U37*Listes_v1!$I$132)</f>
        <v>0.9</v>
      </c>
      <c r="W34" s="751"/>
      <c r="X34" s="754">
        <f t="shared" si="5"/>
        <v>5.844155844155847E-3</v>
      </c>
      <c r="Y34" s="751"/>
      <c r="AA34" s="253" t="s">
        <v>1273</v>
      </c>
      <c r="AB34" s="757">
        <f>IF(ISBLANK(AA34),0,VLOOKUP(AA34,Listes_v1!$H$125:$I$125,2,FALSE))+IF(ISBLANK(AA35),0,VLOOKUP(AA35,Listes_v1!$H$127:$I$128,2,FALSE))+(AA36*Listes_v1!$I$130)+(AA37*Listes_v1!$I$132)</f>
        <v>0.9</v>
      </c>
      <c r="AC34" s="751"/>
      <c r="AD34" s="754">
        <f t="shared" si="6"/>
        <v>5.844155844155847E-3</v>
      </c>
      <c r="AE34" s="751"/>
      <c r="AG34" s="253" t="s">
        <v>1273</v>
      </c>
      <c r="AH34" s="757">
        <f>IF(ISBLANK(AG34),0,VLOOKUP(AG34,Listes_v1!$H$125:$I$125,2,FALSE))+IF(ISBLANK(AG35),0,VLOOKUP(AG35,Listes_v1!$H$127:$I$128,2,FALSE))+(AG36*Listes_v1!$I$130)+(AG37*Listes_v1!$I$132)</f>
        <v>0.9</v>
      </c>
      <c r="AI34" s="751"/>
      <c r="AJ34" s="754">
        <f t="shared" si="7"/>
        <v>5.844155844155847E-3</v>
      </c>
      <c r="AK34" s="751"/>
    </row>
    <row r="35" spans="1:37" ht="73.5" customHeight="1" x14ac:dyDescent="0.3">
      <c r="A35" s="744"/>
      <c r="B35" s="745"/>
      <c r="C35" s="750"/>
      <c r="E35" s="770"/>
      <c r="F35" s="767"/>
      <c r="G35" s="776"/>
      <c r="H35" s="773"/>
      <c r="I35" s="779"/>
      <c r="J35" s="773"/>
      <c r="K35" s="782"/>
      <c r="L35" s="588" t="s">
        <v>1272</v>
      </c>
      <c r="M35" s="761"/>
      <c r="N35" s="764"/>
      <c r="O35" s="20"/>
      <c r="P35" s="253" t="s">
        <v>82</v>
      </c>
      <c r="Q35" s="758"/>
      <c r="R35" s="752"/>
      <c r="S35" s="755"/>
      <c r="T35" s="20"/>
      <c r="U35" s="253" t="s">
        <v>82</v>
      </c>
      <c r="V35" s="758"/>
      <c r="W35" s="752"/>
      <c r="X35" s="755"/>
      <c r="Y35" s="752"/>
      <c r="AA35" s="253" t="s">
        <v>82</v>
      </c>
      <c r="AB35" s="758"/>
      <c r="AC35" s="752"/>
      <c r="AD35" s="755"/>
      <c r="AE35" s="752"/>
      <c r="AG35" s="253" t="s">
        <v>82</v>
      </c>
      <c r="AH35" s="758"/>
      <c r="AI35" s="752"/>
      <c r="AJ35" s="755"/>
      <c r="AK35" s="752"/>
    </row>
    <row r="36" spans="1:37" ht="88.95" customHeight="1" x14ac:dyDescent="0.3">
      <c r="A36" s="744"/>
      <c r="B36" s="745"/>
      <c r="C36" s="750"/>
      <c r="E36" s="770"/>
      <c r="F36" s="767"/>
      <c r="G36" s="776"/>
      <c r="H36" s="773"/>
      <c r="I36" s="779"/>
      <c r="J36" s="773"/>
      <c r="K36" s="782"/>
      <c r="L36" s="588" t="s">
        <v>1270</v>
      </c>
      <c r="M36" s="761"/>
      <c r="N36" s="764"/>
      <c r="O36" s="20"/>
      <c r="P36" s="255">
        <v>0.8</v>
      </c>
      <c r="Q36" s="758"/>
      <c r="R36" s="752"/>
      <c r="S36" s="755"/>
      <c r="T36" s="20"/>
      <c r="U36" s="255">
        <v>0.8</v>
      </c>
      <c r="V36" s="758"/>
      <c r="W36" s="752"/>
      <c r="X36" s="755"/>
      <c r="Y36" s="752"/>
      <c r="AA36" s="255">
        <v>0.8</v>
      </c>
      <c r="AB36" s="758"/>
      <c r="AC36" s="752"/>
      <c r="AD36" s="755"/>
      <c r="AE36" s="752"/>
      <c r="AG36" s="255">
        <v>0.8</v>
      </c>
      <c r="AH36" s="758"/>
      <c r="AI36" s="752"/>
      <c r="AJ36" s="755"/>
      <c r="AK36" s="752"/>
    </row>
    <row r="37" spans="1:37" ht="103.05" customHeight="1" x14ac:dyDescent="0.3">
      <c r="A37" s="744"/>
      <c r="B37" s="745"/>
      <c r="C37" s="750"/>
      <c r="E37" s="771"/>
      <c r="F37" s="768"/>
      <c r="G37" s="777"/>
      <c r="H37" s="774"/>
      <c r="I37" s="780"/>
      <c r="J37" s="774"/>
      <c r="K37" s="783"/>
      <c r="L37" s="588" t="s">
        <v>1269</v>
      </c>
      <c r="M37" s="762"/>
      <c r="N37" s="765"/>
      <c r="O37" s="20"/>
      <c r="P37" s="255">
        <v>1</v>
      </c>
      <c r="Q37" s="759"/>
      <c r="R37" s="753"/>
      <c r="S37" s="756"/>
      <c r="T37" s="20"/>
      <c r="U37" s="255">
        <v>1</v>
      </c>
      <c r="V37" s="759"/>
      <c r="W37" s="753"/>
      <c r="X37" s="756"/>
      <c r="Y37" s="753"/>
      <c r="AA37" s="255">
        <v>1</v>
      </c>
      <c r="AB37" s="759"/>
      <c r="AC37" s="753"/>
      <c r="AD37" s="756"/>
      <c r="AE37" s="753"/>
      <c r="AG37" s="255">
        <v>1</v>
      </c>
      <c r="AH37" s="759"/>
      <c r="AI37" s="753"/>
      <c r="AJ37" s="756"/>
      <c r="AK37" s="753"/>
    </row>
    <row r="38" spans="1:37" ht="205.5" customHeight="1" x14ac:dyDescent="0.3">
      <c r="A38" s="744"/>
      <c r="B38" s="745"/>
      <c r="C38" s="750"/>
      <c r="E38" s="231"/>
      <c r="F38" s="242"/>
      <c r="G38" s="399" t="s">
        <v>1057</v>
      </c>
      <c r="H38" s="578" t="s">
        <v>1058</v>
      </c>
      <c r="I38" s="370">
        <f>Calculs!G11</f>
        <v>0.25</v>
      </c>
      <c r="J38" s="578" t="s">
        <v>906</v>
      </c>
      <c r="K38" s="242" t="s">
        <v>64</v>
      </c>
      <c r="L38" s="330" t="s">
        <v>1268</v>
      </c>
      <c r="M38" s="369" t="s">
        <v>582</v>
      </c>
      <c r="N38" s="397">
        <f>INDEX(Calculs!$E$54:$I$76,MATCH('Axe 2'!$A$33,Calculs!$C$28:$C$49,0),MATCH(LEFT('Axe 2'!G38,8),Calculs!$E$54:$I$54,0))</f>
        <v>3.2467532467532483E-3</v>
      </c>
      <c r="O38" s="2"/>
      <c r="P38" s="254" t="s">
        <v>1274</v>
      </c>
      <c r="Q38" s="482">
        <f>IF(ISBLANK(P38),0,VLOOKUP(P38,Listes_v1!$K$125:$L$132,2,FALSE))</f>
        <v>0.33333333333333331</v>
      </c>
      <c r="R38" s="182"/>
      <c r="S38" s="252">
        <f t="shared" si="4"/>
        <v>1.0822510822510827E-3</v>
      </c>
      <c r="T38" s="20"/>
      <c r="U38" s="253" t="s">
        <v>866</v>
      </c>
      <c r="V38" s="688">
        <f>IF(ISBLANK(U38),0,VLOOKUP(U38,Listes_v1!$K$125:$L$132,2,FALSE))</f>
        <v>0.66666666666666663</v>
      </c>
      <c r="W38" s="182"/>
      <c r="X38" s="274">
        <f t="shared" si="5"/>
        <v>2.1645021645021654E-3</v>
      </c>
      <c r="Y38" s="182"/>
      <c r="AA38" s="253" t="s">
        <v>866</v>
      </c>
      <c r="AB38" s="688">
        <f>IF(ISBLANK(AA38),0,VLOOKUP(AA38,Listes_v1!$K$125:$L$132,2,FALSE))</f>
        <v>0.66666666666666663</v>
      </c>
      <c r="AC38" s="182"/>
      <c r="AD38" s="274">
        <f t="shared" si="6"/>
        <v>2.1645021645021654E-3</v>
      </c>
      <c r="AE38" s="182"/>
      <c r="AG38" s="253" t="s">
        <v>866</v>
      </c>
      <c r="AH38" s="688">
        <f>IF(ISBLANK(AG38),0,VLOOKUP(AG38,Listes_v1!$K$125:$L$132,2,FALSE))</f>
        <v>0.66666666666666663</v>
      </c>
      <c r="AI38" s="182"/>
      <c r="AJ38" s="274">
        <f t="shared" si="7"/>
        <v>2.1645021645021654E-3</v>
      </c>
      <c r="AK38" s="182"/>
    </row>
  </sheetData>
  <sheetProtection formatColumns="0" insertColumns="0"/>
  <customSheetViews>
    <customSheetView guid="{DC6740B0-FE4F-4B4C-936C-D38273196F74}" scale="80" showPageBreaks="1" fitToPage="1" printArea="1" topLeftCell="E23">
      <selection activeCell="G23" sqref="G23"/>
      <pageMargins left="0.25" right="0.25" top="0.75" bottom="0.75" header="0.3" footer="0.3"/>
      <pageSetup paperSize="8" scale="22" fitToHeight="0" orientation="landscape" r:id="rId1"/>
    </customSheetView>
  </customSheetViews>
  <mergeCells count="77">
    <mergeCell ref="AG4:AK4"/>
    <mergeCell ref="AH8:AH9"/>
    <mergeCell ref="V8:V9"/>
    <mergeCell ref="X8:X9"/>
    <mergeCell ref="AD8:AD9"/>
    <mergeCell ref="AJ8:AJ9"/>
    <mergeCell ref="P4:R4"/>
    <mergeCell ref="AB8:AB9"/>
    <mergeCell ref="M8:M9"/>
    <mergeCell ref="Q8:Q9"/>
    <mergeCell ref="J4:M4"/>
    <mergeCell ref="U4:Y4"/>
    <mergeCell ref="AA4:AE4"/>
    <mergeCell ref="N8:N9"/>
    <mergeCell ref="S8:S9"/>
    <mergeCell ref="A13:A20"/>
    <mergeCell ref="A2:M2"/>
    <mergeCell ref="A7:A11"/>
    <mergeCell ref="B7:B11"/>
    <mergeCell ref="C7:C11"/>
    <mergeCell ref="A4:C4"/>
    <mergeCell ref="G4:I4"/>
    <mergeCell ref="I8:I9"/>
    <mergeCell ref="G8:G9"/>
    <mergeCell ref="H8:H9"/>
    <mergeCell ref="F16:F20"/>
    <mergeCell ref="E16:E20"/>
    <mergeCell ref="B13:B20"/>
    <mergeCell ref="C13:C20"/>
    <mergeCell ref="A22:A25"/>
    <mergeCell ref="B22:B25"/>
    <mergeCell ref="C22:C25"/>
    <mergeCell ref="C27:C30"/>
    <mergeCell ref="A33:A38"/>
    <mergeCell ref="B33:B38"/>
    <mergeCell ref="C33:C38"/>
    <mergeCell ref="A27:A31"/>
    <mergeCell ref="B27:B31"/>
    <mergeCell ref="Q16:Q20"/>
    <mergeCell ref="N16:N20"/>
    <mergeCell ref="M16:M20"/>
    <mergeCell ref="G16:G20"/>
    <mergeCell ref="H16:H20"/>
    <mergeCell ref="I16:I20"/>
    <mergeCell ref="J16:J20"/>
    <mergeCell ref="K16:K20"/>
    <mergeCell ref="AH16:AH20"/>
    <mergeCell ref="AJ16:AJ20"/>
    <mergeCell ref="S16:S20"/>
    <mergeCell ref="V16:V20"/>
    <mergeCell ref="X16:X20"/>
    <mergeCell ref="AB16:AB20"/>
    <mergeCell ref="AD16:AD20"/>
    <mergeCell ref="M34:M37"/>
    <mergeCell ref="N34:N37"/>
    <mergeCell ref="F34:F37"/>
    <mergeCell ref="E34:E37"/>
    <mergeCell ref="Q34:Q37"/>
    <mergeCell ref="H34:H37"/>
    <mergeCell ref="G34:G37"/>
    <mergeCell ref="I34:I37"/>
    <mergeCell ref="J34:J37"/>
    <mergeCell ref="K34:K37"/>
    <mergeCell ref="AI34:AI37"/>
    <mergeCell ref="AJ34:AJ37"/>
    <mergeCell ref="AK34:AK37"/>
    <mergeCell ref="S34:S37"/>
    <mergeCell ref="R34:R37"/>
    <mergeCell ref="V34:V37"/>
    <mergeCell ref="AB34:AB37"/>
    <mergeCell ref="AH34:AH37"/>
    <mergeCell ref="W34:W37"/>
    <mergeCell ref="X34:X37"/>
    <mergeCell ref="Y34:Y37"/>
    <mergeCell ref="AC34:AC37"/>
    <mergeCell ref="AD34:AD37"/>
    <mergeCell ref="AE34:AE37"/>
  </mergeCells>
  <conditionalFormatting sqref="G7">
    <cfRule type="expression" dxfId="335" priority="207">
      <formula>$H$15=1</formula>
    </cfRule>
  </conditionalFormatting>
  <conditionalFormatting sqref="G8">
    <cfRule type="expression" dxfId="334" priority="208">
      <formula>$H$15=2</formula>
    </cfRule>
  </conditionalFormatting>
  <conditionalFormatting sqref="G10">
    <cfRule type="expression" dxfId="333" priority="206">
      <formula>$H$15=3</formula>
    </cfRule>
  </conditionalFormatting>
  <conditionalFormatting sqref="G11">
    <cfRule type="expression" dxfId="332" priority="183">
      <formula>$H$15=4</formula>
    </cfRule>
  </conditionalFormatting>
  <conditionalFormatting sqref="G33">
    <cfRule type="expression" dxfId="331" priority="43">
      <formula>$H$15=1</formula>
    </cfRule>
  </conditionalFormatting>
  <conditionalFormatting sqref="G34:G35">
    <cfRule type="expression" dxfId="330" priority="44">
      <formula>$H$15=2</formula>
    </cfRule>
  </conditionalFormatting>
  <conditionalFormatting sqref="G38">
    <cfRule type="expression" dxfId="329" priority="42">
      <formula>$H$15=4</formula>
    </cfRule>
  </conditionalFormatting>
  <conditionalFormatting sqref="G27">
    <cfRule type="expression" dxfId="328" priority="31">
      <formula>$H$15=2</formula>
    </cfRule>
  </conditionalFormatting>
  <conditionalFormatting sqref="G31">
    <cfRule type="expression" dxfId="327" priority="30">
      <formula>$H$15=3</formula>
    </cfRule>
  </conditionalFormatting>
  <conditionalFormatting sqref="G29">
    <cfRule type="expression" dxfId="326" priority="28">
      <formula>$H$15=4</formula>
    </cfRule>
  </conditionalFormatting>
  <conditionalFormatting sqref="G28 G30">
    <cfRule type="expression" dxfId="325" priority="26">
      <formula>$H$15=4</formula>
    </cfRule>
  </conditionalFormatting>
  <conditionalFormatting sqref="J28:K28">
    <cfRule type="expression" dxfId="324" priority="6">
      <formula>$H$15=4</formula>
    </cfRule>
  </conditionalFormatting>
  <conditionalFormatting sqref="L28">
    <cfRule type="expression" dxfId="323" priority="5">
      <formula>$H$15=4</formula>
    </cfRule>
  </conditionalFormatting>
  <conditionalFormatting sqref="M28">
    <cfRule type="expression" dxfId="322" priority="4">
      <formula>$H$15=4</formula>
    </cfRule>
  </conditionalFormatting>
  <dataValidations xWindow="1468" yWindow="621" count="7">
    <dataValidation type="whole" operator="greaterThanOrEqual" allowBlank="1" showInputMessage="1" showErrorMessage="1" prompt="Nombre d'actions par an déployées" sqref="P8 U8 AA8 AG8">
      <formula1>0</formula1>
    </dataValidation>
    <dataValidation type="whole" operator="greaterThanOrEqual" allowBlank="1" showInputMessage="1" showErrorMessage="1" prompt="Nombres d'axes du guide PLPDMA de l'ADEME" sqref="P9 U9 AA9 AG9">
      <formula1>0</formula1>
    </dataValidation>
    <dataValidation type="whole" errorStyle="warning" operator="greaterThan" allowBlank="1" showInputMessage="1" showErrorMessage="1" error="La non-validation du niveau 0 est bloquante pour la labellisation" sqref="Q7 AB7 V7 AH7">
      <formula1>0</formula1>
    </dataValidation>
    <dataValidation allowBlank="1" showInputMessage="1" showErrorMessage="1" prompt="Pourcentage de mise en place des actions" sqref="P29 U29 AA29 AG29"/>
    <dataValidation type="list" allowBlank="1" showInputMessage="1" showErrorMessage="1" prompt="Choisir dans le menu déroulant" sqref="U28 AA28 AG28">
      <formula1>$E$85:$E$87</formula1>
    </dataValidation>
    <dataValidation type="list" allowBlank="1" showInputMessage="1" showErrorMessage="1" prompt="/!\ la non-validation du niveau 0 est bloquante pour la labellisation" sqref="AG27 U27 AA27">
      <formula1>$B$85:$B$86</formula1>
    </dataValidation>
    <dataValidation type="list" allowBlank="1" showInputMessage="1" showErrorMessage="1" sqref="AG30:AG31 U30:U31 AA30:AA31">
      <formula1>$H$85:$H$86</formula1>
    </dataValidation>
  </dataValidations>
  <pageMargins left="0.25" right="0.25" top="0.75" bottom="0.75" header="0.3" footer="0.3"/>
  <pageSetup paperSize="8" scale="22" fitToHeight="0" orientation="landscape" r:id="rId2"/>
  <legacyDrawing r:id="rId3"/>
  <extLst>
    <ext xmlns:x14="http://schemas.microsoft.com/office/spreadsheetml/2009/9/main" uri="{78C0D931-6437-407d-A8EE-F0AAD7539E65}">
      <x14:conditionalFormattings>
        <x14:conditionalFormatting xmlns:xm="http://schemas.microsoft.com/office/excel/2006/main">
          <x14:cfRule type="expression" priority="119" id="{AE4FAF00-9582-4E25-9642-2F88C0B08851}">
            <xm:f>Préambule!$J$63="Non"</xm:f>
            <x14:dxf>
              <fill>
                <patternFill patternType="lightUp">
                  <fgColor theme="0" tint="-0.34998626667073579"/>
                </patternFill>
              </fill>
            </x14:dxf>
          </x14:cfRule>
          <xm:sqref>AJ27 G13:T13 I14:K14 S14:T14 N14:Q14 N15:T15 B13:D13 I15:I16 M16:T16 R17:R20 O17:P20 D14:D20 T17:T20 W17:W20 Y17:Z20 AC17:AC20 AE17:AF20 AI17:AI20 AK17:AK20 W13:Z16 AC13:AF16 AI13:AK16</xm:sqref>
        </x14:conditionalFormatting>
        <x14:conditionalFormatting xmlns:xm="http://schemas.microsoft.com/office/excel/2006/main">
          <x14:cfRule type="expression" priority="122" id="{E0717A61-67E9-4EEE-B636-D9BDB14C83AF}">
            <xm:f>Préambule!$J$63="Non"</xm:f>
            <x14:dxf>
              <fill>
                <patternFill patternType="lightUp">
                  <fgColor theme="0" tint="-0.34998626667073579"/>
                </patternFill>
              </fill>
            </x14:dxf>
          </x14:cfRule>
          <xm:sqref>AD27</xm:sqref>
        </x14:conditionalFormatting>
        <x14:conditionalFormatting xmlns:xm="http://schemas.microsoft.com/office/excel/2006/main">
          <x14:cfRule type="expression" priority="129" id="{CF8C6937-37AC-494E-988D-BE854779DC59}">
            <xm:f>Préambule!$J$63="Non"</xm:f>
            <x14:dxf>
              <fill>
                <patternFill patternType="lightUp">
                  <fgColor theme="0" tint="-0.34998626667073579"/>
                </patternFill>
              </fill>
            </x14:dxf>
          </x14:cfRule>
          <xm:sqref>X27</xm:sqref>
        </x14:conditionalFormatting>
        <x14:conditionalFormatting xmlns:xm="http://schemas.microsoft.com/office/excel/2006/main">
          <x14:cfRule type="expression" priority="72" id="{BB75CCED-4098-4871-B2C5-8669CE8C768A}">
            <xm:f>Préambule!$J$63="Non"</xm:f>
            <x14:dxf>
              <fill>
                <patternFill patternType="lightUp">
                  <fgColor theme="0" tint="-0.34998626667073579"/>
                </patternFill>
              </fill>
            </x14:dxf>
          </x14:cfRule>
          <xm:sqref>S27</xm:sqref>
        </x14:conditionalFormatting>
        <x14:conditionalFormatting xmlns:xm="http://schemas.microsoft.com/office/excel/2006/main">
          <x14:cfRule type="expression" priority="49" id="{BCEA881C-F247-42C4-BAC0-437819EA742F}">
            <xm:f>Préambule!$J$64="Non"</xm:f>
            <x14:dxf>
              <fill>
                <patternFill patternType="lightUp">
                  <fgColor theme="0" tint="-0.499984740745262"/>
                </patternFill>
              </fill>
            </x14:dxf>
          </x14:cfRule>
          <xm:sqref>B22:D25 I22:I25 N22:AK25</xm:sqref>
        </x14:conditionalFormatting>
        <x14:conditionalFormatting xmlns:xm="http://schemas.microsoft.com/office/excel/2006/main">
          <x14:cfRule type="expression" priority="46" id="{97BA9BB2-3C06-41C9-9703-3411BBF16DEA}">
            <xm:f>Préambule!$J$63="Non"</xm:f>
            <x14:dxf>
              <fill>
                <patternFill patternType="lightUp">
                  <fgColor theme="0" tint="-0.34998626667073579"/>
                </patternFill>
              </fill>
            </x14:dxf>
          </x14:cfRule>
          <xm:sqref>I8:I9</xm:sqref>
        </x14:conditionalFormatting>
        <x14:conditionalFormatting xmlns:xm="http://schemas.microsoft.com/office/excel/2006/main">
          <x14:cfRule type="expression" priority="40" id="{AEF11023-9839-4BE5-9218-D987EEB72AF1}">
            <xm:f>Préambule!$J$63="Non"</xm:f>
            <x14:dxf>
              <fill>
                <patternFill patternType="lightUp">
                  <fgColor theme="0" tint="-0.34998626667073579"/>
                </patternFill>
              </fill>
            </x14:dxf>
          </x14:cfRule>
          <xm:sqref>R28</xm:sqref>
        </x14:conditionalFormatting>
        <x14:conditionalFormatting xmlns:xm="http://schemas.microsoft.com/office/excel/2006/main">
          <x14:cfRule type="expression" priority="39" id="{7DEB4C60-650A-4050-90A9-BB1E832103E5}">
            <xm:f>Préambule!$J$64="Non"</xm:f>
            <x14:dxf>
              <fill>
                <patternFill patternType="lightUp">
                  <fgColor theme="0" tint="-0.499984740745262"/>
                </patternFill>
              </fill>
            </x14:dxf>
          </x14:cfRule>
          <xm:sqref>P29</xm:sqref>
        </x14:conditionalFormatting>
        <x14:conditionalFormatting xmlns:xm="http://schemas.microsoft.com/office/excel/2006/main">
          <x14:cfRule type="expression" priority="37" id="{8E60F437-D401-4FC0-8B69-88D682C6678C}">
            <xm:f>Préambule!$J$64="Non"</xm:f>
            <x14:dxf>
              <fill>
                <patternFill patternType="lightUp">
                  <fgColor theme="0" tint="-0.499984740745262"/>
                </patternFill>
              </fill>
            </x14:dxf>
          </x14:cfRule>
          <xm:sqref>U29:V29</xm:sqref>
        </x14:conditionalFormatting>
        <x14:conditionalFormatting xmlns:xm="http://schemas.microsoft.com/office/excel/2006/main">
          <x14:cfRule type="expression" priority="35" id="{EAC62F8D-CE71-4F7B-AE16-77725D557131}">
            <xm:f>Préambule!$J$64="Non"</xm:f>
            <x14:dxf>
              <fill>
                <patternFill patternType="lightUp">
                  <fgColor theme="0" tint="-0.499984740745262"/>
                </patternFill>
              </fill>
            </x14:dxf>
          </x14:cfRule>
          <xm:sqref>AA29:AB29</xm:sqref>
        </x14:conditionalFormatting>
        <x14:conditionalFormatting xmlns:xm="http://schemas.microsoft.com/office/excel/2006/main">
          <x14:cfRule type="expression" priority="33" id="{537F5F2C-7B1C-4580-B4E3-83330C27F39C}">
            <xm:f>Préambule!$J$64="Non"</xm:f>
            <x14:dxf>
              <fill>
                <patternFill patternType="lightUp">
                  <fgColor theme="0" tint="-0.499984740745262"/>
                </patternFill>
              </fill>
            </x14:dxf>
          </x14:cfRule>
          <xm:sqref>AG29:AH29</xm:sqref>
        </x14:conditionalFormatting>
        <x14:conditionalFormatting xmlns:xm="http://schemas.microsoft.com/office/excel/2006/main">
          <x14:cfRule type="expression" priority="25" id="{392D7E2B-3AF9-4509-A157-3CC79BB055C9}">
            <xm:f>'\\ademe.intra\angers$\services\SMVD\pineaua\2.4 Impact GD\[Référentiel Economie Circulaire V2.3_revue 2-4 et 3-7.xlsx]Préambule'!#REF!="Non"</xm:f>
            <x14:dxf>
              <fill>
                <patternFill patternType="lightUp">
                  <fgColor theme="0" tint="-0.34998626667073579"/>
                </patternFill>
              </fill>
            </x14:dxf>
          </x14:cfRule>
          <xm:sqref>M28 M30</xm:sqref>
        </x14:conditionalFormatting>
        <x14:conditionalFormatting xmlns:xm="http://schemas.microsoft.com/office/excel/2006/main">
          <x14:cfRule type="expression" priority="24" id="{9BF0AE51-0B82-4226-9457-944074E5449F}">
            <xm:f>Préambule!$J$63="Non"</xm:f>
            <x14:dxf>
              <fill>
                <patternFill patternType="lightUp">
                  <fgColor theme="0" tint="-0.34998626667073579"/>
                </patternFill>
              </fill>
            </x14:dxf>
          </x14:cfRule>
          <xm:sqref>G7:AK11</xm:sqref>
        </x14:conditionalFormatting>
        <x14:conditionalFormatting xmlns:xm="http://schemas.microsoft.com/office/excel/2006/main">
          <x14:cfRule type="expression" priority="22" id="{91D2ED1C-26C1-4BB8-A9F7-9B5DB61634C1}">
            <xm:f>AND(Préambule!$J$63="Non",Préambule!$J$64="Non")</xm:f>
            <x14:dxf>
              <fill>
                <patternFill patternType="lightUp">
                  <fgColor theme="0" tint="-0.34998626667073579"/>
                </patternFill>
              </fill>
            </x14:dxf>
          </x14:cfRule>
          <xm:sqref>F27:AK31</xm:sqref>
        </x14:conditionalFormatting>
        <x14:conditionalFormatting xmlns:xm="http://schemas.microsoft.com/office/excel/2006/main">
          <x14:cfRule type="expression" priority="21" id="{60832BF7-430F-4F23-8565-80A05949C2D1}">
            <xm:f>'\\ademe.intra\angers$\services\SMVD\pineaua\2.2 Collecte\[Référentiel Economie Circulaire V3_v0_revue2-2.xlsx]Préambule'!#REF!="Non"</xm:f>
            <x14:dxf>
              <fill>
                <patternFill patternType="lightUp">
                  <fgColor theme="0" tint="-0.34998626667073579"/>
                </patternFill>
              </fill>
            </x14:dxf>
          </x14:cfRule>
          <xm:sqref>G14:H14 G16:H16 J16 L16:L20</xm:sqref>
        </x14:conditionalFormatting>
        <x14:conditionalFormatting xmlns:xm="http://schemas.microsoft.com/office/excel/2006/main">
          <x14:cfRule type="expression" priority="20" id="{76F2960A-346A-47DB-8A15-DD289C2BB46D}">
            <xm:f>'\\ademe.intra\angers$\services\SMVD\pineaua\2.2 Collecte\[Référentiel Economie Circulaire V3_v0_revue2-2.xlsx]Préambule'!#REF!="Non"</xm:f>
            <x14:dxf>
              <fill>
                <patternFill patternType="lightUp">
                  <fgColor theme="0" tint="-0.34998626667073579"/>
                </patternFill>
              </fill>
            </x14:dxf>
          </x14:cfRule>
          <xm:sqref>M14</xm:sqref>
        </x14:conditionalFormatting>
        <x14:conditionalFormatting xmlns:xm="http://schemas.microsoft.com/office/excel/2006/main">
          <x14:cfRule type="expression" priority="19" id="{81732BED-29B9-4A82-B0AC-1D397B442944}">
            <xm:f>'\\ademe.intra\angers$\services\SMVD\pineaua\2.2 Collecte\[Référentiel Economie Circulaire V3_v0_revue2-2.xlsx]Préambule'!#REF!="Non"</xm:f>
            <x14:dxf>
              <fill>
                <patternFill patternType="lightUp">
                  <fgColor theme="0" tint="-0.34998626667073579"/>
                </patternFill>
              </fill>
            </x14:dxf>
          </x14:cfRule>
          <xm:sqref>G15:H15</xm:sqref>
        </x14:conditionalFormatting>
        <x14:conditionalFormatting xmlns:xm="http://schemas.microsoft.com/office/excel/2006/main">
          <x14:cfRule type="expression" priority="18" id="{73E7FCD6-518A-4A76-938A-C0153707E180}">
            <xm:f>'\\ademe.intra\angers$\services\SMVD\pineaua\2.2 Collecte\[Référentiel Economie Circulaire V3_v0_revue2-2.xlsx]Préambule'!#REF!="Non"</xm:f>
            <x14:dxf>
              <fill>
                <patternFill patternType="lightUp">
                  <fgColor theme="0" tint="-0.34998626667073579"/>
                </patternFill>
              </fill>
            </x14:dxf>
          </x14:cfRule>
          <xm:sqref>M15</xm:sqref>
        </x14:conditionalFormatting>
        <x14:conditionalFormatting xmlns:xm="http://schemas.microsoft.com/office/excel/2006/main">
          <x14:cfRule type="expression" priority="15" id="{36C17AB0-3F94-484A-A1E2-6436D5F17A28}">
            <xm:f>'\\ademe.intra\angers$\services\SMVD\pineaua\2.3 Valorisation\[Référentiel Economie Circulaire V2.3_revision_2-3.xlsx]Préambule'!#REF!="Non"</xm:f>
            <x14:dxf>
              <fill>
                <patternFill patternType="lightUp">
                  <fgColor theme="0" tint="-0.499984740745262"/>
                </patternFill>
              </fill>
            </x14:dxf>
          </x14:cfRule>
          <xm:sqref>G22:H25</xm:sqref>
        </x14:conditionalFormatting>
        <x14:conditionalFormatting xmlns:xm="http://schemas.microsoft.com/office/excel/2006/main">
          <x14:cfRule type="expression" priority="14" id="{37B7B24D-9714-4B4E-B5D3-B0F8740A14DB}">
            <xm:f>'\\ademe.intra\angers$\services\SMVD\pineaua\2.3 Valorisation\[Référentiel Economie Circulaire V2.3_revision_2-3.xlsx]Préambule'!#REF!="Non"</xm:f>
            <x14:dxf>
              <fill>
                <patternFill patternType="lightUp">
                  <fgColor theme="0" tint="-0.499984740745262"/>
                </patternFill>
              </fill>
            </x14:dxf>
          </x14:cfRule>
          <xm:sqref>J22:M24 K25 M25</xm:sqref>
        </x14:conditionalFormatting>
        <x14:conditionalFormatting xmlns:xm="http://schemas.microsoft.com/office/excel/2006/main">
          <x14:cfRule type="expression" priority="13" id="{92DA9C2A-E4BE-41A6-A801-E9C95888C876}">
            <xm:f>Préambule!$J$63="Non"</xm:f>
            <x14:dxf>
              <fill>
                <patternFill patternType="lightUp">
                  <fgColor theme="0" tint="-0.34998626667073579"/>
                </patternFill>
              </fill>
            </x14:dxf>
          </x14:cfRule>
          <xm:sqref>L14</xm:sqref>
        </x14:conditionalFormatting>
        <x14:conditionalFormatting xmlns:xm="http://schemas.microsoft.com/office/excel/2006/main">
          <x14:cfRule type="expression" priority="12" id="{F2C2FF4E-EB6F-4406-BA5E-D8EC2682B8E5}">
            <xm:f>Préambule!$J$63="Non"</xm:f>
            <x14:dxf>
              <fill>
                <patternFill patternType="lightUp">
                  <fgColor theme="0" tint="-0.34998626667073579"/>
                </patternFill>
              </fill>
            </x14:dxf>
          </x14:cfRule>
          <xm:sqref>K15</xm:sqref>
        </x14:conditionalFormatting>
        <x14:conditionalFormatting xmlns:xm="http://schemas.microsoft.com/office/excel/2006/main">
          <x14:cfRule type="expression" priority="11" id="{D6424AC9-3FA9-4AD1-8DAF-8406E94DD246}">
            <xm:f>'\\ademe.intra\angers$\services\SMVD\pineaua\2.2 Collecte\[Référentiel Economie Circulaire V3_v0_revue2-2.xlsx]Préambule'!#REF!="Non"</xm:f>
            <x14:dxf>
              <fill>
                <patternFill patternType="lightUp">
                  <fgColor theme="0" tint="-0.34998626667073579"/>
                </patternFill>
              </fill>
            </x14:dxf>
          </x14:cfRule>
          <xm:sqref>J15</xm:sqref>
        </x14:conditionalFormatting>
        <x14:conditionalFormatting xmlns:xm="http://schemas.microsoft.com/office/excel/2006/main">
          <x14:cfRule type="expression" priority="10" id="{543F4B81-181E-4806-A653-7CF67C785F8D}">
            <xm:f>'\\ademe.intra\angers$\services\SMVD\pineaua\2.2 Collecte\[Référentiel Economie Circulaire V3_v0_revue2-2.xlsx]Préambule'!#REF!="Non"</xm:f>
            <x14:dxf>
              <fill>
                <patternFill patternType="lightUp">
                  <fgColor theme="0" tint="-0.34998626667073579"/>
                </patternFill>
              </fill>
            </x14:dxf>
          </x14:cfRule>
          <xm:sqref>L15</xm:sqref>
        </x14:conditionalFormatting>
        <x14:conditionalFormatting xmlns:xm="http://schemas.microsoft.com/office/excel/2006/main">
          <x14:cfRule type="expression" priority="9" id="{F2C46606-E0E6-43A6-9219-7FE107A1607F}">
            <xm:f>'\\ademe.intra\angers$\services\SMVD\pineaua\2.2 Collecte\[Référentiel Economie Circulaire V3_v0_revue2-2.xlsx]Préambule'!#REF!="Non"</xm:f>
            <x14:dxf>
              <fill>
                <patternFill patternType="lightUp">
                  <fgColor theme="0" tint="-0.34998626667073579"/>
                </patternFill>
              </fill>
            </x14:dxf>
          </x14:cfRule>
          <xm:sqref>K16</xm:sqref>
        </x14:conditionalFormatting>
        <x14:conditionalFormatting xmlns:xm="http://schemas.microsoft.com/office/excel/2006/main">
          <x14:cfRule type="expression" priority="8" id="{697B3FB5-6D87-42A2-B7B0-12C45174771C}">
            <xm:f>'\\ademe.intra\angers$\services\SMVD\pineaua\2.3 Valorisation\[Référentiel Economie Circulaire V2.3_revision_2-3.xlsx]Préambule'!#REF!="Non"</xm:f>
            <x14:dxf>
              <fill>
                <patternFill patternType="lightUp">
                  <fgColor theme="0" tint="-0.499984740745262"/>
                </patternFill>
              </fill>
            </x14:dxf>
          </x14:cfRule>
          <xm:sqref>J25</xm:sqref>
        </x14:conditionalFormatting>
        <x14:conditionalFormatting xmlns:xm="http://schemas.microsoft.com/office/excel/2006/main">
          <x14:cfRule type="expression" priority="7" id="{439264B5-6717-420C-9CE4-5C6997B453D3}">
            <xm:f>'\\ademe.intra\angers$\services\SMVD\pineaua\2.3 Valorisation\[Référentiel Economie Circulaire V2.3_revision_2-3.xlsx]Préambule'!#REF!="Non"</xm:f>
            <x14:dxf>
              <fill>
                <patternFill patternType="lightUp">
                  <fgColor theme="0" tint="-0.499984740745262"/>
                </patternFill>
              </fill>
            </x14:dxf>
          </x14:cfRule>
          <xm:sqref>L25</xm:sqref>
        </x14:conditionalFormatting>
        <x14:conditionalFormatting xmlns:xm="http://schemas.microsoft.com/office/excel/2006/main">
          <x14:cfRule type="expression" priority="3" id="{9A0ECEB0-34E5-4B90-A9C3-E0EC775A19F9}">
            <xm:f>Préambule!$J$63="Non"</xm:f>
            <x14:dxf>
              <fill>
                <patternFill patternType="lightUp">
                  <fgColor theme="0" tint="-0.34998626667073579"/>
                </patternFill>
              </fill>
            </x14:dxf>
          </x14:cfRule>
          <xm:sqref>U13:V16 U17:U20</xm:sqref>
        </x14:conditionalFormatting>
        <x14:conditionalFormatting xmlns:xm="http://schemas.microsoft.com/office/excel/2006/main">
          <x14:cfRule type="expression" priority="2" id="{45C819F5-F90E-4E1C-9152-3732FFD364F5}">
            <xm:f>Préambule!$J$63="Non"</xm:f>
            <x14:dxf>
              <fill>
                <patternFill patternType="lightUp">
                  <fgColor theme="0" tint="-0.34998626667073579"/>
                </patternFill>
              </fill>
            </x14:dxf>
          </x14:cfRule>
          <xm:sqref>AA13:AB16 AA17:AA20</xm:sqref>
        </x14:conditionalFormatting>
        <x14:conditionalFormatting xmlns:xm="http://schemas.microsoft.com/office/excel/2006/main">
          <x14:cfRule type="expression" priority="1" id="{B90F39F4-E142-4294-A9F8-85B209E38061}">
            <xm:f>Préambule!$J$63="Non"</xm:f>
            <x14:dxf>
              <fill>
                <patternFill patternType="lightUp">
                  <fgColor theme="0" tint="-0.34998626667073579"/>
                </patternFill>
              </fill>
            </x14:dxf>
          </x14:cfRule>
          <xm:sqref>AG13:AH16 AG17:AG20</xm:sqref>
        </x14:conditionalFormatting>
      </x14:conditionalFormattings>
    </ext>
    <ext xmlns:x14="http://schemas.microsoft.com/office/spreadsheetml/2009/9/main" uri="{CCE6A557-97BC-4b89-ADB6-D9C93CAAB3DF}">
      <x14:dataValidations xmlns:xm="http://schemas.microsoft.com/office/excel/2006/main" xWindow="1468" yWindow="621" count="35">
        <x14:dataValidation type="list" allowBlank="1" showInputMessage="1" showErrorMessage="1" prompt="/!\ la non-validation du niveau 0 est bloquante pour la labellisation">
          <x14:formula1>
            <xm:f>Listes_v1!$B$69:$B$70</xm:f>
          </x14:formula1>
          <xm:sqref>P7 U7 AA7 AG7</xm:sqref>
        </x14:dataValidation>
        <x14:dataValidation type="list" allowBlank="1" showInputMessage="1" showErrorMessage="1">
          <x14:formula1>
            <xm:f>Listes_v1!$K$69:$K$72</xm:f>
          </x14:formula1>
          <xm:sqref>P10 U10 AA10 AG10</xm:sqref>
        </x14:dataValidation>
        <x14:dataValidation type="list" allowBlank="1" showInputMessage="1" showErrorMessage="1">
          <x14:formula1>
            <xm:f>Listes_v1!$N$69:$N$70</xm:f>
          </x14:formula1>
          <xm:sqref>P11 U11 AA11 AG11</xm:sqref>
        </x14:dataValidation>
        <x14:dataValidation type="list" allowBlank="1" showInputMessage="1" showErrorMessage="1" prompt="/!\ la non-validation du niveau 0 est bloquante pour la labellisation">
          <x14:formula1>
            <xm:f>Listes_v1!$B$76:$B$77</xm:f>
          </x14:formula1>
          <xm:sqref>P13 U13 AA13 AG13</xm:sqref>
        </x14:dataValidation>
        <x14:dataValidation type="list" allowBlank="1" showInputMessage="1" showErrorMessage="1">
          <x14:formula1>
            <xm:f>Listes_v1!$H$76:$H$78</xm:f>
          </x14:formula1>
          <xm:sqref>P15 U15 AA15 AG15</xm:sqref>
        </x14:dataValidation>
        <x14:dataValidation type="list" allowBlank="1" showInputMessage="1" showErrorMessage="1" prompt="/!\ la non-validation du niveau 0 est bloquante pour la labellisation">
          <x14:formula1>
            <xm:f>Listes_v1!$B$98:$B$99</xm:f>
          </x14:formula1>
          <xm:sqref>P22 U22 AA22 AG22</xm:sqref>
        </x14:dataValidation>
        <x14:dataValidation type="list" allowBlank="1" showInputMessage="1" showErrorMessage="1" prompt="/!\ la non-validation du niveau 0 est bloquante pour la labellisation">
          <x14:formula1>
            <xm:f>Listes_v1!$E$108:$E$111</xm:f>
          </x14:formula1>
          <xm:sqref>P27</xm:sqref>
        </x14:dataValidation>
        <x14:dataValidation type="list" allowBlank="1" showInputMessage="1" showErrorMessage="1">
          <x14:formula1>
            <xm:f>Listes_v1!$Q$108:$Q$117</xm:f>
          </x14:formula1>
          <xm:sqref>P31</xm:sqref>
        </x14:dataValidation>
        <x14:dataValidation type="list" allowBlank="1" showInputMessage="1" showErrorMessage="1">
          <x14:formula1>
            <xm:f>Listes_v1!$E$98:$E$105</xm:f>
          </x14:formula1>
          <xm:sqref>P23 U23 AA23 AG23</xm:sqref>
        </x14:dataValidation>
        <x14:dataValidation type="list" allowBlank="1" showInputMessage="1" showErrorMessage="1">
          <x14:formula1>
            <xm:f>Listes_v1!$K$77:$K$79</xm:f>
          </x14:formula1>
          <xm:sqref>P16 U16 AA16 AG16</xm:sqref>
        </x14:dataValidation>
        <x14:dataValidation type="list" allowBlank="1" showInputMessage="1" showErrorMessage="1">
          <x14:formula1>
            <xm:f>Listes_v1!$K$81:$K$83</xm:f>
          </x14:formula1>
          <xm:sqref>P17 U17 AA17 AG17</xm:sqref>
        </x14:dataValidation>
        <x14:dataValidation type="list" allowBlank="1" showInputMessage="1" showErrorMessage="1">
          <x14:formula1>
            <xm:f>Listes_v1!$K$85:$K$87</xm:f>
          </x14:formula1>
          <xm:sqref>P18 U18 AA18 AG18</xm:sqref>
        </x14:dataValidation>
        <x14:dataValidation type="list" allowBlank="1" showInputMessage="1" showErrorMessage="1">
          <x14:formula1>
            <xm:f>Listes_v1!$K$89:$K$91</xm:f>
          </x14:formula1>
          <xm:sqref>P19 U19 AA19 AG19</xm:sqref>
        </x14:dataValidation>
        <x14:dataValidation type="list" allowBlank="1" showInputMessage="1" showErrorMessage="1">
          <x14:formula1>
            <xm:f>Listes_v1!$K$93:$K$95</xm:f>
          </x14:formula1>
          <xm:sqref>P20 U20 AA20 AG20</xm:sqref>
        </x14:dataValidation>
        <x14:dataValidation type="list" allowBlank="1" showInputMessage="1" showErrorMessage="1">
          <x14:formula1>
            <xm:f>Listes_v1!$E$76:$E$83</xm:f>
          </x14:formula1>
          <xm:sqref>P14 U14 AA14 AG14</xm:sqref>
        </x14:dataValidation>
        <x14:dataValidation type="list" allowBlank="1" showInputMessage="1" showErrorMessage="1" prompt="Pourcentage des solutions en cours de concrétisation par rapport à celles retenues à l'isssue des études">
          <x14:formula1>
            <xm:f>Listes_v1!$H$98:$H$102</xm:f>
          </x14:formula1>
          <xm:sqref>P24 U24 AA24 AG24</xm:sqref>
        </x14:dataValidation>
        <x14:dataValidation type="list" allowBlank="1" showInputMessage="1" showErrorMessage="1">
          <x14:formula1>
            <xm:f>Listes_v1!$K$98:$K$104</xm:f>
          </x14:formula1>
          <xm:sqref>P25 U25 AA25 AG25</xm:sqref>
        </x14:dataValidation>
        <x14:dataValidation type="list" allowBlank="1" showInputMessage="1" showErrorMessage="1" prompt="Choisir dans le menu déroulant">
          <x14:formula1>
            <xm:f>Listes_v1!$H$108:$H$122</xm:f>
          </x14:formula1>
          <xm:sqref>P28</xm:sqref>
        </x14:dataValidation>
        <x14:dataValidation type="list" allowBlank="1" showInputMessage="1" showErrorMessage="1">
          <x14:formula1>
            <xm:f>Listes_v1!$N$108:$N$122</xm:f>
          </x14:formula1>
          <xm:sqref>P30</xm:sqref>
        </x14:dataValidation>
        <x14:dataValidation type="list" allowBlank="1" showInputMessage="1" showErrorMessage="1">
          <x14:formula1>
            <xm:f>Listes_v1!$E$125:$E$126</xm:f>
          </x14:formula1>
          <xm:sqref>P33</xm:sqref>
        </x14:dataValidation>
        <x14:dataValidation type="list" allowBlank="1" showInputMessage="1" showErrorMessage="1">
          <x14:formula1>
            <xm:f>Listes_v1!$E$125:$E$126</xm:f>
          </x14:formula1>
          <xm:sqref>U33</xm:sqref>
        </x14:dataValidation>
        <x14:dataValidation type="list" allowBlank="1" showInputMessage="1" showErrorMessage="1">
          <x14:formula1>
            <xm:f>Listes_v1!$E$125:$E$126</xm:f>
          </x14:formula1>
          <xm:sqref>AA33</xm:sqref>
        </x14:dataValidation>
        <x14:dataValidation type="list" allowBlank="1" showInputMessage="1" showErrorMessage="1">
          <x14:formula1>
            <xm:f>Listes_v1!$E$125:$E$126</xm:f>
          </x14:formula1>
          <xm:sqref>AG33</xm:sqref>
        </x14:dataValidation>
        <x14:dataValidation type="list" allowBlank="1" showInputMessage="1" showErrorMessage="1">
          <x14:formula1>
            <xm:f>Listes_v1!$H$125</xm:f>
          </x14:formula1>
          <xm:sqref>P34</xm:sqref>
        </x14:dataValidation>
        <x14:dataValidation type="list" allowBlank="1" showInputMessage="1" showErrorMessage="1">
          <x14:formula1>
            <xm:f>Listes_v1!$H$125</xm:f>
          </x14:formula1>
          <xm:sqref>U34</xm:sqref>
        </x14:dataValidation>
        <x14:dataValidation type="list" allowBlank="1" showInputMessage="1" showErrorMessage="1">
          <x14:formula1>
            <xm:f>Listes_v1!$H$125</xm:f>
          </x14:formula1>
          <xm:sqref>AA34</xm:sqref>
        </x14:dataValidation>
        <x14:dataValidation type="list" allowBlank="1" showInputMessage="1" showErrorMessage="1">
          <x14:formula1>
            <xm:f>Listes_v1!$H$125</xm:f>
          </x14:formula1>
          <xm:sqref>AG34</xm:sqref>
        </x14:dataValidation>
        <x14:dataValidation type="list" allowBlank="1" showInputMessage="1" showErrorMessage="1">
          <x14:formula1>
            <xm:f>Listes_v1!$H$127:$H$128</xm:f>
          </x14:formula1>
          <xm:sqref>P35</xm:sqref>
        </x14:dataValidation>
        <x14:dataValidation type="list" allowBlank="1" showInputMessage="1" showErrorMessage="1">
          <x14:formula1>
            <xm:f>Listes_v1!$H$127:$H$128</xm:f>
          </x14:formula1>
          <xm:sqref>U35</xm:sqref>
        </x14:dataValidation>
        <x14:dataValidation type="list" allowBlank="1" showInputMessage="1" showErrorMessage="1">
          <x14:formula1>
            <xm:f>Listes_v1!$H$127:$H$128</xm:f>
          </x14:formula1>
          <xm:sqref>AA35</xm:sqref>
        </x14:dataValidation>
        <x14:dataValidation type="list" allowBlank="1" showInputMessage="1" showErrorMessage="1">
          <x14:formula1>
            <xm:f>Listes_v1!$H$127:$H$128</xm:f>
          </x14:formula1>
          <xm:sqref>AG35</xm:sqref>
        </x14:dataValidation>
        <x14:dataValidation type="list" allowBlank="1" showInputMessage="1" showErrorMessage="1">
          <x14:formula1>
            <xm:f>Listes_v1!$K$125:$K$132</xm:f>
          </x14:formula1>
          <xm:sqref>P38</xm:sqref>
        </x14:dataValidation>
        <x14:dataValidation type="list" allowBlank="1" showInputMessage="1" showErrorMessage="1">
          <x14:formula1>
            <xm:f>Listes_v1!$K$125:$K$132</xm:f>
          </x14:formula1>
          <xm:sqref>U38</xm:sqref>
        </x14:dataValidation>
        <x14:dataValidation type="list" allowBlank="1" showInputMessage="1" showErrorMessage="1">
          <x14:formula1>
            <xm:f>Listes_v1!$K$125:$K$132</xm:f>
          </x14:formula1>
          <xm:sqref>AA38</xm:sqref>
        </x14:dataValidation>
        <x14:dataValidation type="list" allowBlank="1" showInputMessage="1" showErrorMessage="1">
          <x14:formula1>
            <xm:f>Listes_v1!$K$125:$K$132</xm:f>
          </x14:formula1>
          <xm:sqref>AG38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tabColor theme="5" tint="0.59999389629810485"/>
    <pageSetUpPr fitToPage="1"/>
  </sheetPr>
  <dimension ref="A2:AY48"/>
  <sheetViews>
    <sheetView tabSelected="1" topLeftCell="H1" zoomScale="85" zoomScaleNormal="85" workbookViewId="0">
      <selection activeCell="L45" sqref="L45"/>
    </sheetView>
  </sheetViews>
  <sheetFormatPr baseColWidth="10" defaultColWidth="11.44140625" defaultRowHeight="13.8" x14ac:dyDescent="0.3"/>
  <cols>
    <col min="1" max="1" width="7.44140625" style="20" customWidth="1"/>
    <col min="2" max="2" width="19.21875" style="20" customWidth="1"/>
    <col min="3" max="3" width="26.77734375" style="20" customWidth="1"/>
    <col min="4" max="4" width="2.77734375" style="19" customWidth="1"/>
    <col min="5" max="5" width="18" style="19" customWidth="1"/>
    <col min="6" max="6" width="16.21875" style="19" customWidth="1"/>
    <col min="7" max="7" width="75.44140625" style="236" customWidth="1"/>
    <col min="8" max="8" width="75.88671875" style="20" customWidth="1"/>
    <col min="9" max="9" width="21.77734375" style="20" customWidth="1"/>
    <col min="10" max="10" width="36.33203125" style="20" customWidth="1"/>
    <col min="11" max="11" width="12.77734375" style="20" customWidth="1"/>
    <col min="12" max="12" width="32.21875" style="20" customWidth="1"/>
    <col min="13" max="13" width="31.77734375" style="261" customWidth="1"/>
    <col min="14" max="14" width="15.77734375" style="20" customWidth="1"/>
    <col min="15" max="15" width="3" style="19" customWidth="1"/>
    <col min="16" max="16" width="21.21875" style="19" customWidth="1"/>
    <col min="17" max="17" width="16.77734375" style="20" customWidth="1"/>
    <col min="18" max="18" width="51.21875" style="20" customWidth="1"/>
    <col min="19" max="19" width="21.5546875" style="20" customWidth="1"/>
    <col min="20" max="20" width="2.5546875" style="19" customWidth="1"/>
    <col min="21" max="21" width="20.77734375" style="19" customWidth="1"/>
    <col min="22" max="22" width="16.77734375" style="20" customWidth="1"/>
    <col min="23" max="23" width="52.77734375" style="20" customWidth="1"/>
    <col min="24" max="24" width="18.77734375" style="20" customWidth="1"/>
    <col min="25" max="25" width="16.77734375" style="20" customWidth="1"/>
    <col min="26" max="26" width="2.77734375" style="20" customWidth="1"/>
    <col min="27" max="27" width="20.77734375" style="20" customWidth="1"/>
    <col min="28" max="28" width="16.77734375" style="20" customWidth="1"/>
    <col min="29" max="29" width="52.77734375" style="20" customWidth="1"/>
    <col min="30" max="30" width="18.77734375" style="20" customWidth="1"/>
    <col min="31" max="31" width="16.77734375" style="20" customWidth="1"/>
    <col min="32" max="32" width="2.77734375" style="20" customWidth="1"/>
    <col min="33" max="33" width="20.77734375" style="20" customWidth="1"/>
    <col min="34" max="34" width="16.77734375" style="20" customWidth="1"/>
    <col min="35" max="35" width="52.77734375" style="20" customWidth="1"/>
    <col min="36" max="36" width="18.77734375" style="20" customWidth="1"/>
    <col min="37" max="37" width="16.77734375" style="20" customWidth="1"/>
    <col min="38" max="46" width="11.44140625" style="20"/>
    <col min="47" max="47" width="20.5546875" style="20" hidden="1" customWidth="1"/>
    <col min="48" max="48" width="17.21875" style="20" hidden="1" customWidth="1"/>
    <col min="49" max="49" width="18.44140625" style="20" hidden="1" customWidth="1"/>
    <col min="50" max="50" width="18.77734375" style="20" hidden="1" customWidth="1"/>
    <col min="51" max="51" width="15.21875" style="20" hidden="1" customWidth="1"/>
    <col min="52" max="16384" width="11.44140625" style="20"/>
  </cols>
  <sheetData>
    <row r="2" spans="1:51" x14ac:dyDescent="0.3">
      <c r="A2" s="821" t="s">
        <v>18</v>
      </c>
      <c r="B2" s="821"/>
      <c r="C2" s="821"/>
      <c r="D2" s="821"/>
      <c r="E2" s="821"/>
      <c r="F2" s="821"/>
      <c r="G2" s="821"/>
      <c r="H2" s="821"/>
      <c r="I2" s="821"/>
      <c r="J2" s="821"/>
      <c r="K2" s="821"/>
      <c r="L2" s="821"/>
      <c r="M2" s="821"/>
      <c r="N2" s="246"/>
      <c r="O2" s="245"/>
      <c r="P2" s="245"/>
      <c r="Q2" s="245"/>
      <c r="R2" s="245"/>
      <c r="S2" s="245"/>
      <c r="T2" s="245"/>
      <c r="U2" s="245"/>
      <c r="V2" s="245"/>
      <c r="W2" s="245"/>
      <c r="X2" s="245"/>
      <c r="Y2" s="245"/>
      <c r="Z2" s="245"/>
      <c r="AA2" s="245"/>
      <c r="AB2" s="245"/>
      <c r="AC2" s="245"/>
      <c r="AD2" s="245"/>
      <c r="AE2" s="245"/>
      <c r="AF2" s="245"/>
      <c r="AG2" s="245"/>
      <c r="AH2" s="245"/>
      <c r="AI2" s="245"/>
      <c r="AJ2" s="245"/>
      <c r="AK2" s="245"/>
    </row>
    <row r="3" spans="1:51" x14ac:dyDescent="0.3">
      <c r="D3" s="20"/>
      <c r="E3" s="20"/>
      <c r="F3" s="20"/>
      <c r="O3" s="20"/>
      <c r="P3" s="20"/>
      <c r="T3" s="20"/>
      <c r="U3" s="20"/>
    </row>
    <row r="4" spans="1:51" ht="45" customHeight="1" x14ac:dyDescent="0.3">
      <c r="A4" s="788"/>
      <c r="B4" s="789"/>
      <c r="C4" s="789"/>
      <c r="D4" s="240"/>
      <c r="E4" s="240"/>
      <c r="F4" s="240"/>
      <c r="G4" s="790"/>
      <c r="H4" s="790"/>
      <c r="I4" s="790"/>
      <c r="J4" s="748"/>
      <c r="K4" s="748"/>
      <c r="L4" s="748"/>
      <c r="M4" s="748"/>
      <c r="N4" s="247"/>
      <c r="O4" s="248"/>
      <c r="P4" s="749" t="s">
        <v>24</v>
      </c>
      <c r="Q4" s="749"/>
      <c r="R4" s="749"/>
      <c r="S4" s="249"/>
      <c r="T4" s="250"/>
      <c r="U4" s="742" t="s">
        <v>1</v>
      </c>
      <c r="V4" s="742"/>
      <c r="W4" s="742"/>
      <c r="X4" s="742"/>
      <c r="Y4" s="742"/>
      <c r="AA4" s="742" t="s">
        <v>2</v>
      </c>
      <c r="AB4" s="742"/>
      <c r="AC4" s="742"/>
      <c r="AD4" s="742"/>
      <c r="AE4" s="742"/>
      <c r="AG4" s="742" t="s">
        <v>3</v>
      </c>
      <c r="AH4" s="742"/>
      <c r="AI4" s="742"/>
      <c r="AJ4" s="742"/>
      <c r="AK4" s="742"/>
    </row>
    <row r="5" spans="1:51" s="251" customFormat="1" ht="48" customHeight="1" x14ac:dyDescent="0.3">
      <c r="B5" s="288" t="str">
        <f>'Axe 1'!B5</f>
        <v>Libellé de l'orientation</v>
      </c>
      <c r="C5" s="288" t="str">
        <f>'Axe 1'!C5</f>
        <v>Description</v>
      </c>
      <c r="D5" s="288"/>
      <c r="E5" s="288" t="str">
        <f>'Axe 1'!E5</f>
        <v>Référent(s) spécifique(s) à un niveau</v>
      </c>
      <c r="F5" s="288" t="str">
        <f>'Axe 1'!F5</f>
        <v>Influence de la typologie ?</v>
      </c>
      <c r="G5" s="472" t="str">
        <f>'Axe 1'!G5</f>
        <v>Description du niveau</v>
      </c>
      <c r="H5" s="288" t="str">
        <f>'Axe 1'!H5</f>
        <v>Exemples d'actions, méthodologie, aides</v>
      </c>
      <c r="I5" s="288" t="str">
        <f>'Axe 1'!I5</f>
        <v>Pondération du niveau dans l'orientation</v>
      </c>
      <c r="J5" s="288" t="str">
        <f>'Axe 1'!J5</f>
        <v>Critère de notation</v>
      </c>
      <c r="K5" s="288" t="str">
        <f>'Axe 1'!K5</f>
        <v>Unité</v>
      </c>
      <c r="L5" s="288" t="str">
        <f>'Axe 1'!L5</f>
        <v>Principe de la notation</v>
      </c>
      <c r="M5" s="288" t="str">
        <f>'Axe 1'!M5</f>
        <v>Eléments de preuve</v>
      </c>
      <c r="N5" s="288" t="str">
        <f>'Axe 1'!N5</f>
        <v>Poids dans la note globale</v>
      </c>
      <c r="O5" s="5"/>
      <c r="P5" s="12" t="s">
        <v>303</v>
      </c>
      <c r="Q5" s="12" t="s">
        <v>304</v>
      </c>
      <c r="R5" s="12" t="s">
        <v>22</v>
      </c>
      <c r="S5" s="10" t="s">
        <v>305</v>
      </c>
      <c r="T5" s="5"/>
      <c r="U5" s="12" t="s">
        <v>288</v>
      </c>
      <c r="V5" s="10" t="s">
        <v>289</v>
      </c>
      <c r="W5" s="10" t="s">
        <v>15</v>
      </c>
      <c r="X5" s="10" t="s">
        <v>244</v>
      </c>
      <c r="Y5" s="10" t="s">
        <v>83</v>
      </c>
      <c r="AA5" s="12" t="s">
        <v>290</v>
      </c>
      <c r="AB5" s="10" t="s">
        <v>291</v>
      </c>
      <c r="AC5" s="10" t="s">
        <v>16</v>
      </c>
      <c r="AD5" s="10" t="s">
        <v>4</v>
      </c>
      <c r="AE5" s="10" t="s">
        <v>84</v>
      </c>
      <c r="AG5" s="12" t="s">
        <v>292</v>
      </c>
      <c r="AH5" s="10" t="s">
        <v>293</v>
      </c>
      <c r="AI5" s="10" t="s">
        <v>17</v>
      </c>
      <c r="AJ5" s="10" t="s">
        <v>5</v>
      </c>
      <c r="AK5" s="10" t="s">
        <v>85</v>
      </c>
      <c r="AU5" s="10" t="s">
        <v>20</v>
      </c>
      <c r="AV5" s="10" t="s">
        <v>12</v>
      </c>
      <c r="AW5" s="10" t="s">
        <v>9</v>
      </c>
      <c r="AX5" s="10" t="s">
        <v>21</v>
      </c>
      <c r="AY5" s="10" t="s">
        <v>7</v>
      </c>
    </row>
    <row r="6" spans="1:51" s="451" customFormat="1" ht="13.05" customHeight="1" x14ac:dyDescent="0.3">
      <c r="A6" s="454"/>
      <c r="B6" s="459"/>
      <c r="C6" s="459"/>
      <c r="D6" s="459"/>
      <c r="E6" s="459"/>
      <c r="F6" s="459"/>
      <c r="G6" s="473" t="s">
        <v>46</v>
      </c>
      <c r="H6" s="459"/>
      <c r="I6" s="460"/>
      <c r="J6" s="461"/>
      <c r="K6" s="461"/>
      <c r="L6" s="461"/>
      <c r="M6" s="467"/>
      <c r="N6" s="460"/>
      <c r="O6" s="461"/>
      <c r="S6" s="460"/>
      <c r="V6" s="460"/>
      <c r="W6" s="460"/>
      <c r="X6" s="460"/>
      <c r="Y6" s="460"/>
      <c r="AU6" s="460"/>
      <c r="AV6" s="461"/>
      <c r="AW6" s="461"/>
      <c r="AX6" s="461"/>
      <c r="AY6" s="461"/>
    </row>
    <row r="7" spans="1:51" ht="207" x14ac:dyDescent="0.3">
      <c r="A7" s="822" t="s">
        <v>46</v>
      </c>
      <c r="B7" s="823" t="s">
        <v>86</v>
      </c>
      <c r="C7" s="824" t="s">
        <v>1112</v>
      </c>
      <c r="D7" s="608"/>
      <c r="E7" s="609"/>
      <c r="F7" s="598"/>
      <c r="G7" s="684" t="s">
        <v>1113</v>
      </c>
      <c r="H7" s="578" t="s">
        <v>1362</v>
      </c>
      <c r="I7" s="599">
        <f>Calculs!E12</f>
        <v>0.33333333333333331</v>
      </c>
      <c r="J7" s="578" t="s">
        <v>1114</v>
      </c>
      <c r="K7" s="578" t="s">
        <v>64</v>
      </c>
      <c r="L7" s="578" t="s">
        <v>1394</v>
      </c>
      <c r="M7" s="330" t="s">
        <v>1120</v>
      </c>
      <c r="N7" s="252">
        <f>INDEX(Calculs!$E$54:$I$76,MATCH('Axe 3'!$A$7,Calculs!$C$28:$C$49,0),MATCH(LEFT('Axe 3'!G7,8),Calculs!$E$54:$I$54,0))</f>
        <v>1.0146103896103899E-2</v>
      </c>
      <c r="O7" s="20"/>
      <c r="P7" s="253" t="s">
        <v>1279</v>
      </c>
      <c r="Q7" s="272">
        <f>IF(ISBLANK(P7),0,VLOOKUP(P7,Listes_v1!$E$141:$F$144,2,FALSE))</f>
        <v>0.8</v>
      </c>
      <c r="R7" s="182"/>
      <c r="S7" s="252">
        <f>IF(ISBLANK(P7),0,$N7*Q7)</f>
        <v>8.1168831168831196E-3</v>
      </c>
      <c r="T7" s="20"/>
      <c r="U7" s="253" t="s">
        <v>1279</v>
      </c>
      <c r="V7" s="688">
        <f>IF(ISBLANK(U7),0,VLOOKUP(U7,Listes_v1!$E$141:$F$144,2,FALSE))</f>
        <v>0.8</v>
      </c>
      <c r="W7" s="182"/>
      <c r="X7" s="252">
        <f>IF(ISBLANK(U7),0,$N7*V7)</f>
        <v>8.1168831168831196E-3</v>
      </c>
      <c r="Y7" s="182"/>
      <c r="AA7" s="253" t="s">
        <v>1279</v>
      </c>
      <c r="AB7" s="688">
        <f>IF(ISBLANK(AA7),0,VLOOKUP(AA7,Listes_v1!$E$141:$F$144,2,FALSE))</f>
        <v>0.8</v>
      </c>
      <c r="AC7" s="182"/>
      <c r="AD7" s="252">
        <f>IF(ISBLANK(AA7),0,$N7*AB7)</f>
        <v>8.1168831168831196E-3</v>
      </c>
      <c r="AE7" s="182"/>
      <c r="AG7" s="253" t="s">
        <v>1279</v>
      </c>
      <c r="AH7" s="688">
        <f>IF(ISBLANK(AG7),0,VLOOKUP(AG7,Listes_v1!$E$141:$F$144,2,FALSE))</f>
        <v>0.8</v>
      </c>
      <c r="AI7" s="182"/>
      <c r="AJ7" s="252">
        <f>IF(ISBLANK(AG7),0,$N7*AH7)</f>
        <v>8.1168831168831196E-3</v>
      </c>
      <c r="AK7" s="182"/>
      <c r="AU7" s="21" t="s">
        <v>69</v>
      </c>
      <c r="AV7" s="15"/>
      <c r="AW7" s="15"/>
      <c r="AX7" s="15" t="s">
        <v>56</v>
      </c>
      <c r="AY7" s="15"/>
    </row>
    <row r="8" spans="1:51" ht="150" customHeight="1" x14ac:dyDescent="0.3">
      <c r="A8" s="822"/>
      <c r="B8" s="823"/>
      <c r="C8" s="824"/>
      <c r="D8" s="608"/>
      <c r="E8" s="609"/>
      <c r="F8" s="598"/>
      <c r="G8" s="474" t="s">
        <v>1116</v>
      </c>
      <c r="H8" s="330" t="s">
        <v>1115</v>
      </c>
      <c r="I8" s="599">
        <f>Calculs!F12</f>
        <v>0.33333333333333331</v>
      </c>
      <c r="J8" s="578" t="s">
        <v>624</v>
      </c>
      <c r="K8" s="578" t="s">
        <v>63</v>
      </c>
      <c r="L8" s="610"/>
      <c r="M8" s="588" t="s">
        <v>667</v>
      </c>
      <c r="N8" s="252">
        <f>INDEX(Calculs!$E$54:$I$76,MATCH('Axe 3'!$A$7,Calculs!$C$28:$C$49,0),MATCH(LEFT('Axe 3'!G8,8),Calculs!$E$54:$I$54,0))</f>
        <v>2.0292207792207799E-2</v>
      </c>
      <c r="O8" s="17"/>
      <c r="P8" s="255">
        <v>0.78</v>
      </c>
      <c r="Q8" s="567">
        <f>P8</f>
        <v>0.78</v>
      </c>
      <c r="R8" s="412"/>
      <c r="S8" s="252">
        <f t="shared" ref="S8:S12" si="0">IF(ISBLANK(P8),0,$N8*Q8)</f>
        <v>1.5827922077922083E-2</v>
      </c>
      <c r="T8" s="20"/>
      <c r="U8" s="255">
        <v>0.78</v>
      </c>
      <c r="V8" s="688">
        <f>U8</f>
        <v>0.78</v>
      </c>
      <c r="W8" s="182"/>
      <c r="X8" s="252">
        <f>IF(ISBLANK(U8),0,$N8*V8)</f>
        <v>1.5827922077922083E-2</v>
      </c>
      <c r="Y8" s="182"/>
      <c r="AA8" s="255">
        <v>0.78</v>
      </c>
      <c r="AB8" s="688">
        <f>AA8</f>
        <v>0.78</v>
      </c>
      <c r="AC8" s="182"/>
      <c r="AD8" s="252">
        <f t="shared" ref="AD8:AD12" si="1">IF(ISBLANK(AA8),0,$N8*AB8)</f>
        <v>1.5827922077922083E-2</v>
      </c>
      <c r="AE8" s="182"/>
      <c r="AG8" s="255">
        <v>0.78</v>
      </c>
      <c r="AH8" s="688">
        <f>AG8</f>
        <v>0.78</v>
      </c>
      <c r="AI8" s="182"/>
      <c r="AJ8" s="252">
        <f t="shared" ref="AJ8:AJ12" si="2">IF(ISBLANK(AG8),0,$N8*AH8)</f>
        <v>1.5827922077922083E-2</v>
      </c>
      <c r="AK8" s="182"/>
      <c r="AU8" s="21" t="s">
        <v>69</v>
      </c>
      <c r="AV8" s="15"/>
      <c r="AW8" s="15"/>
      <c r="AX8" s="15" t="s">
        <v>56</v>
      </c>
      <c r="AY8" s="15"/>
    </row>
    <row r="9" spans="1:51" ht="193.2" x14ac:dyDescent="0.3">
      <c r="A9" s="822"/>
      <c r="B9" s="823"/>
      <c r="C9" s="824"/>
      <c r="D9" s="608"/>
      <c r="E9" s="609"/>
      <c r="F9" s="598"/>
      <c r="G9" s="475" t="s">
        <v>1117</v>
      </c>
      <c r="H9" s="330" t="s">
        <v>1118</v>
      </c>
      <c r="I9" s="599">
        <f>Calculs!G12</f>
        <v>0.33333333333333331</v>
      </c>
      <c r="J9" s="611" t="s">
        <v>673</v>
      </c>
      <c r="K9" s="598"/>
      <c r="L9" s="611" t="s">
        <v>1395</v>
      </c>
      <c r="M9" s="588" t="s">
        <v>1119</v>
      </c>
      <c r="N9" s="252">
        <f>INDEX(Calculs!$E$54:$I$76,MATCH('Axe 3'!$A$7,Calculs!$C$28:$C$49,0),MATCH(LEFT('Axe 3'!G9,8),Calculs!$E$54:$I$54,0))</f>
        <v>1.0146103896103899E-2</v>
      </c>
      <c r="O9" s="20"/>
      <c r="P9" s="254" t="s">
        <v>1283</v>
      </c>
      <c r="Q9" s="272">
        <f>IF(ISBLANK(P9),0,VLOOKUP(P9,Listes_v1!$K$141:$L$144,2,FALSE))</f>
        <v>0.66</v>
      </c>
      <c r="R9" s="412"/>
      <c r="S9" s="252">
        <f t="shared" si="0"/>
        <v>6.6964285714285737E-3</v>
      </c>
      <c r="T9" s="20"/>
      <c r="U9" s="254" t="s">
        <v>1283</v>
      </c>
      <c r="V9" s="688">
        <f>IF(ISBLANK(U9),0,VLOOKUP(U9,Listes_v1!$K$141:$L$144,2,FALSE))</f>
        <v>0.66</v>
      </c>
      <c r="W9" s="182"/>
      <c r="X9" s="252">
        <f>IF(ISBLANK(U9),0,$N9*V9)</f>
        <v>6.6964285714285737E-3</v>
      </c>
      <c r="Y9" s="182"/>
      <c r="AA9" s="254" t="s">
        <v>1283</v>
      </c>
      <c r="AB9" s="688">
        <f>IF(ISBLANK(AA9),0,VLOOKUP(AA9,Listes_v1!$K$141:$L$144,2,FALSE))</f>
        <v>0.66</v>
      </c>
      <c r="AC9" s="182"/>
      <c r="AD9" s="252">
        <f t="shared" si="1"/>
        <v>6.6964285714285737E-3</v>
      </c>
      <c r="AE9" s="182"/>
      <c r="AG9" s="254" t="s">
        <v>1283</v>
      </c>
      <c r="AH9" s="688">
        <f>IF(ISBLANK(AG9),0,VLOOKUP(AG9,Listes_v1!$K$141:$L$144,2,FALSE))</f>
        <v>0.66</v>
      </c>
      <c r="AI9" s="182"/>
      <c r="AJ9" s="252">
        <f t="shared" si="2"/>
        <v>6.6964285714285737E-3</v>
      </c>
      <c r="AK9" s="182"/>
      <c r="AU9" s="21" t="s">
        <v>69</v>
      </c>
      <c r="AV9" s="15"/>
      <c r="AW9" s="15"/>
      <c r="AX9" s="15" t="s">
        <v>56</v>
      </c>
      <c r="AY9" s="15"/>
    </row>
    <row r="10" spans="1:51" s="451" customFormat="1" ht="10.95" customHeight="1" x14ac:dyDescent="0.3">
      <c r="A10" s="460"/>
      <c r="B10" s="460"/>
      <c r="C10" s="460"/>
      <c r="F10" s="453"/>
      <c r="G10" s="464" t="s">
        <v>47</v>
      </c>
      <c r="I10" s="454"/>
      <c r="M10" s="468"/>
      <c r="N10" s="455"/>
      <c r="P10" s="456"/>
      <c r="R10" s="456"/>
      <c r="S10" s="455"/>
      <c r="U10" s="456"/>
      <c r="W10" s="456"/>
      <c r="X10" s="455"/>
      <c r="Y10" s="456"/>
      <c r="AA10" s="456"/>
      <c r="AC10" s="456"/>
      <c r="AD10" s="455"/>
      <c r="AE10" s="456"/>
      <c r="AG10" s="456"/>
      <c r="AI10" s="456"/>
      <c r="AJ10" s="455"/>
      <c r="AK10" s="456"/>
    </row>
    <row r="11" spans="1:51" ht="109.05" customHeight="1" x14ac:dyDescent="0.3">
      <c r="A11" s="810" t="s">
        <v>47</v>
      </c>
      <c r="B11" s="811" t="s">
        <v>80</v>
      </c>
      <c r="C11" s="639"/>
      <c r="E11" s="239"/>
      <c r="F11" s="602" t="s">
        <v>1121</v>
      </c>
      <c r="G11" s="641" t="s">
        <v>905</v>
      </c>
      <c r="H11" s="602" t="s">
        <v>900</v>
      </c>
      <c r="I11" s="604">
        <v>0</v>
      </c>
      <c r="J11" s="602" t="s">
        <v>901</v>
      </c>
      <c r="K11" s="607" t="s">
        <v>59</v>
      </c>
      <c r="L11" s="602"/>
      <c r="M11" s="606" t="s">
        <v>902</v>
      </c>
      <c r="N11" s="252">
        <v>0</v>
      </c>
      <c r="O11" s="20"/>
      <c r="P11" s="254" t="s">
        <v>82</v>
      </c>
      <c r="Q11" s="688">
        <f>IF(ISBLANK(P11),0,VLOOKUP(P11,Listes_v1!B149:C150,2,FALSE))</f>
        <v>1</v>
      </c>
      <c r="R11" s="412"/>
      <c r="S11" s="252">
        <v>0</v>
      </c>
      <c r="T11" s="20"/>
      <c r="U11" s="254"/>
      <c r="V11" s="638">
        <v>0</v>
      </c>
      <c r="W11" s="182"/>
      <c r="X11" s="252">
        <v>0</v>
      </c>
      <c r="Y11" s="182"/>
      <c r="AA11" s="254"/>
      <c r="AB11" s="638">
        <v>0</v>
      </c>
      <c r="AC11" s="182"/>
      <c r="AD11" s="252">
        <v>0</v>
      </c>
      <c r="AE11" s="182"/>
      <c r="AG11" s="254"/>
      <c r="AH11" s="638">
        <v>0</v>
      </c>
      <c r="AI11" s="182"/>
      <c r="AJ11" s="252">
        <v>0</v>
      </c>
      <c r="AK11" s="182"/>
      <c r="AU11" s="21"/>
      <c r="AV11" s="15"/>
      <c r="AW11" s="15"/>
      <c r="AX11" s="15"/>
      <c r="AY11" s="23"/>
    </row>
    <row r="12" spans="1:51" ht="109.05" customHeight="1" x14ac:dyDescent="0.3">
      <c r="A12" s="810"/>
      <c r="B12" s="811"/>
      <c r="C12" s="824" t="s">
        <v>674</v>
      </c>
      <c r="E12" s="239"/>
      <c r="F12" s="242"/>
      <c r="G12" s="475" t="s">
        <v>1125</v>
      </c>
      <c r="H12" s="578" t="s">
        <v>1122</v>
      </c>
      <c r="I12" s="599">
        <f>Calculs!E13</f>
        <v>0.25</v>
      </c>
      <c r="J12" s="578" t="s">
        <v>473</v>
      </c>
      <c r="K12" s="598"/>
      <c r="L12" s="578" t="s">
        <v>1396</v>
      </c>
      <c r="M12" s="588" t="s">
        <v>668</v>
      </c>
      <c r="N12" s="673">
        <f>INDEX(Calculs!$E$54:$I$76,MATCH('Axe 3'!$A$11,Calculs!$C$28:$C$49,0),MATCH(LEFT('Axe 3'!G12,8),Calculs!$E$54:$I$54,0))</f>
        <v>9.662956091527522E-3</v>
      </c>
      <c r="O12" s="20"/>
      <c r="P12" s="254" t="s">
        <v>872</v>
      </c>
      <c r="Q12" s="78">
        <f>IF(ISBLANK(P12),0,VLOOKUP(P12,Listes_v1!$E$149:$F$163,2,FALSE))</f>
        <v>1</v>
      </c>
      <c r="R12" s="412"/>
      <c r="S12" s="252">
        <f t="shared" si="0"/>
        <v>9.662956091527522E-3</v>
      </c>
      <c r="T12" s="20"/>
      <c r="U12" s="254"/>
      <c r="V12" s="482">
        <f>IF(ISBLANK(U12),0,VLOOKUP(U12,Listes_v1!$E$149:$F$152,2,FALSE))</f>
        <v>0</v>
      </c>
      <c r="W12" s="182"/>
      <c r="X12" s="252">
        <f t="shared" ref="X12" si="3">IF(ISBLANK(U12),0,$N12*V12)</f>
        <v>0</v>
      </c>
      <c r="Y12" s="182"/>
      <c r="AA12" s="254"/>
      <c r="AB12" s="482">
        <f>IF(ISBLANK(AA12),0,VLOOKUP(AA12,Listes_v1!$E$149:$F$152,2,FALSE))</f>
        <v>0</v>
      </c>
      <c r="AC12" s="182"/>
      <c r="AD12" s="252">
        <f t="shared" si="1"/>
        <v>0</v>
      </c>
      <c r="AE12" s="182"/>
      <c r="AG12" s="254"/>
      <c r="AH12" s="482">
        <f>IF(ISBLANK(AG12),0,VLOOKUP(AG12,Listes_v1!$E$149:$F$152,2,FALSE))</f>
        <v>0</v>
      </c>
      <c r="AI12" s="182"/>
      <c r="AJ12" s="252">
        <f t="shared" si="2"/>
        <v>0</v>
      </c>
      <c r="AK12" s="182"/>
      <c r="AU12" s="21" t="s">
        <v>81</v>
      </c>
      <c r="AV12" s="15"/>
      <c r="AW12" s="15"/>
      <c r="AX12" s="15" t="s">
        <v>56</v>
      </c>
      <c r="AY12" s="23">
        <v>1</v>
      </c>
    </row>
    <row r="13" spans="1:51" ht="147.44999999999999" customHeight="1" x14ac:dyDescent="0.3">
      <c r="A13" s="810"/>
      <c r="B13" s="811"/>
      <c r="C13" s="824"/>
      <c r="E13" s="21"/>
      <c r="F13" s="242"/>
      <c r="G13" s="813" t="s">
        <v>1126</v>
      </c>
      <c r="H13" s="772" t="s">
        <v>1378</v>
      </c>
      <c r="I13" s="826">
        <f>Calculs!F13</f>
        <v>0.5</v>
      </c>
      <c r="J13" s="330" t="s">
        <v>1123</v>
      </c>
      <c r="K13" s="598" t="s">
        <v>63</v>
      </c>
      <c r="L13" s="330" t="s">
        <v>1397</v>
      </c>
      <c r="M13" s="772" t="s">
        <v>617</v>
      </c>
      <c r="N13" s="800">
        <f>INDEX(Calculs!$E$54:$I$76,MATCH('Axe 3'!$A$11,Calculs!$C$28:$C$49,0),MATCH(LEFT('Axe 3'!G13,8),Calculs!$E$54:$I$54,0))</f>
        <v>9.662956091527522E-3</v>
      </c>
      <c r="O13" s="20"/>
      <c r="P13" s="255">
        <v>0.56000000000000005</v>
      </c>
      <c r="Q13" s="757">
        <f>IF(ISBLANK(P13),0,IF(P13&lt;0.3,Listes_v1!$I$149,Listes_v1!$I$150))+IF(ISBLANK(P14),0,IF(P14&lt;0.25,Listes_v1!$L$149,Listes_v1!$L$150))</f>
        <v>0.5</v>
      </c>
      <c r="R13" s="182"/>
      <c r="S13" s="754">
        <f>IF(OR(ISBLANK(P13),ISBLANK(P14)),0,$N13*Q13)</f>
        <v>4.831478045763761E-3</v>
      </c>
      <c r="T13" s="20"/>
      <c r="U13" s="255"/>
      <c r="V13" s="757">
        <f>IF(ISBLANK(U13),0,IF(U13&lt;0.3,Listes_v1!$I$149,Listes_v1!$I$150))+IF(ISBLANK(U14),0,IF(U14&lt;0.25,Listes_v1!$L$149,Listes_v1!$L$150))</f>
        <v>0</v>
      </c>
      <c r="W13" s="182"/>
      <c r="X13" s="754">
        <f>IF(OR(ISBLANK(U13),ISBLANK(U14)),0,$N13*V13)</f>
        <v>0</v>
      </c>
      <c r="Y13" s="182"/>
      <c r="AA13" s="255"/>
      <c r="AB13" s="757">
        <f>IF(ISBLANK(AA13),0,IF(AA13&lt;0.3,Listes_v1!$I$149,Listes_v1!$I$150))+IF(ISBLANK(AA14),0,IF(AA14&lt;0.25,Listes_v1!$L$149,Listes_v1!$L$150))</f>
        <v>0</v>
      </c>
      <c r="AC13" s="182"/>
      <c r="AD13" s="754">
        <f>IF(OR(ISBLANK(AA13),ISBLANK(AA14)),0,$N13*AB13)</f>
        <v>0</v>
      </c>
      <c r="AE13" s="182"/>
      <c r="AG13" s="255"/>
      <c r="AH13" s="757">
        <f>IF(ISBLANK(AG13),0,IF(AG13&lt;0.3,Listes_v1!$I$149,Listes_v1!$I$150))+IF(ISBLANK(AG14),0,IF(AG14&lt;0.25,Listes_v1!$L$149,Listes_v1!$L$150))</f>
        <v>0</v>
      </c>
      <c r="AI13" s="182"/>
      <c r="AJ13" s="754">
        <f>IF(OR(ISBLANK(AG13),ISBLANK(AG14)),0,$N13*AH13)</f>
        <v>0</v>
      </c>
      <c r="AK13" s="182"/>
      <c r="AU13" s="21" t="s">
        <v>81</v>
      </c>
      <c r="AV13" s="15"/>
      <c r="AW13" s="15"/>
      <c r="AX13" s="828" t="s">
        <v>56</v>
      </c>
      <c r="AY13" s="23">
        <v>1</v>
      </c>
    </row>
    <row r="14" spans="1:51" ht="127.5" customHeight="1" x14ac:dyDescent="0.3">
      <c r="A14" s="810"/>
      <c r="B14" s="811"/>
      <c r="C14" s="824"/>
      <c r="E14" s="21"/>
      <c r="F14" s="242"/>
      <c r="G14" s="825"/>
      <c r="H14" s="774"/>
      <c r="I14" s="827"/>
      <c r="J14" s="330" t="s">
        <v>1124</v>
      </c>
      <c r="K14" s="598" t="s">
        <v>63</v>
      </c>
      <c r="L14" s="330"/>
      <c r="M14" s="774"/>
      <c r="N14" s="801"/>
      <c r="O14" s="20"/>
      <c r="P14" s="255">
        <v>0.15</v>
      </c>
      <c r="Q14" s="759"/>
      <c r="R14" s="182"/>
      <c r="S14" s="756"/>
      <c r="T14" s="20"/>
      <c r="U14" s="255"/>
      <c r="V14" s="759"/>
      <c r="W14" s="182"/>
      <c r="X14" s="756"/>
      <c r="Y14" s="182"/>
      <c r="AA14" s="255"/>
      <c r="AB14" s="759"/>
      <c r="AC14" s="182"/>
      <c r="AD14" s="756"/>
      <c r="AE14" s="182"/>
      <c r="AG14" s="255"/>
      <c r="AH14" s="759"/>
      <c r="AI14" s="182"/>
      <c r="AJ14" s="756"/>
      <c r="AK14" s="182"/>
      <c r="AU14" s="21"/>
      <c r="AV14" s="15"/>
      <c r="AW14" s="15"/>
      <c r="AX14" s="829"/>
      <c r="AY14" s="23"/>
    </row>
    <row r="15" spans="1:51" ht="137.25" customHeight="1" x14ac:dyDescent="0.3">
      <c r="A15" s="810"/>
      <c r="B15" s="811"/>
      <c r="C15" s="571"/>
      <c r="E15" s="21"/>
      <c r="F15" s="242"/>
      <c r="G15" s="587" t="s">
        <v>1127</v>
      </c>
      <c r="H15" s="330" t="s">
        <v>1128</v>
      </c>
      <c r="I15" s="599">
        <f>Calculs!G13</f>
        <v>0.25</v>
      </c>
      <c r="J15" s="330" t="s">
        <v>1129</v>
      </c>
      <c r="K15" s="330" t="s">
        <v>59</v>
      </c>
      <c r="L15" s="330" t="s">
        <v>1398</v>
      </c>
      <c r="M15" s="330" t="s">
        <v>1130</v>
      </c>
      <c r="N15" s="690">
        <f>INDEX(Calculs!$E$54:$I$76,MATCH('Axe 3'!$A$11,Calculs!$C$28:$C$49,0),MATCH(LEFT('Axe 3'!G15,8),Calculs!$E$54:$I$54,0))</f>
        <v>9.662956091527522E-3</v>
      </c>
      <c r="O15" s="17"/>
      <c r="P15" s="253" t="s">
        <v>866</v>
      </c>
      <c r="Q15" s="78">
        <f>IF(ISBLANK(P15),0,VLOOKUP(P15,Listes_v1!$N$149:$O$156,2,FALSE))</f>
        <v>0.7</v>
      </c>
      <c r="R15" s="182"/>
      <c r="S15" s="252">
        <f t="shared" ref="S15:S20" si="4">IF(ISBLANK(P15),0,$N15*Q15)</f>
        <v>6.7640692640692649E-3</v>
      </c>
      <c r="T15" s="20"/>
      <c r="U15" s="253"/>
      <c r="V15" s="482">
        <f>IF(ISBLANK(U15),0,VLOOKUP(U15,Listes_v1!$N$149:$O$150,2,FALSE))</f>
        <v>0</v>
      </c>
      <c r="W15" s="182"/>
      <c r="X15" s="252">
        <f t="shared" ref="X15:X20" si="5">IF(ISBLANK(U15),0,$N15*V15)</f>
        <v>0</v>
      </c>
      <c r="Y15" s="182"/>
      <c r="AA15" s="253"/>
      <c r="AB15" s="482">
        <f>IF(ISBLANK(AA15),0,VLOOKUP(AA15,Listes_v1!$N$149:$O$150,2,FALSE))</f>
        <v>0</v>
      </c>
      <c r="AC15" s="182"/>
      <c r="AD15" s="252">
        <f t="shared" ref="AD15:AD22" si="6">IF(ISBLANK(AA15),0,$N15*AB15)</f>
        <v>0</v>
      </c>
      <c r="AE15" s="182"/>
      <c r="AG15" s="253"/>
      <c r="AH15" s="482">
        <f>IF(ISBLANK(AG15),0,VLOOKUP(AG15,Listes_v1!$N$149:$O$150,2,FALSE))</f>
        <v>0</v>
      </c>
      <c r="AI15" s="182"/>
      <c r="AJ15" s="252">
        <f t="shared" ref="AJ15:AJ22" si="7">IF(ISBLANK(AG15),0,$N15*AH15)</f>
        <v>0</v>
      </c>
      <c r="AK15" s="182"/>
      <c r="AU15" s="21" t="s">
        <v>81</v>
      </c>
      <c r="AV15" s="15"/>
      <c r="AW15" s="15"/>
      <c r="AX15" s="15" t="s">
        <v>56</v>
      </c>
      <c r="AY15" s="23">
        <v>1</v>
      </c>
    </row>
    <row r="16" spans="1:51" s="451" customFormat="1" ht="11.55" customHeight="1" x14ac:dyDescent="0.3">
      <c r="E16" s="453"/>
      <c r="F16" s="453"/>
      <c r="G16" s="464" t="s">
        <v>48</v>
      </c>
      <c r="I16" s="454"/>
      <c r="M16" s="468"/>
      <c r="N16" s="468"/>
      <c r="P16" s="456"/>
      <c r="R16" s="456"/>
      <c r="S16" s="455"/>
      <c r="U16" s="456"/>
      <c r="W16" s="456"/>
      <c r="X16" s="455"/>
      <c r="Y16" s="456"/>
      <c r="AA16" s="456"/>
      <c r="AC16" s="456"/>
      <c r="AD16" s="455"/>
      <c r="AE16" s="456"/>
      <c r="AG16" s="456"/>
      <c r="AI16" s="456"/>
      <c r="AJ16" s="455"/>
      <c r="AK16" s="456"/>
    </row>
    <row r="17" spans="1:51" ht="400.2" x14ac:dyDescent="0.3">
      <c r="A17" s="822" t="s">
        <v>48</v>
      </c>
      <c r="B17" s="811" t="s">
        <v>49</v>
      </c>
      <c r="C17" s="812" t="s">
        <v>450</v>
      </c>
      <c r="D17" s="20"/>
      <c r="E17" s="21"/>
      <c r="F17" s="612" t="s">
        <v>1379</v>
      </c>
      <c r="G17" s="475" t="s">
        <v>1371</v>
      </c>
      <c r="H17" s="602" t="s">
        <v>1383</v>
      </c>
      <c r="I17" s="370">
        <f>Calculs!E14</f>
        <v>0.25</v>
      </c>
      <c r="J17" s="602" t="s">
        <v>1370</v>
      </c>
      <c r="K17" s="242" t="s">
        <v>64</v>
      </c>
      <c r="L17" s="602" t="s">
        <v>1399</v>
      </c>
      <c r="M17" s="606" t="s">
        <v>1369</v>
      </c>
      <c r="N17" s="252">
        <f>INDEX(Calculs!$E$54:$I$76,MATCH('Axe 3'!$A$17,Calculs!$C$28:$C$49,0),MATCH(LEFT('Axe 3'!G17,8),Calculs!$E$54:$I$54,0))</f>
        <v>7.2472170686456415E-3</v>
      </c>
      <c r="O17" s="20"/>
      <c r="P17" s="253" t="s">
        <v>82</v>
      </c>
      <c r="Q17" s="78">
        <f>IF(ISBLANK(P17),0,VLOOKUP(P17,Listes_v1!$E$168:$F$169,2,FALSE))</f>
        <v>1</v>
      </c>
      <c r="R17" s="182"/>
      <c r="S17" s="252">
        <f t="shared" si="4"/>
        <v>7.2472170686456415E-3</v>
      </c>
      <c r="T17" s="20"/>
      <c r="U17" s="253"/>
      <c r="V17" s="482">
        <f>IF(ISBLANK(U17),0,VLOOKUP(U17,Listes_v1!$E$168:$F$169,2,FALSE))</f>
        <v>0</v>
      </c>
      <c r="W17" s="182"/>
      <c r="X17" s="252">
        <f t="shared" si="5"/>
        <v>0</v>
      </c>
      <c r="Y17" s="182"/>
      <c r="AA17" s="253"/>
      <c r="AB17" s="482">
        <f>IF(ISBLANK(AA17),0,VLOOKUP(AA17,Listes_v1!$E$168:$F$169,2,FALSE))</f>
        <v>0</v>
      </c>
      <c r="AC17" s="182"/>
      <c r="AD17" s="252">
        <f t="shared" si="6"/>
        <v>0</v>
      </c>
      <c r="AE17" s="182"/>
      <c r="AG17" s="253"/>
      <c r="AH17" s="482">
        <f>IF(ISBLANK(AG17),0,VLOOKUP(AG17,Listes_v1!$E$168:$F$169,2,FALSE))</f>
        <v>0</v>
      </c>
      <c r="AI17" s="182"/>
      <c r="AJ17" s="252">
        <f t="shared" si="7"/>
        <v>0</v>
      </c>
      <c r="AK17" s="182"/>
      <c r="AU17" s="21" t="s">
        <v>77</v>
      </c>
      <c r="AV17" s="15"/>
      <c r="AW17" s="15"/>
      <c r="AX17" s="15" t="s">
        <v>56</v>
      </c>
      <c r="AY17" s="23">
        <v>1</v>
      </c>
    </row>
    <row r="18" spans="1:51" ht="151.80000000000001" x14ac:dyDescent="0.3">
      <c r="A18" s="822"/>
      <c r="B18" s="811"/>
      <c r="C18" s="812"/>
      <c r="D18" s="20"/>
      <c r="E18" s="21"/>
      <c r="F18" s="612" t="s">
        <v>1379</v>
      </c>
      <c r="G18" s="719" t="s">
        <v>1372</v>
      </c>
      <c r="H18" s="578" t="s">
        <v>1373</v>
      </c>
      <c r="I18" s="370">
        <f>Calculs!F14</f>
        <v>0.25</v>
      </c>
      <c r="J18" s="602" t="s">
        <v>1374</v>
      </c>
      <c r="K18" s="400" t="s">
        <v>64</v>
      </c>
      <c r="L18" s="602" t="s">
        <v>1400</v>
      </c>
      <c r="M18" s="718" t="s">
        <v>1375</v>
      </c>
      <c r="N18" s="252">
        <f>INDEX(Calculs!$E$54:$I$76,MATCH('Axe 3'!$A$17,Calculs!$C$28:$C$49,0),MATCH(LEFT('Axe 3'!G18,8),Calculs!$E$54:$I$54,0))</f>
        <v>1.4494434137291283E-2</v>
      </c>
      <c r="O18" s="20"/>
      <c r="P18" s="254" t="s">
        <v>875</v>
      </c>
      <c r="Q18" s="283">
        <f>IF(ISBLANK(P18),0,VLOOKUP(P18,Listes_v1!$H$168:$I$171,2,FALSE))</f>
        <v>0.5</v>
      </c>
      <c r="R18" s="412"/>
      <c r="S18" s="252">
        <f t="shared" si="4"/>
        <v>7.2472170686456415E-3</v>
      </c>
      <c r="T18" s="20"/>
      <c r="U18" s="254"/>
      <c r="V18" s="482">
        <f>IF(ISBLANK(U18),0,VLOOKUP(U18,Listes_v1!$H$168:$I$171,2,FALSE))</f>
        <v>0</v>
      </c>
      <c r="W18" s="182"/>
      <c r="X18" s="252">
        <f t="shared" si="5"/>
        <v>0</v>
      </c>
      <c r="Y18" s="182"/>
      <c r="AA18" s="254"/>
      <c r="AB18" s="482">
        <f>IF(ISBLANK(AA18),0,VLOOKUP(AA18,Listes_v1!$H$168:$I$171,2,FALSE))</f>
        <v>0</v>
      </c>
      <c r="AC18" s="182"/>
      <c r="AD18" s="252">
        <f t="shared" si="6"/>
        <v>0</v>
      </c>
      <c r="AE18" s="182"/>
      <c r="AG18" s="254"/>
      <c r="AH18" s="482">
        <f>IF(ISBLANK(AG18),0,VLOOKUP(AG18,Listes_v1!$H$168:$I$171,2,FALSE))</f>
        <v>0</v>
      </c>
      <c r="AI18" s="182"/>
      <c r="AJ18" s="252">
        <f t="shared" si="7"/>
        <v>0</v>
      </c>
      <c r="AK18" s="182"/>
      <c r="AU18" s="21" t="s">
        <v>77</v>
      </c>
      <c r="AV18" s="15"/>
      <c r="AW18" s="15"/>
      <c r="AX18" s="15" t="s">
        <v>73</v>
      </c>
      <c r="AY18" s="23">
        <v>1</v>
      </c>
    </row>
    <row r="19" spans="1:51" ht="151.80000000000001" x14ac:dyDescent="0.3">
      <c r="A19" s="822"/>
      <c r="B19" s="811"/>
      <c r="C19" s="812"/>
      <c r="D19" s="20"/>
      <c r="E19" s="234"/>
      <c r="F19" s="612" t="s">
        <v>1376</v>
      </c>
      <c r="G19" s="475" t="s">
        <v>675</v>
      </c>
      <c r="H19" s="578" t="s">
        <v>1385</v>
      </c>
      <c r="I19" s="370">
        <f>Calculs!G14</f>
        <v>0.25</v>
      </c>
      <c r="J19" s="239" t="s">
        <v>639</v>
      </c>
      <c r="K19" s="400" t="s">
        <v>64</v>
      </c>
      <c r="L19" s="602" t="s">
        <v>1401</v>
      </c>
      <c r="M19" s="718" t="s">
        <v>1377</v>
      </c>
      <c r="N19" s="252">
        <f>INDEX(Calculs!$E$54:$I$76,MATCH('Axe 3'!$A$17,Calculs!$C$28:$C$49,0),MATCH(LEFT('Axe 3'!G19,8),Calculs!$E$54:$I$54,0))</f>
        <v>7.2472170686456415E-3</v>
      </c>
      <c r="O19" s="17"/>
      <c r="P19" s="253" t="s">
        <v>82</v>
      </c>
      <c r="Q19" s="78">
        <f>IF(ISBLANK(P19),0,VLOOKUP(P19,Listes_v1!$K$168:$L$169,2,FALSE))</f>
        <v>1</v>
      </c>
      <c r="R19" s="182"/>
      <c r="S19" s="252">
        <f t="shared" si="4"/>
        <v>7.2472170686456415E-3</v>
      </c>
      <c r="T19" s="20"/>
      <c r="U19" s="253"/>
      <c r="V19" s="482">
        <f>IF(ISBLANK(U19),0,VLOOKUP(U19,Listes_v1!$K$168:$L$169,2,FALSE))</f>
        <v>0</v>
      </c>
      <c r="W19" s="182"/>
      <c r="X19" s="252">
        <f t="shared" si="5"/>
        <v>0</v>
      </c>
      <c r="Y19" s="182"/>
      <c r="AA19" s="253"/>
      <c r="AB19" s="482">
        <f>IF(ISBLANK(AA19),0,VLOOKUP(AA19,Listes_v1!$K$168:$L$169,2,FALSE))</f>
        <v>0</v>
      </c>
      <c r="AC19" s="182"/>
      <c r="AD19" s="252">
        <f t="shared" si="6"/>
        <v>0</v>
      </c>
      <c r="AE19" s="182"/>
      <c r="AG19" s="253"/>
      <c r="AH19" s="482">
        <f>IF(ISBLANK(AG19),0,VLOOKUP(AG19,Listes_v1!$K$168:$L$169,2,FALSE))</f>
        <v>0</v>
      </c>
      <c r="AI19" s="182"/>
      <c r="AJ19" s="252">
        <f t="shared" si="7"/>
        <v>0</v>
      </c>
      <c r="AK19" s="182"/>
      <c r="AU19" s="21" t="s">
        <v>77</v>
      </c>
      <c r="AV19" s="15"/>
      <c r="AW19" s="15"/>
      <c r="AX19" s="15" t="s">
        <v>73</v>
      </c>
      <c r="AY19" s="23">
        <v>1</v>
      </c>
    </row>
    <row r="20" spans="1:51" ht="289.8" x14ac:dyDescent="0.3">
      <c r="A20" s="822"/>
      <c r="B20" s="811"/>
      <c r="C20" s="812"/>
      <c r="D20" s="20"/>
      <c r="E20" s="21"/>
      <c r="F20" s="612" t="s">
        <v>1379</v>
      </c>
      <c r="G20" s="718" t="s">
        <v>1382</v>
      </c>
      <c r="H20" s="602" t="s">
        <v>1384</v>
      </c>
      <c r="I20" s="370">
        <f>Calculs!H14</f>
        <v>0.25</v>
      </c>
      <c r="J20" s="239" t="s">
        <v>639</v>
      </c>
      <c r="K20" s="400" t="s">
        <v>64</v>
      </c>
      <c r="L20" s="602" t="s">
        <v>1402</v>
      </c>
      <c r="M20" s="606" t="s">
        <v>1386</v>
      </c>
      <c r="N20" s="252">
        <f>INDEX(Calculs!$E$54:$I$76,MATCH('Axe 3'!$A$17,Calculs!$C$28:$C$49,0),MATCH(LEFT('Axe 3'!G20,8),Calculs!$E$54:$I$54,0))</f>
        <v>0</v>
      </c>
      <c r="O20" s="20"/>
      <c r="P20" s="253" t="s">
        <v>56</v>
      </c>
      <c r="Q20" s="78">
        <f>IF(ISBLANK(P20),0,VLOOKUP(P20,Listes_v1!$N$168:$O$169,2,FALSE))</f>
        <v>0</v>
      </c>
      <c r="R20" s="182"/>
      <c r="S20" s="252">
        <f t="shared" si="4"/>
        <v>0</v>
      </c>
      <c r="T20" s="20"/>
      <c r="U20" s="253"/>
      <c r="V20" s="482">
        <f>IF(ISBLANK(U20),0,VLOOKUP(U20,Listes_v1!$N$168:$O$169,2,FALSE))</f>
        <v>0</v>
      </c>
      <c r="W20" s="182"/>
      <c r="X20" s="252">
        <f t="shared" si="5"/>
        <v>0</v>
      </c>
      <c r="Y20" s="182"/>
      <c r="AA20" s="253"/>
      <c r="AB20" s="482">
        <f>IF(ISBLANK(AA20),0,VLOOKUP(AA20,Listes_v1!$N$168:$O$169,2,FALSE))</f>
        <v>0</v>
      </c>
      <c r="AC20" s="182"/>
      <c r="AD20" s="252">
        <f t="shared" si="6"/>
        <v>0</v>
      </c>
      <c r="AE20" s="182"/>
      <c r="AG20" s="253"/>
      <c r="AH20" s="482">
        <f>IF(ISBLANK(AG20),0,VLOOKUP(AG20,Listes_v1!$N$168:$O$169,2,FALSE))</f>
        <v>0</v>
      </c>
      <c r="AI20" s="182"/>
      <c r="AJ20" s="252">
        <f t="shared" si="7"/>
        <v>0</v>
      </c>
      <c r="AK20" s="182"/>
      <c r="AU20" s="21" t="s">
        <v>77</v>
      </c>
      <c r="AV20" s="15"/>
      <c r="AW20" s="15"/>
      <c r="AX20" s="15" t="s">
        <v>73</v>
      </c>
      <c r="AY20" s="23">
        <v>1</v>
      </c>
    </row>
    <row r="21" spans="1:51" s="451" customFormat="1" ht="13.05" customHeight="1" x14ac:dyDescent="0.3">
      <c r="E21" s="453"/>
      <c r="F21" s="453"/>
      <c r="G21" s="464" t="s">
        <v>50</v>
      </c>
      <c r="I21" s="454"/>
      <c r="M21" s="468"/>
      <c r="N21" s="455"/>
      <c r="P21" s="456"/>
      <c r="R21" s="456"/>
      <c r="S21" s="455"/>
      <c r="U21" s="456"/>
      <c r="W21" s="456"/>
      <c r="X21" s="455"/>
      <c r="Y21" s="456"/>
      <c r="AA21" s="456"/>
      <c r="AC21" s="456"/>
      <c r="AD21" s="455"/>
      <c r="AE21" s="456"/>
      <c r="AG21" s="456"/>
      <c r="AI21" s="456"/>
      <c r="AJ21" s="455"/>
      <c r="AK21" s="456"/>
    </row>
    <row r="22" spans="1:51" s="19" customFormat="1" ht="110.4" customHeight="1" x14ac:dyDescent="0.3">
      <c r="A22" s="810" t="s">
        <v>50</v>
      </c>
      <c r="B22" s="811" t="s">
        <v>676</v>
      </c>
      <c r="C22" s="812" t="s">
        <v>669</v>
      </c>
      <c r="D22" s="20"/>
      <c r="E22" s="234"/>
      <c r="F22" s="612" t="s">
        <v>893</v>
      </c>
      <c r="G22" s="686" t="s">
        <v>692</v>
      </c>
      <c r="H22" s="687" t="s">
        <v>1294</v>
      </c>
      <c r="I22" s="601">
        <f>Calculs!E15</f>
        <v>0.3</v>
      </c>
      <c r="J22" s="578" t="s">
        <v>677</v>
      </c>
      <c r="K22" s="578"/>
      <c r="L22" s="613" t="s">
        <v>1403</v>
      </c>
      <c r="M22" s="613" t="s">
        <v>485</v>
      </c>
      <c r="N22" s="252">
        <f>INDEX(Calculs!$E$54:$I$76,MATCH('Axe 3'!$A$22,Calculs!$C$28:$C$49,0),MATCH(LEFT('Axe 3'!G22,8),Calculs!$E$54:$I$54,0))</f>
        <v>7.2472170686456415E-3</v>
      </c>
      <c r="O22" s="20"/>
      <c r="P22" s="495" t="s">
        <v>842</v>
      </c>
      <c r="Q22" s="482">
        <f>IF(ISBLANK(P22),0,VLOOKUP(P22,Listes_v1!$E$178:$F$182,2,FALSE))</f>
        <v>0.5</v>
      </c>
      <c r="R22" s="412"/>
      <c r="S22" s="479">
        <f>IF(OR(ISBLANK(P22),ISBLANK(#REF!)),0,$N22*Q22)</f>
        <v>3.6236085343228207E-3</v>
      </c>
      <c r="T22" s="20"/>
      <c r="U22" s="495"/>
      <c r="V22" s="482">
        <f>IF(ISBLANK(U22),0,VLOOKUP(U22,Listes_v1!$E$178:$F$182,2,FALSE))</f>
        <v>0</v>
      </c>
      <c r="W22" s="182"/>
      <c r="X22" s="252">
        <f>IF(ISBLANK(U22),0,$N22*V22)</f>
        <v>0</v>
      </c>
      <c r="Y22" s="182"/>
      <c r="Z22" s="20"/>
      <c r="AA22" s="495"/>
      <c r="AB22" s="482">
        <f>IF(ISBLANK(AA22),0,VLOOKUP(AA22,Listes_v1!$E$178:$F$182,2,FALSE))</f>
        <v>0</v>
      </c>
      <c r="AC22" s="182"/>
      <c r="AD22" s="252">
        <f t="shared" si="6"/>
        <v>0</v>
      </c>
      <c r="AE22" s="182"/>
      <c r="AF22" s="20"/>
      <c r="AG22" s="495"/>
      <c r="AH22" s="482">
        <f>IF(ISBLANK(AG22),0,VLOOKUP(AG22,Listes_v1!$E$178:$F$182,2,FALSE))</f>
        <v>0</v>
      </c>
      <c r="AI22" s="182"/>
      <c r="AJ22" s="252">
        <f t="shared" si="7"/>
        <v>0</v>
      </c>
      <c r="AK22" s="182"/>
      <c r="AU22" s="21" t="s">
        <v>68</v>
      </c>
      <c r="AV22" s="15"/>
      <c r="AW22" s="15"/>
      <c r="AX22" s="483" t="s">
        <v>56</v>
      </c>
      <c r="AY22" s="23">
        <v>1</v>
      </c>
    </row>
    <row r="23" spans="1:51" ht="110.55" customHeight="1" x14ac:dyDescent="0.3">
      <c r="A23" s="810"/>
      <c r="B23" s="811"/>
      <c r="C23" s="812"/>
      <c r="D23" s="20"/>
      <c r="E23" s="21"/>
      <c r="F23" s="612" t="s">
        <v>893</v>
      </c>
      <c r="G23" s="475" t="s">
        <v>1295</v>
      </c>
      <c r="H23" s="330" t="s">
        <v>1296</v>
      </c>
      <c r="I23" s="693">
        <f>Calculs!F15</f>
        <v>0.25</v>
      </c>
      <c r="J23" s="578" t="s">
        <v>583</v>
      </c>
      <c r="K23" s="578"/>
      <c r="L23" s="578" t="s">
        <v>1404</v>
      </c>
      <c r="M23" s="588" t="s">
        <v>678</v>
      </c>
      <c r="N23" s="252">
        <f>INDEX(Calculs!$E$54:$I$76,MATCH('Axe 3'!$A$22,Calculs!$C$28:$C$49,0),MATCH(LEFT('Axe 3'!G23,8),Calculs!$E$54:$I$54,0))</f>
        <v>7.2472170686456415E-3</v>
      </c>
      <c r="O23" s="20"/>
      <c r="P23" s="485" t="s">
        <v>844</v>
      </c>
      <c r="Q23" s="272">
        <f>IF(ISBLANK(P23),0,VLOOKUP(P23,Listes_v1!$H$178:$I$180,2,FALSE))</f>
        <v>0.2</v>
      </c>
      <c r="R23" s="412"/>
      <c r="S23" s="252">
        <f t="shared" ref="S23:S29" si="8">IF(ISBLANK(P23),0,$N23*Q23)</f>
        <v>1.4494434137291283E-3</v>
      </c>
      <c r="T23" s="20"/>
      <c r="U23" s="485"/>
      <c r="V23" s="482">
        <f>IF(ISBLANK(U23),0,VLOOKUP(U23,Listes_v1!$H$178:$I$180,2,FALSE))</f>
        <v>0</v>
      </c>
      <c r="W23" s="182"/>
      <c r="X23" s="252">
        <f>IF(ISBLANK(U23),0,$N23*V23)</f>
        <v>0</v>
      </c>
      <c r="Y23" s="182"/>
      <c r="AA23" s="485"/>
      <c r="AB23" s="482">
        <f>IF(ISBLANK(AA23),0,VLOOKUP(AA23,Listes_v1!$H$178:$I$180,2,FALSE))</f>
        <v>0</v>
      </c>
      <c r="AC23" s="182"/>
      <c r="AD23" s="252">
        <f t="shared" ref="AD23:AD29" si="9">IF(ISBLANK(AA23),0,$N23*AB23)</f>
        <v>0</v>
      </c>
      <c r="AE23" s="182"/>
      <c r="AG23" s="485"/>
      <c r="AH23" s="482">
        <f>IF(ISBLANK(AG23),0,VLOOKUP(AG23,Listes_v1!$H$178:$I$180,2,FALSE))</f>
        <v>0</v>
      </c>
      <c r="AI23" s="182"/>
      <c r="AJ23" s="252">
        <f t="shared" ref="AJ23:AJ29" si="10">IF(ISBLANK(AG23),0,$N23*AH23)</f>
        <v>0</v>
      </c>
      <c r="AK23" s="182"/>
      <c r="AU23" s="21" t="s">
        <v>68</v>
      </c>
      <c r="AV23" s="15"/>
      <c r="AW23" s="15"/>
      <c r="AX23" s="15" t="s">
        <v>73</v>
      </c>
      <c r="AY23" s="23">
        <v>1</v>
      </c>
    </row>
    <row r="24" spans="1:51" ht="172.5" customHeight="1" x14ac:dyDescent="0.3">
      <c r="A24" s="810"/>
      <c r="B24" s="811"/>
      <c r="C24" s="812"/>
      <c r="D24" s="20"/>
      <c r="E24" s="234"/>
      <c r="F24" s="578" t="s">
        <v>894</v>
      </c>
      <c r="G24" s="475" t="s">
        <v>1368</v>
      </c>
      <c r="H24" s="330" t="s">
        <v>1297</v>
      </c>
      <c r="I24" s="693">
        <f>Calculs!G15</f>
        <v>0.3</v>
      </c>
      <c r="J24" s="578" t="s">
        <v>486</v>
      </c>
      <c r="K24" s="578" t="s">
        <v>64</v>
      </c>
      <c r="L24" s="578" t="s">
        <v>1405</v>
      </c>
      <c r="M24" s="588" t="s">
        <v>618</v>
      </c>
      <c r="N24" s="252">
        <f>INDEX(Calculs!$E$54:$I$76,MATCH('Axe 3'!$A$22,Calculs!$C$28:$C$49,0),MATCH(LEFT('Axe 3'!G24,8),Calculs!$E$54:$I$54,0))</f>
        <v>7.2472170686456415E-3</v>
      </c>
      <c r="O24" s="20"/>
      <c r="P24" s="254" t="s">
        <v>561</v>
      </c>
      <c r="Q24" s="272">
        <f>IF(ISBLANK(P24),0,VLOOKUP(P24,Listes_v1!$K$178:$L$180,2,FALSE))</f>
        <v>1</v>
      </c>
      <c r="R24" s="412"/>
      <c r="S24" s="252">
        <f t="shared" si="8"/>
        <v>7.2472170686456415E-3</v>
      </c>
      <c r="T24" s="20"/>
      <c r="U24" s="254"/>
      <c r="V24" s="482">
        <f>IF(ISBLANK(U24),0,VLOOKUP(U24,Listes_v1!$K$178:$L$180,2,FALSE))</f>
        <v>0</v>
      </c>
      <c r="W24" s="182"/>
      <c r="X24" s="252">
        <f t="shared" ref="X24:X29" si="11">IF(ISBLANK(U24),0,$N24*V24)</f>
        <v>0</v>
      </c>
      <c r="Y24" s="182"/>
      <c r="AA24" s="254"/>
      <c r="AB24" s="482">
        <f>IF(ISBLANK(AA24),0,VLOOKUP(AA24,Listes_v1!$K$178:$L$180,2,FALSE))</f>
        <v>0</v>
      </c>
      <c r="AC24" s="182"/>
      <c r="AD24" s="252">
        <f>IF(ISBLANK(AA24),0,$N24*AB24)</f>
        <v>0</v>
      </c>
      <c r="AE24" s="182"/>
      <c r="AG24" s="254"/>
      <c r="AH24" s="482">
        <f>IF(ISBLANK(AG24),0,VLOOKUP(AG24,Listes_v1!$K$178:$L$180,2,FALSE))</f>
        <v>0</v>
      </c>
      <c r="AI24" s="182"/>
      <c r="AJ24" s="252">
        <f t="shared" si="10"/>
        <v>0</v>
      </c>
      <c r="AK24" s="182"/>
      <c r="AU24" s="21" t="s">
        <v>68</v>
      </c>
      <c r="AV24" s="15"/>
      <c r="AW24" s="15"/>
      <c r="AX24" s="15" t="s">
        <v>73</v>
      </c>
      <c r="AY24" s="23">
        <v>1</v>
      </c>
    </row>
    <row r="25" spans="1:51" ht="82.8" x14ac:dyDescent="0.3">
      <c r="A25" s="810"/>
      <c r="B25" s="811"/>
      <c r="C25" s="812"/>
      <c r="D25" s="20"/>
      <c r="E25" s="21"/>
      <c r="F25" s="612" t="s">
        <v>893</v>
      </c>
      <c r="G25" s="475" t="s">
        <v>1298</v>
      </c>
      <c r="H25" s="330" t="s">
        <v>1299</v>
      </c>
      <c r="I25" s="693">
        <f>Calculs!H15</f>
        <v>0.15</v>
      </c>
      <c r="J25" s="578" t="s">
        <v>679</v>
      </c>
      <c r="K25" s="578" t="s">
        <v>64</v>
      </c>
      <c r="L25" s="578" t="s">
        <v>1406</v>
      </c>
      <c r="M25" s="588" t="s">
        <v>584</v>
      </c>
      <c r="N25" s="252">
        <f>INDEX(Calculs!$E$54:$I$76,MATCH('Axe 3'!$A$22,Calculs!$C$28:$C$49,0),MATCH(LEFT('Axe 3'!G25,8),Calculs!$E$54:$I$54,0))</f>
        <v>7.2472170686456415E-3</v>
      </c>
      <c r="O25" s="20"/>
      <c r="P25" s="254" t="s">
        <v>1302</v>
      </c>
      <c r="Q25" s="272">
        <f>IF(ISBLANK(P25),0,VLOOKUP(P25,Listes_v1!$N$178:$O$180,2,FALSE))</f>
        <v>1</v>
      </c>
      <c r="R25" s="182"/>
      <c r="S25" s="252">
        <f t="shared" si="8"/>
        <v>7.2472170686456415E-3</v>
      </c>
      <c r="T25" s="20"/>
      <c r="U25" s="253"/>
      <c r="V25" s="482">
        <f>IF(ISBLANK(U25),0,VLOOKUP(U25,Listes_v1!$N$178:$O$179,2,FALSE))</f>
        <v>0</v>
      </c>
      <c r="W25" s="182"/>
      <c r="X25" s="252">
        <f t="shared" si="11"/>
        <v>0</v>
      </c>
      <c r="Y25" s="182"/>
      <c r="AA25" s="253"/>
      <c r="AB25" s="482">
        <f>IF(ISBLANK(AA25),0,VLOOKUP(AA25,Listes_v1!$N$178:$O$179,2,FALSE))</f>
        <v>0</v>
      </c>
      <c r="AC25" s="257"/>
      <c r="AD25" s="252">
        <f t="shared" si="9"/>
        <v>0</v>
      </c>
      <c r="AE25" s="257"/>
      <c r="AG25" s="253"/>
      <c r="AH25" s="482">
        <f>IF(ISBLANK(AG25),0,VLOOKUP(AG25,Listes_v1!$N$178:$O$179,2,FALSE))</f>
        <v>0</v>
      </c>
      <c r="AI25" s="257"/>
      <c r="AJ25" s="252">
        <f t="shared" si="10"/>
        <v>0</v>
      </c>
      <c r="AK25" s="257"/>
      <c r="AU25" s="21" t="s">
        <v>68</v>
      </c>
      <c r="AV25" s="15"/>
      <c r="AW25" s="15"/>
      <c r="AX25" s="15" t="s">
        <v>73</v>
      </c>
      <c r="AY25" s="23">
        <v>1</v>
      </c>
    </row>
    <row r="26" spans="1:51" s="451" customFormat="1" ht="13.5" customHeight="1" x14ac:dyDescent="0.3">
      <c r="E26" s="453"/>
      <c r="F26" s="453"/>
      <c r="G26" s="464" t="s">
        <v>51</v>
      </c>
      <c r="I26" s="454"/>
      <c r="M26" s="468"/>
      <c r="N26" s="455"/>
      <c r="P26" s="456"/>
      <c r="R26" s="456"/>
      <c r="S26" s="455"/>
      <c r="U26" s="456"/>
      <c r="W26" s="456"/>
      <c r="X26" s="455"/>
      <c r="Y26" s="456"/>
      <c r="AA26" s="456"/>
      <c r="AC26" s="456"/>
      <c r="AD26" s="455"/>
      <c r="AE26" s="456"/>
      <c r="AG26" s="456"/>
      <c r="AI26" s="456"/>
      <c r="AJ26" s="455"/>
      <c r="AK26" s="456"/>
    </row>
    <row r="27" spans="1:51" ht="272.10000000000002" customHeight="1" x14ac:dyDescent="0.3">
      <c r="A27" s="810" t="s">
        <v>51</v>
      </c>
      <c r="B27" s="811" t="s">
        <v>52</v>
      </c>
      <c r="C27" s="812" t="s">
        <v>707</v>
      </c>
      <c r="E27" s="21"/>
      <c r="F27" s="242"/>
      <c r="G27" s="475" t="s">
        <v>706</v>
      </c>
      <c r="H27" s="372" t="s">
        <v>687</v>
      </c>
      <c r="I27" s="370">
        <f>Calculs!E16</f>
        <v>0.2</v>
      </c>
      <c r="J27" s="239" t="s">
        <v>686</v>
      </c>
      <c r="K27" s="239" t="s">
        <v>64</v>
      </c>
      <c r="L27" s="239"/>
      <c r="M27" s="369" t="s">
        <v>688</v>
      </c>
      <c r="N27" s="252">
        <f>INDEX(Calculs!$E$54:$I$76,MATCH('Axe 3'!$A$27,Calculs!$C$28:$C$49,0),MATCH(LEFT('Axe 3'!G27,8),Calculs!$E$54:$I$54,0))</f>
        <v>8.6966604823747688E-3</v>
      </c>
      <c r="O27" s="20"/>
      <c r="P27" s="495" t="s">
        <v>82</v>
      </c>
      <c r="Q27" s="78">
        <f>IF(ISBLANK(P27),0,VLOOKUP(P27,Listes_v1!$E$187:$F$188,2,FALSE))</f>
        <v>1</v>
      </c>
      <c r="R27" s="412"/>
      <c r="S27" s="252">
        <f t="shared" si="8"/>
        <v>8.6966604823747688E-3</v>
      </c>
      <c r="T27" s="20"/>
      <c r="U27" s="495"/>
      <c r="V27" s="482">
        <f>IF(ISBLANK(U27),0,VLOOKUP(U27,Listes_v1!$E$187:$F$188,2,FALSE))</f>
        <v>0</v>
      </c>
      <c r="W27" s="182"/>
      <c r="X27" s="252">
        <f t="shared" si="11"/>
        <v>0</v>
      </c>
      <c r="Y27" s="182"/>
      <c r="AA27" s="495"/>
      <c r="AB27" s="482">
        <f>IF(ISBLANK(AA27),0,VLOOKUP(AA27,Listes_v1!$E$187:$F$188,2,FALSE))</f>
        <v>0</v>
      </c>
      <c r="AC27" s="182"/>
      <c r="AD27" s="252">
        <f t="shared" si="9"/>
        <v>0</v>
      </c>
      <c r="AE27" s="182"/>
      <c r="AG27" s="495"/>
      <c r="AH27" s="482">
        <f>IF(ISBLANK(AG27),0,VLOOKUP(AG27,Listes_v1!$E$187:$F$188,2,FALSE))</f>
        <v>0</v>
      </c>
      <c r="AI27" s="182"/>
      <c r="AJ27" s="252">
        <f t="shared" si="10"/>
        <v>0</v>
      </c>
      <c r="AK27" s="182"/>
      <c r="AU27" s="21" t="s">
        <v>87</v>
      </c>
      <c r="AV27" s="15" t="s">
        <v>57</v>
      </c>
      <c r="AW27" s="15"/>
      <c r="AX27" s="15" t="s">
        <v>56</v>
      </c>
      <c r="AY27" s="23">
        <v>1</v>
      </c>
    </row>
    <row r="28" spans="1:51" ht="223.5" customHeight="1" x14ac:dyDescent="0.3">
      <c r="A28" s="810"/>
      <c r="B28" s="811"/>
      <c r="C28" s="812"/>
      <c r="E28" s="21"/>
      <c r="F28" s="242"/>
      <c r="G28" s="476" t="s">
        <v>1407</v>
      </c>
      <c r="H28" s="239"/>
      <c r="I28" s="370">
        <f>Calculs!F16</f>
        <v>0.2</v>
      </c>
      <c r="J28" s="402" t="s">
        <v>710</v>
      </c>
      <c r="K28" s="402"/>
      <c r="L28" s="402" t="s">
        <v>1409</v>
      </c>
      <c r="M28" s="403" t="s">
        <v>680</v>
      </c>
      <c r="N28" s="252">
        <f>INDEX(Calculs!$E$54:$I$76,MATCH('Axe 3'!$A$27,Calculs!$C$28:$C$49,0),MATCH(LEFT('Axe 3'!G28,8),Calculs!$E$54:$I$54,0))</f>
        <v>7.2472170686456415E-3</v>
      </c>
      <c r="O28" s="20"/>
      <c r="P28" s="495" t="s">
        <v>847</v>
      </c>
      <c r="Q28" s="482">
        <f>IF(ISBLANK(P28),0,VLOOKUP(P28,Listes_v1!$H$187:$I$191,2,FALSE))</f>
        <v>0.75</v>
      </c>
      <c r="R28" s="412"/>
      <c r="S28" s="252">
        <f t="shared" si="8"/>
        <v>5.4354128014842311E-3</v>
      </c>
      <c r="T28" s="20"/>
      <c r="U28" s="495"/>
      <c r="V28" s="482">
        <f>IF(ISBLANK(U28),0,VLOOKUP(U28,Listes_v1!$H$187:$I$191,2,FALSE))</f>
        <v>0</v>
      </c>
      <c r="W28" s="182"/>
      <c r="X28" s="252">
        <f t="shared" si="11"/>
        <v>0</v>
      </c>
      <c r="Y28" s="182"/>
      <c r="AA28" s="495"/>
      <c r="AB28" s="482">
        <f>IF(ISBLANK(AA28),0,VLOOKUP(AA28,Listes_v1!$H$187:$I$191,2,FALSE))</f>
        <v>0</v>
      </c>
      <c r="AC28" s="182"/>
      <c r="AD28" s="252">
        <f>IF(ISBLANK(AA28),0,$N28*AB28)</f>
        <v>0</v>
      </c>
      <c r="AE28" s="182"/>
      <c r="AG28" s="495"/>
      <c r="AH28" s="482">
        <f>IF(ISBLANK(AG28),0,VLOOKUP(AG28,Listes_v1!$H$187:$I$191,2,FALSE))</f>
        <v>0</v>
      </c>
      <c r="AI28" s="182"/>
      <c r="AJ28" s="252">
        <f t="shared" si="10"/>
        <v>0</v>
      </c>
      <c r="AK28" s="182"/>
      <c r="AU28" s="21"/>
      <c r="AV28" s="15"/>
      <c r="AW28" s="15"/>
      <c r="AX28" s="15"/>
      <c r="AY28" s="23"/>
    </row>
    <row r="29" spans="1:51" ht="64.95" customHeight="1" x14ac:dyDescent="0.3">
      <c r="A29" s="810"/>
      <c r="B29" s="811"/>
      <c r="C29" s="812"/>
      <c r="E29" s="21"/>
      <c r="F29" s="242"/>
      <c r="G29" s="807" t="s">
        <v>708</v>
      </c>
      <c r="H29" s="804"/>
      <c r="I29" s="778">
        <f>Calculs!G16</f>
        <v>0.3</v>
      </c>
      <c r="J29" s="793" t="s">
        <v>709</v>
      </c>
      <c r="K29" s="242"/>
      <c r="L29" s="772" t="s">
        <v>1408</v>
      </c>
      <c r="M29" s="804" t="s">
        <v>689</v>
      </c>
      <c r="N29" s="754">
        <f>INDEX(Calculs!$E$54:$I$76,MATCH('Axe 3'!$A$27,Calculs!$C$28:$C$49,0),MATCH(LEFT('Axe 3'!G29,8),Calculs!$E$54:$I$54,0))</f>
        <v>8.6966604823747688E-3</v>
      </c>
      <c r="O29" s="20"/>
      <c r="P29" s="253" t="s">
        <v>82</v>
      </c>
      <c r="Q29" s="757">
        <f>IF(ISBLANK(P29),0,VLOOKUP(P29,Listes_v1!$K$188:$L$189,2,FALSE))+IF(ISBLANK(P30),0,VLOOKUP(P30,Listes_v1!$K$191:$L$192,2,FALSE))+IF(ISBLANK(P31),0,VLOOKUP(P31,Listes_v1!$K$194:$L$197,2,FALSE))+IF(ISBLANK(P32),0,VLOOKUP(P32,Listes_v1!$K$199:$L$200,2,FALSE))+IF(ISBLANK(P33),0,VLOOKUP(P33,Listes_v1!$K$202:$L$203,2,FALSE))</f>
        <v>0.5</v>
      </c>
      <c r="R29" s="560"/>
      <c r="S29" s="754">
        <f t="shared" si="8"/>
        <v>4.3483302411873844E-3</v>
      </c>
      <c r="T29" s="20"/>
      <c r="U29" s="253"/>
      <c r="V29" s="757">
        <f>IF(ISBLANK(U29),0,VLOOKUP(U29,Listes_v1!$K$188:$L$189,2,FALSE))+IF(ISBLANK(U30),0,VLOOKUP(U30,Listes_v1!$K$191:$L$192,2,FALSE))+IF(ISBLANK(U31),0,VLOOKUP(U31,Listes_v1!$K$194:$L$197,2,FALSE))+IF(ISBLANK(U32),0,VLOOKUP(U32,Listes_v1!$K$199:$L$200,2,FALSE))+IF(ISBLANK(U33),0,VLOOKUP(U33,Listes_v1!$K$202:$L$203,2,FALSE))</f>
        <v>0</v>
      </c>
      <c r="W29" s="182"/>
      <c r="X29" s="754">
        <f t="shared" si="11"/>
        <v>0</v>
      </c>
      <c r="Y29" s="182"/>
      <c r="AA29" s="253"/>
      <c r="AB29" s="757">
        <f>IF(ISBLANK(AA29),0,VLOOKUP(AA29,Listes_v1!$K$188:$L$189,2,FALSE))+IF(ISBLANK(AA30),0,VLOOKUP(AA30,Listes_v1!$K$191:$L$192,2,FALSE))+IF(ISBLANK(AA31),0,VLOOKUP(AA31,Listes_v1!$K$194:$L$197,2,FALSE))+IF(ISBLANK(AA32),0,VLOOKUP(AA32,Listes_v1!$K$199:$L$200,2,FALSE))+IF(ISBLANK(AA33),0,VLOOKUP(AA33,Listes_v1!$K$202:$L$203,2,FALSE))</f>
        <v>0</v>
      </c>
      <c r="AC29" s="182"/>
      <c r="AD29" s="754">
        <f t="shared" si="9"/>
        <v>0</v>
      </c>
      <c r="AE29" s="182"/>
      <c r="AG29" s="253"/>
      <c r="AH29" s="757">
        <f>IF(ISBLANK(AG29),0,VLOOKUP(AG29,Listes_v1!$K$188:$L$189,2,FALSE))+IF(ISBLANK(AG30),0,VLOOKUP(AG30,Listes_v1!$K$191:$L$192,2,FALSE))+IF(ISBLANK(AG31),0,VLOOKUP(AG31,Listes_v1!$K$194:$L$197,2,FALSE))+IF(ISBLANK(AG32),0,VLOOKUP(AG32,Listes_v1!$K$199:$L$200,2,FALSE))+IF(ISBLANK(AG33),0,VLOOKUP(AG33,Listes_v1!$K$202:$L$203,2,FALSE))</f>
        <v>0</v>
      </c>
      <c r="AI29" s="182"/>
      <c r="AJ29" s="754">
        <f t="shared" si="10"/>
        <v>0</v>
      </c>
      <c r="AK29" s="182"/>
      <c r="AU29" s="21" t="s">
        <v>87</v>
      </c>
      <c r="AV29" s="15" t="s">
        <v>57</v>
      </c>
      <c r="AW29" s="15"/>
      <c r="AX29" s="15" t="s">
        <v>56</v>
      </c>
      <c r="AY29" s="23">
        <v>1</v>
      </c>
    </row>
    <row r="30" spans="1:51" ht="30.45" customHeight="1" x14ac:dyDescent="0.3">
      <c r="A30" s="810"/>
      <c r="B30" s="811"/>
      <c r="C30" s="812"/>
      <c r="E30" s="21"/>
      <c r="F30" s="242"/>
      <c r="G30" s="808"/>
      <c r="H30" s="805"/>
      <c r="I30" s="779"/>
      <c r="J30" s="802"/>
      <c r="K30" s="569"/>
      <c r="L30" s="773"/>
      <c r="M30" s="805"/>
      <c r="N30" s="755"/>
      <c r="O30" s="20"/>
      <c r="P30" s="253" t="s">
        <v>56</v>
      </c>
      <c r="Q30" s="758"/>
      <c r="R30" s="412"/>
      <c r="S30" s="755"/>
      <c r="T30" s="20"/>
      <c r="U30" s="253"/>
      <c r="V30" s="758"/>
      <c r="W30" s="182"/>
      <c r="X30" s="755"/>
      <c r="Y30" s="182"/>
      <c r="AA30" s="253"/>
      <c r="AB30" s="758"/>
      <c r="AC30" s="182"/>
      <c r="AD30" s="755"/>
      <c r="AE30" s="182"/>
      <c r="AG30" s="253"/>
      <c r="AH30" s="758"/>
      <c r="AI30" s="182"/>
      <c r="AJ30" s="755"/>
      <c r="AK30" s="182"/>
      <c r="AU30" s="173"/>
      <c r="AV30" s="229"/>
      <c r="AW30" s="258"/>
      <c r="AX30" s="15"/>
      <c r="AY30" s="259"/>
    </row>
    <row r="31" spans="1:51" ht="80.55" customHeight="1" x14ac:dyDescent="0.3">
      <c r="A31" s="810"/>
      <c r="B31" s="811"/>
      <c r="C31" s="812"/>
      <c r="E31" s="21"/>
      <c r="F31" s="242"/>
      <c r="G31" s="808"/>
      <c r="H31" s="805"/>
      <c r="I31" s="779"/>
      <c r="J31" s="802"/>
      <c r="K31" s="569"/>
      <c r="L31" s="773"/>
      <c r="M31" s="805"/>
      <c r="N31" s="755"/>
      <c r="O31" s="20"/>
      <c r="P31" s="254" t="s">
        <v>879</v>
      </c>
      <c r="Q31" s="758"/>
      <c r="R31" s="412"/>
      <c r="S31" s="755"/>
      <c r="T31" s="20"/>
      <c r="U31" s="254"/>
      <c r="V31" s="758"/>
      <c r="W31" s="182"/>
      <c r="X31" s="755"/>
      <c r="Y31" s="182"/>
      <c r="AA31" s="254"/>
      <c r="AB31" s="758"/>
      <c r="AC31" s="182"/>
      <c r="AD31" s="755"/>
      <c r="AE31" s="182"/>
      <c r="AG31" s="254"/>
      <c r="AH31" s="758"/>
      <c r="AI31" s="182"/>
      <c r="AJ31" s="755"/>
      <c r="AK31" s="182"/>
      <c r="AU31" s="173"/>
      <c r="AV31" s="229"/>
      <c r="AW31" s="258"/>
      <c r="AX31" s="15"/>
      <c r="AY31" s="259"/>
    </row>
    <row r="32" spans="1:51" ht="30.45" customHeight="1" x14ac:dyDescent="0.3">
      <c r="A32" s="810"/>
      <c r="B32" s="811"/>
      <c r="C32" s="812"/>
      <c r="E32" s="21"/>
      <c r="F32" s="242"/>
      <c r="G32" s="808"/>
      <c r="H32" s="805"/>
      <c r="I32" s="779"/>
      <c r="J32" s="802"/>
      <c r="K32" s="569"/>
      <c r="L32" s="773"/>
      <c r="M32" s="805"/>
      <c r="N32" s="755"/>
      <c r="O32" s="20"/>
      <c r="P32" s="253" t="s">
        <v>82</v>
      </c>
      <c r="Q32" s="758"/>
      <c r="R32" s="412"/>
      <c r="S32" s="755"/>
      <c r="T32" s="20"/>
      <c r="U32" s="253"/>
      <c r="V32" s="758"/>
      <c r="W32" s="182"/>
      <c r="X32" s="755"/>
      <c r="Y32" s="182"/>
      <c r="AA32" s="253"/>
      <c r="AB32" s="758"/>
      <c r="AC32" s="182"/>
      <c r="AD32" s="755"/>
      <c r="AE32" s="182"/>
      <c r="AG32" s="253"/>
      <c r="AH32" s="758"/>
      <c r="AI32" s="182"/>
      <c r="AJ32" s="755"/>
      <c r="AK32" s="182"/>
      <c r="AU32" s="173"/>
      <c r="AV32" s="229"/>
      <c r="AW32" s="258"/>
      <c r="AX32" s="15"/>
      <c r="AY32" s="259"/>
    </row>
    <row r="33" spans="1:51" ht="46.05" customHeight="1" x14ac:dyDescent="0.3">
      <c r="A33" s="810"/>
      <c r="B33" s="811"/>
      <c r="C33" s="812"/>
      <c r="E33" s="21"/>
      <c r="F33" s="242"/>
      <c r="G33" s="809"/>
      <c r="H33" s="806"/>
      <c r="I33" s="780"/>
      <c r="J33" s="803"/>
      <c r="K33" s="569"/>
      <c r="L33" s="774"/>
      <c r="M33" s="806"/>
      <c r="N33" s="756"/>
      <c r="O33" s="20"/>
      <c r="P33" s="253" t="s">
        <v>56</v>
      </c>
      <c r="Q33" s="759"/>
      <c r="R33" s="412"/>
      <c r="S33" s="756"/>
      <c r="T33" s="20"/>
      <c r="U33" s="253"/>
      <c r="V33" s="759"/>
      <c r="W33" s="182"/>
      <c r="X33" s="756"/>
      <c r="Y33" s="182"/>
      <c r="AA33" s="253"/>
      <c r="AB33" s="759"/>
      <c r="AC33" s="182"/>
      <c r="AD33" s="756"/>
      <c r="AE33" s="182"/>
      <c r="AG33" s="253"/>
      <c r="AH33" s="759"/>
      <c r="AI33" s="182"/>
      <c r="AJ33" s="756"/>
      <c r="AK33" s="182"/>
      <c r="AU33" s="173"/>
      <c r="AV33" s="229"/>
      <c r="AW33" s="258"/>
      <c r="AX33" s="15"/>
      <c r="AY33" s="259"/>
    </row>
    <row r="34" spans="1:51" ht="53.55" customHeight="1" x14ac:dyDescent="0.3">
      <c r="A34" s="810"/>
      <c r="B34" s="811"/>
      <c r="C34" s="812"/>
      <c r="E34" s="21"/>
      <c r="F34" s="242"/>
      <c r="G34" s="813" t="s">
        <v>958</v>
      </c>
      <c r="H34" s="814" t="s">
        <v>681</v>
      </c>
      <c r="I34" s="815">
        <f>Calculs!H16</f>
        <v>0.3</v>
      </c>
      <c r="J34" s="816" t="s">
        <v>690</v>
      </c>
      <c r="K34" s="804"/>
      <c r="L34" s="772" t="s">
        <v>1410</v>
      </c>
      <c r="M34" s="494" t="s">
        <v>849</v>
      </c>
      <c r="N34" s="754">
        <f>INDEX(Calculs!$E$54:$I$76,MATCH('Axe 3'!$A$27,Calculs!$C$28:$C$49,0),MATCH(LEFT('Axe 3'!G34,8),Calculs!$E$54:$I$54,0))</f>
        <v>4.3483302411873844E-3</v>
      </c>
      <c r="O34" s="17"/>
      <c r="P34" s="495" t="s">
        <v>82</v>
      </c>
      <c r="Q34" s="819">
        <f>IF(ISBLANK(P34),0,VLOOKUP(P34,Listes_v1!$N$188:$O$189,2,FALSE))+IF(ISBLANK(P36),0,VLOOKUP(P36,Listes_v1!$N$196:$O$197,2,FALSE))+IF(ISBLANK(P35),0,VLOOKUP(P35,Listes_v1!$N$192:$O$193,2,FALSE))</f>
        <v>0.60000000000000009</v>
      </c>
      <c r="R34" s="412"/>
      <c r="S34" s="754">
        <f>IF(OR(ISBLANK(P34),ISBLANK(P36)),0,$N34*Q34)</f>
        <v>2.6089981447124308E-3</v>
      </c>
      <c r="T34" s="20"/>
      <c r="U34" s="495"/>
      <c r="V34" s="819">
        <f>IF(ISBLANK(U34),0,VLOOKUP(U34,Listes_v1!$N$188:$O$189,2,FALSE))+IF(ISBLANK(U36),0,VLOOKUP(U36,Listes_v1!$N$196:$O$197,2,FALSE))+IF(ISBLANK(U35),0,VLOOKUP(U35,Listes_v1!$N$192:$O$193,2,FALSE))</f>
        <v>0</v>
      </c>
      <c r="W34" s="182"/>
      <c r="X34" s="754">
        <f>IF(OR(ISBLANK(U34),ISBLANK(U36)),0,$N34*V34)</f>
        <v>0</v>
      </c>
      <c r="Y34" s="182"/>
      <c r="AA34" s="495"/>
      <c r="AB34" s="819">
        <f>IF(ISBLANK(AA34),0,VLOOKUP(AA34,Listes_v1!$N$188:$O$189,2,FALSE))+IF(ISBLANK(AA36),0,VLOOKUP(AA36,Listes_v1!$N$196:$O$197,2,FALSE))+IF(ISBLANK(AA35),0,VLOOKUP(AA35,Listes_v1!$N$192:$O$193,2,FALSE))</f>
        <v>0</v>
      </c>
      <c r="AC34" s="182"/>
      <c r="AD34" s="754">
        <f>IF(OR(ISBLANK(AA34),ISBLANK(AA36)),0,$N34*AB34)</f>
        <v>0</v>
      </c>
      <c r="AE34" s="182"/>
      <c r="AG34" s="495" t="s">
        <v>82</v>
      </c>
      <c r="AH34" s="819">
        <f>IF(ISBLANK(AG34),0,VLOOKUP(AG34,Listes_v1!$N$188:$O$189,2,FALSE))+IF(ISBLANK(AG36),0,VLOOKUP(AG36,Listes_v1!$N$196:$O$197,2,FALSE))+IF(ISBLANK(AG35),0,VLOOKUP(AG35,Listes_v1!$N$192:$O$193,2,FALSE))</f>
        <v>1</v>
      </c>
      <c r="AI34" s="182"/>
      <c r="AJ34" s="754">
        <f>IF(OR(ISBLANK(AG34),ISBLANK(AG36)),0,$N34*AH34)</f>
        <v>4.3483302411873844E-3</v>
      </c>
      <c r="AK34" s="182"/>
      <c r="AU34" s="173" t="s">
        <v>87</v>
      </c>
      <c r="AV34" s="229" t="s">
        <v>57</v>
      </c>
      <c r="AW34" s="258"/>
      <c r="AX34" s="820" t="s">
        <v>56</v>
      </c>
      <c r="AY34" s="259">
        <v>1</v>
      </c>
    </row>
    <row r="35" spans="1:51" ht="52.05" customHeight="1" x14ac:dyDescent="0.3">
      <c r="A35" s="810"/>
      <c r="B35" s="811"/>
      <c r="C35" s="812"/>
      <c r="E35" s="21"/>
      <c r="F35" s="242"/>
      <c r="G35" s="808"/>
      <c r="H35" s="814"/>
      <c r="I35" s="815"/>
      <c r="J35" s="817"/>
      <c r="K35" s="805"/>
      <c r="L35" s="773"/>
      <c r="M35" s="494" t="s">
        <v>850</v>
      </c>
      <c r="N35" s="755"/>
      <c r="O35" s="17"/>
      <c r="P35" s="495" t="s">
        <v>56</v>
      </c>
      <c r="Q35" s="819"/>
      <c r="R35" s="412"/>
      <c r="S35" s="755"/>
      <c r="T35" s="20"/>
      <c r="U35" s="495"/>
      <c r="V35" s="819"/>
      <c r="W35" s="182"/>
      <c r="X35" s="755"/>
      <c r="Y35" s="182"/>
      <c r="AA35" s="495"/>
      <c r="AB35" s="819"/>
      <c r="AC35" s="182"/>
      <c r="AD35" s="755"/>
      <c r="AE35" s="182"/>
      <c r="AG35" s="495" t="s">
        <v>82</v>
      </c>
      <c r="AH35" s="819"/>
      <c r="AI35" s="182"/>
      <c r="AJ35" s="755"/>
      <c r="AK35" s="182"/>
      <c r="AU35" s="172"/>
      <c r="AV35" s="25"/>
      <c r="AW35" s="25"/>
      <c r="AX35" s="820"/>
      <c r="AY35" s="181"/>
    </row>
    <row r="36" spans="1:51" ht="155.1" customHeight="1" x14ac:dyDescent="0.3">
      <c r="A36" s="810"/>
      <c r="B36" s="811"/>
      <c r="C36" s="812"/>
      <c r="E36" s="21"/>
      <c r="F36" s="242"/>
      <c r="G36" s="809"/>
      <c r="H36" s="814"/>
      <c r="I36" s="815"/>
      <c r="J36" s="818"/>
      <c r="K36" s="806"/>
      <c r="L36" s="773"/>
      <c r="M36" s="494" t="s">
        <v>851</v>
      </c>
      <c r="N36" s="756"/>
      <c r="O36" s="17"/>
      <c r="P36" s="495" t="s">
        <v>82</v>
      </c>
      <c r="Q36" s="819"/>
      <c r="R36" s="412"/>
      <c r="S36" s="756"/>
      <c r="T36" s="20"/>
      <c r="U36" s="495"/>
      <c r="V36" s="819"/>
      <c r="W36" s="182"/>
      <c r="X36" s="756"/>
      <c r="Y36" s="182"/>
      <c r="AA36" s="495"/>
      <c r="AB36" s="819"/>
      <c r="AC36" s="182"/>
      <c r="AD36" s="756"/>
      <c r="AE36" s="182"/>
      <c r="AG36" s="495" t="s">
        <v>82</v>
      </c>
      <c r="AH36" s="819"/>
      <c r="AI36" s="182"/>
      <c r="AJ36" s="756"/>
      <c r="AK36" s="182"/>
      <c r="AU36" s="172"/>
      <c r="AV36" s="25"/>
      <c r="AW36" s="25"/>
      <c r="AX36" s="820"/>
      <c r="AY36" s="181"/>
    </row>
    <row r="37" spans="1:51" s="451" customFormat="1" ht="13.05" customHeight="1" x14ac:dyDescent="0.3">
      <c r="E37" s="453"/>
      <c r="F37" s="453"/>
      <c r="G37" s="464" t="s">
        <v>53</v>
      </c>
      <c r="I37" s="454"/>
      <c r="M37" s="468"/>
      <c r="N37" s="455"/>
      <c r="P37" s="456"/>
      <c r="R37" s="456"/>
      <c r="S37" s="455"/>
      <c r="U37" s="456"/>
      <c r="W37" s="456"/>
      <c r="X37" s="455"/>
      <c r="Y37" s="456"/>
      <c r="AA37" s="456"/>
      <c r="AC37" s="456"/>
      <c r="AD37" s="455"/>
      <c r="AE37" s="456"/>
      <c r="AG37" s="456"/>
      <c r="AI37" s="456"/>
      <c r="AJ37" s="455"/>
      <c r="AK37" s="456"/>
    </row>
    <row r="38" spans="1:51" ht="124.2" x14ac:dyDescent="0.3">
      <c r="A38" s="810" t="s">
        <v>53</v>
      </c>
      <c r="B38" s="811" t="s">
        <v>54</v>
      </c>
      <c r="C38" s="812" t="s">
        <v>66</v>
      </c>
      <c r="E38" s="234" t="s">
        <v>333</v>
      </c>
      <c r="F38" s="242"/>
      <c r="G38" s="475" t="s">
        <v>1303</v>
      </c>
      <c r="H38" s="399" t="s">
        <v>1304</v>
      </c>
      <c r="I38" s="599">
        <f>Calculs!E17</f>
        <v>0.15</v>
      </c>
      <c r="J38" s="330" t="s">
        <v>1305</v>
      </c>
      <c r="K38" s="578" t="s">
        <v>59</v>
      </c>
      <c r="L38" s="578" t="s">
        <v>1411</v>
      </c>
      <c r="M38" s="588" t="s">
        <v>634</v>
      </c>
      <c r="N38" s="252">
        <f>INDEX(Calculs!$E$54:$I$76,MATCH('Axe 3'!$A$38,Calculs!$C$28:$C$49,0),MATCH(LEFT('Axe 3'!G38,8),Calculs!$E$54:$I$54,0))</f>
        <v>5.7977736549165134E-3</v>
      </c>
      <c r="O38" s="20"/>
      <c r="P38" s="485" t="s">
        <v>1310</v>
      </c>
      <c r="Q38" s="78">
        <f>IF(ISBLANK(P38),0,VLOOKUP(P38,Listes_v1!$E$208:$F$216,2,FALSE))</f>
        <v>0.5</v>
      </c>
      <c r="R38" s="412"/>
      <c r="S38" s="252">
        <f t="shared" ref="S38:S44" si="12">IF(ISBLANK(P38),0,$N38*Q38)</f>
        <v>2.8988868274582567E-3</v>
      </c>
      <c r="T38" s="20"/>
      <c r="U38" s="485" t="s">
        <v>1310</v>
      </c>
      <c r="V38" s="694">
        <f>IF(ISBLANK(U38),0,VLOOKUP(U38,Listes_v1!$E$208:$F$216,2,FALSE))</f>
        <v>0.5</v>
      </c>
      <c r="W38" s="182"/>
      <c r="X38" s="252">
        <f t="shared" ref="X38:X44" si="13">IF(ISBLANK(U38),0,$N38*V38)</f>
        <v>2.8988868274582567E-3</v>
      </c>
      <c r="Y38" s="182"/>
      <c r="AA38" s="485" t="s">
        <v>1310</v>
      </c>
      <c r="AB38" s="694">
        <f>IF(ISBLANK(AA38),0,VLOOKUP(AA38,Listes_v1!$E$208:$F$216,2,FALSE))</f>
        <v>0.5</v>
      </c>
      <c r="AC38" s="182"/>
      <c r="AD38" s="252">
        <f t="shared" ref="AD38:AD44" si="14">IF(ISBLANK(AA38),0,$N38*AB38)</f>
        <v>2.8988868274582567E-3</v>
      </c>
      <c r="AE38" s="182"/>
      <c r="AG38" s="485" t="s">
        <v>1310</v>
      </c>
      <c r="AH38" s="694">
        <f>IF(ISBLANK(AG38),0,VLOOKUP(AG38,Listes_v1!$E$208:$F$216,2,FALSE))</f>
        <v>0.5</v>
      </c>
      <c r="AI38" s="182"/>
      <c r="AJ38" s="252">
        <f t="shared" ref="AJ38:AJ44" si="15">IF(ISBLANK(AG38),0,$N38*AH38)</f>
        <v>2.8988868274582567E-3</v>
      </c>
      <c r="AK38" s="182"/>
      <c r="AU38" s="21" t="s">
        <v>67</v>
      </c>
      <c r="AV38" s="15" t="s">
        <v>57</v>
      </c>
      <c r="AW38" s="15"/>
      <c r="AX38" s="15" t="s">
        <v>56</v>
      </c>
      <c r="AY38" s="23">
        <v>1</v>
      </c>
    </row>
    <row r="39" spans="1:51" ht="138" x14ac:dyDescent="0.3">
      <c r="A39" s="810"/>
      <c r="B39" s="811"/>
      <c r="C39" s="812"/>
      <c r="E39" s="21"/>
      <c r="F39" s="242"/>
      <c r="G39" s="475" t="s">
        <v>1314</v>
      </c>
      <c r="H39" s="399" t="s">
        <v>1315</v>
      </c>
      <c r="I39" s="599">
        <f>Calculs!F17</f>
        <v>0.35</v>
      </c>
      <c r="J39" s="330" t="s">
        <v>1316</v>
      </c>
      <c r="K39" s="578" t="s">
        <v>59</v>
      </c>
      <c r="L39" s="330" t="s">
        <v>1412</v>
      </c>
      <c r="M39" s="588" t="s">
        <v>670</v>
      </c>
      <c r="N39" s="252">
        <f>INDEX(Calculs!$E$54:$I$76,MATCH('Axe 3'!$A$38,Calculs!$C$28:$C$49,0),MATCH(LEFT('Axe 3'!G39,8),Calculs!$E$54:$I$54,0))</f>
        <v>5.7977736549165134E-3</v>
      </c>
      <c r="O39" s="17"/>
      <c r="P39" s="485" t="s">
        <v>1320</v>
      </c>
      <c r="Q39" s="78">
        <f>IF(ISBLANK(P39),0,VLOOKUP(P39,Listes_v1!$H$208:$I$215,2,FALSE))</f>
        <v>0.25</v>
      </c>
      <c r="R39" s="412"/>
      <c r="S39" s="252">
        <f t="shared" si="12"/>
        <v>1.4494434137291283E-3</v>
      </c>
      <c r="T39" s="20"/>
      <c r="U39" s="485" t="s">
        <v>1320</v>
      </c>
      <c r="V39" s="694">
        <f>IF(ISBLANK(U39),0,VLOOKUP(U39,Listes_v1!$H$208:$I$215,2,FALSE))</f>
        <v>0.25</v>
      </c>
      <c r="W39" s="182"/>
      <c r="X39" s="252">
        <f t="shared" si="13"/>
        <v>1.4494434137291283E-3</v>
      </c>
      <c r="Y39" s="182"/>
      <c r="AA39" s="485" t="s">
        <v>1320</v>
      </c>
      <c r="AB39" s="694">
        <f>IF(ISBLANK(AA39),0,VLOOKUP(AA39,Listes_v1!$H$208:$I$215,2,FALSE))</f>
        <v>0.25</v>
      </c>
      <c r="AC39" s="182"/>
      <c r="AD39" s="252">
        <f t="shared" si="14"/>
        <v>1.4494434137291283E-3</v>
      </c>
      <c r="AE39" s="182"/>
      <c r="AG39" s="485" t="s">
        <v>1320</v>
      </c>
      <c r="AH39" s="694">
        <f>IF(ISBLANK(AG39),0,VLOOKUP(AG39,Listes_v1!$H$208:$I$215,2,FALSE))</f>
        <v>0.25</v>
      </c>
      <c r="AI39" s="182"/>
      <c r="AJ39" s="252">
        <f t="shared" si="15"/>
        <v>1.4494434137291283E-3</v>
      </c>
      <c r="AK39" s="182"/>
      <c r="AU39" s="21" t="s">
        <v>67</v>
      </c>
      <c r="AV39" s="15" t="s">
        <v>57</v>
      </c>
      <c r="AW39" s="15"/>
      <c r="AX39" s="15" t="s">
        <v>56</v>
      </c>
      <c r="AY39" s="23">
        <v>1</v>
      </c>
    </row>
    <row r="40" spans="1:51" ht="151.80000000000001" x14ac:dyDescent="0.3">
      <c r="A40" s="810"/>
      <c r="B40" s="811"/>
      <c r="C40" s="812"/>
      <c r="E40" s="21"/>
      <c r="F40" s="242"/>
      <c r="G40" s="587" t="s">
        <v>382</v>
      </c>
      <c r="H40" s="399" t="s">
        <v>1317</v>
      </c>
      <c r="I40" s="599">
        <f>Calculs!G17</f>
        <v>0.3</v>
      </c>
      <c r="J40" s="578" t="s">
        <v>405</v>
      </c>
      <c r="K40" s="578" t="s">
        <v>59</v>
      </c>
      <c r="L40" s="578" t="s">
        <v>1413</v>
      </c>
      <c r="M40" s="396" t="s">
        <v>619</v>
      </c>
      <c r="N40" s="252">
        <f>INDEX(Calculs!$E$54:$I$76,MATCH('Axe 3'!$A$38,Calculs!$C$28:$C$49,0),MATCH(LEFT('Axe 3'!G40,8),Calculs!$E$54:$I$54,0))</f>
        <v>8.6966604823747688E-3</v>
      </c>
      <c r="O40" s="20"/>
      <c r="P40" s="254" t="s">
        <v>1324</v>
      </c>
      <c r="Q40" s="78">
        <f>IF(ISBLANK(P40),0,VLOOKUP(P40,Listes_v1!$K$208:$L$210,2,FALSE))</f>
        <v>0.5</v>
      </c>
      <c r="R40" s="182"/>
      <c r="S40" s="252">
        <f t="shared" si="12"/>
        <v>4.3483302411873844E-3</v>
      </c>
      <c r="T40" s="20"/>
      <c r="U40" s="254" t="s">
        <v>1324</v>
      </c>
      <c r="V40" s="694">
        <f>IF(ISBLANK(U40),0,VLOOKUP(U40,Listes_v1!$K$208:$L$210,2,FALSE))</f>
        <v>0.5</v>
      </c>
      <c r="W40" s="182"/>
      <c r="X40" s="252">
        <f t="shared" si="13"/>
        <v>4.3483302411873844E-3</v>
      </c>
      <c r="Y40" s="182"/>
      <c r="AA40" s="254" t="s">
        <v>1324</v>
      </c>
      <c r="AB40" s="694">
        <f>IF(ISBLANK(AA40),0,VLOOKUP(AA40,Listes_v1!$K$208:$L$210,2,FALSE))</f>
        <v>0.5</v>
      </c>
      <c r="AC40" s="182"/>
      <c r="AD40" s="252">
        <f t="shared" si="14"/>
        <v>4.3483302411873844E-3</v>
      </c>
      <c r="AE40" s="182"/>
      <c r="AG40" s="254" t="s">
        <v>1324</v>
      </c>
      <c r="AH40" s="694">
        <f>IF(ISBLANK(AG40),0,VLOOKUP(AG40,Listes_v1!$K$208:$L$210,2,FALSE))</f>
        <v>0.5</v>
      </c>
      <c r="AI40" s="182"/>
      <c r="AJ40" s="252">
        <f t="shared" si="15"/>
        <v>4.3483302411873844E-3</v>
      </c>
      <c r="AK40" s="182"/>
      <c r="AU40" s="21" t="s">
        <v>67</v>
      </c>
      <c r="AV40" s="15" t="s">
        <v>57</v>
      </c>
      <c r="AW40" s="15"/>
      <c r="AX40" s="15" t="s">
        <v>56</v>
      </c>
      <c r="AY40" s="23">
        <v>1</v>
      </c>
    </row>
    <row r="41" spans="1:51" ht="69" x14ac:dyDescent="0.3">
      <c r="A41" s="238"/>
      <c r="B41" s="260"/>
      <c r="C41" s="237"/>
      <c r="E41" s="234"/>
      <c r="F41" s="242"/>
      <c r="G41" s="587" t="s">
        <v>691</v>
      </c>
      <c r="H41" s="399" t="s">
        <v>1311</v>
      </c>
      <c r="I41" s="599">
        <f>Calculs!H17</f>
        <v>0.2</v>
      </c>
      <c r="J41" s="330" t="s">
        <v>640</v>
      </c>
      <c r="K41" s="578" t="s">
        <v>59</v>
      </c>
      <c r="L41" s="330" t="s">
        <v>1414</v>
      </c>
      <c r="M41" s="330" t="s">
        <v>1318</v>
      </c>
      <c r="N41" s="252">
        <f>INDEX(Calculs!$E$54:$I$76,MATCH('Axe 3'!$A$38,Calculs!$C$28:$C$49,0),MATCH(LEFT('Axe 3'!G41,8),Calculs!$E$54:$I$54,0))</f>
        <v>8.6966604823747688E-3</v>
      </c>
      <c r="O41" s="20"/>
      <c r="P41" s="254" t="s">
        <v>1328</v>
      </c>
      <c r="Q41" s="78">
        <f>IF(ISBLANK(P41),0,VLOOKUP(P41,Listes_v1!$N$208:$O$211,2,FALSE))</f>
        <v>0.5</v>
      </c>
      <c r="R41" s="182"/>
      <c r="S41" s="252">
        <f t="shared" si="12"/>
        <v>4.3483302411873844E-3</v>
      </c>
      <c r="T41" s="20"/>
      <c r="U41" s="254" t="s">
        <v>1328</v>
      </c>
      <c r="V41" s="694">
        <f>IF(ISBLANK(U41),0,VLOOKUP(U41,Listes_v1!$N$208:$O$211,2,FALSE))</f>
        <v>0.5</v>
      </c>
      <c r="W41" s="182"/>
      <c r="X41" s="252">
        <f t="shared" si="13"/>
        <v>4.3483302411873844E-3</v>
      </c>
      <c r="Y41" s="182"/>
      <c r="AA41" s="254" t="s">
        <v>1328</v>
      </c>
      <c r="AB41" s="694">
        <f>IF(ISBLANK(AA41),0,VLOOKUP(AA41,Listes_v1!$N$208:$O$211,2,FALSE))</f>
        <v>0.5</v>
      </c>
      <c r="AC41" s="182"/>
      <c r="AD41" s="252">
        <f t="shared" si="14"/>
        <v>4.3483302411873844E-3</v>
      </c>
      <c r="AE41" s="182"/>
      <c r="AG41" s="254" t="s">
        <v>1328</v>
      </c>
      <c r="AH41" s="694">
        <f>IF(ISBLANK(AG41),0,VLOOKUP(AG41,Listes_v1!$N$208:$O$211,2,FALSE))</f>
        <v>0.5</v>
      </c>
      <c r="AI41" s="182"/>
      <c r="AJ41" s="252">
        <f t="shared" si="15"/>
        <v>4.3483302411873844E-3</v>
      </c>
      <c r="AK41" s="182"/>
      <c r="AU41" s="21" t="s">
        <v>67</v>
      </c>
      <c r="AV41" s="15" t="s">
        <v>57</v>
      </c>
      <c r="AW41" s="25"/>
      <c r="AX41" s="15" t="s">
        <v>56</v>
      </c>
      <c r="AY41" s="23">
        <v>1</v>
      </c>
    </row>
    <row r="42" spans="1:51" s="451" customFormat="1" ht="12" customHeight="1" x14ac:dyDescent="0.3">
      <c r="E42" s="453"/>
      <c r="F42" s="453"/>
      <c r="G42" s="464" t="s">
        <v>55</v>
      </c>
      <c r="I42" s="454"/>
      <c r="M42" s="468"/>
      <c r="N42" s="455"/>
      <c r="P42" s="456"/>
      <c r="R42" s="456"/>
      <c r="S42" s="455"/>
      <c r="U42" s="456"/>
      <c r="W42" s="456"/>
      <c r="X42" s="455"/>
      <c r="Y42" s="456"/>
      <c r="AA42" s="456"/>
      <c r="AC42" s="456"/>
      <c r="AD42" s="455"/>
      <c r="AE42" s="456"/>
      <c r="AG42" s="456"/>
      <c r="AI42" s="456"/>
      <c r="AJ42" s="455"/>
      <c r="AK42" s="456"/>
    </row>
    <row r="43" spans="1:51" ht="195" customHeight="1" x14ac:dyDescent="0.3">
      <c r="A43" s="810" t="s">
        <v>55</v>
      </c>
      <c r="B43" s="811" t="s">
        <v>343</v>
      </c>
      <c r="C43" s="812" t="s">
        <v>371</v>
      </c>
      <c r="E43" s="21"/>
      <c r="F43" s="578" t="s">
        <v>919</v>
      </c>
      <c r="G43" s="684" t="s">
        <v>1330</v>
      </c>
      <c r="H43" s="330" t="s">
        <v>1331</v>
      </c>
      <c r="I43" s="599">
        <f>Calculs!E18</f>
        <v>0.25</v>
      </c>
      <c r="J43" s="578" t="s">
        <v>620</v>
      </c>
      <c r="K43" s="598" t="s">
        <v>262</v>
      </c>
      <c r="L43" s="330" t="s">
        <v>1415</v>
      </c>
      <c r="M43" s="330" t="s">
        <v>1312</v>
      </c>
      <c r="N43" s="252">
        <f>INDEX(Calculs!$E$54:$I$76,MATCH('Axe 3'!$A$43,Calculs!$C$28:$C$49,0),MATCH(LEFT('Axe 3'!G43,8),Calculs!$E$54:$I$54,0))</f>
        <v>4.3483302411873844E-3</v>
      </c>
      <c r="O43" s="20"/>
      <c r="P43" s="254" t="s">
        <v>1334</v>
      </c>
      <c r="Q43" s="482">
        <f>IF(ISBLANK(P43),0,VLOOKUP(P43,Listes_v1!$E$219:$F$226,2,FALSE))</f>
        <v>0.2</v>
      </c>
      <c r="R43" s="182"/>
      <c r="S43" s="252">
        <f t="shared" si="12"/>
        <v>8.696660482374769E-4</v>
      </c>
      <c r="T43" s="20"/>
      <c r="U43" s="253"/>
      <c r="V43" s="577">
        <f>IF(ISBLANK(U43),0,VLOOKUP(U43,Listes_v1!$E$219:$F$221,2,FALSE))</f>
        <v>0</v>
      </c>
      <c r="W43" s="182"/>
      <c r="X43" s="252">
        <f t="shared" si="13"/>
        <v>0</v>
      </c>
      <c r="Y43" s="182"/>
      <c r="AA43" s="253"/>
      <c r="AB43" s="577">
        <f>IF(ISBLANK(AA43),0,VLOOKUP(AA43,Listes_v1!$E$219:$F$221,2,FALSE))</f>
        <v>0</v>
      </c>
      <c r="AC43" s="182"/>
      <c r="AD43" s="252">
        <f t="shared" si="14"/>
        <v>0</v>
      </c>
      <c r="AE43" s="182"/>
      <c r="AG43" s="253"/>
      <c r="AH43" s="577">
        <f>IF(ISBLANK(AG43),0,VLOOKUP(AG43,Listes_v1!$E$219:$F$221,2,FALSE))</f>
        <v>0</v>
      </c>
      <c r="AI43" s="182"/>
      <c r="AJ43" s="252">
        <f t="shared" si="15"/>
        <v>0</v>
      </c>
      <c r="AK43" s="182"/>
      <c r="AU43" s="21" t="s">
        <v>58</v>
      </c>
      <c r="AV43" s="15" t="s">
        <v>57</v>
      </c>
      <c r="AW43" s="15"/>
      <c r="AX43" s="15" t="s">
        <v>56</v>
      </c>
      <c r="AY43" s="23">
        <v>1</v>
      </c>
    </row>
    <row r="44" spans="1:51" ht="124.2" x14ac:dyDescent="0.3">
      <c r="A44" s="810"/>
      <c r="B44" s="811"/>
      <c r="C44" s="812"/>
      <c r="E44" s="21"/>
      <c r="F44" s="578" t="s">
        <v>1337</v>
      </c>
      <c r="G44" s="475" t="s">
        <v>671</v>
      </c>
      <c r="H44" s="330" t="s">
        <v>1336</v>
      </c>
      <c r="I44" s="599">
        <f>Calculs!F18</f>
        <v>0.75</v>
      </c>
      <c r="J44" s="578" t="s">
        <v>672</v>
      </c>
      <c r="K44" s="598" t="s">
        <v>262</v>
      </c>
      <c r="L44" s="330" t="s">
        <v>1416</v>
      </c>
      <c r="M44" s="330" t="s">
        <v>1313</v>
      </c>
      <c r="N44" s="252">
        <f>INDEX(Calculs!$E$54:$I$76,MATCH('Axe 3'!$A$43,Calculs!$C$28:$C$49,0),MATCH(LEFT('Axe 3'!G44,8),Calculs!$E$54:$I$54,0))</f>
        <v>1.0146103896103898E-2</v>
      </c>
      <c r="O44" s="20"/>
      <c r="P44" s="496"/>
      <c r="Q44" s="266">
        <f>IF(ISBLANK(P44),0,IF(P44&lt;2,0,IF(Préambule!$E$60&lt;Listes_v1!$I$220,IF('Axe 3'!P44&gt;=Listes_v1!$K$219,Listes_v1!$L$220,0),IF('Axe 3'!P44&gt;=Listes_v1!$N$219,Listes_v1!$N$221,Listes_v1!$L$221))))</f>
        <v>0</v>
      </c>
      <c r="R44" s="182"/>
      <c r="S44" s="252">
        <f t="shared" si="12"/>
        <v>0</v>
      </c>
      <c r="T44" s="20"/>
      <c r="U44" s="496"/>
      <c r="V44" s="266">
        <f>IF(ISBLANK(U44),0,IF(U44&lt;2,0,IF(Préambule!$E$60&lt;Listes_v1!$I$220,IF('Axe 3'!U44&gt;=Listes_v1!$K$219,Listes_v1!$L$220,0),IF('Axe 3'!U44&gt;=Listes_v1!$N$219,Listes_v1!$N$221,Listes_v1!$L$221))))</f>
        <v>0</v>
      </c>
      <c r="W44" s="182"/>
      <c r="X44" s="252">
        <f t="shared" si="13"/>
        <v>0</v>
      </c>
      <c r="Y44" s="182"/>
      <c r="AA44" s="496"/>
      <c r="AB44" s="266">
        <f>IF(ISBLANK(AA44),0,IF(AA44&lt;2,0,IF(Préambule!$E$60&lt;Listes_v1!$I$220,IF('Axe 3'!AA44&gt;=Listes_v1!$K$219,Listes_v1!$L$220,0),IF('Axe 3'!AA44&gt;=Listes_v1!$N$219,Listes_v1!$N$221,Listes_v1!$L$221))))</f>
        <v>0</v>
      </c>
      <c r="AC44" s="182"/>
      <c r="AD44" s="252">
        <f t="shared" si="14"/>
        <v>0</v>
      </c>
      <c r="AE44" s="182"/>
      <c r="AG44" s="496"/>
      <c r="AH44" s="266">
        <f>IF(ISBLANK(AG44),0,IF(AG44&lt;2,0,IF(Préambule!$E$60&lt;Listes_v1!$I$220,IF('Axe 3'!AG44&gt;=Listes_v1!$K$219,Listes_v1!$L$220,0),IF('Axe 3'!AG44&gt;=Listes_v1!$N$219,Listes_v1!$N$221,Listes_v1!$L$221))))</f>
        <v>0</v>
      </c>
      <c r="AI44" s="182"/>
      <c r="AJ44" s="252">
        <f t="shared" si="15"/>
        <v>0</v>
      </c>
      <c r="AK44" s="182"/>
      <c r="AU44" s="21" t="s">
        <v>58</v>
      </c>
      <c r="AV44" s="15" t="s">
        <v>57</v>
      </c>
      <c r="AW44" s="15"/>
      <c r="AX44" s="15" t="s">
        <v>56</v>
      </c>
      <c r="AY44" s="23">
        <v>1</v>
      </c>
    </row>
    <row r="45" spans="1:51" x14ac:dyDescent="0.3">
      <c r="W45" s="183"/>
    </row>
    <row r="46" spans="1:51" x14ac:dyDescent="0.3">
      <c r="W46" s="183"/>
    </row>
    <row r="47" spans="1:51" x14ac:dyDescent="0.3">
      <c r="Q47" s="265"/>
      <c r="W47" s="183"/>
    </row>
    <row r="48" spans="1:51" x14ac:dyDescent="0.3">
      <c r="W48" s="183"/>
    </row>
  </sheetData>
  <sheetProtection formatColumns="0" insertColumns="0"/>
  <customSheetViews>
    <customSheetView guid="{DC6740B0-FE4F-4B4C-936C-D38273196F74}" scale="80" showPageBreaks="1" fitToPage="1" printArea="1" hiddenColumns="1" topLeftCell="A40">
      <selection activeCell="G48" sqref="G48"/>
      <pageMargins left="0.25" right="0.25" top="0.75" bottom="0.75" header="0.3" footer="0.3"/>
      <pageSetup paperSize="8" scale="19" fitToHeight="0" orientation="landscape" r:id="rId1"/>
    </customSheetView>
  </customSheetViews>
  <mergeCells count="76">
    <mergeCell ref="L29:L33"/>
    <mergeCell ref="L34:L36"/>
    <mergeCell ref="AJ29:AJ33"/>
    <mergeCell ref="M13:M14"/>
    <mergeCell ref="AX13:AX14"/>
    <mergeCell ref="N13:N14"/>
    <mergeCell ref="P4:R4"/>
    <mergeCell ref="U4:Y4"/>
    <mergeCell ref="AA4:AE4"/>
    <mergeCell ref="AG4:AK4"/>
    <mergeCell ref="X13:X14"/>
    <mergeCell ref="Q13:Q14"/>
    <mergeCell ref="V13:V14"/>
    <mergeCell ref="AJ13:AJ14"/>
    <mergeCell ref="AD13:AD14"/>
    <mergeCell ref="AB13:AB14"/>
    <mergeCell ref="S13:S14"/>
    <mergeCell ref="AH13:AH14"/>
    <mergeCell ref="A2:M2"/>
    <mergeCell ref="A4:C4"/>
    <mergeCell ref="G4:I4"/>
    <mergeCell ref="J4:M4"/>
    <mergeCell ref="A17:A20"/>
    <mergeCell ref="B17:B20"/>
    <mergeCell ref="C17:C20"/>
    <mergeCell ref="A7:A9"/>
    <mergeCell ref="B7:B9"/>
    <mergeCell ref="C7:C9"/>
    <mergeCell ref="G13:G14"/>
    <mergeCell ref="H13:H14"/>
    <mergeCell ref="I13:I14"/>
    <mergeCell ref="C12:C14"/>
    <mergeCell ref="B11:B15"/>
    <mergeCell ref="A11:A15"/>
    <mergeCell ref="A43:A44"/>
    <mergeCell ref="B43:B44"/>
    <mergeCell ref="C43:C44"/>
    <mergeCell ref="A38:A40"/>
    <mergeCell ref="B38:B40"/>
    <mergeCell ref="C38:C40"/>
    <mergeCell ref="K34:K36"/>
    <mergeCell ref="AX34:AX36"/>
    <mergeCell ref="N34:N36"/>
    <mergeCell ref="Q34:Q36"/>
    <mergeCell ref="S34:S36"/>
    <mergeCell ref="V34:V36"/>
    <mergeCell ref="X34:X36"/>
    <mergeCell ref="AB34:AB36"/>
    <mergeCell ref="AJ34:AJ36"/>
    <mergeCell ref="M29:M33"/>
    <mergeCell ref="N29:N33"/>
    <mergeCell ref="Q29:Q33"/>
    <mergeCell ref="AH34:AH36"/>
    <mergeCell ref="AD34:AD36"/>
    <mergeCell ref="S29:S33"/>
    <mergeCell ref="V29:V33"/>
    <mergeCell ref="AB29:AB33"/>
    <mergeCell ref="AH29:AH33"/>
    <mergeCell ref="AD29:AD33"/>
    <mergeCell ref="X29:X33"/>
    <mergeCell ref="I29:I33"/>
    <mergeCell ref="J29:J33"/>
    <mergeCell ref="H29:H33"/>
    <mergeCell ref="G29:G33"/>
    <mergeCell ref="A22:A25"/>
    <mergeCell ref="B22:B25"/>
    <mergeCell ref="C22:C25"/>
    <mergeCell ref="B27:B36"/>
    <mergeCell ref="A27:A36"/>
    <mergeCell ref="C27:C30"/>
    <mergeCell ref="C31:C34"/>
    <mergeCell ref="C35:C36"/>
    <mergeCell ref="G34:G36"/>
    <mergeCell ref="H34:H36"/>
    <mergeCell ref="I34:I36"/>
    <mergeCell ref="J34:J36"/>
  </mergeCells>
  <conditionalFormatting sqref="G17">
    <cfRule type="expression" dxfId="291" priority="278">
      <formula>$H$15=1</formula>
    </cfRule>
  </conditionalFormatting>
  <conditionalFormatting sqref="G18">
    <cfRule type="expression" dxfId="290" priority="279">
      <formula>$H$15=2</formula>
    </cfRule>
  </conditionalFormatting>
  <conditionalFormatting sqref="G19">
    <cfRule type="expression" dxfId="289" priority="276">
      <formula>$H$15=4</formula>
    </cfRule>
  </conditionalFormatting>
  <conditionalFormatting sqref="G27">
    <cfRule type="expression" dxfId="288" priority="273">
      <formula>$H$15=1</formula>
    </cfRule>
  </conditionalFormatting>
  <conditionalFormatting sqref="G34:G35">
    <cfRule type="expression" dxfId="287" priority="272">
      <formula>$H$15=3</formula>
    </cfRule>
  </conditionalFormatting>
  <conditionalFormatting sqref="G17">
    <cfRule type="expression" dxfId="286" priority="255">
      <formula>$H$15=2</formula>
    </cfRule>
  </conditionalFormatting>
  <conditionalFormatting sqref="G18">
    <cfRule type="expression" dxfId="285" priority="254">
      <formula>$H$15=3</formula>
    </cfRule>
  </conditionalFormatting>
  <conditionalFormatting sqref="G19">
    <cfRule type="expression" dxfId="284" priority="252">
      <formula>$H$15=4</formula>
    </cfRule>
  </conditionalFormatting>
  <conditionalFormatting sqref="G27">
    <cfRule type="expression" dxfId="283" priority="248">
      <formula>$H$15=2</formula>
    </cfRule>
  </conditionalFormatting>
  <conditionalFormatting sqref="G34:G35">
    <cfRule type="expression" dxfId="282" priority="246">
      <formula>$H$15=4</formula>
    </cfRule>
  </conditionalFormatting>
  <conditionalFormatting sqref="G28">
    <cfRule type="expression" dxfId="281" priority="162">
      <formula>$H$15=1</formula>
    </cfRule>
  </conditionalFormatting>
  <conditionalFormatting sqref="G28">
    <cfRule type="expression" dxfId="280" priority="163">
      <formula>$H$15=2</formula>
    </cfRule>
  </conditionalFormatting>
  <conditionalFormatting sqref="Q29:Q33">
    <cfRule type="cellIs" dxfId="279" priority="77" operator="greaterThan">
      <formula>1</formula>
    </cfRule>
  </conditionalFormatting>
  <conditionalFormatting sqref="V29:V33">
    <cfRule type="cellIs" dxfId="278" priority="46" operator="greaterThan">
      <formula>1</formula>
    </cfRule>
  </conditionalFormatting>
  <conditionalFormatting sqref="AB29:AB33">
    <cfRule type="cellIs" dxfId="277" priority="39" operator="greaterThan">
      <formula>1</formula>
    </cfRule>
  </conditionalFormatting>
  <conditionalFormatting sqref="AH29:AH33">
    <cfRule type="cellIs" dxfId="276" priority="32" operator="greaterThan">
      <formula>1</formula>
    </cfRule>
  </conditionalFormatting>
  <conditionalFormatting sqref="G43">
    <cfRule type="expression" dxfId="275" priority="30">
      <formula>$H$15=1</formula>
    </cfRule>
  </conditionalFormatting>
  <conditionalFormatting sqref="G44">
    <cfRule type="expression" dxfId="274" priority="31">
      <formula>$H$15=2</formula>
    </cfRule>
  </conditionalFormatting>
  <conditionalFormatting sqref="G7">
    <cfRule type="expression" dxfId="273" priority="29">
      <formula>$H$15=1</formula>
    </cfRule>
  </conditionalFormatting>
  <conditionalFormatting sqref="G8">
    <cfRule type="expression" dxfId="272" priority="28">
      <formula>$H$15=3</formula>
    </cfRule>
  </conditionalFormatting>
  <conditionalFormatting sqref="G9">
    <cfRule type="expression" dxfId="271" priority="27">
      <formula>$H$15=4</formula>
    </cfRule>
  </conditionalFormatting>
  <conditionalFormatting sqref="G12">
    <cfRule type="expression" dxfId="270" priority="24">
      <formula>$H$15=1</formula>
    </cfRule>
  </conditionalFormatting>
  <conditionalFormatting sqref="G13">
    <cfRule type="expression" dxfId="269" priority="25">
      <formula>$H$15=2</formula>
    </cfRule>
  </conditionalFormatting>
  <conditionalFormatting sqref="G15">
    <cfRule type="expression" dxfId="268" priority="23">
      <formula>$H$15=3</formula>
    </cfRule>
  </conditionalFormatting>
  <conditionalFormatting sqref="G12">
    <cfRule type="expression" dxfId="267" priority="22">
      <formula>$H$15=2</formula>
    </cfRule>
  </conditionalFormatting>
  <conditionalFormatting sqref="G13">
    <cfRule type="expression" dxfId="266" priority="21">
      <formula>$H$15=3</formula>
    </cfRule>
  </conditionalFormatting>
  <conditionalFormatting sqref="G15">
    <cfRule type="expression" dxfId="265" priority="20">
      <formula>$H$15=4</formula>
    </cfRule>
  </conditionalFormatting>
  <conditionalFormatting sqref="G38">
    <cfRule type="expression" dxfId="264" priority="14">
      <formula>$H$15=2</formula>
    </cfRule>
  </conditionalFormatting>
  <conditionalFormatting sqref="G39">
    <cfRule type="expression" dxfId="263" priority="13">
      <formula>$H$15=3</formula>
    </cfRule>
  </conditionalFormatting>
  <conditionalFormatting sqref="G40:G41">
    <cfRule type="expression" dxfId="262" priority="12">
      <formula>$H$15=4</formula>
    </cfRule>
  </conditionalFormatting>
  <conditionalFormatting sqref="H38">
    <cfRule type="expression" dxfId="261" priority="11">
      <formula>$H$15=2</formula>
    </cfRule>
  </conditionalFormatting>
  <conditionalFormatting sqref="H39">
    <cfRule type="expression" dxfId="260" priority="10">
      <formula>$H$15=2</formula>
    </cfRule>
  </conditionalFormatting>
  <conditionalFormatting sqref="H40:H41">
    <cfRule type="expression" dxfId="259" priority="9">
      <formula>$H$15=2</formula>
    </cfRule>
  </conditionalFormatting>
  <conditionalFormatting sqref="G11">
    <cfRule type="expression" dxfId="258" priority="6">
      <formula>$H$15=1</formula>
    </cfRule>
  </conditionalFormatting>
  <conditionalFormatting sqref="G11">
    <cfRule type="expression" dxfId="257" priority="5">
      <formula>$H$15=2</formula>
    </cfRule>
  </conditionalFormatting>
  <dataValidations xWindow="1263" yWindow="614" count="60">
    <dataValidation type="whole" operator="greaterThanOrEqual" allowBlank="1" showInputMessage="1" showErrorMessage="1" sqref="U44 AA44 P44 AG44">
      <formula1>0</formula1>
    </dataValidation>
    <dataValidation type="decimal" allowBlank="1" showInputMessage="1" showErrorMessage="1" prompt="Part de marchés avec des dispositions environnementales" sqref="P13 AA13 U13 AG13">
      <formula1>0</formula1>
      <formula2>1</formula2>
    </dataValidation>
    <dataValidation type="decimal" allowBlank="1" showInputMessage="1" showErrorMessage="1" prompt="Part de marchés avec des dispositions sociales" sqref="P14 AA14 U14 AG14">
      <formula1>0</formula1>
      <formula2>1</formula2>
    </dataValidation>
    <dataValidation allowBlank="1" showInputMessage="1" showErrorMessage="1" prompt="Pourcentage d'avancement du plan d'actions" sqref="P8 AA8 U8 AG8"/>
    <dataValidation type="list" allowBlank="1" showInputMessage="1" showErrorMessage="1" prompt="Nombres d'actions : choisir dans le menu déroulant" sqref="U23">
      <formula1>$E$122:$E$124</formula1>
    </dataValidation>
    <dataValidation type="list" allowBlank="1" showInputMessage="1" showErrorMessage="1" prompt="Nombres d'actions : choisir dans le menu déroulant" sqref="AA23">
      <formula1>$E$122:$E$124</formula1>
    </dataValidation>
    <dataValidation type="list" allowBlank="1" showInputMessage="1" showErrorMessage="1" sqref="AG12">
      <formula1>$B$105:$B$108</formula1>
    </dataValidation>
    <dataValidation type="list" allowBlank="1" showInputMessage="1" showErrorMessage="1" sqref="AA12">
      <formula1>$B$105:$B$108</formula1>
    </dataValidation>
    <dataValidation type="list" allowBlank="1" showInputMessage="1" showErrorMessage="1" sqref="U12">
      <formula1>$B$105:$B$108</formula1>
    </dataValidation>
    <dataValidation type="list" allowBlank="1" showInputMessage="1" showErrorMessage="1" sqref="U24">
      <formula1>$H$122:$H$124</formula1>
    </dataValidation>
    <dataValidation type="list" allowBlank="1" showInputMessage="1" showErrorMessage="1" sqref="AA24">
      <formula1>$H$122:$H$124</formula1>
    </dataValidation>
    <dataValidation type="list" allowBlank="1" showInputMessage="1" showErrorMessage="1" sqref="AG24">
      <formula1>$H$122:$H$124</formula1>
    </dataValidation>
    <dataValidation type="list" allowBlank="1" showInputMessage="1" showErrorMessage="1" sqref="AG15">
      <formula1>$K$105:$K$106</formula1>
    </dataValidation>
    <dataValidation type="list" allowBlank="1" showInputMessage="1" showErrorMessage="1" sqref="AA15">
      <formula1>$K$105:$K$106</formula1>
    </dataValidation>
    <dataValidation type="list" allowBlank="1" showInputMessage="1" showErrorMessage="1" sqref="U15">
      <formula1>$K$105:$K$106</formula1>
    </dataValidation>
    <dataValidation type="list" allowBlank="1" showInputMessage="1" showErrorMessage="1" sqref="AG17">
      <formula1>$B$112:$B$113</formula1>
    </dataValidation>
    <dataValidation type="list" allowBlank="1" showInputMessage="1" showErrorMessage="1" sqref="AA17">
      <formula1>$B$112:$B$113</formula1>
    </dataValidation>
    <dataValidation type="list" allowBlank="1" showInputMessage="1" showErrorMessage="1" sqref="U17">
      <formula1>$B$112:$B$113</formula1>
    </dataValidation>
    <dataValidation type="list" allowBlank="1" showInputMessage="1" showErrorMessage="1" sqref="AG19">
      <formula1>$H$112:$H$113</formula1>
    </dataValidation>
    <dataValidation type="list" allowBlank="1" showInputMessage="1" showErrorMessage="1" sqref="AA19">
      <formula1>$H$112:$H$113</formula1>
    </dataValidation>
    <dataValidation type="list" allowBlank="1" showInputMessage="1" showErrorMessage="1" sqref="U19">
      <formula1>$H$112:$H$113</formula1>
    </dataValidation>
    <dataValidation type="list" allowBlank="1" showInputMessage="1" showErrorMessage="1" sqref="AG20">
      <formula1>$K$112:$K$113</formula1>
    </dataValidation>
    <dataValidation type="list" allowBlank="1" showInputMessage="1" showErrorMessage="1" sqref="AA20">
      <formula1>$K$112:$K$113</formula1>
    </dataValidation>
    <dataValidation type="list" allowBlank="1" showInputMessage="1" showErrorMessage="1" sqref="U20">
      <formula1>$K$112:$K$113</formula1>
    </dataValidation>
    <dataValidation type="list" allowBlank="1" showInputMessage="1" showErrorMessage="1" sqref="U25">
      <formula1>$K$122:$K$123</formula1>
    </dataValidation>
    <dataValidation type="list" allowBlank="1" showInputMessage="1" showErrorMessage="1" sqref="AA25">
      <formula1>$K$122:$K$123</formula1>
    </dataValidation>
    <dataValidation type="list" allowBlank="1" showInputMessage="1" showErrorMessage="1" sqref="AG25">
      <formula1>$K$122:$K$123</formula1>
    </dataValidation>
    <dataValidation type="list" allowBlank="1" showInputMessage="1" showErrorMessage="1" prompt="Nombre d'actions : choisir dans le menu déroulant" sqref="AA27">
      <formula1>$B$131:$B$132</formula1>
    </dataValidation>
    <dataValidation type="list" allowBlank="1" showInputMessage="1" showErrorMessage="1" prompt="Nombre d'actions : choisir dans le menu déroulant" sqref="U27">
      <formula1>$B$131:$B$132</formula1>
    </dataValidation>
    <dataValidation type="list" allowBlank="1" showInputMessage="1" showErrorMessage="1" sqref="AA34">
      <formula1>$K$132:$K$133</formula1>
    </dataValidation>
    <dataValidation type="list" allowBlank="1" showInputMessage="1" showErrorMessage="1" sqref="U34">
      <formula1>$K$132:$K$133</formula1>
    </dataValidation>
    <dataValidation type="list" allowBlank="1" showInputMessage="1" showErrorMessage="1" sqref="AG18">
      <formula1>$E$112:$E$115</formula1>
    </dataValidation>
    <dataValidation type="list" allowBlank="1" showInputMessage="1" showErrorMessage="1" sqref="AA18">
      <formula1>$E$112:$E$115</formula1>
    </dataValidation>
    <dataValidation type="list" allowBlank="1" showInputMessage="1" showErrorMessage="1" sqref="U18">
      <formula1>$E$112:$E$115</formula1>
    </dataValidation>
    <dataValidation type="list" allowBlank="1" showInputMessage="1" showErrorMessage="1" sqref="AA35">
      <formula1>$K$136:$K$137</formula1>
    </dataValidation>
    <dataValidation type="list" allowBlank="1" showInputMessage="1" showErrorMessage="1" sqref="U35">
      <formula1>$K$136:$K$137</formula1>
    </dataValidation>
    <dataValidation type="list" allowBlank="1" showInputMessage="1" showErrorMessage="1" sqref="AA36">
      <formula1>$K$140:$K$141</formula1>
    </dataValidation>
    <dataValidation type="list" allowBlank="1" showInputMessage="1" showErrorMessage="1" sqref="U36">
      <formula1>$K$140:$K$141</formula1>
    </dataValidation>
    <dataValidation type="list" allowBlank="1" showInputMessage="1" showErrorMessage="1" prompt="Nombre d'actions : choisir dans le menu déroulant" sqref="AG28">
      <formula1>$E$131:$E$135</formula1>
    </dataValidation>
    <dataValidation type="list" allowBlank="1" showInputMessage="1" showErrorMessage="1" prompt="Nombre d'actions : choisir dans le menu déroulant" sqref="AA28">
      <formula1>$E$131:$E$135</formula1>
    </dataValidation>
    <dataValidation type="list" allowBlank="1" showInputMessage="1" showErrorMessage="1" prompt="Nombre d'actions : choisir dans le menu déroulant" sqref="U28">
      <formula1>$E$131:$E$135</formula1>
    </dataValidation>
    <dataValidation type="list" allowBlank="1" showInputMessage="1" showErrorMessage="1" sqref="AA29">
      <formula1>$H$132:$H$133</formula1>
    </dataValidation>
    <dataValidation type="list" allowBlank="1" showInputMessage="1" showErrorMessage="1" sqref="AG29">
      <formula1>$H$132:$H$133</formula1>
    </dataValidation>
    <dataValidation type="list" allowBlank="1" showInputMessage="1" showErrorMessage="1" sqref="AA30">
      <formula1>$H$135:$H$136</formula1>
    </dataValidation>
    <dataValidation type="list" allowBlank="1" showInputMessage="1" showErrorMessage="1" sqref="U30">
      <formula1>$H$135:$H$136</formula1>
    </dataValidation>
    <dataValidation type="list" allowBlank="1" showInputMessage="1" showErrorMessage="1" sqref="AG30">
      <formula1>$H$135:$H$136</formula1>
    </dataValidation>
    <dataValidation type="list" operator="greaterThanOrEqual" allowBlank="1" showInputMessage="1" showErrorMessage="1" sqref="U43">
      <formula1>$B$161:$B$163</formula1>
    </dataValidation>
    <dataValidation type="list" operator="greaterThanOrEqual" allowBlank="1" showInputMessage="1" showErrorMessage="1" sqref="AA43">
      <formula1>$B$161:$B$163</formula1>
    </dataValidation>
    <dataValidation type="list" operator="greaterThanOrEqual" allowBlank="1" showInputMessage="1" showErrorMessage="1" sqref="AG43">
      <formula1>$B$161:$B$163</formula1>
    </dataValidation>
    <dataValidation type="list" allowBlank="1" showInputMessage="1" showErrorMessage="1" sqref="U22">
      <formula1>$B$122:$B$126</formula1>
    </dataValidation>
    <dataValidation type="list" allowBlank="1" showInputMessage="1" showErrorMessage="1" sqref="AA22">
      <formula1>$B$122:$B$126</formula1>
    </dataValidation>
    <dataValidation type="list" allowBlank="1" showInputMessage="1" showErrorMessage="1" sqref="U31">
      <formula1>$H$138:$H$141</formula1>
    </dataValidation>
    <dataValidation type="list" allowBlank="1" showInputMessage="1" showErrorMessage="1" sqref="AA31">
      <formula1>$H$138:$H$141</formula1>
    </dataValidation>
    <dataValidation type="list" allowBlank="1" showInputMessage="1" showErrorMessage="1" sqref="AG31">
      <formula1>$H$138:$H$141</formula1>
    </dataValidation>
    <dataValidation type="list" allowBlank="1" showInputMessage="1" showErrorMessage="1" sqref="AG32">
      <formula1>$H$143:$H$144</formula1>
    </dataValidation>
    <dataValidation type="list" allowBlank="1" showInputMessage="1" showErrorMessage="1" sqref="U32">
      <formula1>$H$143:$H$144</formula1>
    </dataValidation>
    <dataValidation type="list" allowBlank="1" showInputMessage="1" showErrorMessage="1" sqref="AA32">
      <formula1>$H$143:$H$144</formula1>
    </dataValidation>
    <dataValidation type="list" allowBlank="1" showInputMessage="1" showErrorMessage="1" sqref="AG33">
      <formula1>$H$146:$H$147</formula1>
    </dataValidation>
    <dataValidation type="list" allowBlank="1" showInputMessage="1" showErrorMessage="1" sqref="U33">
      <formula1>$H$146:$H$147</formula1>
    </dataValidation>
    <dataValidation type="list" allowBlank="1" showInputMessage="1" showErrorMessage="1" sqref="AA33">
      <formula1>$H$146:$H$147</formula1>
    </dataValidation>
  </dataValidations>
  <pageMargins left="0.25" right="0.25" top="0.75" bottom="0.75" header="0.3" footer="0.3"/>
  <pageSetup paperSize="8" scale="19" fitToHeight="0" orientation="landscape" r:id="rId2"/>
  <extLst>
    <ext xmlns:x14="http://schemas.microsoft.com/office/spreadsheetml/2009/9/main" uri="{78C0D931-6437-407d-A8EE-F0AAD7539E65}">
      <x14:conditionalFormattings>
        <x14:conditionalFormatting xmlns:xm="http://schemas.microsoft.com/office/excel/2006/main">
          <x14:cfRule type="expression" priority="239" id="{5113C336-5514-4FCE-9C82-67C0CE656D7C}">
            <xm:f>Préambule!$E$72="Non"</xm:f>
            <x14:dxf>
              <fill>
                <patternFill patternType="lightUp">
                  <fgColor theme="0" tint="-0.34998626667073579"/>
                </patternFill>
              </fill>
            </x14:dxf>
          </x14:cfRule>
          <xm:sqref>Q23:R23 W23 AC23:AE23 AI23:AK23 N23 AU23:AY23 Y23</xm:sqref>
        </x14:conditionalFormatting>
        <x14:conditionalFormatting xmlns:xm="http://schemas.microsoft.com/office/excel/2006/main">
          <x14:cfRule type="expression" priority="235" id="{847057C0-F357-46DC-80C6-0D6D7C6EB0E4}">
            <xm:f>Préambule!$J$64="Non"</xm:f>
            <x14:dxf>
              <fill>
                <patternFill patternType="lightUp">
                  <fgColor theme="0" tint="-0.34998626667073579"/>
                </patternFill>
              </fill>
            </x14:dxf>
          </x14:cfRule>
          <x14:cfRule type="expression" priority="236" id="{1EEE286A-E0E9-43A4-8330-AE306FFAA3AD}">
            <xm:f>Préambule!$J$63="Non"</xm:f>
            <x14:dxf>
              <fill>
                <patternFill patternType="lightUp">
                  <fgColor theme="0" tint="-0.34998626667073579"/>
                </patternFill>
              </fill>
            </x14:dxf>
          </x14:cfRule>
          <xm:sqref>X38 W29:Z29 AC29:AF29 AI29:AK29 G29:K29 AU29:AY29 Q29:T29 M29:O29 Q25:S25 Q24 S24 R22:S22 AC22 AE22 AI22 AK22 AU22:AY25 N22:N25 Q23:S23 B22:C25 P22:P25 W24:Y25 AC23:AE25 AI23:AK25 R32:R33 AU32:AY33 AI32:AI33 AC32:AC33 AK32:AK33 O32:P33 T32:T33 W32:W33 AE32:AF33 K32:K33 W22:W23 Y22:Y23 Y32:Z33</xm:sqref>
        </x14:conditionalFormatting>
        <x14:conditionalFormatting xmlns:xm="http://schemas.microsoft.com/office/excel/2006/main">
          <x14:cfRule type="expression" priority="229" id="{3C5CA1B8-7BFA-47AE-BE49-699A95F675B8}">
            <xm:f>Préambule!$J$64="Non"</xm:f>
            <x14:dxf>
              <fill>
                <patternFill patternType="lightUp">
                  <fgColor theme="0" tint="-0.34998626667073579"/>
                </patternFill>
              </fill>
            </x14:dxf>
          </x14:cfRule>
          <x14:cfRule type="expression" priority="230" id="{E8C68169-F71D-4AE0-8EA6-2ACC3AC7F6D5}">
            <xm:f>Préambule!$J$63="Non"</xm:f>
            <x14:dxf>
              <fill>
                <patternFill patternType="lightUp">
                  <fgColor theme="0" tint="-0.34998626667073579"/>
                </patternFill>
              </fill>
            </x14:dxf>
          </x14:cfRule>
          <xm:sqref>AD38</xm:sqref>
        </x14:conditionalFormatting>
        <x14:conditionalFormatting xmlns:xm="http://schemas.microsoft.com/office/excel/2006/main">
          <x14:cfRule type="expression" priority="225" id="{F8845B3B-A78E-45A5-89A9-35FA0B810E5C}">
            <xm:f>Préambule!$J$64="Non"</xm:f>
            <x14:dxf>
              <fill>
                <patternFill patternType="lightUp">
                  <fgColor theme="0" tint="-0.34998626667073579"/>
                </patternFill>
              </fill>
            </x14:dxf>
          </x14:cfRule>
          <x14:cfRule type="expression" priority="226" id="{4778FC58-80F5-4BD4-86A4-62D1541747B0}">
            <xm:f>Préambule!$J$63="Non"</xm:f>
            <x14:dxf>
              <fill>
                <patternFill patternType="lightUp">
                  <fgColor theme="0" tint="-0.34998626667073579"/>
                </patternFill>
              </fill>
            </x14:dxf>
          </x14:cfRule>
          <xm:sqref>AJ38</xm:sqref>
        </x14:conditionalFormatting>
        <x14:conditionalFormatting xmlns:xm="http://schemas.microsoft.com/office/excel/2006/main">
          <x14:cfRule type="expression" priority="180" id="{FA537F74-5208-4A00-ADA1-86FC890F5931}">
            <xm:f>Préambule!$J$64="Non"</xm:f>
            <x14:dxf>
              <fill>
                <patternFill patternType="lightUp">
                  <fgColor theme="0" tint="-0.34998626667073579"/>
                </patternFill>
              </fill>
            </x14:dxf>
          </x14:cfRule>
          <x14:cfRule type="expression" priority="181" id="{4FF505CE-E9D6-44E4-B77C-76EBA69F873B}">
            <xm:f>Préambule!$J$63="Non"</xm:f>
            <x14:dxf>
              <fill>
                <patternFill patternType="lightUp">
                  <fgColor theme="0" tint="-0.34998626667073579"/>
                </patternFill>
              </fill>
            </x14:dxf>
          </x14:cfRule>
          <xm:sqref>S38</xm:sqref>
        </x14:conditionalFormatting>
        <x14:conditionalFormatting xmlns:xm="http://schemas.microsoft.com/office/excel/2006/main">
          <x14:cfRule type="expression" priority="159" id="{94FA9B2E-185A-4F3B-BA32-F83B087385D2}">
            <xm:f>Préambule!$E$72="Non"</xm:f>
            <x14:dxf>
              <fill>
                <patternFill patternType="lightUp">
                  <fgColor theme="0" tint="-0.34998626667073579"/>
                </patternFill>
              </fill>
            </x14:dxf>
          </x14:cfRule>
          <xm:sqref>R27</xm:sqref>
        </x14:conditionalFormatting>
        <x14:conditionalFormatting xmlns:xm="http://schemas.microsoft.com/office/excel/2006/main">
          <x14:cfRule type="expression" priority="182" id="{B25F291B-EADA-48D7-A791-B5B6F847AA01}">
            <xm:f>Préambule!$E$72="Non"</xm:f>
            <x14:dxf>
              <fill>
                <patternFill patternType="lightUp">
                  <fgColor theme="0" tint="-0.34998626667073579"/>
                </patternFill>
              </fill>
            </x14:dxf>
          </x14:cfRule>
          <xm:sqref>S23</xm:sqref>
        </x14:conditionalFormatting>
        <x14:conditionalFormatting xmlns:xm="http://schemas.microsoft.com/office/excel/2006/main">
          <x14:cfRule type="expression" priority="177" id="{7DE9F14E-7659-4648-AED7-CC048CCF5F14}">
            <xm:f>Préambule!$E$72="Non"</xm:f>
            <x14:dxf>
              <fill>
                <patternFill patternType="lightUp">
                  <fgColor theme="0" tint="-0.34998626667073579"/>
                </patternFill>
              </fill>
            </x14:dxf>
          </x14:cfRule>
          <xm:sqref>P23</xm:sqref>
        </x14:conditionalFormatting>
        <x14:conditionalFormatting xmlns:xm="http://schemas.microsoft.com/office/excel/2006/main">
          <x14:cfRule type="expression" priority="175" id="{A7178CC3-9224-4335-B424-19823C4B23C3}">
            <xm:f>Préambule!$J$64="Non"</xm:f>
            <x14:dxf>
              <fill>
                <patternFill patternType="lightUp">
                  <fgColor theme="0" tint="-0.34998626667073579"/>
                </patternFill>
              </fill>
            </x14:dxf>
          </x14:cfRule>
          <x14:cfRule type="expression" priority="176" id="{26F2CEA8-535D-4AED-8E28-B949FFF7CF96}">
            <xm:f>Préambule!$J$63="Non"</xm:f>
            <x14:dxf>
              <fill>
                <patternFill patternType="lightUp">
                  <fgColor theme="0" tint="-0.34998626667073579"/>
                </patternFill>
              </fill>
            </x14:dxf>
          </x14:cfRule>
          <xm:sqref>P29</xm:sqref>
        </x14:conditionalFormatting>
        <x14:conditionalFormatting xmlns:xm="http://schemas.microsoft.com/office/excel/2006/main">
          <x14:cfRule type="expression" priority="160" id="{998A0F82-3775-4679-882C-41F0D8DA7CC4}">
            <xm:f>Préambule!$J$64="Non"</xm:f>
            <x14:dxf>
              <fill>
                <patternFill patternType="lightUp">
                  <fgColor theme="0" tint="-0.34998626667073579"/>
                </patternFill>
              </fill>
            </x14:dxf>
          </x14:cfRule>
          <x14:cfRule type="expression" priority="161" id="{73C2B7A2-830B-488F-B246-86556DBB909E}">
            <xm:f>Préambule!$J$63="Non"</xm:f>
            <x14:dxf>
              <fill>
                <patternFill patternType="lightUp">
                  <fgColor theme="0" tint="-0.34998626667073579"/>
                </patternFill>
              </fill>
            </x14:dxf>
          </x14:cfRule>
          <xm:sqref>L29</xm:sqref>
        </x14:conditionalFormatting>
        <x14:conditionalFormatting xmlns:xm="http://schemas.microsoft.com/office/excel/2006/main">
          <x14:cfRule type="expression" priority="157" id="{2B7B50C1-D459-401F-9104-215D8CFC9ED1}">
            <xm:f>Préambule!$J$64="Non"</xm:f>
            <x14:dxf>
              <fill>
                <patternFill patternType="lightUp">
                  <fgColor theme="0" tint="-0.34998626667073579"/>
                </patternFill>
              </fill>
            </x14:dxf>
          </x14:cfRule>
          <x14:cfRule type="expression" priority="158" id="{7831B006-E270-439E-92E1-ABA4B9D43102}">
            <xm:f>Préambule!$J$63="Non"</xm:f>
            <x14:dxf>
              <fill>
                <patternFill patternType="lightUp">
                  <fgColor theme="0" tint="-0.34998626667073579"/>
                </patternFill>
              </fill>
            </x14:dxf>
          </x14:cfRule>
          <xm:sqref>R27</xm:sqref>
        </x14:conditionalFormatting>
        <x14:conditionalFormatting xmlns:xm="http://schemas.microsoft.com/office/excel/2006/main">
          <x14:cfRule type="expression" priority="156" id="{AFB296C1-F638-4882-B439-B3CB37605645}">
            <xm:f>Préambule!$E$72="Non"</xm:f>
            <x14:dxf>
              <fill>
                <patternFill patternType="lightUp">
                  <fgColor theme="0" tint="-0.34998626667073579"/>
                </patternFill>
              </fill>
            </x14:dxf>
          </x14:cfRule>
          <xm:sqref>R28</xm:sqref>
        </x14:conditionalFormatting>
        <x14:conditionalFormatting xmlns:xm="http://schemas.microsoft.com/office/excel/2006/main">
          <x14:cfRule type="expression" priority="154" id="{38967536-6DE0-4EAB-A7C7-72F425F89178}">
            <xm:f>Préambule!$J$64="Non"</xm:f>
            <x14:dxf>
              <fill>
                <patternFill patternType="lightUp">
                  <fgColor theme="0" tint="-0.34998626667073579"/>
                </patternFill>
              </fill>
            </x14:dxf>
          </x14:cfRule>
          <x14:cfRule type="expression" priority="155" id="{2DB10C9D-4AE2-4DF6-A6E5-C3315D6AB13C}">
            <xm:f>Préambule!$J$63="Non"</xm:f>
            <x14:dxf>
              <fill>
                <patternFill patternType="lightUp">
                  <fgColor theme="0" tint="-0.34998626667073579"/>
                </patternFill>
              </fill>
            </x14:dxf>
          </x14:cfRule>
          <xm:sqref>R28</xm:sqref>
        </x14:conditionalFormatting>
        <x14:conditionalFormatting xmlns:xm="http://schemas.microsoft.com/office/excel/2006/main">
          <x14:cfRule type="expression" priority="153" id="{0400804A-C903-4440-BEDE-BE243380C29D}">
            <xm:f>Préambule!$E$72="Non"</xm:f>
            <x14:dxf>
              <fill>
                <patternFill patternType="lightUp">
                  <fgColor theme="0" tint="-0.34998626667073579"/>
                </patternFill>
              </fill>
            </x14:dxf>
          </x14:cfRule>
          <xm:sqref>R34:R36</xm:sqref>
        </x14:conditionalFormatting>
        <x14:conditionalFormatting xmlns:xm="http://schemas.microsoft.com/office/excel/2006/main">
          <x14:cfRule type="expression" priority="151" id="{2BFBFF68-9CA1-43EA-BCDD-B40EF321F00B}">
            <xm:f>Préambule!$J$64="Non"</xm:f>
            <x14:dxf>
              <fill>
                <patternFill patternType="lightUp">
                  <fgColor theme="0" tint="-0.34998626667073579"/>
                </patternFill>
              </fill>
            </x14:dxf>
          </x14:cfRule>
          <x14:cfRule type="expression" priority="152" id="{FC4D497C-2589-4360-A183-1C7310A4205B}">
            <xm:f>Préambule!$J$63="Non"</xm:f>
            <x14:dxf>
              <fill>
                <patternFill patternType="lightUp">
                  <fgColor theme="0" tint="-0.34998626667073579"/>
                </patternFill>
              </fill>
            </x14:dxf>
          </x14:cfRule>
          <xm:sqref>R34:R36</xm:sqref>
        </x14:conditionalFormatting>
        <x14:conditionalFormatting xmlns:xm="http://schemas.microsoft.com/office/excel/2006/main">
          <x14:cfRule type="expression" priority="150" id="{365CE729-F5D6-4109-8F86-34A7E8738D92}">
            <xm:f>Préambule!$E$72="Non"</xm:f>
            <x14:dxf>
              <fill>
                <patternFill patternType="lightUp">
                  <fgColor theme="0" tint="-0.34998626667073579"/>
                </patternFill>
              </fill>
            </x14:dxf>
          </x14:cfRule>
          <xm:sqref>R38</xm:sqref>
        </x14:conditionalFormatting>
        <x14:conditionalFormatting xmlns:xm="http://schemas.microsoft.com/office/excel/2006/main">
          <x14:cfRule type="expression" priority="148" id="{556684FF-4BF5-4806-9DE0-BAF89EDD4225}">
            <xm:f>Préambule!$J$64="Non"</xm:f>
            <x14:dxf>
              <fill>
                <patternFill patternType="lightUp">
                  <fgColor theme="0" tint="-0.34998626667073579"/>
                </patternFill>
              </fill>
            </x14:dxf>
          </x14:cfRule>
          <x14:cfRule type="expression" priority="149" id="{FA49F087-3930-418C-A28C-C5F4B2769F16}">
            <xm:f>Préambule!$J$63="Non"</xm:f>
            <x14:dxf>
              <fill>
                <patternFill patternType="lightUp">
                  <fgColor theme="0" tint="-0.34998626667073579"/>
                </patternFill>
              </fill>
            </x14:dxf>
          </x14:cfRule>
          <xm:sqref>R38</xm:sqref>
        </x14:conditionalFormatting>
        <x14:conditionalFormatting xmlns:xm="http://schemas.microsoft.com/office/excel/2006/main">
          <x14:cfRule type="expression" priority="147" id="{161DCA8A-41E3-402A-96E4-424A726F4EF4}">
            <xm:f>Préambule!$E$72="Non"</xm:f>
            <x14:dxf>
              <fill>
                <patternFill patternType="lightUp">
                  <fgColor theme="0" tint="-0.34998626667073579"/>
                </patternFill>
              </fill>
            </x14:dxf>
          </x14:cfRule>
          <xm:sqref>R39</xm:sqref>
        </x14:conditionalFormatting>
        <x14:conditionalFormatting xmlns:xm="http://schemas.microsoft.com/office/excel/2006/main">
          <x14:cfRule type="expression" priority="145" id="{002C24AA-F698-4430-895C-1CE63CA58124}">
            <xm:f>Préambule!$J$64="Non"</xm:f>
            <x14:dxf>
              <fill>
                <patternFill patternType="lightUp">
                  <fgColor theme="0" tint="-0.34998626667073579"/>
                </patternFill>
              </fill>
            </x14:dxf>
          </x14:cfRule>
          <x14:cfRule type="expression" priority="146" id="{06F83CBE-95A7-422D-B9C1-3AA4EF894CC4}">
            <xm:f>Préambule!$J$63="Non"</xm:f>
            <x14:dxf>
              <fill>
                <patternFill patternType="lightUp">
                  <fgColor theme="0" tint="-0.34998626667073579"/>
                </patternFill>
              </fill>
            </x14:dxf>
          </x14:cfRule>
          <xm:sqref>R39</xm:sqref>
        </x14:conditionalFormatting>
        <x14:conditionalFormatting xmlns:xm="http://schemas.microsoft.com/office/excel/2006/main">
          <x14:cfRule type="expression" priority="143" id="{B1AA7C4B-FEB9-4BF0-8CB7-41BCE9D6DDFA}">
            <xm:f>Préambule!$J$63="Non"</xm:f>
            <x14:dxf>
              <fill>
                <patternFill patternType="lightUp">
                  <fgColor theme="0" tint="-0.34998626667073579"/>
                </patternFill>
              </fill>
            </x14:dxf>
          </x14:cfRule>
          <xm:sqref>R18</xm:sqref>
        </x14:conditionalFormatting>
        <x14:conditionalFormatting xmlns:xm="http://schemas.microsoft.com/office/excel/2006/main">
          <x14:cfRule type="expression" priority="142" id="{65024562-E891-4A5C-9D5B-DEAC47D4221D}">
            <xm:f>Préambule!$J$63="Non"</xm:f>
            <x14:dxf>
              <fill>
                <patternFill patternType="lightUp">
                  <fgColor theme="0" tint="-0.34998626667073579"/>
                </patternFill>
              </fill>
            </x14:dxf>
          </x14:cfRule>
          <xm:sqref>R24</xm:sqref>
        </x14:conditionalFormatting>
        <x14:conditionalFormatting xmlns:xm="http://schemas.microsoft.com/office/excel/2006/main">
          <x14:cfRule type="expression" priority="140" id="{A70F3833-A38A-479A-9216-7D5FAD881A47}">
            <xm:f>Préambule!$J$64="Non"</xm:f>
            <x14:dxf>
              <fill>
                <patternFill patternType="lightUp">
                  <fgColor theme="0" tint="-0.34998626667073579"/>
                </patternFill>
              </fill>
            </x14:dxf>
          </x14:cfRule>
          <x14:cfRule type="expression" priority="141" id="{9724A430-EA57-4583-BD26-C443228C258B}">
            <xm:f>Préambule!$J$63="Non"</xm:f>
            <x14:dxf>
              <fill>
                <patternFill patternType="lightUp">
                  <fgColor theme="0" tint="-0.34998626667073579"/>
                </patternFill>
              </fill>
            </x14:dxf>
          </x14:cfRule>
          <xm:sqref>U22</xm:sqref>
        </x14:conditionalFormatting>
        <x14:conditionalFormatting xmlns:xm="http://schemas.microsoft.com/office/excel/2006/main">
          <x14:cfRule type="expression" priority="138" id="{D439EA80-F24A-4144-826B-182350F34809}">
            <xm:f>Préambule!$J$64="Non"</xm:f>
            <x14:dxf>
              <fill>
                <patternFill patternType="lightUp">
                  <fgColor theme="0" tint="-0.34998626667073579"/>
                </patternFill>
              </fill>
            </x14:dxf>
          </x14:cfRule>
          <x14:cfRule type="expression" priority="139" id="{B79F5DBB-DCB0-43C1-AF81-DEF755F1C3C2}">
            <xm:f>Préambule!$J$63="Non"</xm:f>
            <x14:dxf>
              <fill>
                <patternFill patternType="lightUp">
                  <fgColor theme="0" tint="-0.34998626667073579"/>
                </patternFill>
              </fill>
            </x14:dxf>
          </x14:cfRule>
          <xm:sqref>AA22</xm:sqref>
        </x14:conditionalFormatting>
        <x14:conditionalFormatting xmlns:xm="http://schemas.microsoft.com/office/excel/2006/main">
          <x14:cfRule type="expression" priority="136" id="{39201041-6D2D-4E5C-B19B-2918284861DC}">
            <xm:f>Préambule!$J$64="Non"</xm:f>
            <x14:dxf>
              <fill>
                <patternFill patternType="lightUp">
                  <fgColor theme="0" tint="-0.34998626667073579"/>
                </patternFill>
              </fill>
            </x14:dxf>
          </x14:cfRule>
          <x14:cfRule type="expression" priority="137" id="{C488310C-342F-4154-99A0-DA5FAB4283E3}">
            <xm:f>Préambule!$J$63="Non"</xm:f>
            <x14:dxf>
              <fill>
                <patternFill patternType="lightUp">
                  <fgColor theme="0" tint="-0.34998626667073579"/>
                </patternFill>
              </fill>
            </x14:dxf>
          </x14:cfRule>
          <xm:sqref>AG22</xm:sqref>
        </x14:conditionalFormatting>
        <x14:conditionalFormatting xmlns:xm="http://schemas.microsoft.com/office/excel/2006/main">
          <x14:cfRule type="expression" priority="135" id="{7301FA4E-CD83-41AA-BF21-88AA544AF97D}">
            <xm:f>Préambule!$E$72="Non"</xm:f>
            <x14:dxf>
              <fill>
                <patternFill patternType="lightUp">
                  <fgColor theme="0" tint="-0.34998626667073579"/>
                </patternFill>
              </fill>
            </x14:dxf>
          </x14:cfRule>
          <xm:sqref>V23</xm:sqref>
        </x14:conditionalFormatting>
        <x14:conditionalFormatting xmlns:xm="http://schemas.microsoft.com/office/excel/2006/main">
          <x14:cfRule type="expression" priority="133" id="{33138A56-7AC0-4BAA-8BBB-059401FD6884}">
            <xm:f>Préambule!$J$64="Non"</xm:f>
            <x14:dxf>
              <fill>
                <patternFill patternType="lightUp">
                  <fgColor theme="0" tint="-0.34998626667073579"/>
                </patternFill>
              </fill>
            </x14:dxf>
          </x14:cfRule>
          <x14:cfRule type="expression" priority="134" id="{C4C0E146-990C-4648-B1DB-DAF8C5A3C612}">
            <xm:f>Préambule!$J$63="Non"</xm:f>
            <x14:dxf>
              <fill>
                <patternFill patternType="lightUp">
                  <fgColor theme="0" tint="-0.34998626667073579"/>
                </patternFill>
              </fill>
            </x14:dxf>
          </x14:cfRule>
          <xm:sqref>U23:V23</xm:sqref>
        </x14:conditionalFormatting>
        <x14:conditionalFormatting xmlns:xm="http://schemas.microsoft.com/office/excel/2006/main">
          <x14:cfRule type="expression" priority="132" id="{D36BAA3E-AA48-4380-BF5C-8C9F5D0F6DC9}">
            <xm:f>Préambule!$E$72="Non"</xm:f>
            <x14:dxf>
              <fill>
                <patternFill patternType="lightUp">
                  <fgColor theme="0" tint="-0.34998626667073579"/>
                </patternFill>
              </fill>
            </x14:dxf>
          </x14:cfRule>
          <xm:sqref>U23</xm:sqref>
        </x14:conditionalFormatting>
        <x14:conditionalFormatting xmlns:xm="http://schemas.microsoft.com/office/excel/2006/main">
          <x14:cfRule type="expression" priority="131" id="{5D6ECD46-C39F-464B-BC48-CA476315062F}">
            <xm:f>Préambule!$E$72="Non"</xm:f>
            <x14:dxf>
              <fill>
                <patternFill patternType="lightUp">
                  <fgColor theme="0" tint="-0.34998626667073579"/>
                </patternFill>
              </fill>
            </x14:dxf>
          </x14:cfRule>
          <xm:sqref>AB23</xm:sqref>
        </x14:conditionalFormatting>
        <x14:conditionalFormatting xmlns:xm="http://schemas.microsoft.com/office/excel/2006/main">
          <x14:cfRule type="expression" priority="129" id="{27629F1D-3E6D-4FD2-90BC-F884DE550082}">
            <xm:f>Préambule!$J$64="Non"</xm:f>
            <x14:dxf>
              <fill>
                <patternFill patternType="lightUp">
                  <fgColor theme="0" tint="-0.34998626667073579"/>
                </patternFill>
              </fill>
            </x14:dxf>
          </x14:cfRule>
          <x14:cfRule type="expression" priority="130" id="{1A2E07F9-57CA-4E76-A277-CE7B3529455F}">
            <xm:f>Préambule!$J$63="Non"</xm:f>
            <x14:dxf>
              <fill>
                <patternFill patternType="lightUp">
                  <fgColor theme="0" tint="-0.34998626667073579"/>
                </patternFill>
              </fill>
            </x14:dxf>
          </x14:cfRule>
          <xm:sqref>AA23:AB23</xm:sqref>
        </x14:conditionalFormatting>
        <x14:conditionalFormatting xmlns:xm="http://schemas.microsoft.com/office/excel/2006/main">
          <x14:cfRule type="expression" priority="128" id="{2290230E-5950-4437-B6D9-E2E475FE60C8}">
            <xm:f>Préambule!$E$72="Non"</xm:f>
            <x14:dxf>
              <fill>
                <patternFill patternType="lightUp">
                  <fgColor theme="0" tint="-0.34998626667073579"/>
                </patternFill>
              </fill>
            </x14:dxf>
          </x14:cfRule>
          <xm:sqref>AA23</xm:sqref>
        </x14:conditionalFormatting>
        <x14:conditionalFormatting xmlns:xm="http://schemas.microsoft.com/office/excel/2006/main">
          <x14:cfRule type="expression" priority="127" id="{E838282E-DD71-4D58-BA42-79481CAD9D42}">
            <xm:f>Préambule!$E$72="Non"</xm:f>
            <x14:dxf>
              <fill>
                <patternFill patternType="lightUp">
                  <fgColor theme="0" tint="-0.34998626667073579"/>
                </patternFill>
              </fill>
            </x14:dxf>
          </x14:cfRule>
          <xm:sqref>AH23</xm:sqref>
        </x14:conditionalFormatting>
        <x14:conditionalFormatting xmlns:xm="http://schemas.microsoft.com/office/excel/2006/main">
          <x14:cfRule type="expression" priority="125" id="{BF6E2FAC-AD35-4DD0-A3E5-C4B9F7C0A076}">
            <xm:f>Préambule!$J$64="Non"</xm:f>
            <x14:dxf>
              <fill>
                <patternFill patternType="lightUp">
                  <fgColor theme="0" tint="-0.34998626667073579"/>
                </patternFill>
              </fill>
            </x14:dxf>
          </x14:cfRule>
          <x14:cfRule type="expression" priority="126" id="{F51019FC-8E8E-4F57-A64B-5EC6525341A0}">
            <xm:f>Préambule!$J$63="Non"</xm:f>
            <x14:dxf>
              <fill>
                <patternFill patternType="lightUp">
                  <fgColor theme="0" tint="-0.34998626667073579"/>
                </patternFill>
              </fill>
            </x14:dxf>
          </x14:cfRule>
          <xm:sqref>AG23:AH23</xm:sqref>
        </x14:conditionalFormatting>
        <x14:conditionalFormatting xmlns:xm="http://schemas.microsoft.com/office/excel/2006/main">
          <x14:cfRule type="expression" priority="124" id="{5855A3F9-06D9-4FF9-B0A0-18F4D976C40C}">
            <xm:f>Préambule!$E$72="Non"</xm:f>
            <x14:dxf>
              <fill>
                <patternFill patternType="lightUp">
                  <fgColor theme="0" tint="-0.34998626667073579"/>
                </patternFill>
              </fill>
            </x14:dxf>
          </x14:cfRule>
          <xm:sqref>AG23</xm:sqref>
        </x14:conditionalFormatting>
        <x14:conditionalFormatting xmlns:xm="http://schemas.microsoft.com/office/excel/2006/main">
          <x14:cfRule type="expression" priority="122" id="{65439464-1405-43DD-A122-847915A93231}">
            <xm:f>Préambule!$J$64="Non"</xm:f>
            <x14:dxf>
              <fill>
                <patternFill patternType="lightUp">
                  <fgColor theme="0" tint="-0.34998626667073579"/>
                </patternFill>
              </fill>
            </x14:dxf>
          </x14:cfRule>
          <x14:cfRule type="expression" priority="123" id="{B44AD775-BADB-4EAA-8C8C-16801342F23A}">
            <xm:f>Préambule!$J$63="Non"</xm:f>
            <x14:dxf>
              <fill>
                <patternFill patternType="lightUp">
                  <fgColor theme="0" tint="-0.34998626667073579"/>
                </patternFill>
              </fill>
            </x14:dxf>
          </x14:cfRule>
          <xm:sqref>U24:V24</xm:sqref>
        </x14:conditionalFormatting>
        <x14:conditionalFormatting xmlns:xm="http://schemas.microsoft.com/office/excel/2006/main">
          <x14:cfRule type="expression" priority="120" id="{BA9E3B94-E88A-4EFD-9FBC-971EF0D91D11}">
            <xm:f>Préambule!$J$64="Non"</xm:f>
            <x14:dxf>
              <fill>
                <patternFill patternType="lightUp">
                  <fgColor theme="0" tint="-0.34998626667073579"/>
                </patternFill>
              </fill>
            </x14:dxf>
          </x14:cfRule>
          <x14:cfRule type="expression" priority="121" id="{B3680C3C-55FD-4E65-BD73-66A4A11039FE}">
            <xm:f>Préambule!$J$63="Non"</xm:f>
            <x14:dxf>
              <fill>
                <patternFill patternType="lightUp">
                  <fgColor theme="0" tint="-0.34998626667073579"/>
                </patternFill>
              </fill>
            </x14:dxf>
          </x14:cfRule>
          <xm:sqref>AA24:AB24</xm:sqref>
        </x14:conditionalFormatting>
        <x14:conditionalFormatting xmlns:xm="http://schemas.microsoft.com/office/excel/2006/main">
          <x14:cfRule type="expression" priority="118" id="{5030D56F-29BA-49F3-826C-A40BB1546C87}">
            <xm:f>Préambule!$J$64="Non"</xm:f>
            <x14:dxf>
              <fill>
                <patternFill patternType="lightUp">
                  <fgColor theme="0" tint="-0.34998626667073579"/>
                </patternFill>
              </fill>
            </x14:dxf>
          </x14:cfRule>
          <x14:cfRule type="expression" priority="119" id="{B18178BC-3A4E-4B67-B459-7D0EB38CC1BD}">
            <xm:f>Préambule!$J$63="Non"</xm:f>
            <x14:dxf>
              <fill>
                <patternFill patternType="lightUp">
                  <fgColor theme="0" tint="-0.34998626667073579"/>
                </patternFill>
              </fill>
            </x14:dxf>
          </x14:cfRule>
          <xm:sqref>AG24:AH24</xm:sqref>
        </x14:conditionalFormatting>
        <x14:conditionalFormatting xmlns:xm="http://schemas.microsoft.com/office/excel/2006/main">
          <x14:cfRule type="expression" priority="116" id="{B50071E6-737E-4DA6-BEEC-FA3698535B86}">
            <xm:f>Préambule!$J$64="Non"</xm:f>
            <x14:dxf>
              <fill>
                <patternFill patternType="lightUp">
                  <fgColor theme="0" tint="-0.34998626667073579"/>
                </patternFill>
              </fill>
            </x14:dxf>
          </x14:cfRule>
          <x14:cfRule type="expression" priority="117" id="{D3C0A0CC-B169-4316-847F-6B9FEB159838}">
            <xm:f>Préambule!$J$63="Non"</xm:f>
            <x14:dxf>
              <fill>
                <patternFill patternType="lightUp">
                  <fgColor theme="0" tint="-0.34998626667073579"/>
                </patternFill>
              </fill>
            </x14:dxf>
          </x14:cfRule>
          <xm:sqref>U25:V25</xm:sqref>
        </x14:conditionalFormatting>
        <x14:conditionalFormatting xmlns:xm="http://schemas.microsoft.com/office/excel/2006/main">
          <x14:cfRule type="expression" priority="114" id="{E9D98B92-21F9-48D7-9744-3414B43DAB70}">
            <xm:f>Préambule!$J$64="Non"</xm:f>
            <x14:dxf>
              <fill>
                <patternFill patternType="lightUp">
                  <fgColor theme="0" tint="-0.34998626667073579"/>
                </patternFill>
              </fill>
            </x14:dxf>
          </x14:cfRule>
          <x14:cfRule type="expression" priority="115" id="{F0AA015A-AAE4-4499-B8B1-52683658FE69}">
            <xm:f>Préambule!$J$63="Non"</xm:f>
            <x14:dxf>
              <fill>
                <patternFill patternType="lightUp">
                  <fgColor theme="0" tint="-0.34998626667073579"/>
                </patternFill>
              </fill>
            </x14:dxf>
          </x14:cfRule>
          <xm:sqref>AA25:AB25</xm:sqref>
        </x14:conditionalFormatting>
        <x14:conditionalFormatting xmlns:xm="http://schemas.microsoft.com/office/excel/2006/main">
          <x14:cfRule type="expression" priority="112" id="{301D4023-3754-4B85-BD61-FA27663B0298}">
            <xm:f>Préambule!$J$64="Non"</xm:f>
            <x14:dxf>
              <fill>
                <patternFill patternType="lightUp">
                  <fgColor theme="0" tint="-0.34998626667073579"/>
                </patternFill>
              </fill>
            </x14:dxf>
          </x14:cfRule>
          <x14:cfRule type="expression" priority="113" id="{5FFF1706-48FF-427F-9F53-BE2487A888A9}">
            <xm:f>Préambule!$J$63="Non"</xm:f>
            <x14:dxf>
              <fill>
                <patternFill patternType="lightUp">
                  <fgColor theme="0" tint="-0.34998626667073579"/>
                </patternFill>
              </fill>
            </x14:dxf>
          </x14:cfRule>
          <xm:sqref>AG25:AH25</xm:sqref>
        </x14:conditionalFormatting>
        <x14:conditionalFormatting xmlns:xm="http://schemas.microsoft.com/office/excel/2006/main">
          <x14:cfRule type="expression" priority="92" id="{B6DCE854-8E26-4E52-B602-A3136D7DB81B}">
            <xm:f>Préambule!$J$64="Non"</xm:f>
            <x14:dxf>
              <fill>
                <patternFill patternType="lightUp">
                  <fgColor theme="0" tint="-0.34998626667073579"/>
                </patternFill>
              </fill>
            </x14:dxf>
          </x14:cfRule>
          <x14:cfRule type="expression" priority="93" id="{917750F5-23A3-4AAB-A947-28312B7EBE2F}">
            <xm:f>Préambule!$J$63="Non"</xm:f>
            <x14:dxf>
              <fill>
                <patternFill patternType="lightUp">
                  <fgColor theme="0" tint="-0.34998626667073579"/>
                </patternFill>
              </fill>
            </x14:dxf>
          </x14:cfRule>
          <xm:sqref>P30:P31</xm:sqref>
        </x14:conditionalFormatting>
        <x14:conditionalFormatting xmlns:xm="http://schemas.microsoft.com/office/excel/2006/main">
          <x14:cfRule type="expression" priority="99" id="{E62C6FC1-7DC9-4C65-909A-13656EEF8598}">
            <xm:f>Préambule!$J$64="Non"</xm:f>
            <x14:dxf>
              <fill>
                <patternFill patternType="lightUp">
                  <fgColor theme="0" tint="-0.499984740745262"/>
                </patternFill>
              </fill>
            </x14:dxf>
          </x14:cfRule>
          <xm:sqref>P8</xm:sqref>
        </x14:conditionalFormatting>
        <x14:conditionalFormatting xmlns:xm="http://schemas.microsoft.com/office/excel/2006/main">
          <x14:cfRule type="expression" priority="94" id="{C7C1EDA9-E948-45FC-878D-80D5EE9DCDDF}">
            <xm:f>Préambule!$J$64="Non"</xm:f>
            <x14:dxf>
              <fill>
                <patternFill patternType="lightUp">
                  <fgColor theme="0" tint="-0.34998626667073579"/>
                </patternFill>
              </fill>
            </x14:dxf>
          </x14:cfRule>
          <x14:cfRule type="expression" priority="95" id="{4F016663-F6DC-4706-94A9-2A5F59E9F713}">
            <xm:f>Préambule!$J$63="Non"</xm:f>
            <x14:dxf>
              <fill>
                <patternFill patternType="lightUp">
                  <fgColor theme="0" tint="-0.34998626667073579"/>
                </patternFill>
              </fill>
            </x14:dxf>
          </x14:cfRule>
          <xm:sqref>O30:O31 R30:R31 AU30:AY31 AI30:AI31 AC30:AC31 W30:W31 T30:T31 AE30:AF31 AK30:AK31 K30:K31 Y30:Z31</xm:sqref>
        </x14:conditionalFormatting>
        <x14:conditionalFormatting xmlns:xm="http://schemas.microsoft.com/office/excel/2006/main">
          <x14:cfRule type="expression" priority="51" id="{C9A7E780-478A-44D0-9F9D-4E4519DBE2D4}">
            <xm:f>Préambule!$J$64="Non"</xm:f>
            <x14:dxf>
              <fill>
                <patternFill patternType="lightUp">
                  <fgColor theme="0" tint="-0.34998626667073579"/>
                </patternFill>
              </fill>
            </x14:dxf>
          </x14:cfRule>
          <x14:cfRule type="expression" priority="52" id="{C7B4BC78-BDC7-41AB-98FE-205CCAB7D887}">
            <xm:f>Préambule!$J$63="Non"</xm:f>
            <x14:dxf>
              <fill>
                <patternFill patternType="lightUp">
                  <fgColor theme="0" tint="-0.34998626667073579"/>
                </patternFill>
              </fill>
            </x14:dxf>
          </x14:cfRule>
          <xm:sqref>V29 U32:U33</xm:sqref>
        </x14:conditionalFormatting>
        <x14:conditionalFormatting xmlns:xm="http://schemas.microsoft.com/office/excel/2006/main">
          <x14:cfRule type="expression" priority="49" id="{BC824C9C-8D29-47D8-8E36-A7BA743ED74A}">
            <xm:f>Préambule!$J$64="Non"</xm:f>
            <x14:dxf>
              <fill>
                <patternFill patternType="lightUp">
                  <fgColor theme="0" tint="-0.34998626667073579"/>
                </patternFill>
              </fill>
            </x14:dxf>
          </x14:cfRule>
          <x14:cfRule type="expression" priority="50" id="{49989EAE-FF06-4529-BAEF-99FB818395CF}">
            <xm:f>Préambule!$J$63="Non"</xm:f>
            <x14:dxf>
              <fill>
                <patternFill patternType="lightUp">
                  <fgColor theme="0" tint="-0.34998626667073579"/>
                </patternFill>
              </fill>
            </x14:dxf>
          </x14:cfRule>
          <xm:sqref>U29</xm:sqref>
        </x14:conditionalFormatting>
        <x14:conditionalFormatting xmlns:xm="http://schemas.microsoft.com/office/excel/2006/main">
          <x14:cfRule type="expression" priority="47" id="{C530311E-46DC-4BC3-B790-AFDED969B13C}">
            <xm:f>Préambule!$J$64="Non"</xm:f>
            <x14:dxf>
              <fill>
                <patternFill patternType="lightUp">
                  <fgColor theme="0" tint="-0.34998626667073579"/>
                </patternFill>
              </fill>
            </x14:dxf>
          </x14:cfRule>
          <x14:cfRule type="expression" priority="48" id="{1D5B1AB8-D12E-4B40-8B0D-A165FDF4EDF6}">
            <xm:f>Préambule!$J$63="Non"</xm:f>
            <x14:dxf>
              <fill>
                <patternFill patternType="lightUp">
                  <fgColor theme="0" tint="-0.34998626667073579"/>
                </patternFill>
              </fill>
            </x14:dxf>
          </x14:cfRule>
          <xm:sqref>U30:U31</xm:sqref>
        </x14:conditionalFormatting>
        <x14:conditionalFormatting xmlns:xm="http://schemas.microsoft.com/office/excel/2006/main">
          <x14:cfRule type="expression" priority="44" id="{A354B6DB-1EF7-446D-A238-D53D72A3ABE2}">
            <xm:f>Préambule!$J$64="Non"</xm:f>
            <x14:dxf>
              <fill>
                <patternFill patternType="lightUp">
                  <fgColor theme="0" tint="-0.34998626667073579"/>
                </patternFill>
              </fill>
            </x14:dxf>
          </x14:cfRule>
          <x14:cfRule type="expression" priority="45" id="{2E873C39-004B-4D4C-88E2-053205381548}">
            <xm:f>Préambule!$J$63="Non"</xm:f>
            <x14:dxf>
              <fill>
                <patternFill patternType="lightUp">
                  <fgColor theme="0" tint="-0.34998626667073579"/>
                </patternFill>
              </fill>
            </x14:dxf>
          </x14:cfRule>
          <xm:sqref>AB29 AA32:AA33</xm:sqref>
        </x14:conditionalFormatting>
        <x14:conditionalFormatting xmlns:xm="http://schemas.microsoft.com/office/excel/2006/main">
          <x14:cfRule type="expression" priority="42" id="{56D69EFE-1117-418F-BF7D-614F433C3ACA}">
            <xm:f>Préambule!$J$64="Non"</xm:f>
            <x14:dxf>
              <fill>
                <patternFill patternType="lightUp">
                  <fgColor theme="0" tint="-0.34998626667073579"/>
                </patternFill>
              </fill>
            </x14:dxf>
          </x14:cfRule>
          <x14:cfRule type="expression" priority="43" id="{8CE15EC7-6D00-4B76-A017-93E79A5675C2}">
            <xm:f>Préambule!$J$63="Non"</xm:f>
            <x14:dxf>
              <fill>
                <patternFill patternType="lightUp">
                  <fgColor theme="0" tint="-0.34998626667073579"/>
                </patternFill>
              </fill>
            </x14:dxf>
          </x14:cfRule>
          <xm:sqref>AA29</xm:sqref>
        </x14:conditionalFormatting>
        <x14:conditionalFormatting xmlns:xm="http://schemas.microsoft.com/office/excel/2006/main">
          <x14:cfRule type="expression" priority="40" id="{00BEE1B6-E929-4CB3-9A42-48AE9D9D4F26}">
            <xm:f>Préambule!$J$64="Non"</xm:f>
            <x14:dxf>
              <fill>
                <patternFill patternType="lightUp">
                  <fgColor theme="0" tint="-0.34998626667073579"/>
                </patternFill>
              </fill>
            </x14:dxf>
          </x14:cfRule>
          <x14:cfRule type="expression" priority="41" id="{E86453D4-D47B-41DA-8D5A-2C7A766C934B}">
            <xm:f>Préambule!$J$63="Non"</xm:f>
            <x14:dxf>
              <fill>
                <patternFill patternType="lightUp">
                  <fgColor theme="0" tint="-0.34998626667073579"/>
                </patternFill>
              </fill>
            </x14:dxf>
          </x14:cfRule>
          <xm:sqref>AA30:AA31</xm:sqref>
        </x14:conditionalFormatting>
        <x14:conditionalFormatting xmlns:xm="http://schemas.microsoft.com/office/excel/2006/main">
          <x14:cfRule type="expression" priority="37" id="{71AE0B12-C010-4222-A613-EE533FF890B2}">
            <xm:f>Préambule!$J$64="Non"</xm:f>
            <x14:dxf>
              <fill>
                <patternFill patternType="lightUp">
                  <fgColor theme="0" tint="-0.34998626667073579"/>
                </patternFill>
              </fill>
            </x14:dxf>
          </x14:cfRule>
          <x14:cfRule type="expression" priority="38" id="{0478AD3C-9ACE-49C5-B7C2-D452368EF894}">
            <xm:f>Préambule!$J$63="Non"</xm:f>
            <x14:dxf>
              <fill>
                <patternFill patternType="lightUp">
                  <fgColor theme="0" tint="-0.34998626667073579"/>
                </patternFill>
              </fill>
            </x14:dxf>
          </x14:cfRule>
          <xm:sqref>AH29 AG32:AG33</xm:sqref>
        </x14:conditionalFormatting>
        <x14:conditionalFormatting xmlns:xm="http://schemas.microsoft.com/office/excel/2006/main">
          <x14:cfRule type="expression" priority="35" id="{6891B138-616B-4D7E-9284-EEF3E53AA7F3}">
            <xm:f>Préambule!$J$64="Non"</xm:f>
            <x14:dxf>
              <fill>
                <patternFill patternType="lightUp">
                  <fgColor theme="0" tint="-0.34998626667073579"/>
                </patternFill>
              </fill>
            </x14:dxf>
          </x14:cfRule>
          <x14:cfRule type="expression" priority="36" id="{2947CCD1-D60A-4BAD-8CE2-3B1C3A84FD01}">
            <xm:f>Préambule!$J$63="Non"</xm:f>
            <x14:dxf>
              <fill>
                <patternFill patternType="lightUp">
                  <fgColor theme="0" tint="-0.34998626667073579"/>
                </patternFill>
              </fill>
            </x14:dxf>
          </x14:cfRule>
          <xm:sqref>AG29</xm:sqref>
        </x14:conditionalFormatting>
        <x14:conditionalFormatting xmlns:xm="http://schemas.microsoft.com/office/excel/2006/main">
          <x14:cfRule type="expression" priority="33" id="{038103C5-5A0B-4D4E-BB1C-8BD43AB38FB7}">
            <xm:f>Préambule!$J$64="Non"</xm:f>
            <x14:dxf>
              <fill>
                <patternFill patternType="lightUp">
                  <fgColor theme="0" tint="-0.34998626667073579"/>
                </patternFill>
              </fill>
            </x14:dxf>
          </x14:cfRule>
          <x14:cfRule type="expression" priority="34" id="{0423A077-DE2A-4F61-B31A-662DC5EAE04D}">
            <xm:f>Préambule!$J$63="Non"</xm:f>
            <x14:dxf>
              <fill>
                <patternFill patternType="lightUp">
                  <fgColor theme="0" tint="-0.34998626667073579"/>
                </patternFill>
              </fill>
            </x14:dxf>
          </x14:cfRule>
          <xm:sqref>AG30:AG31</xm:sqref>
        </x14:conditionalFormatting>
        <x14:conditionalFormatting xmlns:xm="http://schemas.microsoft.com/office/excel/2006/main">
          <x14:cfRule type="expression" priority="26" id="{7FFD9B37-99CD-4E3B-AA44-46D97BBF86E3}">
            <xm:f>'\\ademe.intra\angers$\services\SMVD\pineaua\3.1 Développer les filières\[Référentiel Economie Circulaire V2.3_revue_3-1.xlsx]Préambule'!#REF!="Non"</xm:f>
            <x14:dxf>
              <fill>
                <patternFill patternType="lightUp">
                  <fgColor theme="0" tint="-0.34998626667073579"/>
                </patternFill>
              </fill>
            </x14:dxf>
          </x14:cfRule>
          <xm:sqref>M8</xm:sqref>
        </x14:conditionalFormatting>
        <x14:conditionalFormatting xmlns:xm="http://schemas.microsoft.com/office/excel/2006/main">
          <x14:cfRule type="expression" priority="19" id="{904EDBA3-9CE2-4C67-AB49-CE4475867C73}">
            <xm:f>'\\ademe.intra\angers$\services\SMVD\pineaua\3.4 Eco-conception\[Référentiel Economie Circulaire V2.3_revision_3-4.xlsx]Préambule'!#REF!="Non"</xm:f>
            <x14:dxf>
              <fill>
                <patternFill patternType="lightUp">
                  <fgColor theme="0" tint="-0.34998626667073579"/>
                </patternFill>
              </fill>
            </x14:dxf>
          </x14:cfRule>
          <xm:sqref>G23:M23</xm:sqref>
        </x14:conditionalFormatting>
        <x14:conditionalFormatting xmlns:xm="http://schemas.microsoft.com/office/excel/2006/main">
          <x14:cfRule type="expression" priority="17" id="{24497577-8017-43A0-877D-CE8C261084AE}">
            <xm:f>'\\ademe.intra\angers$\services\SMVD\pineaua\3.4 Eco-conception\[Référentiel Economie Circulaire V2.3_revision_3-4.xlsx]Préambule'!#REF!="Non"</xm:f>
            <x14:dxf>
              <fill>
                <patternFill patternType="lightUp">
                  <fgColor theme="0" tint="-0.34998626667073579"/>
                </patternFill>
              </fill>
            </x14:dxf>
          </x14:cfRule>
          <x14:cfRule type="expression" priority="18" id="{5859CD97-1801-4B4F-995F-A6288F5971B3}">
            <xm:f>'\\ademe.intra\angers$\services\SMVD\pineaua\3.4 Eco-conception\[Référentiel Economie Circulaire V2.3_revision_3-4.xlsx]Préambule'!#REF!="Non"</xm:f>
            <x14:dxf>
              <fill>
                <patternFill patternType="lightUp">
                  <fgColor theme="0" tint="-0.34998626667073579"/>
                </patternFill>
              </fill>
            </x14:dxf>
          </x14:cfRule>
          <xm:sqref>G22:M25</xm:sqref>
        </x14:conditionalFormatting>
        <x14:conditionalFormatting xmlns:xm="http://schemas.microsoft.com/office/excel/2006/main">
          <x14:cfRule type="expression" priority="15" id="{8FC4BDDD-04DA-466B-B297-E5BA5FDD3F21}">
            <xm:f>Préambule!$J$64="Non"</xm:f>
            <x14:dxf>
              <fill>
                <patternFill patternType="lightUp">
                  <fgColor theme="0" tint="-0.34998626667073579"/>
                </patternFill>
              </fill>
            </x14:dxf>
          </x14:cfRule>
          <x14:cfRule type="expression" priority="16" id="{4C46B34A-6EB0-4BC2-BC60-319DC4835B52}">
            <xm:f>Préambule!$J$63="Non"</xm:f>
            <x14:dxf>
              <fill>
                <patternFill patternType="lightUp">
                  <fgColor theme="0" tint="-0.34998626667073579"/>
                </patternFill>
              </fill>
            </x14:dxf>
          </x14:cfRule>
          <xm:sqref>C27:C36</xm:sqref>
        </x14:conditionalFormatting>
        <x14:conditionalFormatting xmlns:xm="http://schemas.microsoft.com/office/excel/2006/main">
          <x14:cfRule type="expression" priority="4" id="{89CF8E68-6266-42DE-84AC-18B97DC95499}">
            <xm:f>Préambule!$E$76&lt;100000000</xm:f>
            <x14:dxf>
              <fill>
                <patternFill patternType="lightUp">
                  <fgColor rgb="FF000000"/>
                </patternFill>
              </fill>
            </x14:dxf>
          </x14:cfRule>
          <xm:sqref>E11:P11 R11:AK11</xm:sqref>
        </x14:conditionalFormatting>
        <x14:conditionalFormatting xmlns:xm="http://schemas.microsoft.com/office/excel/2006/main">
          <x14:cfRule type="expression" priority="3" id="{BB6298CD-A499-432F-A953-763C440BCB11}">
            <xm:f>Préambule!$J$64="Non"</xm:f>
            <x14:dxf>
              <fill>
                <patternFill patternType="lightUp">
                  <fgColor theme="0" tint="-0.499984740745262"/>
                </patternFill>
              </fill>
            </x14:dxf>
          </x14:cfRule>
          <xm:sqref>U8</xm:sqref>
        </x14:conditionalFormatting>
        <x14:conditionalFormatting xmlns:xm="http://schemas.microsoft.com/office/excel/2006/main">
          <x14:cfRule type="expression" priority="2" id="{3DD96228-3F2D-48BF-8E70-419221636141}">
            <xm:f>Préambule!$J$64="Non"</xm:f>
            <x14:dxf>
              <fill>
                <patternFill patternType="lightUp">
                  <fgColor theme="0" tint="-0.499984740745262"/>
                </patternFill>
              </fill>
            </x14:dxf>
          </x14:cfRule>
          <xm:sqref>AA8</xm:sqref>
        </x14:conditionalFormatting>
        <x14:conditionalFormatting xmlns:xm="http://schemas.microsoft.com/office/excel/2006/main">
          <x14:cfRule type="expression" priority="1" id="{6B0475F5-B871-447F-B1D7-CC62D108AB01}">
            <xm:f>Préambule!$J$64="Non"</xm:f>
            <x14:dxf>
              <fill>
                <patternFill patternType="lightUp">
                  <fgColor theme="0" tint="-0.499984740745262"/>
                </patternFill>
              </fill>
            </x14:dxf>
          </x14:cfRule>
          <xm:sqref>AG8</xm:sqref>
        </x14:conditionalFormatting>
      </x14:conditionalFormattings>
    </ext>
    <ext xmlns:x14="http://schemas.microsoft.com/office/spreadsheetml/2009/9/main" uri="{CCE6A557-97BC-4b89-ADB6-D9C93CAAB3DF}">
      <x14:dataValidations xmlns:xm="http://schemas.microsoft.com/office/excel/2006/main" xWindow="1263" yWindow="614" count="41">
        <x14:dataValidation type="list" allowBlank="1" showInputMessage="1" showErrorMessage="1">
          <x14:formula1>
            <xm:f>Listes_v1!$E$149:$E$163</xm:f>
          </x14:formula1>
          <xm:sqref>P12</xm:sqref>
        </x14:dataValidation>
        <x14:dataValidation type="list" allowBlank="1" showInputMessage="1" showErrorMessage="1">
          <x14:formula1>
            <xm:f>Listes_v1!$N$149:$N$156</xm:f>
          </x14:formula1>
          <xm:sqref>P15</xm:sqref>
        </x14:dataValidation>
        <x14:dataValidation type="list" allowBlank="1" showInputMessage="1" showErrorMessage="1" prompt="Choisir dans le menu déroulant">
          <x14:formula1>
            <xm:f>Listes_v1!$K$141:$K$144</xm:f>
          </x14:formula1>
          <xm:sqref>P9</xm:sqref>
        </x14:dataValidation>
        <x14:dataValidation type="list" allowBlank="1" showInputMessage="1" showErrorMessage="1" prompt="Choisir dans le menu déroulant">
          <x14:formula1>
            <xm:f>Listes_v1!$K$141:$K$144</xm:f>
          </x14:formula1>
          <xm:sqref>U9</xm:sqref>
        </x14:dataValidation>
        <x14:dataValidation type="list" allowBlank="1" showInputMessage="1" showErrorMessage="1" prompt="Choisir dans le menu déroulant">
          <x14:formula1>
            <xm:f>Listes_v1!$K$141:$K$144</xm:f>
          </x14:formula1>
          <xm:sqref>AA9</xm:sqref>
        </x14:dataValidation>
        <x14:dataValidation type="list" allowBlank="1" showInputMessage="1" showErrorMessage="1" prompt="Choisir dans le menu déroulant">
          <x14:formula1>
            <xm:f>Listes_v1!$K$141:$K$144</xm:f>
          </x14:formula1>
          <xm:sqref>AG9</xm:sqref>
        </x14:dataValidation>
        <x14:dataValidation type="list" allowBlank="1" showInputMessage="1" showErrorMessage="1">
          <x14:formula1>
            <xm:f>Listes_v1!$E$141:$E$144</xm:f>
          </x14:formula1>
          <xm:sqref>P7</xm:sqref>
        </x14:dataValidation>
        <x14:dataValidation type="list" allowBlank="1" showInputMessage="1" showErrorMessage="1">
          <x14:formula1>
            <xm:f>Listes_v1!$E$141:$E$144</xm:f>
          </x14:formula1>
          <xm:sqref>U7</xm:sqref>
        </x14:dataValidation>
        <x14:dataValidation type="list" allowBlank="1" showInputMessage="1" showErrorMessage="1">
          <x14:formula1>
            <xm:f>Listes_v1!$E$141:$E$144</xm:f>
          </x14:formula1>
          <xm:sqref>AA7</xm:sqref>
        </x14:dataValidation>
        <x14:dataValidation type="list" allowBlank="1" showInputMessage="1" showErrorMessage="1">
          <x14:formula1>
            <xm:f>Listes_v1!$E$141:$E$144</xm:f>
          </x14:formula1>
          <xm:sqref>AG7</xm:sqref>
        </x14:dataValidation>
        <x14:dataValidation type="list" allowBlank="1" showInputMessage="1" showErrorMessage="1">
          <x14:formula1>
            <xm:f>Listes_v1!$E$168:$E$169</xm:f>
          </x14:formula1>
          <xm:sqref>P17</xm:sqref>
        </x14:dataValidation>
        <x14:dataValidation type="list" allowBlank="1" showInputMessage="1" showErrorMessage="1">
          <x14:formula1>
            <xm:f>Listes_v1!$K$168:$K$169</xm:f>
          </x14:formula1>
          <xm:sqref>P19</xm:sqref>
        </x14:dataValidation>
        <x14:dataValidation type="list" allowBlank="1" showInputMessage="1" showErrorMessage="1">
          <x14:formula1>
            <xm:f>Listes_v1!$N$168:$N$169</xm:f>
          </x14:formula1>
          <xm:sqref>P20</xm:sqref>
        </x14:dataValidation>
        <x14:dataValidation type="list" allowBlank="1" showInputMessage="1" showErrorMessage="1">
          <x14:formula1>
            <xm:f>Listes_v1!$H$168:$H$171</xm:f>
          </x14:formula1>
          <xm:sqref>P18</xm:sqref>
        </x14:dataValidation>
        <x14:dataValidation type="list" allowBlank="1" showInputMessage="1" showErrorMessage="1" prompt="Nombres d'actions : choisir dans le menu déroulant">
          <x14:formula1>
            <xm:f>Listes_v1!$H$178:$H$180</xm:f>
          </x14:formula1>
          <xm:sqref>AG23</xm:sqref>
        </x14:dataValidation>
        <x14:dataValidation type="list" allowBlank="1" showInputMessage="1" showErrorMessage="1">
          <x14:formula1>
            <xm:f>Listes_v1!$K$178:$K$180</xm:f>
          </x14:formula1>
          <xm:sqref>P24</xm:sqref>
        </x14:dataValidation>
        <x14:dataValidation type="list" allowBlank="1" showInputMessage="1" showErrorMessage="1">
          <x14:formula1>
            <xm:f>Listes_v1!$N$178:$N$180</xm:f>
          </x14:formula1>
          <xm:sqref>P25</xm:sqref>
        </x14:dataValidation>
        <x14:dataValidation type="list" allowBlank="1" showErrorMessage="1" prompt="Nombres d'actions : choisir dans le menu déroulant">
          <x14:formula1>
            <xm:f>Listes_v1!$H$178:$H$180</xm:f>
          </x14:formula1>
          <xm:sqref>P23</xm:sqref>
        </x14:dataValidation>
        <x14:dataValidation type="list" allowBlank="1" showInputMessage="1" showErrorMessage="1">
          <x14:formula1>
            <xm:f>Listes_v1!$E$178:$E$182</xm:f>
          </x14:formula1>
          <xm:sqref>AG22</xm:sqref>
        </x14:dataValidation>
        <x14:dataValidation type="list" allowBlank="1" showInputMessage="1" showErrorMessage="1" prompt="Nombre d'évènements : choisir dans liste déroulante">
          <x14:formula1>
            <xm:f>Listes_v1!$E$178:$E$182</xm:f>
          </x14:formula1>
          <xm:sqref>P22</xm:sqref>
        </x14:dataValidation>
        <x14:dataValidation type="list" allowBlank="1" showInputMessage="1" showErrorMessage="1" prompt="Nombre d'actions : choisir dans le menu déroulant">
          <x14:formula1>
            <xm:f>Listes_v1!$E$187:$E$188</xm:f>
          </x14:formula1>
          <xm:sqref>AG27</xm:sqref>
        </x14:dataValidation>
        <x14:dataValidation type="list" allowBlank="1" showInputMessage="1" showErrorMessage="1">
          <x14:formula1>
            <xm:f>Listes_v1!$N$188:$N$189</xm:f>
          </x14:formula1>
          <xm:sqref>AG34</xm:sqref>
        </x14:dataValidation>
        <x14:dataValidation type="list" allowBlank="1" showErrorMessage="1" prompt="Nombre d'actions : choisir dans le menu déroulant">
          <x14:formula1>
            <xm:f>Listes_v1!$E$187:$E$188</xm:f>
          </x14:formula1>
          <xm:sqref>P27</xm:sqref>
        </x14:dataValidation>
        <x14:dataValidation type="list" allowBlank="1" showInputMessage="1" showErrorMessage="1" prompt="Pilotage de la démarche transférée ? (Oui/non)">
          <x14:formula1>
            <xm:f>Listes_v1!$N$188:$N$189</xm:f>
          </x14:formula1>
          <xm:sqref>P34</xm:sqref>
        </x14:dataValidation>
        <x14:dataValidation type="list" allowBlank="1" showInputMessage="1" showErrorMessage="1">
          <x14:formula1>
            <xm:f>Listes_v1!$N$192:$N$193</xm:f>
          </x14:formula1>
          <xm:sqref>AG35</xm:sqref>
        </x14:dataValidation>
        <x14:dataValidation type="list" allowBlank="1" showInputMessage="1" showErrorMessage="1">
          <x14:formula1>
            <xm:f>Listes_v1!$N$196:$N$197</xm:f>
          </x14:formula1>
          <xm:sqref>AG36</xm:sqref>
        </x14:dataValidation>
        <x14:dataValidation type="list" allowBlank="1" showInputMessage="1" showErrorMessage="1" prompt="ETP dédié ? (oui/non)">
          <x14:formula1>
            <xm:f>Listes_v1!$N$192:$N$193</xm:f>
          </x14:formula1>
          <xm:sqref>P35</xm:sqref>
        </x14:dataValidation>
        <x14:dataValidation type="list" allowBlank="1" showInputMessage="1" showErrorMessage="1" prompt="Projets EIT renseignés sur la plateforme ELIPSE et SYNAPSE ? (oui / non)">
          <x14:formula1>
            <xm:f>Listes_v1!$N$196:$N$197</xm:f>
          </x14:formula1>
          <xm:sqref>P36</xm:sqref>
        </x14:dataValidation>
        <x14:dataValidation type="list" allowBlank="1" showInputMessage="1" showErrorMessage="1" prompt="Nombre d'actions : choisir dans le menu déroulant">
          <x14:formula1>
            <xm:f>Listes_v1!$H$187:$H$191</xm:f>
          </x14:formula1>
          <xm:sqref>P28</xm:sqref>
        </x14:dataValidation>
        <x14:dataValidation type="list" allowBlank="1" showInputMessage="1" showErrorMessage="1">
          <x14:formula1>
            <xm:f>Listes_v1!$K$188:$K$189</xm:f>
          </x14:formula1>
          <xm:sqref>U29</xm:sqref>
        </x14:dataValidation>
        <x14:dataValidation type="list" allowBlank="1" showInputMessage="1" showErrorMessage="1">
          <x14:formula1>
            <xm:f>Listes_v1!$K$191:$K$192</xm:f>
          </x14:formula1>
          <xm:sqref>P30</xm:sqref>
        </x14:dataValidation>
        <x14:dataValidation type="list" allowBlank="1" showInputMessage="1" showErrorMessage="1">
          <x14:formula1>
            <xm:f>Listes_v1!$K$194:$K$197</xm:f>
          </x14:formula1>
          <xm:sqref>P31</xm:sqref>
        </x14:dataValidation>
        <x14:dataValidation type="list" allowBlank="1" showInputMessage="1" showErrorMessage="1">
          <x14:formula1>
            <xm:f>Listes_v1!$K$199:$K$200</xm:f>
          </x14:formula1>
          <xm:sqref>P32</xm:sqref>
        </x14:dataValidation>
        <x14:dataValidation type="list" allowBlank="1" showInputMessage="1" showErrorMessage="1">
          <x14:formula1>
            <xm:f>Listes_v1!$K$202:$K$203</xm:f>
          </x14:formula1>
          <xm:sqref>P33</xm:sqref>
        </x14:dataValidation>
        <x14:dataValidation type="list" allowBlank="1" showInputMessage="1" showErrorMessage="1">
          <x14:formula1>
            <xm:f>Listes_v1!$K$188:$K$189</xm:f>
          </x14:formula1>
          <xm:sqref>P29</xm:sqref>
        </x14:dataValidation>
        <x14:dataValidation type="list" allowBlank="1" showInputMessage="1" showErrorMessage="1">
          <x14:formula1>
            <xm:f>Listes_v1!$K$208:$K$210</xm:f>
          </x14:formula1>
          <xm:sqref>P40 U40 AA40 AG40</xm:sqref>
        </x14:dataValidation>
        <x14:dataValidation type="list" allowBlank="1" showInputMessage="1" showErrorMessage="1">
          <x14:formula1>
            <xm:f>Listes_v1!$N$208:$N$211</xm:f>
          </x14:formula1>
          <xm:sqref>P41 U41 AA41 AG41</xm:sqref>
        </x14:dataValidation>
        <x14:dataValidation type="list" allowBlank="1" showInputMessage="1" showErrorMessage="1">
          <x14:formula1>
            <xm:f>Listes_v1!$E$208:$E$216</xm:f>
          </x14:formula1>
          <xm:sqref>P38 U38 AA38 AG38</xm:sqref>
        </x14:dataValidation>
        <x14:dataValidation type="list" allowBlank="1" showInputMessage="1" showErrorMessage="1">
          <x14:formula1>
            <xm:f>Listes_v1!$H$208:$H$215</xm:f>
          </x14:formula1>
          <xm:sqref>P39 U39 AA39 AG39</xm:sqref>
        </x14:dataValidation>
        <x14:dataValidation type="list" operator="greaterThanOrEqual" allowBlank="1" showInputMessage="1" showErrorMessage="1">
          <x14:formula1>
            <xm:f>Listes_v1!$E$219:$E$226</xm:f>
          </x14:formula1>
          <xm:sqref>P43</xm:sqref>
        </x14:dataValidation>
        <x14:dataValidation type="list" allowBlank="1" showInputMessage="1" showErrorMessage="1">
          <x14:formula1>
            <xm:f>Listes_v1!$B$149:$B$150</xm:f>
          </x14:formula1>
          <xm:sqref>P11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
    <tabColor theme="5" tint="0.59999389629810485"/>
    <pageSetUpPr fitToPage="1"/>
  </sheetPr>
  <dimension ref="A2:AY27"/>
  <sheetViews>
    <sheetView topLeftCell="H16" zoomScale="90" zoomScaleNormal="90" workbookViewId="0">
      <selection activeCell="M27" sqref="M27"/>
    </sheetView>
  </sheetViews>
  <sheetFormatPr baseColWidth="10" defaultColWidth="11.44140625" defaultRowHeight="14.4" x14ac:dyDescent="0.3"/>
  <cols>
    <col min="1" max="1" width="7.77734375" style="16" customWidth="1"/>
    <col min="2" max="2" width="29.44140625" style="16" customWidth="1"/>
    <col min="3" max="3" width="32.109375" style="16" customWidth="1"/>
    <col min="4" max="4" width="2.77734375" style="18" customWidth="1"/>
    <col min="5" max="5" width="11.109375" style="608" customWidth="1"/>
    <col min="6" max="6" width="13.109375" style="608" customWidth="1"/>
    <col min="7" max="7" width="68.21875" style="16" customWidth="1"/>
    <col min="8" max="8" width="47" style="614" customWidth="1"/>
    <col min="9" max="9" width="18.77734375" style="16" customWidth="1"/>
    <col min="10" max="10" width="34.77734375" style="615" customWidth="1"/>
    <col min="11" max="11" width="12.77734375" style="614" customWidth="1"/>
    <col min="12" max="12" width="29.77734375" style="614" customWidth="1"/>
    <col min="13" max="13" width="31.44140625" style="614" customWidth="1"/>
    <col min="14" max="14" width="15.77734375" style="16" customWidth="1"/>
    <col min="15" max="15" width="2.77734375" style="18" customWidth="1"/>
    <col min="16" max="16" width="20.77734375" style="18" customWidth="1"/>
    <col min="17" max="17" width="21.21875" style="16" customWidth="1"/>
    <col min="18" max="18" width="52.77734375" style="16" customWidth="1"/>
    <col min="19" max="19" width="21.21875" style="16" customWidth="1"/>
    <col min="20" max="20" width="2.5546875" style="18" customWidth="1"/>
    <col min="21" max="21" width="20.77734375" style="18" customWidth="1"/>
    <col min="22" max="22" width="16.77734375" style="16" customWidth="1"/>
    <col min="23" max="23" width="52.77734375" style="16" customWidth="1"/>
    <col min="24" max="24" width="18.77734375" style="16" customWidth="1"/>
    <col min="25" max="25" width="16.77734375" style="16" customWidth="1"/>
    <col min="26" max="26" width="2.77734375" style="16" customWidth="1"/>
    <col min="27" max="27" width="20.77734375" style="16" customWidth="1"/>
    <col min="28" max="28" width="16.77734375" style="16" customWidth="1"/>
    <col min="29" max="29" width="52.77734375" style="16" customWidth="1"/>
    <col min="30" max="30" width="18.77734375" style="16" customWidth="1"/>
    <col min="31" max="31" width="16.77734375" style="16" customWidth="1"/>
    <col min="32" max="32" width="2.77734375" style="16" customWidth="1"/>
    <col min="33" max="33" width="20.77734375" style="16" customWidth="1"/>
    <col min="34" max="34" width="16.77734375" style="16" customWidth="1"/>
    <col min="35" max="35" width="52.77734375" style="16" customWidth="1"/>
    <col min="36" max="36" width="18.77734375" style="16" customWidth="1"/>
    <col min="37" max="37" width="16.77734375" style="16" customWidth="1"/>
    <col min="38" max="46" width="11.44140625" style="16"/>
    <col min="47" max="47" width="17.21875" style="16" hidden="1" customWidth="1"/>
    <col min="48" max="48" width="18.21875" style="16" hidden="1" customWidth="1"/>
    <col min="49" max="49" width="19.44140625" style="16" hidden="1" customWidth="1"/>
    <col min="50" max="50" width="20.44140625" style="16" hidden="1" customWidth="1"/>
    <col min="51" max="51" width="17.21875" style="16" hidden="1" customWidth="1"/>
    <col min="52" max="16384" width="11.44140625" style="16"/>
  </cols>
  <sheetData>
    <row r="2" spans="1:51" ht="18" x14ac:dyDescent="0.3">
      <c r="A2" s="830" t="s">
        <v>37</v>
      </c>
      <c r="B2" s="830"/>
      <c r="C2" s="830"/>
      <c r="D2" s="830"/>
      <c r="E2" s="830"/>
      <c r="F2" s="830"/>
      <c r="G2" s="830"/>
      <c r="H2" s="830"/>
      <c r="I2" s="830"/>
      <c r="J2" s="830"/>
      <c r="K2" s="830"/>
      <c r="L2" s="830"/>
      <c r="M2" s="830"/>
      <c r="N2" s="593"/>
      <c r="O2" s="13"/>
      <c r="P2" s="13"/>
      <c r="Q2" s="13"/>
      <c r="R2" s="13"/>
      <c r="S2" s="13"/>
      <c r="T2" s="13"/>
      <c r="U2" s="13"/>
      <c r="V2" s="13"/>
      <c r="W2" s="13"/>
      <c r="X2" s="13"/>
      <c r="Y2" s="13"/>
      <c r="Z2" s="13"/>
      <c r="AA2" s="13"/>
      <c r="AB2" s="13"/>
      <c r="AC2" s="13"/>
      <c r="AD2" s="13"/>
      <c r="AE2" s="13"/>
      <c r="AF2" s="13"/>
      <c r="AG2" s="13"/>
      <c r="AH2" s="13"/>
      <c r="AI2" s="13"/>
      <c r="AJ2" s="13"/>
      <c r="AK2" s="13"/>
    </row>
    <row r="3" spans="1:51" x14ac:dyDescent="0.3">
      <c r="D3" s="16"/>
      <c r="E3" s="614"/>
      <c r="F3" s="614"/>
      <c r="O3" s="16"/>
      <c r="P3" s="16"/>
      <c r="T3" s="16"/>
      <c r="U3" s="16"/>
    </row>
    <row r="4" spans="1:51" ht="18" x14ac:dyDescent="0.3">
      <c r="A4" s="831"/>
      <c r="B4" s="832"/>
      <c r="C4" s="832"/>
      <c r="D4" s="7"/>
      <c r="E4" s="240"/>
      <c r="F4" s="240"/>
      <c r="G4" s="833"/>
      <c r="H4" s="833"/>
      <c r="I4" s="833"/>
      <c r="J4" s="834"/>
      <c r="K4" s="834"/>
      <c r="L4" s="834"/>
      <c r="M4" s="834"/>
      <c r="N4" s="594"/>
      <c r="O4" s="8"/>
      <c r="P4" s="835" t="s">
        <v>24</v>
      </c>
      <c r="Q4" s="835"/>
      <c r="R4" s="835"/>
      <c r="S4" s="595"/>
      <c r="T4" s="9"/>
      <c r="U4" s="836" t="s">
        <v>1</v>
      </c>
      <c r="V4" s="836"/>
      <c r="W4" s="836"/>
      <c r="X4" s="836"/>
      <c r="Y4" s="836"/>
      <c r="AA4" s="836" t="s">
        <v>2</v>
      </c>
      <c r="AB4" s="836"/>
      <c r="AC4" s="836"/>
      <c r="AD4" s="836"/>
      <c r="AE4" s="836"/>
      <c r="AG4" s="836" t="s">
        <v>3</v>
      </c>
      <c r="AH4" s="836"/>
      <c r="AI4" s="836"/>
      <c r="AJ4" s="836"/>
      <c r="AK4" s="836"/>
    </row>
    <row r="5" spans="1:51" s="180" customFormat="1" ht="57.6" x14ac:dyDescent="0.3">
      <c r="B5" s="287" t="str">
        <f>'[9]Axe 1'!B5</f>
        <v>Libellé de l'orientation</v>
      </c>
      <c r="C5" s="287" t="str">
        <f>'[9]Axe 1'!C5</f>
        <v>Description</v>
      </c>
      <c r="D5" s="287"/>
      <c r="E5" s="287" t="str">
        <f>'[9]Axe 1'!E5</f>
        <v>Référent(s) spécifique(s) à un niveau</v>
      </c>
      <c r="F5" s="287" t="str">
        <f>'[9]Axe 1'!F5</f>
        <v>Influence de la typologie ?</v>
      </c>
      <c r="G5" s="287" t="str">
        <f>'[9]Axe 1'!G5</f>
        <v>Description du niveau</v>
      </c>
      <c r="H5" s="287" t="str">
        <f>'[9]Axe 1'!H5</f>
        <v>Exemples d'actions, méthodologie, aides</v>
      </c>
      <c r="I5" s="287" t="str">
        <f>'[9]Axe 1'!I5</f>
        <v>Pondération du niveau dans l'orientation</v>
      </c>
      <c r="J5" s="287" t="str">
        <f>'[9]Axe 1'!J5</f>
        <v>Critère de notation</v>
      </c>
      <c r="K5" s="287" t="str">
        <f>'[9]Axe 1'!K5</f>
        <v>Unité</v>
      </c>
      <c r="L5" s="287" t="str">
        <f>'[9]Axe 1'!L5</f>
        <v>Principe de la notation</v>
      </c>
      <c r="M5" s="287" t="str">
        <f>'[9]Axe 1'!M5</f>
        <v>Eléments de preuve</v>
      </c>
      <c r="N5" s="287" t="str">
        <f>'[9]Axe 1'!N5</f>
        <v>Poids dans la note globale</v>
      </c>
      <c r="O5" s="5"/>
      <c r="P5" s="12" t="s">
        <v>303</v>
      </c>
      <c r="Q5" s="12" t="s">
        <v>304</v>
      </c>
      <c r="R5" s="12" t="s">
        <v>22</v>
      </c>
      <c r="S5" s="10" t="s">
        <v>305</v>
      </c>
      <c r="T5" s="5"/>
      <c r="U5" s="12" t="s">
        <v>288</v>
      </c>
      <c r="V5" s="10" t="s">
        <v>289</v>
      </c>
      <c r="W5" s="10" t="s">
        <v>15</v>
      </c>
      <c r="X5" s="10" t="s">
        <v>244</v>
      </c>
      <c r="Y5" s="10" t="s">
        <v>83</v>
      </c>
      <c r="AA5" s="12" t="s">
        <v>290</v>
      </c>
      <c r="AB5" s="10" t="s">
        <v>291</v>
      </c>
      <c r="AC5" s="10" t="s">
        <v>16</v>
      </c>
      <c r="AD5" s="10" t="s">
        <v>4</v>
      </c>
      <c r="AE5" s="10" t="s">
        <v>84</v>
      </c>
      <c r="AG5" s="12" t="s">
        <v>292</v>
      </c>
      <c r="AH5" s="10" t="s">
        <v>293</v>
      </c>
      <c r="AI5" s="10" t="s">
        <v>17</v>
      </c>
      <c r="AJ5" s="10" t="s">
        <v>5</v>
      </c>
      <c r="AK5" s="10" t="s">
        <v>85</v>
      </c>
      <c r="AU5" s="10" t="s">
        <v>20</v>
      </c>
      <c r="AV5" s="10" t="s">
        <v>12</v>
      </c>
      <c r="AW5" s="10" t="s">
        <v>9</v>
      </c>
      <c r="AX5" s="10" t="s">
        <v>21</v>
      </c>
      <c r="AY5" s="10" t="s">
        <v>7</v>
      </c>
    </row>
    <row r="6" spans="1:51" s="451" customFormat="1" x14ac:dyDescent="0.3">
      <c r="A6" s="454"/>
      <c r="B6" s="459"/>
      <c r="C6" s="459"/>
      <c r="D6" s="459"/>
      <c r="E6" s="459"/>
      <c r="F6" s="459"/>
      <c r="G6" s="459" t="s">
        <v>38</v>
      </c>
      <c r="H6" s="459"/>
      <c r="I6" s="460"/>
      <c r="J6" s="461"/>
      <c r="K6" s="461"/>
      <c r="L6" s="461"/>
      <c r="M6" s="461"/>
      <c r="N6" s="460"/>
      <c r="O6" s="461"/>
      <c r="S6" s="460"/>
      <c r="V6" s="460"/>
      <c r="W6" s="460"/>
      <c r="X6" s="460"/>
      <c r="Y6" s="460"/>
      <c r="AU6" s="460"/>
      <c r="AV6" s="461"/>
      <c r="AW6" s="461"/>
      <c r="AX6" s="461"/>
      <c r="AY6" s="461"/>
    </row>
    <row r="7" spans="1:51" s="614" customFormat="1" ht="82.8" x14ac:dyDescent="0.3">
      <c r="A7" s="744" t="s">
        <v>38</v>
      </c>
      <c r="B7" s="837" t="s">
        <v>1367</v>
      </c>
      <c r="C7" s="746" t="s">
        <v>452</v>
      </c>
      <c r="D7" s="608"/>
      <c r="E7" s="616"/>
      <c r="F7" s="598"/>
      <c r="G7" s="395" t="s">
        <v>662</v>
      </c>
      <c r="H7" s="330" t="s">
        <v>932</v>
      </c>
      <c r="I7" s="599">
        <v>0</v>
      </c>
      <c r="J7" s="578" t="s">
        <v>641</v>
      </c>
      <c r="K7" s="605"/>
      <c r="L7" s="330" t="s">
        <v>936</v>
      </c>
      <c r="M7" s="598" t="s">
        <v>621</v>
      </c>
      <c r="N7" s="681">
        <v>0</v>
      </c>
      <c r="P7" s="617" t="s">
        <v>934</v>
      </c>
      <c r="Q7" s="618">
        <f>IF(ISBLANK(P7),0,VLOOKUP(P7,Listes_v1!$B$230:$C$232,2,FALSE))</f>
        <v>0.6</v>
      </c>
      <c r="R7" s="619"/>
      <c r="S7" s="620">
        <f>IF(ISBLANK(P7),0,$N7*Q7)</f>
        <v>0</v>
      </c>
      <c r="U7" s="617" t="s">
        <v>934</v>
      </c>
      <c r="V7" s="618">
        <f>IF(ISBLANK(U7),0,VLOOKUP(U7,Listes_v1!$B$230:$C$232,2,FALSE))</f>
        <v>0.6</v>
      </c>
      <c r="W7" s="619"/>
      <c r="X7" s="620">
        <f>IF(ISBLANK(U7),0,$N7*V7)</f>
        <v>0</v>
      </c>
      <c r="Y7" s="619"/>
      <c r="AA7" s="617" t="s">
        <v>934</v>
      </c>
      <c r="AB7" s="618">
        <f>IF(ISBLANK(AA7),0,VLOOKUP(AA7,Listes_v1!$B$230:$C$232,2,FALSE))</f>
        <v>0.6</v>
      </c>
      <c r="AC7" s="619"/>
      <c r="AD7" s="620">
        <f>IF(ISBLANK(AA7),0,$N7*AB7)</f>
        <v>0</v>
      </c>
      <c r="AE7" s="619"/>
      <c r="AG7" s="617" t="s">
        <v>934</v>
      </c>
      <c r="AH7" s="618">
        <f>IF(ISBLANK(AG7),0,VLOOKUP(AG7,Listes_v1!$B$230:$C$232,2,FALSE))</f>
        <v>0.6</v>
      </c>
      <c r="AI7" s="619"/>
      <c r="AJ7" s="620">
        <f>IF(ISBLANK(AG7),0,$N7*AH7)</f>
        <v>0</v>
      </c>
      <c r="AK7" s="619"/>
      <c r="AU7" s="609" t="s">
        <v>74</v>
      </c>
      <c r="AV7" s="621"/>
      <c r="AW7" s="621"/>
      <c r="AX7" s="621"/>
      <c r="AY7" s="622">
        <v>0</v>
      </c>
    </row>
    <row r="8" spans="1:51" ht="124.2" x14ac:dyDescent="0.3">
      <c r="A8" s="744"/>
      <c r="B8" s="837"/>
      <c r="C8" s="746"/>
      <c r="E8" s="616"/>
      <c r="F8" s="598"/>
      <c r="G8" s="399" t="s">
        <v>1086</v>
      </c>
      <c r="H8" s="623" t="s">
        <v>1087</v>
      </c>
      <c r="I8" s="404">
        <f>Calculs!E20</f>
        <v>0.25</v>
      </c>
      <c r="J8" s="330" t="s">
        <v>1088</v>
      </c>
      <c r="K8" s="598"/>
      <c r="L8" s="330" t="s">
        <v>939</v>
      </c>
      <c r="M8" s="330" t="s">
        <v>1089</v>
      </c>
      <c r="N8" s="681" t="e">
        <f>INDEX([9]Calculs!$E$56:$I$78,MATCH('[9]Axe 4'!$A$7,[9]Calculs!$C$29:$C$51,0),MATCH(LEFT('[9]Axe 4'!G8,8),[9]Calculs!$E$56:$I$56,0))</f>
        <v>#N/A</v>
      </c>
      <c r="O8" s="16"/>
      <c r="P8" s="277" t="s">
        <v>859</v>
      </c>
      <c r="Q8" s="194">
        <f>IF(ISBLANK(P8),0,VLOOKUP(P8,Listes_v1!$E$230:$F$232,2,FALSE))</f>
        <v>0.6</v>
      </c>
      <c r="R8" s="412"/>
      <c r="S8" s="33" t="e">
        <f t="shared" ref="S8:S23" si="0">IF(ISBLANK(P8),0,$N8*Q8)</f>
        <v>#N/A</v>
      </c>
      <c r="T8" s="16"/>
      <c r="U8" s="277" t="s">
        <v>859</v>
      </c>
      <c r="V8" s="708">
        <f>IF(ISBLANK(U8),0,VLOOKUP(U8,Listes_v1!$E$230:$F$232,2,FALSE))</f>
        <v>0.6</v>
      </c>
      <c r="W8" s="184"/>
      <c r="X8" s="33" t="e">
        <f t="shared" ref="X8:X23" si="1">IF(ISBLANK(U8),0,$N8*V8)</f>
        <v>#N/A</v>
      </c>
      <c r="Y8" s="178"/>
      <c r="AA8" s="277" t="s">
        <v>859</v>
      </c>
      <c r="AB8" s="708">
        <f>IF(ISBLANK(AA8),0,VLOOKUP(AA8,Listes_v1!$E$230:$F$232,2,FALSE))</f>
        <v>0.6</v>
      </c>
      <c r="AC8" s="184"/>
      <c r="AD8" s="33" t="e">
        <f t="shared" ref="AD8:AD23" si="2">IF(ISBLANK(AA8),0,$N8*AB8)</f>
        <v>#N/A</v>
      </c>
      <c r="AE8" s="178"/>
      <c r="AG8" s="277" t="s">
        <v>859</v>
      </c>
      <c r="AH8" s="708">
        <f>IF(ISBLANK(AG8),0,VLOOKUP(AG8,Listes_v1!$E$230:$F$232,2,FALSE))</f>
        <v>0.6</v>
      </c>
      <c r="AI8" s="184"/>
      <c r="AJ8" s="33" t="e">
        <f t="shared" ref="AJ8:AJ23" si="3">IF(ISBLANK(AG8),0,$N8*AH8)</f>
        <v>#N/A</v>
      </c>
      <c r="AK8" s="178"/>
      <c r="AU8" s="24" t="s">
        <v>74</v>
      </c>
      <c r="AV8" s="14"/>
      <c r="AW8" s="14"/>
      <c r="AX8" s="14" t="s">
        <v>56</v>
      </c>
      <c r="AY8" s="22">
        <v>1</v>
      </c>
    </row>
    <row r="9" spans="1:51" ht="138" x14ac:dyDescent="0.3">
      <c r="A9" s="744"/>
      <c r="B9" s="837"/>
      <c r="C9" s="746"/>
      <c r="E9" s="616"/>
      <c r="F9" s="598"/>
      <c r="G9" s="589" t="s">
        <v>1090</v>
      </c>
      <c r="H9" s="578" t="s">
        <v>920</v>
      </c>
      <c r="I9" s="404">
        <f>Calculs!F20</f>
        <v>0.2</v>
      </c>
      <c r="J9" s="330" t="s">
        <v>1092</v>
      </c>
      <c r="K9" s="605"/>
      <c r="L9" s="330" t="s">
        <v>942</v>
      </c>
      <c r="M9" s="330" t="s">
        <v>1091</v>
      </c>
      <c r="N9" s="681">
        <f>INDEX([9]Calculs!$E$56:$I$78,MATCH('[9]Axe 4'!$A$7,[9]Calculs!$C$29:$C$51,0),MATCH(LEFT('[9]Axe 4'!G9,8),[9]Calculs!$E$56:$I$56,0))</f>
        <v>0.02</v>
      </c>
      <c r="O9" s="2"/>
      <c r="P9" s="277" t="s">
        <v>941</v>
      </c>
      <c r="Q9" s="194">
        <f>IF(ISBLANK(P9),0,VLOOKUP(P9,Listes_v1!$H$230:$I$232,2,FALSE))</f>
        <v>0.8</v>
      </c>
      <c r="R9" s="178"/>
      <c r="S9" s="33">
        <f t="shared" si="0"/>
        <v>1.6E-2</v>
      </c>
      <c r="T9" s="16"/>
      <c r="U9" s="277" t="s">
        <v>941</v>
      </c>
      <c r="V9" s="708">
        <f>IF(ISBLANK(U9),0,VLOOKUP(U9,Listes_v1!$H$230:$I$232,2,FALSE))</f>
        <v>0.8</v>
      </c>
      <c r="W9" s="184"/>
      <c r="X9" s="33">
        <f t="shared" si="1"/>
        <v>1.6E-2</v>
      </c>
      <c r="Y9" s="178"/>
      <c r="AA9" s="277" t="s">
        <v>941</v>
      </c>
      <c r="AB9" s="708">
        <f>IF(ISBLANK(AA9),0,VLOOKUP(AA9,Listes_v1!$H$230:$I$232,2,FALSE))</f>
        <v>0.8</v>
      </c>
      <c r="AC9" s="184"/>
      <c r="AD9" s="33">
        <f t="shared" si="2"/>
        <v>1.6E-2</v>
      </c>
      <c r="AE9" s="178"/>
      <c r="AG9" s="277" t="s">
        <v>941</v>
      </c>
      <c r="AH9" s="708">
        <f>IF(ISBLANK(AG9),0,VLOOKUP(AG9,Listes_v1!$H$230:$I$232,2,FALSE))</f>
        <v>0.8</v>
      </c>
      <c r="AI9" s="184"/>
      <c r="AJ9" s="33">
        <f t="shared" si="3"/>
        <v>1.6E-2</v>
      </c>
      <c r="AK9" s="178"/>
      <c r="AU9" s="24" t="s">
        <v>74</v>
      </c>
      <c r="AV9" s="14"/>
      <c r="AW9" s="14"/>
      <c r="AX9" s="14" t="s">
        <v>56</v>
      </c>
      <c r="AY9" s="22">
        <v>1</v>
      </c>
    </row>
    <row r="10" spans="1:51" ht="110.4" x14ac:dyDescent="0.3">
      <c r="A10" s="744"/>
      <c r="B10" s="837"/>
      <c r="C10" s="746"/>
      <c r="E10" s="616"/>
      <c r="F10" s="598"/>
      <c r="G10" s="399" t="s">
        <v>1094</v>
      </c>
      <c r="H10" s="330" t="s">
        <v>1093</v>
      </c>
      <c r="I10" s="404">
        <f>Calculs!G20</f>
        <v>0.4</v>
      </c>
      <c r="J10" s="578" t="s">
        <v>642</v>
      </c>
      <c r="K10" s="598"/>
      <c r="L10" s="330" t="s">
        <v>947</v>
      </c>
      <c r="M10" s="578" t="s">
        <v>622</v>
      </c>
      <c r="N10" s="681" t="e">
        <f>INDEX([9]Calculs!$E$56:$I$78,MATCH('[9]Axe 4'!$A$7,[9]Calculs!$C$29:$C$51,0),MATCH(LEFT('[9]Axe 4'!G10,8),[9]Calculs!$E$56:$I$56,0))</f>
        <v>#N/A</v>
      </c>
      <c r="O10" s="2"/>
      <c r="P10" s="277" t="s">
        <v>945</v>
      </c>
      <c r="Q10" s="194">
        <f>IF(ISBLANK(P10),0,VLOOKUP(P10,Listes_v1!$K$230:$L$233,2,FALSE))</f>
        <v>0.3</v>
      </c>
      <c r="R10" s="178"/>
      <c r="S10" s="33" t="e">
        <f t="shared" si="0"/>
        <v>#N/A</v>
      </c>
      <c r="T10" s="16"/>
      <c r="U10" s="277" t="s">
        <v>945</v>
      </c>
      <c r="V10" s="708">
        <f>IF(ISBLANK(U10),0,VLOOKUP(U10,Listes_v1!$K$230:$L$233,2,FALSE))</f>
        <v>0.3</v>
      </c>
      <c r="W10" s="184"/>
      <c r="X10" s="33" t="e">
        <f t="shared" si="1"/>
        <v>#N/A</v>
      </c>
      <c r="Y10" s="178"/>
      <c r="AA10" s="277" t="s">
        <v>945</v>
      </c>
      <c r="AB10" s="708">
        <f>IF(ISBLANK(AA10),0,VLOOKUP(AA10,Listes_v1!$K$230:$L$233,2,FALSE))</f>
        <v>0.3</v>
      </c>
      <c r="AC10" s="184"/>
      <c r="AD10" s="33" t="e">
        <f t="shared" si="2"/>
        <v>#N/A</v>
      </c>
      <c r="AE10" s="178"/>
      <c r="AG10" s="277" t="s">
        <v>945</v>
      </c>
      <c r="AH10" s="708">
        <f>IF(ISBLANK(AG10),0,VLOOKUP(AG10,Listes_v1!$K$230:$L$233,2,FALSE))</f>
        <v>0.3</v>
      </c>
      <c r="AI10" s="184"/>
      <c r="AJ10" s="33" t="e">
        <f t="shared" si="3"/>
        <v>#N/A</v>
      </c>
      <c r="AK10" s="178"/>
      <c r="AU10" s="24" t="s">
        <v>74</v>
      </c>
      <c r="AV10" s="14"/>
      <c r="AW10" s="14"/>
      <c r="AX10" s="14" t="s">
        <v>56</v>
      </c>
      <c r="AY10" s="22">
        <v>1</v>
      </c>
    </row>
    <row r="11" spans="1:51" ht="82.8" x14ac:dyDescent="0.3">
      <c r="A11" s="744"/>
      <c r="B11" s="837"/>
      <c r="C11" s="746"/>
      <c r="E11" s="616"/>
      <c r="F11" s="598"/>
      <c r="G11" s="399" t="s">
        <v>1096</v>
      </c>
      <c r="H11" s="330" t="s">
        <v>1095</v>
      </c>
      <c r="I11" s="682">
        <f>Calculs!H20</f>
        <v>0.15</v>
      </c>
      <c r="J11" s="330" t="s">
        <v>921</v>
      </c>
      <c r="K11" s="400"/>
      <c r="L11" s="330" t="s">
        <v>948</v>
      </c>
      <c r="M11" s="330" t="s">
        <v>922</v>
      </c>
      <c r="N11" s="681">
        <f>INDEX([9]Calculs!$E$56:$I$78,MATCH('[9]Axe 4'!$A$7,[9]Calculs!$C$29:$C$51,0),MATCH(LEFT('[9]Axe 4'!G11,8),[9]Calculs!$E$56:$I$56,0))</f>
        <v>1.3333333333333336E-2</v>
      </c>
      <c r="O11" s="16"/>
      <c r="P11" s="177" t="s">
        <v>863</v>
      </c>
      <c r="Q11" s="194">
        <f>IF(ISBLANK(P11),0,VLOOKUP(P11,Listes_v1!$N$230:$O$233,2,FALSE))</f>
        <v>1</v>
      </c>
      <c r="R11" s="178"/>
      <c r="S11" s="33">
        <f t="shared" si="0"/>
        <v>1.3333333333333336E-2</v>
      </c>
      <c r="T11" s="16"/>
      <c r="U11" s="706" t="s">
        <v>863</v>
      </c>
      <c r="V11" s="708">
        <f>IF(ISBLANK(U11),0,VLOOKUP(U11,Listes_v1!$N$230:$O$233,2,FALSE))</f>
        <v>1</v>
      </c>
      <c r="W11" s="184"/>
      <c r="X11" s="33">
        <f t="shared" si="1"/>
        <v>1.3333333333333336E-2</v>
      </c>
      <c r="Y11" s="178"/>
      <c r="AA11" s="706" t="s">
        <v>863</v>
      </c>
      <c r="AB11" s="708">
        <f>IF(ISBLANK(AA11),0,VLOOKUP(AA11,Listes_v1!$N$230:$O$233,2,FALSE))</f>
        <v>1</v>
      </c>
      <c r="AC11" s="184"/>
      <c r="AD11" s="33">
        <f t="shared" si="2"/>
        <v>1.3333333333333336E-2</v>
      </c>
      <c r="AE11" s="178"/>
      <c r="AG11" s="706" t="s">
        <v>863</v>
      </c>
      <c r="AH11" s="708">
        <f>IF(ISBLANK(AG11),0,VLOOKUP(AG11,Listes_v1!$N$230:$O$233,2,FALSE))</f>
        <v>1</v>
      </c>
      <c r="AI11" s="184"/>
      <c r="AJ11" s="33">
        <f t="shared" si="3"/>
        <v>1.3333333333333336E-2</v>
      </c>
      <c r="AK11" s="178"/>
      <c r="AU11" s="24" t="s">
        <v>74</v>
      </c>
      <c r="AV11" s="14"/>
      <c r="AW11" s="14"/>
      <c r="AX11" s="14" t="s">
        <v>56</v>
      </c>
      <c r="AY11" s="22">
        <v>1</v>
      </c>
    </row>
    <row r="12" spans="1:51" s="451" customFormat="1" x14ac:dyDescent="0.3">
      <c r="A12" s="460"/>
      <c r="B12" s="460"/>
      <c r="C12" s="460"/>
      <c r="E12" s="453"/>
      <c r="F12" s="453"/>
      <c r="G12" s="451" t="s">
        <v>39</v>
      </c>
      <c r="J12" s="466"/>
      <c r="N12" s="465"/>
      <c r="P12" s="456"/>
      <c r="Q12" s="454"/>
      <c r="R12" s="456"/>
      <c r="S12" s="465"/>
      <c r="U12" s="456"/>
      <c r="V12" s="454"/>
      <c r="W12" s="456"/>
      <c r="X12" s="465"/>
      <c r="Y12" s="456"/>
      <c r="AA12" s="456"/>
      <c r="AB12" s="454"/>
      <c r="AC12" s="456"/>
      <c r="AD12" s="465"/>
      <c r="AE12" s="456"/>
      <c r="AG12" s="456"/>
      <c r="AH12" s="454"/>
      <c r="AI12" s="456"/>
      <c r="AJ12" s="465"/>
      <c r="AK12" s="456"/>
    </row>
    <row r="13" spans="1:51" ht="82.8" x14ac:dyDescent="0.3">
      <c r="A13" s="744" t="s">
        <v>39</v>
      </c>
      <c r="B13" s="837" t="s">
        <v>40</v>
      </c>
      <c r="C13" s="787" t="s">
        <v>41</v>
      </c>
      <c r="E13" s="616"/>
      <c r="F13" s="602" t="s">
        <v>923</v>
      </c>
      <c r="G13" s="399" t="s">
        <v>1103</v>
      </c>
      <c r="H13" s="598"/>
      <c r="I13" s="404">
        <f>[9]Calculs!E21</f>
        <v>0.25</v>
      </c>
      <c r="J13" s="578" t="s">
        <v>1102</v>
      </c>
      <c r="K13" s="578" t="s">
        <v>64</v>
      </c>
      <c r="L13" s="330" t="s">
        <v>1338</v>
      </c>
      <c r="M13" s="578" t="s">
        <v>623</v>
      </c>
      <c r="N13" s="33">
        <f>INDEX([9]Calculs!$E$56:$I$78,MATCH('[9]Axe 4'!$A$13,[9]Calculs!$C$29:$C$51,0),MATCH(LEFT('[9]Axe 4'!G13,8),[9]Calculs!$E$56:$I$56,0))</f>
        <v>1.666666666666667E-2</v>
      </c>
      <c r="O13" s="16"/>
      <c r="P13" s="277" t="s">
        <v>1342</v>
      </c>
      <c r="Q13" s="194">
        <f>IF(ISBLANK(P13),0,VLOOKUP(P13,Listes_v1!$E$236:$F$238,2,FALSE))</f>
        <v>0.5</v>
      </c>
      <c r="R13" s="178"/>
      <c r="S13" s="33">
        <f t="shared" si="0"/>
        <v>8.333333333333335E-3</v>
      </c>
      <c r="T13" s="16"/>
      <c r="U13" s="277" t="s">
        <v>1342</v>
      </c>
      <c r="V13" s="708">
        <f>IF(ISBLANK(U13),0,VLOOKUP(U13,Listes_v1!$E$236:$F$238,2,FALSE))</f>
        <v>0.5</v>
      </c>
      <c r="W13" s="706"/>
      <c r="X13" s="707">
        <f t="shared" ref="X13:X16" si="4">IF(ISBLANK(U13),0,$N13*V13)</f>
        <v>8.333333333333335E-3</v>
      </c>
      <c r="Y13" s="706"/>
      <c r="AA13" s="277" t="s">
        <v>1342</v>
      </c>
      <c r="AB13" s="708">
        <f>IF(ISBLANK(AA13),0,VLOOKUP(AA13,Listes_v1!$E$236:$F$238,2,FALSE))</f>
        <v>0.5</v>
      </c>
      <c r="AC13" s="706"/>
      <c r="AD13" s="707">
        <f t="shared" ref="AD13:AD16" si="5">IF(ISBLANK(AA13),0,$N13*AB13)</f>
        <v>8.333333333333335E-3</v>
      </c>
      <c r="AE13" s="706"/>
      <c r="AG13" s="277" t="s">
        <v>1342</v>
      </c>
      <c r="AH13" s="708">
        <f>IF(ISBLANK(AG13),0,VLOOKUP(AG13,Listes_v1!$E$236:$F$238,2,FALSE))</f>
        <v>0.5</v>
      </c>
      <c r="AI13" s="706"/>
      <c r="AJ13" s="707">
        <f t="shared" ref="AJ13:AJ16" si="6">IF(ISBLANK(AG13),0,$N13*AH13)</f>
        <v>8.333333333333335E-3</v>
      </c>
      <c r="AK13" s="706"/>
      <c r="AU13" s="24" t="s">
        <v>74</v>
      </c>
      <c r="AV13" s="24"/>
      <c r="AW13" s="24"/>
      <c r="AX13" s="24" t="s">
        <v>56</v>
      </c>
      <c r="AY13" s="191">
        <v>1</v>
      </c>
    </row>
    <row r="14" spans="1:51" ht="69" x14ac:dyDescent="0.3">
      <c r="A14" s="744"/>
      <c r="B14" s="837"/>
      <c r="C14" s="787"/>
      <c r="E14" s="616"/>
      <c r="F14" s="602" t="s">
        <v>924</v>
      </c>
      <c r="G14" s="399" t="s">
        <v>1100</v>
      </c>
      <c r="H14" s="598"/>
      <c r="I14" s="404">
        <f>[9]Calculs!F21</f>
        <v>0.2</v>
      </c>
      <c r="J14" s="330" t="s">
        <v>643</v>
      </c>
      <c r="K14" s="330" t="s">
        <v>64</v>
      </c>
      <c r="L14" s="330" t="s">
        <v>1101</v>
      </c>
      <c r="M14" s="330" t="s">
        <v>1104</v>
      </c>
      <c r="N14" s="33">
        <f>INDEX([9]Calculs!$E$56:$I$78,MATCH('[9]Axe 4'!$A$13,[9]Calculs!$C$29:$C$51,0),MATCH(LEFT('[9]Axe 4'!G14,8),[9]Calculs!$E$56:$I$56,0))</f>
        <v>1.3333333333333336E-2</v>
      </c>
      <c r="O14" s="16"/>
      <c r="P14" s="177" t="s">
        <v>1347</v>
      </c>
      <c r="Q14" s="194">
        <f>IF(ISBLANK(P14),0,VLOOKUP(P14,Listes_v1!$H$236:$I$239,2,FALSE))</f>
        <v>1</v>
      </c>
      <c r="R14" s="178"/>
      <c r="S14" s="33">
        <f t="shared" si="0"/>
        <v>1.3333333333333336E-2</v>
      </c>
      <c r="T14" s="16"/>
      <c r="U14" s="706" t="s">
        <v>1347</v>
      </c>
      <c r="V14" s="708">
        <f>IF(ISBLANK(U14),0,VLOOKUP(U14,Listes_v1!$H$236:$I$239,2,FALSE))</f>
        <v>1</v>
      </c>
      <c r="W14" s="706"/>
      <c r="X14" s="707">
        <f t="shared" si="4"/>
        <v>1.3333333333333336E-2</v>
      </c>
      <c r="Y14" s="706"/>
      <c r="AA14" s="706" t="s">
        <v>1347</v>
      </c>
      <c r="AB14" s="708">
        <f>IF(ISBLANK(AA14),0,VLOOKUP(AA14,Listes_v1!$H$236:$I$239,2,FALSE))</f>
        <v>1</v>
      </c>
      <c r="AC14" s="706"/>
      <c r="AD14" s="707">
        <f t="shared" si="5"/>
        <v>1.3333333333333336E-2</v>
      </c>
      <c r="AE14" s="706"/>
      <c r="AG14" s="706" t="s">
        <v>1347</v>
      </c>
      <c r="AH14" s="708">
        <f>IF(ISBLANK(AG14),0,VLOOKUP(AG14,Listes_v1!$H$236:$I$239,2,FALSE))</f>
        <v>1</v>
      </c>
      <c r="AI14" s="706"/>
      <c r="AJ14" s="707">
        <f t="shared" si="6"/>
        <v>1.3333333333333336E-2</v>
      </c>
      <c r="AK14" s="706"/>
      <c r="AU14" s="24" t="s">
        <v>74</v>
      </c>
      <c r="AV14" s="24"/>
      <c r="AW14" s="24"/>
      <c r="AX14" s="24" t="s">
        <v>56</v>
      </c>
      <c r="AY14" s="191">
        <v>1</v>
      </c>
    </row>
    <row r="15" spans="1:51" ht="96.6" x14ac:dyDescent="0.3">
      <c r="A15" s="744"/>
      <c r="B15" s="837"/>
      <c r="C15" s="787"/>
      <c r="E15" s="616"/>
      <c r="F15" s="602" t="s">
        <v>923</v>
      </c>
      <c r="G15" s="589" t="s">
        <v>1099</v>
      </c>
      <c r="H15" s="598"/>
      <c r="I15" s="682">
        <f>Calculs!G21</f>
        <v>0.35</v>
      </c>
      <c r="J15" s="602"/>
      <c r="K15" s="603"/>
      <c r="L15" s="330" t="s">
        <v>1339</v>
      </c>
      <c r="M15" s="330" t="s">
        <v>623</v>
      </c>
      <c r="N15" s="33">
        <f>INDEX([9]Calculs!$E$56:$I$78,MATCH('[9]Axe 4'!$A$13,[9]Calculs!$C$29:$C$51,0),MATCH(LEFT('[9]Axe 4'!G15,8),[9]Calculs!$E$56:$I$56,0))</f>
        <v>0.01</v>
      </c>
      <c r="O15" s="2"/>
      <c r="P15" s="715" t="s">
        <v>1348</v>
      </c>
      <c r="Q15" s="708">
        <f>IF(ISBLANK(P15),0,VLOOKUP(P15,Listes_v1!$K$236:$L$238,2,FALSE))</f>
        <v>0.5</v>
      </c>
      <c r="R15" s="178"/>
      <c r="S15" s="33">
        <f t="shared" si="0"/>
        <v>5.0000000000000001E-3</v>
      </c>
      <c r="T15" s="16"/>
      <c r="U15" s="715" t="s">
        <v>1348</v>
      </c>
      <c r="V15" s="708">
        <f>IF(ISBLANK(U15),0,VLOOKUP(U15,Listes_v1!$K$236:$L$238,2,FALSE))</f>
        <v>0.5</v>
      </c>
      <c r="W15" s="706"/>
      <c r="X15" s="707">
        <f t="shared" si="4"/>
        <v>5.0000000000000001E-3</v>
      </c>
      <c r="Y15" s="706"/>
      <c r="AA15" s="715" t="s">
        <v>1348</v>
      </c>
      <c r="AB15" s="708">
        <f>IF(ISBLANK(AA15),0,VLOOKUP(AA15,Listes_v1!$K$236:$L$238,2,FALSE))</f>
        <v>0.5</v>
      </c>
      <c r="AC15" s="706"/>
      <c r="AD15" s="707">
        <f t="shared" si="5"/>
        <v>5.0000000000000001E-3</v>
      </c>
      <c r="AE15" s="706"/>
      <c r="AG15" s="715" t="s">
        <v>1348</v>
      </c>
      <c r="AH15" s="708">
        <f>IF(ISBLANK(AG15),0,VLOOKUP(AG15,Listes_v1!$K$236:$L$238,2,FALSE))</f>
        <v>0.5</v>
      </c>
      <c r="AI15" s="706"/>
      <c r="AJ15" s="707">
        <f t="shared" si="6"/>
        <v>5.0000000000000001E-3</v>
      </c>
      <c r="AK15" s="706"/>
      <c r="AU15" s="24" t="s">
        <v>74</v>
      </c>
      <c r="AV15" s="24"/>
      <c r="AW15" s="24"/>
      <c r="AX15" s="24" t="s">
        <v>56</v>
      </c>
      <c r="AY15" s="191">
        <v>1</v>
      </c>
    </row>
    <row r="16" spans="1:51" ht="52.05" customHeight="1" x14ac:dyDescent="0.3">
      <c r="A16" s="744"/>
      <c r="B16" s="837"/>
      <c r="C16" s="787"/>
      <c r="E16" s="840"/>
      <c r="F16" s="838" t="s">
        <v>924</v>
      </c>
      <c r="G16" s="813" t="s">
        <v>1098</v>
      </c>
      <c r="H16" s="848"/>
      <c r="I16" s="846">
        <f>Calculs!H21</f>
        <v>0.25</v>
      </c>
      <c r="J16" s="760" t="s">
        <v>625</v>
      </c>
      <c r="K16" s="760" t="s">
        <v>927</v>
      </c>
      <c r="L16" s="396" t="s">
        <v>1341</v>
      </c>
      <c r="M16" s="760" t="s">
        <v>928</v>
      </c>
      <c r="N16" s="842">
        <f>INDEX([9]Calculs!$E$56:$I$78,MATCH('[9]Axe 4'!$A$13,[9]Calculs!$C$29:$C$51,0),MATCH(LEFT('[9]Axe 4'!G16,8),[9]Calculs!$E$56:$I$56,0))</f>
        <v>2.6666666666666672E-2</v>
      </c>
      <c r="O16" s="16"/>
      <c r="P16" s="277" t="s">
        <v>1350</v>
      </c>
      <c r="Q16" s="844">
        <f>IF(ISBLANK(P16),0,VLOOKUP(P16,Listes_v1!$N$236:$O$237,2,FALSE))+(P17*Listes_v1!$O$238)</f>
        <v>0.85999999999999988</v>
      </c>
      <c r="R16" s="850"/>
      <c r="S16" s="842">
        <f t="shared" si="0"/>
        <v>2.2933333333333333E-2</v>
      </c>
      <c r="T16" s="16"/>
      <c r="U16" s="277" t="s">
        <v>1350</v>
      </c>
      <c r="V16" s="844">
        <f>IF(ISBLANK(U16),0,VLOOKUP(U16,Listes_v1!$N$236:$O$237,2,FALSE))+(U17*Listes_v1!$O$238)</f>
        <v>0.85999999999999988</v>
      </c>
      <c r="W16" s="850"/>
      <c r="X16" s="842">
        <f t="shared" si="4"/>
        <v>2.2933333333333333E-2</v>
      </c>
      <c r="Y16" s="852"/>
      <c r="AA16" s="277" t="s">
        <v>1350</v>
      </c>
      <c r="AB16" s="844">
        <f>IF(ISBLANK(AA16),0,VLOOKUP(AA16,Listes_v1!$N$236:$O$237,2,FALSE))+(AA17*Listes_v1!$O$238)</f>
        <v>0.85999999999999988</v>
      </c>
      <c r="AC16" s="850"/>
      <c r="AD16" s="842">
        <f t="shared" si="5"/>
        <v>2.2933333333333333E-2</v>
      </c>
      <c r="AE16" s="852"/>
      <c r="AG16" s="277" t="s">
        <v>1350</v>
      </c>
      <c r="AH16" s="844">
        <f>IF(ISBLANK(AG16),0,VLOOKUP(AG16,Listes_v1!$N$236:$O$237,2,FALSE))+(AG17*Listes_v1!$O$238)</f>
        <v>0.85999999999999988</v>
      </c>
      <c r="AI16" s="850"/>
      <c r="AJ16" s="842">
        <f t="shared" si="6"/>
        <v>2.2933333333333333E-2</v>
      </c>
      <c r="AK16" s="852"/>
      <c r="AU16" s="24" t="s">
        <v>74</v>
      </c>
      <c r="AV16" s="24"/>
      <c r="AW16" s="24"/>
      <c r="AX16" s="24" t="s">
        <v>56</v>
      </c>
      <c r="AY16" s="191">
        <v>1</v>
      </c>
    </row>
    <row r="17" spans="1:51" ht="41.4" x14ac:dyDescent="0.3">
      <c r="A17" s="691"/>
      <c r="B17" s="695"/>
      <c r="C17" s="692"/>
      <c r="E17" s="841"/>
      <c r="F17" s="839"/>
      <c r="G17" s="825"/>
      <c r="H17" s="849"/>
      <c r="I17" s="847"/>
      <c r="J17" s="762"/>
      <c r="K17" s="762"/>
      <c r="L17" s="396" t="s">
        <v>1340</v>
      </c>
      <c r="M17" s="762"/>
      <c r="N17" s="843"/>
      <c r="O17" s="16"/>
      <c r="P17" s="179">
        <v>0.8</v>
      </c>
      <c r="Q17" s="845"/>
      <c r="R17" s="851"/>
      <c r="S17" s="843"/>
      <c r="T17" s="16"/>
      <c r="U17" s="179">
        <v>0.8</v>
      </c>
      <c r="V17" s="845"/>
      <c r="W17" s="851"/>
      <c r="X17" s="843"/>
      <c r="Y17" s="852"/>
      <c r="AA17" s="179">
        <v>0.8</v>
      </c>
      <c r="AB17" s="845"/>
      <c r="AC17" s="851"/>
      <c r="AD17" s="843"/>
      <c r="AE17" s="852"/>
      <c r="AG17" s="179">
        <v>0.8</v>
      </c>
      <c r="AH17" s="845"/>
      <c r="AI17" s="851"/>
      <c r="AJ17" s="843"/>
      <c r="AK17" s="852"/>
      <c r="AU17" s="626"/>
      <c r="AV17" s="626"/>
      <c r="AW17" s="626"/>
      <c r="AX17" s="626"/>
      <c r="AY17" s="627"/>
    </row>
    <row r="18" spans="1:51" ht="110.4" x14ac:dyDescent="0.3">
      <c r="A18" s="590"/>
      <c r="B18" s="596"/>
      <c r="C18" s="625"/>
      <c r="E18" s="616"/>
      <c r="F18" s="683" t="s">
        <v>1097</v>
      </c>
      <c r="G18" s="649" t="s">
        <v>1363</v>
      </c>
      <c r="H18" s="716"/>
      <c r="I18" s="650" t="s">
        <v>925</v>
      </c>
      <c r="J18" s="602"/>
      <c r="K18" s="602" t="s">
        <v>64</v>
      </c>
      <c r="L18" s="602" t="s">
        <v>1351</v>
      </c>
      <c r="M18" s="602" t="s">
        <v>623</v>
      </c>
      <c r="N18" s="33"/>
      <c r="O18" s="16"/>
      <c r="P18" s="277" t="s">
        <v>1354</v>
      </c>
      <c r="Q18" s="708">
        <f>IF(ISBLANK(P18),0,VLOOKUP(P18,Listes_v1!$Q$236:$R$239,2,FALSE))</f>
        <v>0.5</v>
      </c>
      <c r="R18" s="178"/>
      <c r="S18" s="33"/>
      <c r="T18" s="16"/>
      <c r="U18" s="277" t="s">
        <v>1354</v>
      </c>
      <c r="V18" s="708">
        <f>IF(ISBLANK(U18),0,VLOOKUP(U18,Listes_v1!$Q$236:$R$239,2,FALSE))</f>
        <v>0.5</v>
      </c>
      <c r="W18" s="706"/>
      <c r="X18" s="707"/>
      <c r="Y18" s="706"/>
      <c r="AA18" s="277" t="s">
        <v>1354</v>
      </c>
      <c r="AB18" s="708">
        <f>IF(ISBLANK(AA18),0,VLOOKUP(AA18,Listes_v1!$Q$236:$R$239,2,FALSE))</f>
        <v>0.5</v>
      </c>
      <c r="AC18" s="706"/>
      <c r="AD18" s="707"/>
      <c r="AE18" s="706"/>
      <c r="AG18" s="277" t="s">
        <v>1354</v>
      </c>
      <c r="AH18" s="708">
        <f>IF(ISBLANK(AG18),0,VLOOKUP(AG18,Listes_v1!$Q$236:$R$239,2,FALSE))</f>
        <v>0.5</v>
      </c>
      <c r="AI18" s="706"/>
      <c r="AJ18" s="707"/>
      <c r="AK18" s="706"/>
      <c r="AU18" s="626"/>
      <c r="AV18" s="626"/>
      <c r="AW18" s="626"/>
      <c r="AX18" s="626"/>
      <c r="AY18" s="627"/>
    </row>
    <row r="19" spans="1:51" s="451" customFormat="1" x14ac:dyDescent="0.3">
      <c r="E19" s="453"/>
      <c r="F19" s="453"/>
      <c r="G19" s="451" t="s">
        <v>42</v>
      </c>
      <c r="J19" s="466"/>
      <c r="N19" s="465"/>
      <c r="P19" s="456"/>
      <c r="Q19" s="454"/>
      <c r="R19" s="456"/>
      <c r="S19" s="654"/>
      <c r="U19" s="456"/>
      <c r="V19" s="454"/>
      <c r="W19" s="456"/>
      <c r="X19" s="654"/>
      <c r="Y19" s="456"/>
      <c r="AA19" s="456"/>
      <c r="AB19" s="454"/>
      <c r="AC19" s="456"/>
      <c r="AD19" s="465"/>
      <c r="AE19" s="456"/>
      <c r="AG19" s="456"/>
      <c r="AH19" s="454"/>
      <c r="AI19" s="456"/>
      <c r="AJ19" s="654"/>
      <c r="AK19" s="456"/>
    </row>
    <row r="20" spans="1:51" ht="69" x14ac:dyDescent="0.3">
      <c r="A20" s="744" t="s">
        <v>42</v>
      </c>
      <c r="B20" s="837" t="s">
        <v>342</v>
      </c>
      <c r="C20" s="787" t="s">
        <v>79</v>
      </c>
      <c r="D20" s="16"/>
      <c r="E20" s="616"/>
      <c r="F20" s="624"/>
      <c r="G20" s="399" t="s">
        <v>1105</v>
      </c>
      <c r="H20" s="578" t="s">
        <v>682</v>
      </c>
      <c r="I20" s="404">
        <f>[9]Calculs!E22</f>
        <v>0.2</v>
      </c>
      <c r="J20" s="578" t="s">
        <v>644</v>
      </c>
      <c r="K20" s="598" t="s">
        <v>64</v>
      </c>
      <c r="L20" s="578" t="s">
        <v>1106</v>
      </c>
      <c r="M20" s="578" t="s">
        <v>626</v>
      </c>
      <c r="N20" s="33">
        <f>INDEX([9]Calculs!$E$56:$I$78,MATCH('[9]Axe 4'!$A$19,[9]Calculs!$C$29:$C$51,0),MATCH(LEFT('[9]Axe 4'!G19,8),[9]Calculs!$E$56:$I$56,0))</f>
        <v>1.3333333333333336E-2</v>
      </c>
      <c r="O20" s="16"/>
      <c r="P20" s="177" t="s">
        <v>1357</v>
      </c>
      <c r="Q20" s="194">
        <f>IF(ISBLANK(P20),0,VLOOKUP(P20,Listes_v1!$E$242:$F$243,2,FALSE))</f>
        <v>1</v>
      </c>
      <c r="R20" s="178"/>
      <c r="S20" s="33">
        <f t="shared" si="0"/>
        <v>1.3333333333333336E-2</v>
      </c>
      <c r="T20" s="16"/>
      <c r="U20" s="706" t="s">
        <v>1357</v>
      </c>
      <c r="V20" s="708">
        <f>IF(ISBLANK(U20),0,VLOOKUP(U20,Listes_v1!$E$242:$F$243,2,FALSE))</f>
        <v>1</v>
      </c>
      <c r="W20" s="178"/>
      <c r="X20" s="33">
        <f t="shared" si="1"/>
        <v>1.3333333333333336E-2</v>
      </c>
      <c r="Y20" s="178"/>
      <c r="AA20" s="706" t="s">
        <v>1357</v>
      </c>
      <c r="AB20" s="708">
        <f>IF(ISBLANK(AA20),0,VLOOKUP(AA20,Listes_v1!$E$242:$F$243,2,FALSE))</f>
        <v>1</v>
      </c>
      <c r="AC20" s="178"/>
      <c r="AD20" s="33">
        <f t="shared" si="2"/>
        <v>1.3333333333333336E-2</v>
      </c>
      <c r="AE20" s="178"/>
      <c r="AG20" s="706" t="s">
        <v>1357</v>
      </c>
      <c r="AH20" s="708">
        <f>IF(ISBLANK(AG20),0,VLOOKUP(AG20,Listes_v1!$E$242:$F$243,2,FALSE))</f>
        <v>1</v>
      </c>
      <c r="AI20" s="178"/>
      <c r="AJ20" s="33">
        <f t="shared" si="3"/>
        <v>1.3333333333333336E-2</v>
      </c>
      <c r="AK20" s="178"/>
      <c r="AU20" s="24" t="s">
        <v>75</v>
      </c>
      <c r="AV20" s="14"/>
      <c r="AW20" s="14"/>
      <c r="AX20" s="14"/>
      <c r="AY20" s="22">
        <v>1</v>
      </c>
    </row>
    <row r="21" spans="1:51" ht="82.8" x14ac:dyDescent="0.3">
      <c r="A21" s="744"/>
      <c r="B21" s="837"/>
      <c r="C21" s="787"/>
      <c r="D21" s="16"/>
      <c r="E21" s="616"/>
      <c r="F21" s="624"/>
      <c r="G21" s="628" t="s">
        <v>453</v>
      </c>
      <c r="H21" s="578" t="s">
        <v>1107</v>
      </c>
      <c r="I21" s="404">
        <f>[9]Calculs!F22</f>
        <v>0.2</v>
      </c>
      <c r="J21" s="578" t="s">
        <v>645</v>
      </c>
      <c r="K21" s="598" t="s">
        <v>64</v>
      </c>
      <c r="L21" s="578" t="s">
        <v>1108</v>
      </c>
      <c r="M21" s="578" t="s">
        <v>627</v>
      </c>
      <c r="N21" s="33">
        <f>INDEX([9]Calculs!$E$56:$I$78,MATCH('[9]Axe 4'!$A$19,[9]Calculs!$C$29:$C$51,0),MATCH(LEFT('[9]Axe 4'!G20,8),[9]Calculs!$E$56:$I$56,0))</f>
        <v>1.3333333333333336E-2</v>
      </c>
      <c r="O21" s="16"/>
      <c r="P21" s="277" t="s">
        <v>1359</v>
      </c>
      <c r="Q21" s="194">
        <f>IF(ISBLANK(P21),0,VLOOKUP(P21,Listes_v1!$H$242:$I$243,2,FALSE))</f>
        <v>1</v>
      </c>
      <c r="R21" s="178"/>
      <c r="S21" s="33">
        <f t="shared" si="0"/>
        <v>1.3333333333333336E-2</v>
      </c>
      <c r="T21" s="16"/>
      <c r="U21" s="277" t="s">
        <v>1359</v>
      </c>
      <c r="V21" s="708">
        <f>IF(ISBLANK(U21),0,VLOOKUP(U21,Listes_v1!$H$242:$I$243,2,FALSE))</f>
        <v>1</v>
      </c>
      <c r="W21" s="178"/>
      <c r="X21" s="33">
        <f t="shared" si="1"/>
        <v>1.3333333333333336E-2</v>
      </c>
      <c r="Y21" s="178"/>
      <c r="AA21" s="277" t="s">
        <v>1359</v>
      </c>
      <c r="AB21" s="708">
        <f>IF(ISBLANK(AA21),0,VLOOKUP(AA21,Listes_v1!$H$242:$I$243,2,FALSE))</f>
        <v>1</v>
      </c>
      <c r="AC21" s="178"/>
      <c r="AD21" s="33">
        <f t="shared" si="2"/>
        <v>1.3333333333333336E-2</v>
      </c>
      <c r="AE21" s="178"/>
      <c r="AG21" s="277" t="s">
        <v>1359</v>
      </c>
      <c r="AH21" s="708">
        <f>IF(ISBLANK(AG21),0,VLOOKUP(AG21,Listes_v1!$H$242:$I$243,2,FALSE))</f>
        <v>1</v>
      </c>
      <c r="AI21" s="178"/>
      <c r="AJ21" s="33">
        <f t="shared" si="3"/>
        <v>1.3333333333333336E-2</v>
      </c>
      <c r="AK21" s="178"/>
      <c r="AU21" s="24" t="s">
        <v>75</v>
      </c>
      <c r="AV21" s="14"/>
      <c r="AW21" s="14"/>
      <c r="AX21" s="14"/>
      <c r="AY21" s="22">
        <v>1</v>
      </c>
    </row>
    <row r="22" spans="1:51" ht="110.4" x14ac:dyDescent="0.3">
      <c r="A22" s="744"/>
      <c r="B22" s="837"/>
      <c r="C22" s="787"/>
      <c r="D22" s="16"/>
      <c r="E22" s="616"/>
      <c r="F22" s="624"/>
      <c r="G22" s="589" t="s">
        <v>454</v>
      </c>
      <c r="H22" s="578" t="s">
        <v>1110</v>
      </c>
      <c r="I22" s="404">
        <f>[9]Calculs!G22</f>
        <v>0.35</v>
      </c>
      <c r="J22" s="578" t="s">
        <v>1109</v>
      </c>
      <c r="K22" s="598"/>
      <c r="L22" s="330" t="s">
        <v>1111</v>
      </c>
      <c r="M22" s="578" t="s">
        <v>926</v>
      </c>
      <c r="N22" s="33">
        <f>INDEX([9]Calculs!$E$56:$I$78,MATCH('[9]Axe 4'!$A$19,[9]Calculs!$C$29:$C$51,0),MATCH(LEFT('[9]Axe 4'!G21,8),[9]Calculs!$E$56:$I$56,0))</f>
        <v>2.3333333333333334E-2</v>
      </c>
      <c r="O22" s="16"/>
      <c r="P22" s="277" t="s">
        <v>866</v>
      </c>
      <c r="Q22" s="194">
        <f>IF(ISBLANK(P22),0,VLOOKUP(P22,Listes_v1!$K$242:$L$248,2,FALSE))</f>
        <v>0.66666666666666663</v>
      </c>
      <c r="R22" s="178"/>
      <c r="S22" s="33">
        <f t="shared" si="0"/>
        <v>1.5555555555555555E-2</v>
      </c>
      <c r="T22" s="16"/>
      <c r="U22" s="277" t="s">
        <v>866</v>
      </c>
      <c r="V22" s="708">
        <f>IF(ISBLANK(U22),0,VLOOKUP(U22,Listes_v1!$K$242:$L$248,2,FALSE))</f>
        <v>0.66666666666666663</v>
      </c>
      <c r="W22" s="178"/>
      <c r="X22" s="33">
        <f t="shared" si="1"/>
        <v>1.5555555555555555E-2</v>
      </c>
      <c r="Y22" s="178"/>
      <c r="AA22" s="277" t="s">
        <v>866</v>
      </c>
      <c r="AB22" s="708">
        <f>IF(ISBLANK(AA22),0,VLOOKUP(AA22,Listes_v1!$K$242:$L$248,2,FALSE))</f>
        <v>0.66666666666666663</v>
      </c>
      <c r="AC22" s="178"/>
      <c r="AD22" s="33">
        <f t="shared" si="2"/>
        <v>1.5555555555555555E-2</v>
      </c>
      <c r="AE22" s="178"/>
      <c r="AG22" s="277" t="s">
        <v>866</v>
      </c>
      <c r="AH22" s="708">
        <f>IF(ISBLANK(AG22),0,VLOOKUP(AG22,Listes_v1!$K$242:$L$248,2,FALSE))</f>
        <v>0.66666666666666663</v>
      </c>
      <c r="AI22" s="178"/>
      <c r="AJ22" s="33">
        <f t="shared" si="3"/>
        <v>1.5555555555555555E-2</v>
      </c>
      <c r="AK22" s="178"/>
      <c r="AU22" s="24" t="s">
        <v>75</v>
      </c>
      <c r="AV22" s="14"/>
      <c r="AW22" s="14"/>
      <c r="AX22" s="14"/>
      <c r="AY22" s="22">
        <v>1</v>
      </c>
    </row>
    <row r="23" spans="1:51" ht="110.4" x14ac:dyDescent="0.3">
      <c r="A23" s="744"/>
      <c r="B23" s="837"/>
      <c r="C23" s="787"/>
      <c r="D23" s="16"/>
      <c r="E23" s="616"/>
      <c r="F23" s="624"/>
      <c r="G23" s="589" t="s">
        <v>1388</v>
      </c>
      <c r="H23" s="578" t="s">
        <v>628</v>
      </c>
      <c r="I23" s="404">
        <f>[9]Calculs!H22</f>
        <v>0.25</v>
      </c>
      <c r="J23" s="578" t="s">
        <v>1387</v>
      </c>
      <c r="K23" s="598"/>
      <c r="L23" s="578" t="s">
        <v>1389</v>
      </c>
      <c r="M23" s="578" t="s">
        <v>629</v>
      </c>
      <c r="N23" s="33">
        <f>INDEX([9]Calculs!$E$56:$I$78,MATCH('[9]Axe 4'!$A$19,[9]Calculs!$C$29:$C$51,0),MATCH(LEFT('[9]Axe 4'!G22,8),[9]Calculs!$E$56:$I$56,0))</f>
        <v>1.666666666666667E-2</v>
      </c>
      <c r="O23" s="16"/>
      <c r="P23" s="277" t="s">
        <v>1390</v>
      </c>
      <c r="Q23" s="194" t="e">
        <f>IF(ISBLANK(P23),0,VLOOKUP(P23,Listes_v1!$N$242:$O$249,2,FALSE))</f>
        <v>#N/A</v>
      </c>
      <c r="R23" s="412"/>
      <c r="S23" s="33" t="e">
        <f t="shared" si="0"/>
        <v>#N/A</v>
      </c>
      <c r="T23" s="16"/>
      <c r="U23" s="277" t="s">
        <v>1361</v>
      </c>
      <c r="V23" s="708" t="e">
        <f>IF(ISBLANK(U23),0,VLOOKUP(U23,Listes_v1!$N$242:$O$245,2,FALSE))</f>
        <v>#N/A</v>
      </c>
      <c r="W23" s="178"/>
      <c r="X23" s="33" t="e">
        <f t="shared" si="1"/>
        <v>#N/A</v>
      </c>
      <c r="Y23" s="178"/>
      <c r="AA23" s="277" t="s">
        <v>1361</v>
      </c>
      <c r="AB23" s="708" t="e">
        <f>IF(ISBLANK(AA23),0,VLOOKUP(AA23,Listes_v1!$N$242:$O$245,2,FALSE))</f>
        <v>#N/A</v>
      </c>
      <c r="AC23" s="178"/>
      <c r="AD23" s="33" t="e">
        <f t="shared" si="2"/>
        <v>#N/A</v>
      </c>
      <c r="AE23" s="178"/>
      <c r="AG23" s="277" t="s">
        <v>1361</v>
      </c>
      <c r="AH23" s="708" t="e">
        <f>IF(ISBLANK(AG23),0,VLOOKUP(AG23,Listes_v1!$N$242:$O$245,2,FALSE))</f>
        <v>#N/A</v>
      </c>
      <c r="AI23" s="178"/>
      <c r="AJ23" s="33" t="e">
        <f t="shared" si="3"/>
        <v>#N/A</v>
      </c>
      <c r="AK23" s="178"/>
      <c r="AU23" s="24" t="s">
        <v>75</v>
      </c>
      <c r="AV23" s="14"/>
      <c r="AW23" s="14"/>
      <c r="AX23" s="14"/>
      <c r="AY23" s="22">
        <v>1</v>
      </c>
    </row>
    <row r="24" spans="1:51" x14ac:dyDescent="0.3">
      <c r="D24" s="16"/>
      <c r="E24" s="629"/>
      <c r="F24" s="629"/>
      <c r="G24" s="18"/>
      <c r="H24" s="608"/>
      <c r="I24" s="18"/>
      <c r="J24" s="623"/>
      <c r="K24" s="608"/>
      <c r="L24" s="608"/>
      <c r="M24" s="608"/>
      <c r="O24" s="16"/>
      <c r="P24" s="16"/>
      <c r="T24" s="16"/>
      <c r="U24" s="16"/>
    </row>
    <row r="25" spans="1:51" x14ac:dyDescent="0.3">
      <c r="E25" s="586"/>
      <c r="F25" s="586"/>
      <c r="G25" s="18"/>
      <c r="H25" s="608"/>
      <c r="I25" s="18"/>
      <c r="J25" s="623"/>
      <c r="K25" s="608"/>
      <c r="L25" s="608"/>
      <c r="M25" s="608"/>
    </row>
    <row r="26" spans="1:51" x14ac:dyDescent="0.3">
      <c r="E26" s="586"/>
      <c r="F26" s="586"/>
      <c r="G26" s="18"/>
      <c r="H26" s="608"/>
      <c r="I26" s="18"/>
      <c r="J26" s="623"/>
      <c r="K26" s="608"/>
      <c r="L26" s="608"/>
      <c r="M26" s="608"/>
    </row>
    <row r="27" spans="1:51" x14ac:dyDescent="0.3">
      <c r="E27" s="586"/>
      <c r="F27" s="586"/>
    </row>
  </sheetData>
  <sheetProtection formatColumns="0" insertColumns="0"/>
  <customSheetViews>
    <customSheetView guid="{DC6740B0-FE4F-4B4C-936C-D38273196F74}" scale="70" fitToPage="1" hiddenColumns="1">
      <selection activeCell="G11" sqref="G11"/>
      <pageMargins left="0.25" right="0.25" top="0.75" bottom="0.75" header="0.3" footer="0.3"/>
      <pageSetup paperSize="8" scale="34" orientation="landscape" r:id="rId1"/>
    </customSheetView>
  </customSheetViews>
  <mergeCells count="41">
    <mergeCell ref="AI16:AI17"/>
    <mergeCell ref="AJ16:AJ17"/>
    <mergeCell ref="AK16:AK17"/>
    <mergeCell ref="V16:V17"/>
    <mergeCell ref="AB16:AB17"/>
    <mergeCell ref="AH16:AH17"/>
    <mergeCell ref="AC16:AC17"/>
    <mergeCell ref="AD16:AD17"/>
    <mergeCell ref="AE16:AE17"/>
    <mergeCell ref="S16:S17"/>
    <mergeCell ref="R16:R17"/>
    <mergeCell ref="W16:W17"/>
    <mergeCell ref="X16:X17"/>
    <mergeCell ref="Y16:Y17"/>
    <mergeCell ref="G16:G17"/>
    <mergeCell ref="F16:F17"/>
    <mergeCell ref="E16:E17"/>
    <mergeCell ref="N16:N17"/>
    <mergeCell ref="Q16:Q17"/>
    <mergeCell ref="M16:M17"/>
    <mergeCell ref="K16:K17"/>
    <mergeCell ref="J16:J17"/>
    <mergeCell ref="I16:I17"/>
    <mergeCell ref="H16:H17"/>
    <mergeCell ref="A13:A16"/>
    <mergeCell ref="B13:B16"/>
    <mergeCell ref="C13:C16"/>
    <mergeCell ref="A20:A23"/>
    <mergeCell ref="B20:B23"/>
    <mergeCell ref="C20:C23"/>
    <mergeCell ref="U4:Y4"/>
    <mergeCell ref="AA4:AE4"/>
    <mergeCell ref="AG4:AK4"/>
    <mergeCell ref="A7:A11"/>
    <mergeCell ref="B7:B11"/>
    <mergeCell ref="C7:C11"/>
    <mergeCell ref="A2:M2"/>
    <mergeCell ref="A4:C4"/>
    <mergeCell ref="G4:I4"/>
    <mergeCell ref="J4:M4"/>
    <mergeCell ref="P4:R4"/>
  </mergeCells>
  <conditionalFormatting sqref="G7">
    <cfRule type="expression" dxfId="159" priority="39">
      <formula>$H$15=1</formula>
    </cfRule>
  </conditionalFormatting>
  <conditionalFormatting sqref="G8">
    <cfRule type="expression" dxfId="158" priority="40">
      <formula>$H$15=2</formula>
    </cfRule>
  </conditionalFormatting>
  <conditionalFormatting sqref="G9">
    <cfRule type="expression" dxfId="157" priority="38">
      <formula>$H$15=3</formula>
    </cfRule>
  </conditionalFormatting>
  <conditionalFormatting sqref="G11">
    <cfRule type="expression" dxfId="156" priority="37">
      <formula>$H$15=4</formula>
    </cfRule>
  </conditionalFormatting>
  <conditionalFormatting sqref="G10">
    <cfRule type="expression" dxfId="155" priority="36">
      <formula>$H$15=4</formula>
    </cfRule>
  </conditionalFormatting>
  <conditionalFormatting sqref="G14">
    <cfRule type="expression" dxfId="154" priority="35">
      <formula>$H$15=2</formula>
    </cfRule>
  </conditionalFormatting>
  <conditionalFormatting sqref="G15">
    <cfRule type="expression" dxfId="153" priority="34">
      <formula>$H$15=3</formula>
    </cfRule>
  </conditionalFormatting>
  <conditionalFormatting sqref="G16 G18">
    <cfRule type="expression" dxfId="152" priority="33">
      <formula>$H$15=4</formula>
    </cfRule>
  </conditionalFormatting>
  <conditionalFormatting sqref="G15">
    <cfRule type="expression" dxfId="151" priority="32">
      <formula>$H$15=2</formula>
    </cfRule>
  </conditionalFormatting>
  <conditionalFormatting sqref="G16 G18">
    <cfRule type="expression" dxfId="150" priority="31">
      <formula>$H$15=3</formula>
    </cfRule>
  </conditionalFormatting>
  <conditionalFormatting sqref="G14">
    <cfRule type="expression" dxfId="149" priority="30">
      <formula>$H$15=3</formula>
    </cfRule>
  </conditionalFormatting>
  <conditionalFormatting sqref="G15">
    <cfRule type="expression" dxfId="148" priority="29">
      <formula>$H$15=4</formula>
    </cfRule>
  </conditionalFormatting>
  <conditionalFormatting sqref="G16 G18">
    <cfRule type="expression" dxfId="147" priority="28">
      <formula>$H$15=3</formula>
    </cfRule>
  </conditionalFormatting>
  <conditionalFormatting sqref="G14">
    <cfRule type="expression" dxfId="146" priority="27">
      <formula>$H$15=2</formula>
    </cfRule>
  </conditionalFormatting>
  <conditionalFormatting sqref="G15">
    <cfRule type="expression" dxfId="145" priority="26">
      <formula>$H$15=3</formula>
    </cfRule>
  </conditionalFormatting>
  <conditionalFormatting sqref="G16 G18">
    <cfRule type="expression" dxfId="144" priority="25">
      <formula>$H$15=4</formula>
    </cfRule>
  </conditionalFormatting>
  <pageMargins left="0.25" right="0.25" top="0.75" bottom="0.75" header="0.3" footer="0.3"/>
  <pageSetup paperSize="8" scale="34" orientation="landscape" r:id="rId2"/>
  <extLst>
    <ext xmlns:x14="http://schemas.microsoft.com/office/spreadsheetml/2009/9/main" uri="{78C0D931-6437-407d-A8EE-F0AAD7539E65}">
      <x14:conditionalFormattings>
        <x14:conditionalFormatting xmlns:xm="http://schemas.microsoft.com/office/excel/2006/main">
          <x14:cfRule type="expression" priority="61" id="{4D27769A-FF0E-4E46-A0F3-87DBFF41728D}">
            <xm:f>'\\ademe.intra\angers$\services\SMVD\pineaua\4 Outils financiers\[Référentiel Economie Circulaire V2.3_revue_Axe4.xlsx]Préambule'!#REF!="Non"</xm:f>
            <x14:dxf>
              <fill>
                <patternFill patternType="lightUp">
                  <fgColor theme="0" tint="-0.34998626667073579"/>
                </patternFill>
              </fill>
            </x14:dxf>
          </x14:cfRule>
          <xm:sqref>Q13:R13 Y13 N13 AU13:AY13</xm:sqref>
        </x14:conditionalFormatting>
        <x14:conditionalFormatting xmlns:xm="http://schemas.microsoft.com/office/excel/2006/main">
          <x14:cfRule type="expression" priority="60" id="{3C3088EB-343B-4A99-8871-5D7A7AF8F7BA}">
            <xm:f>'\\ademe.intra\angers$\services\SMVD\pineaua\4 Outils financiers\[Référentiel Economie Circulaire V2.3_revue_Axe4.xlsx]Préambule'!#REF!="Non"</xm:f>
            <x14:dxf>
              <fill>
                <patternFill patternType="lightUp">
                  <fgColor theme="0" tint="-0.34998626667073579"/>
                </patternFill>
              </fill>
            </x14:dxf>
          </x14:cfRule>
          <xm:sqref>W20:Y23 AC20:AE23 AI20:AK23 Q20:R22 B20:D23 AU20:AY23 N20:N23 Q23</xm:sqref>
        </x14:conditionalFormatting>
        <x14:conditionalFormatting xmlns:xm="http://schemas.microsoft.com/office/excel/2006/main">
          <x14:cfRule type="expression" priority="59" id="{5D82ED4A-6DA8-441C-9AFE-D6FBE9A07067}">
            <xm:f>'\\ademe.intra\angers$\services\SMVD\pineaua\4 Outils financiers\[Référentiel Economie Circulaire V2.3_revue_Axe4.xlsx]Préambule'!#REF!="Non"</xm:f>
            <x14:dxf>
              <fill>
                <patternFill patternType="lightUp">
                  <fgColor theme="0" tint="-0.34998626667073579"/>
                </patternFill>
              </fill>
            </x14:dxf>
          </x14:cfRule>
          <xm:sqref>S13</xm:sqref>
        </x14:conditionalFormatting>
        <x14:conditionalFormatting xmlns:xm="http://schemas.microsoft.com/office/excel/2006/main">
          <x14:cfRule type="expression" priority="58" id="{0D6A17F0-A1A9-4EB5-9F9A-DA5E7BDE3060}">
            <xm:f>'\\ademe.intra\angers$\services\SMVD\pineaua\4 Outils financiers\[Référentiel Economie Circulaire V2.3_revue_Axe4.xlsx]Préambule'!#REF!="Non"</xm:f>
            <x14:dxf>
              <fill>
                <patternFill patternType="lightUp">
                  <fgColor theme="0" tint="-0.34998626667073579"/>
                </patternFill>
              </fill>
            </x14:dxf>
          </x14:cfRule>
          <xm:sqref>S20:S23</xm:sqref>
        </x14:conditionalFormatting>
        <x14:conditionalFormatting xmlns:xm="http://schemas.microsoft.com/office/excel/2006/main">
          <x14:cfRule type="expression" priority="57" id="{E3BF4F4E-85C1-4BE9-A3CD-C68008EDF7E6}">
            <xm:f>'\\ademe.intra\angers$\services\SMVD\pineaua\4 Outils financiers\[Référentiel Economie Circulaire V2.3_revue_Axe4.xlsx]Préambule'!#REF!="Non"</xm:f>
            <x14:dxf>
              <fill>
                <patternFill patternType="lightUp">
                  <fgColor theme="0" tint="-0.34998626667073579"/>
                </patternFill>
              </fill>
            </x14:dxf>
          </x14:cfRule>
          <xm:sqref>P13</xm:sqref>
        </x14:conditionalFormatting>
        <x14:conditionalFormatting xmlns:xm="http://schemas.microsoft.com/office/excel/2006/main">
          <x14:cfRule type="expression" priority="56" id="{DCC5B898-42E3-4EFA-B71C-6C1700AE8851}">
            <xm:f>'\\ademe.intra\angers$\services\SMVD\pineaua\4 Outils financiers\[Référentiel Economie Circulaire V2.3_revue_Axe4.xlsx]Préambule'!#REF!="Non"</xm:f>
            <x14:dxf>
              <fill>
                <patternFill patternType="lightUp">
                  <fgColor theme="0" tint="-0.34998626667073579"/>
                </patternFill>
              </fill>
            </x14:dxf>
          </x14:cfRule>
          <xm:sqref>P20:P23</xm:sqref>
        </x14:conditionalFormatting>
        <x14:conditionalFormatting xmlns:xm="http://schemas.microsoft.com/office/excel/2006/main">
          <x14:cfRule type="expression" priority="54" id="{8C0B02C4-1115-44F3-9092-BC14B51C3EEE}">
            <xm:f>'\\ademe.intra\angers$\services\SMVD\pineaua\4 Outils financiers\[Référentiel Economie Circulaire V2.3_revue_Axe4.xlsx]Préambule'!#REF!="Non"</xm:f>
            <x14:dxf>
              <fill>
                <patternFill patternType="lightUp">
                  <fgColor theme="0" tint="-0.34998626667073579"/>
                </patternFill>
              </fill>
            </x14:dxf>
          </x14:cfRule>
          <xm:sqref>R8</xm:sqref>
        </x14:conditionalFormatting>
        <x14:conditionalFormatting xmlns:xm="http://schemas.microsoft.com/office/excel/2006/main">
          <x14:cfRule type="expression" priority="53" id="{47A92B17-B560-482E-86A4-6B2042B36FEE}">
            <xm:f>'\\ademe.intra\angers$\services\SMVD\pineaua\4 Outils financiers\[Référentiel Economie Circulaire V2.3_revue_Axe4.xlsx]Préambule'!#REF!="Non"</xm:f>
            <x14:dxf>
              <fill>
                <patternFill patternType="lightUp">
                  <fgColor theme="0" tint="-0.34998626667073579"/>
                </patternFill>
              </fill>
            </x14:dxf>
          </x14:cfRule>
          <xm:sqref>R23</xm:sqref>
        </x14:conditionalFormatting>
        <x14:conditionalFormatting xmlns:xm="http://schemas.microsoft.com/office/excel/2006/main">
          <x14:cfRule type="expression" priority="24" id="{03ED5ACE-47E1-4099-BDE2-AD038CF876E2}">
            <xm:f>'\\ademe.intra\angers$\services\SMVD\pineaua\4 Outils financiers\[Référentiel Economie Circulaire V2.3_revue_Axe4.xlsx]Préambule'!#REF!="Non"</xm:f>
            <x14:dxf>
              <fill>
                <patternFill patternType="lightUp">
                  <fgColor theme="0" tint="-0.34998626667073579"/>
                </patternFill>
              </fill>
            </x14:dxf>
          </x14:cfRule>
          <xm:sqref>G13:M13 J14</xm:sqref>
        </x14:conditionalFormatting>
        <x14:conditionalFormatting xmlns:xm="http://schemas.microsoft.com/office/excel/2006/main">
          <x14:cfRule type="expression" priority="23" id="{4D035DB8-D668-45D1-8DA5-EC9C8346236D}">
            <xm:f>'\\ademe.intra\angers$\services\SMVD\pineaua\4 Outils financiers\[Référentiel Economie Circulaire V2.3_revue_Axe4.xlsx]Préambule'!#REF!="Non"</xm:f>
            <x14:dxf>
              <fill>
                <patternFill patternType="lightUp">
                  <fgColor theme="0" tint="-0.34998626667073579"/>
                </patternFill>
              </fill>
            </x14:dxf>
          </x14:cfRule>
          <xm:sqref>L14</xm:sqref>
        </x14:conditionalFormatting>
        <x14:conditionalFormatting xmlns:xm="http://schemas.microsoft.com/office/excel/2006/main">
          <x14:cfRule type="expression" priority="22" id="{7C3E6E30-FC2F-4895-B1B8-332FF37D608C}">
            <xm:f>'\\ademe.intra\angers$\services\SMVD\pineaua\4 Outils financiers\[Référentiel Economie Circulaire V2.3_revue_Axe4.xlsx]Préambule'!#REF!="Non"</xm:f>
            <x14:dxf>
              <fill>
                <patternFill patternType="lightUp">
                  <fgColor theme="0" tint="-0.34998626667073579"/>
                </patternFill>
              </fill>
            </x14:dxf>
          </x14:cfRule>
          <xm:sqref>H14:H15</xm:sqref>
        </x14:conditionalFormatting>
        <x14:conditionalFormatting xmlns:xm="http://schemas.microsoft.com/office/excel/2006/main">
          <x14:cfRule type="expression" priority="21" id="{5622ED00-EC81-49E2-B33E-DC7F1F99DE44}">
            <xm:f>'\\ademe.intra\angers$\services\SMVD\pineaua\4 Outils financiers\[Référentiel Economie Circulaire V2.3_revue_Axe4.xlsx]Préambule'!#REF!="Non"</xm:f>
            <x14:dxf>
              <fill>
                <patternFill patternType="lightUp">
                  <fgColor theme="0" tint="-0.34998626667073579"/>
                </patternFill>
              </fill>
            </x14:dxf>
          </x14:cfRule>
          <xm:sqref>G20:M23</xm:sqref>
        </x14:conditionalFormatting>
        <x14:conditionalFormatting xmlns:xm="http://schemas.microsoft.com/office/excel/2006/main">
          <x14:cfRule type="expression" priority="20" id="{607D048C-11C5-4B24-AB02-E2D9C3B1E979}">
            <xm:f>'\\ademe.intra\angers$\services\SMVD\pineaua\4 Outils financiers\[Référentiel Economie Circulaire V2.3_revue_Axe4.xlsx]Préambule'!#REF!="Non"</xm:f>
            <x14:dxf>
              <fill>
                <patternFill patternType="lightUp">
                  <fgColor theme="0" tint="-0.34998626667073579"/>
                </patternFill>
              </fill>
            </x14:dxf>
          </x14:cfRule>
          <xm:sqref>V20:V23</xm:sqref>
        </x14:conditionalFormatting>
        <x14:conditionalFormatting xmlns:xm="http://schemas.microsoft.com/office/excel/2006/main">
          <x14:cfRule type="expression" priority="19" id="{D4CFE69D-3CAA-4937-B1C2-2F0E4BB27067}">
            <xm:f>'\\ademe.intra\angers$\services\SMVD\pineaua\4 Outils financiers\[Référentiel Economie Circulaire V2.3_revue_Axe4.xlsx]Préambule'!#REF!="Non"</xm:f>
            <x14:dxf>
              <fill>
                <patternFill patternType="lightUp">
                  <fgColor theme="0" tint="-0.34998626667073579"/>
                </patternFill>
              </fill>
            </x14:dxf>
          </x14:cfRule>
          <xm:sqref>U20:U23</xm:sqref>
        </x14:conditionalFormatting>
        <x14:conditionalFormatting xmlns:xm="http://schemas.microsoft.com/office/excel/2006/main">
          <x14:cfRule type="expression" priority="18" id="{E4137274-58BA-4557-B3F3-B3D1AE350E1A}">
            <xm:f>'\\ademe.intra\angers$\services\SMVD\pineaua\4 Outils financiers\[Référentiel Economie Circulaire V2.3_revue_Axe4.xlsx]Préambule'!#REF!="Non"</xm:f>
            <x14:dxf>
              <fill>
                <patternFill patternType="lightUp">
                  <fgColor theme="0" tint="-0.34998626667073579"/>
                </patternFill>
              </fill>
            </x14:dxf>
          </x14:cfRule>
          <xm:sqref>AB20:AB23</xm:sqref>
        </x14:conditionalFormatting>
        <x14:conditionalFormatting xmlns:xm="http://schemas.microsoft.com/office/excel/2006/main">
          <x14:cfRule type="expression" priority="17" id="{9922274E-C5AC-429E-9766-79709834E62A}">
            <xm:f>'\\ademe.intra\angers$\services\SMVD\pineaua\4 Outils financiers\[Référentiel Economie Circulaire V2.3_revue_Axe4.xlsx]Préambule'!#REF!="Non"</xm:f>
            <x14:dxf>
              <fill>
                <patternFill patternType="lightUp">
                  <fgColor theme="0" tint="-0.34998626667073579"/>
                </patternFill>
              </fill>
            </x14:dxf>
          </x14:cfRule>
          <xm:sqref>AA20:AA23</xm:sqref>
        </x14:conditionalFormatting>
        <x14:conditionalFormatting xmlns:xm="http://schemas.microsoft.com/office/excel/2006/main">
          <x14:cfRule type="expression" priority="16" id="{AFCBCC5A-6CFC-421A-9EB6-562E36FB9EF5}">
            <xm:f>'\\ademe.intra\angers$\services\SMVD\pineaua\4 Outils financiers\[Référentiel Economie Circulaire V2.3_revue_Axe4.xlsx]Préambule'!#REF!="Non"</xm:f>
            <x14:dxf>
              <fill>
                <patternFill patternType="lightUp">
                  <fgColor theme="0" tint="-0.34998626667073579"/>
                </patternFill>
              </fill>
            </x14:dxf>
          </x14:cfRule>
          <xm:sqref>AH20:AH23</xm:sqref>
        </x14:conditionalFormatting>
        <x14:conditionalFormatting xmlns:xm="http://schemas.microsoft.com/office/excel/2006/main">
          <x14:cfRule type="expression" priority="15" id="{BE6C9194-81C4-4730-8A87-019DF2DECF4D}">
            <xm:f>'\\ademe.intra\angers$\services\SMVD\pineaua\4 Outils financiers\[Référentiel Economie Circulaire V2.3_revue_Axe4.xlsx]Préambule'!#REF!="Non"</xm:f>
            <x14:dxf>
              <fill>
                <patternFill patternType="lightUp">
                  <fgColor theme="0" tint="-0.34998626667073579"/>
                </patternFill>
              </fill>
            </x14:dxf>
          </x14:cfRule>
          <xm:sqref>AG20:AG23</xm:sqref>
        </x14:conditionalFormatting>
        <x14:conditionalFormatting xmlns:xm="http://schemas.microsoft.com/office/excel/2006/main">
          <x14:cfRule type="expression" priority="14" id="{BBC6CD39-5D05-477A-8DEE-A747B2FC4960}">
            <xm:f>'\\ademe.intra\angers$\services\SMVD\pineaua\4 Outils financiers\[Référentiel Economie Circulaire V2.3_revue_Axe4.xlsx]Préambule'!#REF!="Non"</xm:f>
            <x14:dxf>
              <fill>
                <patternFill patternType="lightUp">
                  <fgColor theme="0" tint="-0.34998626667073579"/>
                </patternFill>
              </fill>
            </x14:dxf>
          </x14:cfRule>
          <xm:sqref>V13</xm:sqref>
        </x14:conditionalFormatting>
        <x14:conditionalFormatting xmlns:xm="http://schemas.microsoft.com/office/excel/2006/main">
          <x14:cfRule type="expression" priority="13" id="{3B398031-CD68-4E72-86B8-5E681BC243F0}">
            <xm:f>'\\ademe.intra\angers$\services\SMVD\pineaua\4 Outils financiers\[Référentiel Economie Circulaire V2.3_revue_Axe4.xlsx]Préambule'!#REF!="Non"</xm:f>
            <x14:dxf>
              <fill>
                <patternFill patternType="lightUp">
                  <fgColor theme="0" tint="-0.34998626667073579"/>
                </patternFill>
              </fill>
            </x14:dxf>
          </x14:cfRule>
          <xm:sqref>U13</xm:sqref>
        </x14:conditionalFormatting>
        <x14:conditionalFormatting xmlns:xm="http://schemas.microsoft.com/office/excel/2006/main">
          <x14:cfRule type="expression" priority="12" id="{0FE89220-6E14-443C-A4FD-B60404EDB10F}">
            <xm:f>'\\ademe.intra\angers$\services\SMVD\pineaua\4 Outils financiers\[Référentiel Economie Circulaire V2.3_revue_Axe4.xlsx]Préambule'!#REF!="Non"</xm:f>
            <x14:dxf>
              <fill>
                <patternFill patternType="lightUp">
                  <fgColor theme="0" tint="-0.34998626667073579"/>
                </patternFill>
              </fill>
            </x14:dxf>
          </x14:cfRule>
          <xm:sqref>AB13</xm:sqref>
        </x14:conditionalFormatting>
        <x14:conditionalFormatting xmlns:xm="http://schemas.microsoft.com/office/excel/2006/main">
          <x14:cfRule type="expression" priority="11" id="{1D85E9BD-6495-47CE-A352-942710CAD7EE}">
            <xm:f>'\\ademe.intra\angers$\services\SMVD\pineaua\4 Outils financiers\[Référentiel Economie Circulaire V2.3_revue_Axe4.xlsx]Préambule'!#REF!="Non"</xm:f>
            <x14:dxf>
              <fill>
                <patternFill patternType="lightUp">
                  <fgColor theme="0" tint="-0.34998626667073579"/>
                </patternFill>
              </fill>
            </x14:dxf>
          </x14:cfRule>
          <xm:sqref>AA13</xm:sqref>
        </x14:conditionalFormatting>
        <x14:conditionalFormatting xmlns:xm="http://schemas.microsoft.com/office/excel/2006/main">
          <x14:cfRule type="expression" priority="10" id="{25C6316D-E015-489D-9E07-628A49A35CAC}">
            <xm:f>'\\ademe.intra\angers$\services\SMVD\pineaua\4 Outils financiers\[Référentiel Economie Circulaire V2.3_revue_Axe4.xlsx]Préambule'!#REF!="Non"</xm:f>
            <x14:dxf>
              <fill>
                <patternFill patternType="lightUp">
                  <fgColor theme="0" tint="-0.34998626667073579"/>
                </patternFill>
              </fill>
            </x14:dxf>
          </x14:cfRule>
          <xm:sqref>AH13</xm:sqref>
        </x14:conditionalFormatting>
        <x14:conditionalFormatting xmlns:xm="http://schemas.microsoft.com/office/excel/2006/main">
          <x14:cfRule type="expression" priority="9" id="{A7B96DE8-7AED-4DDB-9F0B-85823430C03E}">
            <xm:f>'\\ademe.intra\angers$\services\SMVD\pineaua\4 Outils financiers\[Référentiel Economie Circulaire V2.3_revue_Axe4.xlsx]Préambule'!#REF!="Non"</xm:f>
            <x14:dxf>
              <fill>
                <patternFill patternType="lightUp">
                  <fgColor theme="0" tint="-0.34998626667073579"/>
                </patternFill>
              </fill>
            </x14:dxf>
          </x14:cfRule>
          <xm:sqref>AG13</xm:sqref>
        </x14:conditionalFormatting>
        <x14:conditionalFormatting xmlns:xm="http://schemas.microsoft.com/office/excel/2006/main">
          <x14:cfRule type="expression" priority="8" id="{16196B81-EBA3-492B-A196-488B0513E59C}">
            <xm:f>'\\ademe.intra\angers$\services\SMVD\pineaua\4 Outils financiers\[Référentiel Economie Circulaire V2.3_revue_Axe4.xlsx]Préambule'!#REF!="Non"</xm:f>
            <x14:dxf>
              <fill>
                <patternFill patternType="lightUp">
                  <fgColor theme="0" tint="-0.34998626667073579"/>
                </patternFill>
              </fill>
            </x14:dxf>
          </x14:cfRule>
          <xm:sqref>W13</xm:sqref>
        </x14:conditionalFormatting>
        <x14:conditionalFormatting xmlns:xm="http://schemas.microsoft.com/office/excel/2006/main">
          <x14:cfRule type="expression" priority="7" id="{79905313-162F-4C0E-9650-D00AA3297A8F}">
            <xm:f>'\\ademe.intra\angers$\services\SMVD\pineaua\4 Outils financiers\[Référentiel Economie Circulaire V2.3_revue_Axe4.xlsx]Préambule'!#REF!="Non"</xm:f>
            <x14:dxf>
              <fill>
                <patternFill patternType="lightUp">
                  <fgColor theme="0" tint="-0.34998626667073579"/>
                </patternFill>
              </fill>
            </x14:dxf>
          </x14:cfRule>
          <xm:sqref>X13</xm:sqref>
        </x14:conditionalFormatting>
        <x14:conditionalFormatting xmlns:xm="http://schemas.microsoft.com/office/excel/2006/main">
          <x14:cfRule type="expression" priority="6" id="{7B763095-7750-4383-BCA4-4794AB4C18F2}">
            <xm:f>'\\ademe.intra\angers$\services\SMVD\pineaua\4 Outils financiers\[Référentiel Economie Circulaire V2.3_revue_Axe4.xlsx]Préambule'!#REF!="Non"</xm:f>
            <x14:dxf>
              <fill>
                <patternFill patternType="lightUp">
                  <fgColor theme="0" tint="-0.34998626667073579"/>
                </patternFill>
              </fill>
            </x14:dxf>
          </x14:cfRule>
          <xm:sqref>AE13</xm:sqref>
        </x14:conditionalFormatting>
        <x14:conditionalFormatting xmlns:xm="http://schemas.microsoft.com/office/excel/2006/main">
          <x14:cfRule type="expression" priority="5" id="{6D4F6FFD-FFCA-4E7F-89DB-8519A85A333F}">
            <xm:f>'\\ademe.intra\angers$\services\SMVD\pineaua\4 Outils financiers\[Référentiel Economie Circulaire V2.3_revue_Axe4.xlsx]Préambule'!#REF!="Non"</xm:f>
            <x14:dxf>
              <fill>
                <patternFill patternType="lightUp">
                  <fgColor theme="0" tint="-0.34998626667073579"/>
                </patternFill>
              </fill>
            </x14:dxf>
          </x14:cfRule>
          <xm:sqref>AC13</xm:sqref>
        </x14:conditionalFormatting>
        <x14:conditionalFormatting xmlns:xm="http://schemas.microsoft.com/office/excel/2006/main">
          <x14:cfRule type="expression" priority="4" id="{AAE52FED-DD01-4D0D-B625-B96D5B9745F7}">
            <xm:f>'\\ademe.intra\angers$\services\SMVD\pineaua\4 Outils financiers\[Référentiel Economie Circulaire V2.3_revue_Axe4.xlsx]Préambule'!#REF!="Non"</xm:f>
            <x14:dxf>
              <fill>
                <patternFill patternType="lightUp">
                  <fgColor theme="0" tint="-0.34998626667073579"/>
                </patternFill>
              </fill>
            </x14:dxf>
          </x14:cfRule>
          <xm:sqref>AD13</xm:sqref>
        </x14:conditionalFormatting>
        <x14:conditionalFormatting xmlns:xm="http://schemas.microsoft.com/office/excel/2006/main">
          <x14:cfRule type="expression" priority="3" id="{F5FF8D97-3DDF-4FB3-9E15-676C3965C187}">
            <xm:f>'\\ademe.intra\angers$\services\SMVD\pineaua\4 Outils financiers\[Référentiel Economie Circulaire V2.3_revue_Axe4.xlsx]Préambule'!#REF!="Non"</xm:f>
            <x14:dxf>
              <fill>
                <patternFill patternType="lightUp">
                  <fgColor theme="0" tint="-0.34998626667073579"/>
                </patternFill>
              </fill>
            </x14:dxf>
          </x14:cfRule>
          <xm:sqref>AK13</xm:sqref>
        </x14:conditionalFormatting>
        <x14:conditionalFormatting xmlns:xm="http://schemas.microsoft.com/office/excel/2006/main">
          <x14:cfRule type="expression" priority="2" id="{07FEB0C6-255F-4001-85CE-10922FB2EDAC}">
            <xm:f>'\\ademe.intra\angers$\services\SMVD\pineaua\4 Outils financiers\[Référentiel Economie Circulaire V2.3_revue_Axe4.xlsx]Préambule'!#REF!="Non"</xm:f>
            <x14:dxf>
              <fill>
                <patternFill patternType="lightUp">
                  <fgColor theme="0" tint="-0.34998626667073579"/>
                </patternFill>
              </fill>
            </x14:dxf>
          </x14:cfRule>
          <xm:sqref>AI13</xm:sqref>
        </x14:conditionalFormatting>
        <x14:conditionalFormatting xmlns:xm="http://schemas.microsoft.com/office/excel/2006/main">
          <x14:cfRule type="expression" priority="1" id="{82E653A8-94A9-4A65-8A37-A5DBB3F0DFFA}">
            <xm:f>'\\ademe.intra\angers$\services\SMVD\pineaua\4 Outils financiers\[Référentiel Economie Circulaire V2.3_revue_Axe4.xlsx]Préambule'!#REF!="Non"</xm:f>
            <x14:dxf>
              <fill>
                <patternFill patternType="lightUp">
                  <fgColor theme="0" tint="-0.34998626667073579"/>
                </patternFill>
              </fill>
            </x14:dxf>
          </x14:cfRule>
          <xm:sqref>AJ13</xm:sqref>
        </x14:conditionalFormatting>
      </x14:conditionalFormattings>
    </ext>
    <ext xmlns:x14="http://schemas.microsoft.com/office/spreadsheetml/2009/9/main" uri="{CCE6A557-97BC-4b89-ADB6-D9C93CAAB3DF}">
      <x14:dataValidations xmlns:xm="http://schemas.microsoft.com/office/excel/2006/main" xWindow="934" yWindow="464" count="15">
        <x14:dataValidation type="list" allowBlank="1" showInputMessage="1" showErrorMessage="1" prompt="/!\ la non-validation du niveau 0 est bloquante pour la labellisation">
          <x14:formula1>
            <xm:f>Listes_v1!$B$230:$B$232</xm:f>
          </x14:formula1>
          <xm:sqref>P7 U7 AA7 AG7</xm:sqref>
        </x14:dataValidation>
        <x14:dataValidation type="list" allowBlank="1" showInputMessage="1" showErrorMessage="1">
          <x14:formula1>
            <xm:f>Listes_v1!$E$230:$E$232</xm:f>
          </x14:formula1>
          <xm:sqref>P8 U8 AA8 AG8</xm:sqref>
        </x14:dataValidation>
        <x14:dataValidation type="list" allowBlank="1" showInputMessage="1" showErrorMessage="1">
          <x14:formula1>
            <xm:f>Listes_v1!$H$230:$H$232</xm:f>
          </x14:formula1>
          <xm:sqref>P9 U9 AA9 AG9</xm:sqref>
        </x14:dataValidation>
        <x14:dataValidation type="list" allowBlank="1" showInputMessage="1" showErrorMessage="1">
          <x14:formula1>
            <xm:f>Listes_v1!$K$230:$K$233</xm:f>
          </x14:formula1>
          <xm:sqref>P10 U10 AA10 AG10</xm:sqref>
        </x14:dataValidation>
        <x14:dataValidation type="list" allowBlank="1" showInputMessage="1" showErrorMessage="1">
          <x14:formula1>
            <xm:f>Listes_v1!$N$230:$N$233</xm:f>
          </x14:formula1>
          <xm:sqref>P11 U11 AA11 AG11</xm:sqref>
        </x14:dataValidation>
        <x14:dataValidation type="list" allowBlank="1" showInputMessage="1" showErrorMessage="1">
          <x14:formula1>
            <xm:f>Listes_v1!$E$236:$E$238</xm:f>
          </x14:formula1>
          <xm:sqref>P13 U13 AA13 AG13</xm:sqref>
        </x14:dataValidation>
        <x14:dataValidation type="list" allowBlank="1" showInputMessage="1" showErrorMessage="1">
          <x14:formula1>
            <xm:f>Listes_v1!$H$236:$H$239</xm:f>
          </x14:formula1>
          <xm:sqref>P14 U14 AA14 AG14</xm:sqref>
        </x14:dataValidation>
        <x14:dataValidation type="list" allowBlank="1" showInputMessage="1" showErrorMessage="1" prompt="Part de la population concernée (%)">
          <x14:formula1>
            <xm:f>Listes_v1!$K$236:$K$238</xm:f>
          </x14:formula1>
          <xm:sqref>P15 U15 AA15 AG15</xm:sqref>
        </x14:dataValidation>
        <x14:dataValidation type="list" allowBlank="1" showInputMessage="1" showErrorMessage="1">
          <x14:formula1>
            <xm:f>Listes_v1!$N$236:$N$237</xm:f>
          </x14:formula1>
          <xm:sqref>P16 U16 AA16 AG16</xm:sqref>
        </x14:dataValidation>
        <x14:dataValidation type="list" allowBlank="1" showInputMessage="1" showErrorMessage="1">
          <x14:formula1>
            <xm:f>Listes_v1!$Q$236:$Q$239</xm:f>
          </x14:formula1>
          <xm:sqref>P18 U18 AA18 AG18</xm:sqref>
        </x14:dataValidation>
        <x14:dataValidation type="list" allowBlank="1" showInputMessage="1" showErrorMessage="1">
          <x14:formula1>
            <xm:f>Listes_v1!$K$242:$K$248</xm:f>
          </x14:formula1>
          <xm:sqref>P22 U22 AA22 AG22</xm:sqref>
        </x14:dataValidation>
        <x14:dataValidation type="list" allowBlank="1" showInputMessage="1" showErrorMessage="1">
          <x14:formula1>
            <xm:f>Listes_v1!$E$242:$E$243</xm:f>
          </x14:formula1>
          <xm:sqref>P20 U20 AA20 AG20</xm:sqref>
        </x14:dataValidation>
        <x14:dataValidation type="list" allowBlank="1" showInputMessage="1" showErrorMessage="1">
          <x14:formula1>
            <xm:f>Listes_v1!$H$242:$H$243</xm:f>
          </x14:formula1>
          <xm:sqref>P21 U21 AA21 AG21</xm:sqref>
        </x14:dataValidation>
        <x14:dataValidation type="list" allowBlank="1" showInputMessage="1" showErrorMessage="1">
          <x14:formula1>
            <xm:f>Listes_v1!$N$242:$N$245</xm:f>
          </x14:formula1>
          <xm:sqref>AG23 U23 AA23</xm:sqref>
        </x14:dataValidation>
        <x14:dataValidation type="list" allowBlank="1" showInputMessage="1" showErrorMessage="1">
          <x14:formula1>
            <xm:f>Listes_v1!$N$242:$N$249</xm:f>
          </x14:formula1>
          <xm:sqref>P23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
    <tabColor theme="5" tint="0.59999389629810485"/>
  </sheetPr>
  <dimension ref="A2:AX25"/>
  <sheetViews>
    <sheetView zoomScale="60" zoomScaleNormal="60" workbookViewId="0">
      <selection activeCell="G7" sqref="G7"/>
    </sheetView>
  </sheetViews>
  <sheetFormatPr baseColWidth="10" defaultColWidth="11.44140625" defaultRowHeight="14.4" x14ac:dyDescent="0.3"/>
  <cols>
    <col min="1" max="1" width="5.21875" style="16" customWidth="1"/>
    <col min="2" max="2" width="29.44140625" style="16" customWidth="1"/>
    <col min="3" max="3" width="45.77734375" style="16" customWidth="1"/>
    <col min="4" max="4" width="2.77734375" style="18" customWidth="1"/>
    <col min="5" max="5" width="18" style="19" customWidth="1"/>
    <col min="6" max="6" width="6.77734375" style="19" bestFit="1" customWidth="1"/>
    <col min="7" max="7" width="73.77734375" style="16" customWidth="1"/>
    <col min="8" max="8" width="67" style="16" customWidth="1"/>
    <col min="9" max="9" width="18.5546875" style="16" customWidth="1"/>
    <col min="10" max="10" width="34.77734375" style="16" customWidth="1"/>
    <col min="11" max="11" width="12.77734375" style="16" customWidth="1"/>
    <col min="12" max="12" width="31.77734375" style="16" customWidth="1"/>
    <col min="13" max="13" width="22.5546875" style="280" customWidth="1"/>
    <col min="14" max="14" width="15.77734375" style="16" customWidth="1"/>
    <col min="15" max="15" width="2.77734375" style="18" customWidth="1"/>
    <col min="16" max="16" width="20.77734375" style="232" customWidth="1"/>
    <col min="17" max="17" width="16.77734375" style="16" customWidth="1"/>
    <col min="18" max="18" width="52.77734375" style="16" customWidth="1"/>
    <col min="19" max="19" width="22.21875" style="16" customWidth="1"/>
    <col min="20" max="20" width="2.5546875" style="18" customWidth="1"/>
    <col min="21" max="21" width="20.77734375" style="18" customWidth="1"/>
    <col min="22" max="22" width="16.77734375" style="16" customWidth="1"/>
    <col min="23" max="23" width="52.77734375" style="16" customWidth="1"/>
    <col min="24" max="24" width="18.77734375" style="16" customWidth="1"/>
    <col min="25" max="25" width="16.77734375" style="16" customWidth="1"/>
    <col min="26" max="26" width="2.77734375" style="16" customWidth="1"/>
    <col min="27" max="27" width="20.77734375" style="16" customWidth="1"/>
    <col min="28" max="28" width="16.77734375" style="16" customWidth="1"/>
    <col min="29" max="29" width="52.77734375" style="16" customWidth="1"/>
    <col min="30" max="30" width="18.77734375" style="16" customWidth="1"/>
    <col min="31" max="31" width="16.77734375" style="16" customWidth="1"/>
    <col min="32" max="32" width="2.77734375" style="16" customWidth="1"/>
    <col min="33" max="33" width="20.77734375" style="16" customWidth="1"/>
    <col min="34" max="34" width="16.77734375" style="16" customWidth="1"/>
    <col min="35" max="35" width="52.77734375" style="16" customWidth="1"/>
    <col min="36" max="36" width="18.77734375" style="16" customWidth="1"/>
    <col min="37" max="37" width="16.77734375" style="16" customWidth="1"/>
    <col min="38" max="46" width="11.44140625" style="16"/>
    <col min="47" max="47" width="14.44140625" style="16" hidden="1" customWidth="1"/>
    <col min="48" max="48" width="16.21875" style="16" hidden="1" customWidth="1"/>
    <col min="49" max="49" width="16.5546875" style="16" hidden="1" customWidth="1"/>
    <col min="50" max="50" width="17.77734375" style="16" hidden="1" customWidth="1"/>
    <col min="51" max="16384" width="11.44140625" style="16"/>
  </cols>
  <sheetData>
    <row r="2" spans="1:50" ht="18" x14ac:dyDescent="0.3">
      <c r="A2" s="13" t="s">
        <v>71</v>
      </c>
      <c r="B2" s="13"/>
      <c r="C2" s="13"/>
      <c r="D2" s="13"/>
      <c r="E2" s="245"/>
      <c r="F2" s="245"/>
      <c r="G2" s="13"/>
      <c r="H2" s="13"/>
      <c r="I2" s="13"/>
      <c r="J2" s="13"/>
      <c r="K2" s="13"/>
      <c r="L2" s="13"/>
      <c r="M2" s="279"/>
      <c r="N2" s="188"/>
      <c r="O2" s="13"/>
      <c r="P2" s="276"/>
      <c r="Q2" s="13"/>
      <c r="R2" s="13"/>
      <c r="S2" s="13"/>
      <c r="T2" s="13"/>
      <c r="U2" s="13"/>
      <c r="V2" s="13"/>
      <c r="W2" s="13"/>
      <c r="X2" s="13"/>
      <c r="Y2" s="13"/>
      <c r="Z2" s="13"/>
      <c r="AA2" s="13"/>
      <c r="AB2" s="13"/>
      <c r="AC2" s="13"/>
      <c r="AD2" s="13"/>
      <c r="AE2" s="13"/>
      <c r="AF2" s="13"/>
      <c r="AG2" s="13"/>
      <c r="AH2" s="13"/>
      <c r="AI2" s="13"/>
      <c r="AJ2" s="13"/>
      <c r="AK2" s="13"/>
    </row>
    <row r="3" spans="1:50" x14ac:dyDescent="0.3">
      <c r="D3" s="16"/>
      <c r="E3" s="20"/>
      <c r="F3" s="20"/>
      <c r="O3" s="16"/>
      <c r="P3" s="273"/>
      <c r="T3" s="16"/>
      <c r="U3" s="16"/>
    </row>
    <row r="4" spans="1:50" ht="45" customHeight="1" x14ac:dyDescent="0.3">
      <c r="A4" s="831"/>
      <c r="B4" s="832"/>
      <c r="C4" s="832"/>
      <c r="D4" s="7"/>
      <c r="E4" s="240"/>
      <c r="F4" s="240"/>
      <c r="G4" s="833"/>
      <c r="H4" s="833"/>
      <c r="I4" s="833"/>
      <c r="J4" s="834"/>
      <c r="K4" s="834"/>
      <c r="L4" s="834"/>
      <c r="M4" s="834"/>
      <c r="N4" s="834"/>
      <c r="O4" s="8"/>
      <c r="P4" s="835" t="s">
        <v>24</v>
      </c>
      <c r="Q4" s="835"/>
      <c r="R4" s="835"/>
      <c r="S4" s="193"/>
      <c r="T4" s="9"/>
      <c r="U4" s="836" t="s">
        <v>1</v>
      </c>
      <c r="V4" s="836"/>
      <c r="W4" s="836"/>
      <c r="X4" s="836"/>
      <c r="Y4" s="836"/>
      <c r="AA4" s="836" t="s">
        <v>2</v>
      </c>
      <c r="AB4" s="836"/>
      <c r="AC4" s="836"/>
      <c r="AD4" s="836"/>
      <c r="AE4" s="836"/>
      <c r="AG4" s="836" t="s">
        <v>3</v>
      </c>
      <c r="AH4" s="836"/>
      <c r="AI4" s="836"/>
      <c r="AJ4" s="836"/>
      <c r="AK4" s="836"/>
    </row>
    <row r="5" spans="1:50" s="180" customFormat="1" ht="95.25" customHeight="1" x14ac:dyDescent="0.3">
      <c r="B5" s="287" t="str">
        <f>'Axe 1'!B5</f>
        <v>Libellé de l'orientation</v>
      </c>
      <c r="C5" s="287" t="str">
        <f>'Axe 1'!C5</f>
        <v>Description</v>
      </c>
      <c r="D5" s="287"/>
      <c r="E5" s="287" t="str">
        <f>'Axe 1'!E5</f>
        <v>Référent(s) spécifique(s) à un niveau</v>
      </c>
      <c r="F5" s="287" t="str">
        <f>'Axe 1'!F5</f>
        <v>Influence de la typologie ?</v>
      </c>
      <c r="G5" s="287" t="str">
        <f>'Axe 1'!G5</f>
        <v>Description du niveau</v>
      </c>
      <c r="H5" s="287" t="str">
        <f>'Axe 1'!H5</f>
        <v>Exemples d'actions, méthodologie, aides</v>
      </c>
      <c r="I5" s="287" t="str">
        <f>'Axe 1'!I5</f>
        <v>Pondération du niveau dans l'orientation</v>
      </c>
      <c r="J5" s="10" t="s">
        <v>19</v>
      </c>
      <c r="K5" s="10" t="s">
        <v>8</v>
      </c>
      <c r="L5" s="10" t="s">
        <v>11</v>
      </c>
      <c r="M5" s="10" t="s">
        <v>10</v>
      </c>
      <c r="N5" s="10" t="s">
        <v>151</v>
      </c>
      <c r="O5" s="5"/>
      <c r="P5" s="12" t="s">
        <v>303</v>
      </c>
      <c r="Q5" s="12" t="s">
        <v>304</v>
      </c>
      <c r="R5" s="12" t="s">
        <v>22</v>
      </c>
      <c r="S5" s="10" t="s">
        <v>305</v>
      </c>
      <c r="T5" s="5"/>
      <c r="U5" s="12" t="s">
        <v>288</v>
      </c>
      <c r="V5" s="10" t="s">
        <v>289</v>
      </c>
      <c r="W5" s="10" t="s">
        <v>15</v>
      </c>
      <c r="X5" s="10" t="s">
        <v>244</v>
      </c>
      <c r="Y5" s="10" t="s">
        <v>83</v>
      </c>
      <c r="AA5" s="12" t="s">
        <v>290</v>
      </c>
      <c r="AB5" s="10" t="s">
        <v>291</v>
      </c>
      <c r="AC5" s="10" t="s">
        <v>16</v>
      </c>
      <c r="AD5" s="10" t="s">
        <v>4</v>
      </c>
      <c r="AE5" s="10" t="s">
        <v>84</v>
      </c>
      <c r="AG5" s="12" t="s">
        <v>292</v>
      </c>
      <c r="AH5" s="10" t="s">
        <v>293</v>
      </c>
      <c r="AI5" s="10" t="s">
        <v>17</v>
      </c>
      <c r="AJ5" s="10" t="s">
        <v>5</v>
      </c>
      <c r="AK5" s="10" t="s">
        <v>85</v>
      </c>
      <c r="AU5" s="195" t="s">
        <v>20</v>
      </c>
      <c r="AV5" s="195" t="s">
        <v>12</v>
      </c>
      <c r="AW5" s="10" t="s">
        <v>21</v>
      </c>
      <c r="AX5" s="10" t="s">
        <v>7</v>
      </c>
    </row>
    <row r="6" spans="1:50" s="451" customFormat="1" ht="15.45" customHeight="1" x14ac:dyDescent="0.3">
      <c r="A6" s="454"/>
      <c r="B6" s="459"/>
      <c r="C6" s="459"/>
      <c r="D6" s="459"/>
      <c r="E6" s="459"/>
      <c r="F6" s="459"/>
      <c r="G6" s="459" t="s">
        <v>43</v>
      </c>
      <c r="H6" s="459"/>
      <c r="I6" s="460"/>
      <c r="J6" s="461"/>
      <c r="K6" s="461"/>
      <c r="L6" s="461"/>
      <c r="M6" s="461"/>
      <c r="N6" s="460"/>
      <c r="O6" s="461"/>
      <c r="P6" s="466"/>
      <c r="S6" s="460"/>
      <c r="V6" s="460"/>
      <c r="W6" s="460"/>
      <c r="X6" s="460"/>
      <c r="Y6" s="460"/>
      <c r="AU6" s="460"/>
      <c r="AV6" s="463"/>
      <c r="AW6" s="461"/>
      <c r="AX6" s="461"/>
    </row>
    <row r="7" spans="1:50" s="20" customFormat="1" ht="193.2" x14ac:dyDescent="0.3">
      <c r="A7" s="744" t="s">
        <v>43</v>
      </c>
      <c r="B7" s="837" t="s">
        <v>457</v>
      </c>
      <c r="C7" s="750" t="s">
        <v>684</v>
      </c>
      <c r="D7" s="19"/>
      <c r="E7" s="231"/>
      <c r="F7" s="242"/>
      <c r="G7" s="395" t="s">
        <v>1059</v>
      </c>
      <c r="H7" s="578" t="s">
        <v>1060</v>
      </c>
      <c r="I7" s="599">
        <f>Calculs!E23</f>
        <v>0.2</v>
      </c>
      <c r="J7" s="578" t="s">
        <v>1061</v>
      </c>
      <c r="K7" s="578" t="s">
        <v>1065</v>
      </c>
      <c r="L7" s="578" t="s">
        <v>459</v>
      </c>
      <c r="M7" s="578" t="s">
        <v>630</v>
      </c>
      <c r="N7" s="405">
        <f>INDEX(Calculs!$E$54:$I$76,MATCH('Axe 5'!$A$7,Calculs!$C$28:$C$49,0),MATCH(LEFT('Axe 5'!G7,8),Calculs!$E$54:$I$54,0))</f>
        <v>1.352813852813853E-2</v>
      </c>
      <c r="P7" s="254" t="s">
        <v>275</v>
      </c>
      <c r="Q7" s="275">
        <f>IF(ISBLANK(P7),0,VLOOKUP(P7,IF(Préambule!$E$60&lt;100000,Listes_v1!$B$254:$C$261,Listes_v1!$E$254:$F$261),2,FALSE))</f>
        <v>0.42857142857142855</v>
      </c>
      <c r="R7" s="561"/>
      <c r="S7" s="252">
        <f>IF(ISBLANK(P7),0,$N7*Q7)</f>
        <v>5.7977736549165125E-3</v>
      </c>
      <c r="T7" s="256"/>
      <c r="U7" s="254" t="s">
        <v>275</v>
      </c>
      <c r="V7" s="275">
        <f>IF(ISBLANK(U7),0,VLOOKUP(U7,IF(Préambule!$E$60&lt;100000,Listes_v1!$B$254:$C$261,Listes_v1!$E$254:$F$261),2,FALSE))</f>
        <v>0.42857142857142855</v>
      </c>
      <c r="W7" s="253"/>
      <c r="X7" s="252">
        <f>IF(ISBLANK(U7),0,$N7*V7)</f>
        <v>5.7977736549165125E-3</v>
      </c>
      <c r="Y7" s="253"/>
      <c r="Z7" s="256"/>
      <c r="AA7" s="254" t="s">
        <v>275</v>
      </c>
      <c r="AB7" s="275">
        <f>IF(ISBLANK(AA7),0,VLOOKUP(AA7,IF(Préambule!$E$60&lt;100000,Listes_v1!$B$254:$C$261,Listes_v1!$E$254:$F$261),2,FALSE))</f>
        <v>0.42857142857142855</v>
      </c>
      <c r="AC7" s="253"/>
      <c r="AD7" s="252">
        <f>IF(ISBLANK(AA7),0,$N7*AB7)</f>
        <v>5.7977736549165125E-3</v>
      </c>
      <c r="AE7" s="253"/>
      <c r="AF7" s="256"/>
      <c r="AG7" s="254" t="s">
        <v>275</v>
      </c>
      <c r="AH7" s="275">
        <f>IF(ISBLANK(AG7),0,VLOOKUP(AG7,IF(Préambule!$E$60&lt;100000,Listes_v1!$B$254:$C$261,Listes_v1!$E$254:$F$261),2,FALSE))</f>
        <v>0.42857142857142855</v>
      </c>
      <c r="AI7" s="253"/>
      <c r="AJ7" s="252">
        <f>IF(ISBLANK(AG7),0,$N7*AH7)</f>
        <v>5.7977736549165125E-3</v>
      </c>
      <c r="AK7" s="253"/>
      <c r="AU7" s="21" t="s">
        <v>61</v>
      </c>
      <c r="AV7" s="196"/>
      <c r="AW7" s="15" t="s">
        <v>56</v>
      </c>
      <c r="AX7" s="23"/>
    </row>
    <row r="8" spans="1:50" s="20" customFormat="1" ht="165.6" x14ac:dyDescent="0.3">
      <c r="A8" s="744"/>
      <c r="B8" s="837"/>
      <c r="C8" s="750"/>
      <c r="D8" s="19"/>
      <c r="E8" s="231"/>
      <c r="F8" s="242"/>
      <c r="G8" s="401" t="s">
        <v>1062</v>
      </c>
      <c r="H8" s="330" t="s">
        <v>1063</v>
      </c>
      <c r="I8" s="599">
        <f>Calculs!F23</f>
        <v>0.4</v>
      </c>
      <c r="J8" s="330" t="s">
        <v>1064</v>
      </c>
      <c r="K8" s="578" t="s">
        <v>1065</v>
      </c>
      <c r="L8" s="578" t="s">
        <v>460</v>
      </c>
      <c r="M8" s="578" t="s">
        <v>483</v>
      </c>
      <c r="N8" s="405">
        <f>INDEX(Calculs!$E$54:$I$76,MATCH('Axe 5'!$A$7,Calculs!$C$28:$C$49,0),MATCH(LEFT('Axe 5'!G8,8),Calculs!$E$54:$I$54,0))</f>
        <v>1.352813852813853E-2</v>
      </c>
      <c r="P8" s="254" t="s">
        <v>271</v>
      </c>
      <c r="Q8" s="275">
        <f>IF(ISBLANK(P8),0,VLOOKUP(P8,IF(Préambule!$E$60&lt;100000,Listes_v1!$B$265:$C$272,Listes_v1!$E$265:$F$272),2,FALSE))</f>
        <v>0.5714285714285714</v>
      </c>
      <c r="R8" s="253"/>
      <c r="S8" s="252">
        <f t="shared" ref="S8:S17" si="0">IF(ISBLANK(P8),0,$N8*Q8)</f>
        <v>7.7303648732220164E-3</v>
      </c>
      <c r="T8" s="256"/>
      <c r="U8" s="254" t="s">
        <v>271</v>
      </c>
      <c r="V8" s="275">
        <f>IF(ISBLANK(U8),0,VLOOKUP(U8,IF(Préambule!$E$60&lt;100000,Listes_v1!$B$265:$C$272,Listes_v1!$E$265:$F$272),2,FALSE))</f>
        <v>0.5714285714285714</v>
      </c>
      <c r="W8" s="253"/>
      <c r="X8" s="252">
        <f t="shared" ref="X8:X17" si="1">IF(ISBLANK(U8),0,$N8*V8)</f>
        <v>7.7303648732220164E-3</v>
      </c>
      <c r="Y8" s="253"/>
      <c r="Z8" s="256"/>
      <c r="AA8" s="254" t="s">
        <v>271</v>
      </c>
      <c r="AB8" s="275">
        <f>IF(ISBLANK(AA8),0,VLOOKUP(AA8,IF(Préambule!$E$60&lt;100000,Listes_v1!$B$265:$C$272,Listes_v1!$E$265:$F$272),2,FALSE))</f>
        <v>0.5714285714285714</v>
      </c>
      <c r="AC8" s="253"/>
      <c r="AD8" s="252">
        <f t="shared" ref="AD8:AD17" si="2">IF(ISBLANK(AA8),0,$N8*AB8)</f>
        <v>7.7303648732220164E-3</v>
      </c>
      <c r="AE8" s="253"/>
      <c r="AF8" s="256"/>
      <c r="AG8" s="254" t="s">
        <v>271</v>
      </c>
      <c r="AH8" s="275">
        <f>IF(ISBLANK(AG8),0,VLOOKUP(AG8,IF(Préambule!$E$60&lt;100000,Listes_v1!$B$265:$C$272,Listes_v1!$E$265:$F$272),2,FALSE))</f>
        <v>0.5714285714285714</v>
      </c>
      <c r="AI8" s="253"/>
      <c r="AJ8" s="252">
        <f t="shared" ref="AJ8:AJ17" si="3">IF(ISBLANK(AG8),0,$N8*AH8)</f>
        <v>7.7303648732220164E-3</v>
      </c>
      <c r="AK8" s="253"/>
      <c r="AU8" s="21" t="s">
        <v>61</v>
      </c>
      <c r="AV8" s="196"/>
      <c r="AW8" s="15" t="s">
        <v>56</v>
      </c>
      <c r="AX8" s="15"/>
    </row>
    <row r="9" spans="1:50" s="20" customFormat="1" ht="227.55" customHeight="1" x14ac:dyDescent="0.3">
      <c r="A9" s="744"/>
      <c r="B9" s="837"/>
      <c r="C9" s="750"/>
      <c r="D9" s="19"/>
      <c r="E9" s="231"/>
      <c r="F9" s="242"/>
      <c r="G9" s="589" t="s">
        <v>1066</v>
      </c>
      <c r="H9" s="330" t="s">
        <v>1067</v>
      </c>
      <c r="I9" s="599">
        <f>Calculs!G23</f>
        <v>0.4</v>
      </c>
      <c r="J9" s="603"/>
      <c r="K9" s="603"/>
      <c r="L9" s="330" t="s">
        <v>1075</v>
      </c>
      <c r="M9" s="330" t="s">
        <v>1068</v>
      </c>
      <c r="N9" s="405">
        <f>INDEX(Calculs!$E$54:$I$76,MATCH('Axe 5'!$A$7,Calculs!$C$28:$C$49,0),MATCH(LEFT('Axe 5'!G9,8),Calculs!$E$54:$I$54,0))</f>
        <v>2.3674242424242428E-2</v>
      </c>
      <c r="O9" s="2"/>
      <c r="P9" s="254" t="s">
        <v>572</v>
      </c>
      <c r="Q9" s="275">
        <f>IF(ISBLANK(P9),0,VLOOKUP(P9,IF(Préambule!$E$60&lt;100000,Listes_v1!$Q$276:$R$294,Listes_v1!$T$276:$U$294),2,FALSE))</f>
        <v>0.42857142857142855</v>
      </c>
      <c r="R9" s="253"/>
      <c r="S9" s="252">
        <f t="shared" si="0"/>
        <v>1.0146103896103898E-2</v>
      </c>
      <c r="T9" s="256"/>
      <c r="U9" s="254" t="s">
        <v>572</v>
      </c>
      <c r="V9" s="275">
        <f>IF(ISBLANK(U9),0,VLOOKUP(U9,IF(Préambule!$E$60&lt;100000,Listes_v1!$Q$276:$R$294,Listes_v1!$T$276:$U$294),2,FALSE))</f>
        <v>0.42857142857142855</v>
      </c>
      <c r="W9" s="253"/>
      <c r="X9" s="252">
        <f t="shared" si="1"/>
        <v>1.0146103896103898E-2</v>
      </c>
      <c r="Y9" s="253"/>
      <c r="Z9" s="256"/>
      <c r="AA9" s="254" t="s">
        <v>572</v>
      </c>
      <c r="AB9" s="275">
        <f>IF(ISBLANK(AA9),0,VLOOKUP(AA9,IF(Préambule!$E$60&lt;100000,Listes_v1!$Q$276:$R$294,Listes_v1!$T$276:$U$294),2,FALSE))</f>
        <v>0.42857142857142855</v>
      </c>
      <c r="AC9" s="253"/>
      <c r="AD9" s="252">
        <f t="shared" si="2"/>
        <v>1.0146103896103898E-2</v>
      </c>
      <c r="AE9" s="253"/>
      <c r="AF9" s="256"/>
      <c r="AG9" s="254" t="s">
        <v>572</v>
      </c>
      <c r="AH9" s="275">
        <f>IF(ISBLANK(AG9),0,VLOOKUP(AG9,IF(Préambule!$E$60&lt;100000,Listes_v1!$Q$276:$R$294,Listes_v1!$T$276:$U$294),2,FALSE))</f>
        <v>0.42857142857142855</v>
      </c>
      <c r="AI9" s="253"/>
      <c r="AJ9" s="252">
        <f t="shared" si="3"/>
        <v>1.0146103896103898E-2</v>
      </c>
      <c r="AK9" s="253"/>
      <c r="AU9" s="21" t="s">
        <v>61</v>
      </c>
      <c r="AV9" s="196"/>
      <c r="AW9" s="15" t="s">
        <v>56</v>
      </c>
      <c r="AX9" s="15"/>
    </row>
    <row r="10" spans="1:50" s="451" customFormat="1" ht="14.55" customHeight="1" x14ac:dyDescent="0.3">
      <c r="E10" s="452"/>
      <c r="F10" s="453"/>
      <c r="G10" s="466" t="s">
        <v>44</v>
      </c>
      <c r="K10" s="466"/>
      <c r="M10" s="466"/>
      <c r="N10" s="465"/>
      <c r="P10" s="469"/>
      <c r="Q10" s="454"/>
      <c r="R10" s="470"/>
      <c r="S10" s="455"/>
      <c r="T10" s="454"/>
      <c r="U10" s="471"/>
      <c r="V10" s="454"/>
      <c r="W10" s="470"/>
      <c r="X10" s="455"/>
      <c r="Y10" s="470"/>
      <c r="Z10" s="454"/>
      <c r="AA10" s="471"/>
      <c r="AB10" s="454"/>
      <c r="AC10" s="470"/>
      <c r="AD10" s="455"/>
      <c r="AE10" s="470"/>
      <c r="AF10" s="454"/>
      <c r="AG10" s="471"/>
      <c r="AH10" s="454"/>
      <c r="AI10" s="470"/>
      <c r="AJ10" s="455"/>
      <c r="AK10" s="470"/>
      <c r="AV10" s="458"/>
    </row>
    <row r="11" spans="1:50" ht="207" x14ac:dyDescent="0.3">
      <c r="A11" s="744" t="s">
        <v>44</v>
      </c>
      <c r="B11" s="837" t="s">
        <v>458</v>
      </c>
      <c r="C11" s="750" t="s">
        <v>683</v>
      </c>
      <c r="E11" s="231"/>
      <c r="F11" s="242"/>
      <c r="G11" s="395" t="s">
        <v>1069</v>
      </c>
      <c r="H11" s="330" t="s">
        <v>1071</v>
      </c>
      <c r="I11" s="599">
        <f>Calculs!E24</f>
        <v>0.2</v>
      </c>
      <c r="J11" s="578" t="s">
        <v>693</v>
      </c>
      <c r="K11" s="578" t="s">
        <v>451</v>
      </c>
      <c r="L11" s="578" t="s">
        <v>459</v>
      </c>
      <c r="M11" s="578" t="s">
        <v>630</v>
      </c>
      <c r="N11" s="406">
        <f>INDEX(Calculs!$E$54:$I$76,MATCH('Axe 5'!$A$11,Calculs!$C$28:$C$49,0),MATCH(LEFT('Axe 5'!G11,8),Calculs!$E$54:$I$54,0))</f>
        <v>1.352813852813853E-2</v>
      </c>
      <c r="O11" s="16"/>
      <c r="P11" s="254" t="s">
        <v>272</v>
      </c>
      <c r="Q11" s="275">
        <f>IF(ISBLANK(P11),0,VLOOKUP(P11,IF(Préambule!$E$60&lt;100000,Listes_v1!$B$254:$C$261,Listes_v1!$E$254:$F$261),2,FALSE))</f>
        <v>0.7142857142857143</v>
      </c>
      <c r="R11" s="177"/>
      <c r="S11" s="79">
        <f t="shared" si="0"/>
        <v>9.662956091527522E-3</v>
      </c>
      <c r="T11" s="175"/>
      <c r="U11" s="254" t="s">
        <v>272</v>
      </c>
      <c r="V11" s="275">
        <f>IF(ISBLANK(U11),0,VLOOKUP(U11,IF(Préambule!$E$60&lt;100000,Listes_v1!$B$254:$C$261,Listes_v1!$E$254:$F$261),2,FALSE))</f>
        <v>0.7142857142857143</v>
      </c>
      <c r="W11" s="177"/>
      <c r="X11" s="79">
        <f t="shared" si="1"/>
        <v>9.662956091527522E-3</v>
      </c>
      <c r="Y11" s="177"/>
      <c r="Z11" s="175"/>
      <c r="AA11" s="254" t="s">
        <v>272</v>
      </c>
      <c r="AB11" s="275">
        <f>IF(ISBLANK(AA11),0,VLOOKUP(AA11,IF(Préambule!$E$60&lt;100000,Listes_v1!$B$254:$C$261,Listes_v1!$E$254:$F$261),2,FALSE))</f>
        <v>0.7142857142857143</v>
      </c>
      <c r="AC11" s="177"/>
      <c r="AD11" s="79">
        <f t="shared" si="2"/>
        <v>9.662956091527522E-3</v>
      </c>
      <c r="AE11" s="177"/>
      <c r="AF11" s="175"/>
      <c r="AG11" s="254" t="s">
        <v>272</v>
      </c>
      <c r="AH11" s="275">
        <f>IF(ISBLANK(AG11),0,VLOOKUP(AG11,IF(Préambule!$E$60&lt;100000,Listes_v1!$B$254:$C$261,Listes_v1!$E$254:$F$261),2,FALSE))</f>
        <v>0.7142857142857143</v>
      </c>
      <c r="AI11" s="177"/>
      <c r="AJ11" s="79">
        <f t="shared" si="3"/>
        <v>9.662956091527522E-3</v>
      </c>
      <c r="AK11" s="177"/>
      <c r="AU11" s="21" t="s">
        <v>61</v>
      </c>
      <c r="AV11" s="196"/>
      <c r="AW11" s="15" t="s">
        <v>73</v>
      </c>
      <c r="AX11" s="23"/>
    </row>
    <row r="12" spans="1:50" ht="151.80000000000001" x14ac:dyDescent="0.3">
      <c r="A12" s="744"/>
      <c r="B12" s="837"/>
      <c r="C12" s="750"/>
      <c r="E12" s="231"/>
      <c r="F12" s="242"/>
      <c r="G12" s="401" t="s">
        <v>1070</v>
      </c>
      <c r="H12" s="330" t="s">
        <v>1072</v>
      </c>
      <c r="I12" s="599">
        <f>Calculs!F24</f>
        <v>0.5</v>
      </c>
      <c r="J12" s="578" t="s">
        <v>456</v>
      </c>
      <c r="K12" s="578" t="s">
        <v>451</v>
      </c>
      <c r="L12" s="578" t="s">
        <v>459</v>
      </c>
      <c r="M12" s="578" t="s">
        <v>483</v>
      </c>
      <c r="N12" s="406">
        <f>INDEX(Calculs!$E$54:$I$76,MATCH('Axe 5'!$A$11,Calculs!$C$28:$C$49,0),MATCH(LEFT('Axe 5'!G12,8),Calculs!$E$54:$I$54,0))</f>
        <v>2.705627705627706E-2</v>
      </c>
      <c r="O12" s="16"/>
      <c r="P12" s="254" t="s">
        <v>272</v>
      </c>
      <c r="Q12" s="186">
        <f>IF(ISBLANK(P12),0,VLOOKUP(P12,IF(Préambule!$E$60&lt;100000,Listes_v1!$B$265:$C$272,Listes_v1!$E$265:$F$272),2,FALSE))</f>
        <v>0.7142857142857143</v>
      </c>
      <c r="R12" s="177"/>
      <c r="S12" s="79">
        <f t="shared" si="0"/>
        <v>1.9325912183055044E-2</v>
      </c>
      <c r="T12" s="175"/>
      <c r="U12" s="254" t="s">
        <v>272</v>
      </c>
      <c r="V12" s="186">
        <f>IF(ISBLANK(U12),0,VLOOKUP(U12,IF(Préambule!$E$60&lt;100000,Listes_v1!$B$265:$C$272,Listes_v1!$E$265:$F$272),2,FALSE))</f>
        <v>0.7142857142857143</v>
      </c>
      <c r="W12" s="177"/>
      <c r="X12" s="79">
        <f t="shared" si="1"/>
        <v>1.9325912183055044E-2</v>
      </c>
      <c r="Y12" s="177"/>
      <c r="Z12" s="175"/>
      <c r="AA12" s="254" t="s">
        <v>272</v>
      </c>
      <c r="AB12" s="186">
        <f>IF(ISBLANK(AA12),0,VLOOKUP(AA12,IF(Préambule!$E$60&lt;100000,Listes_v1!$B$265:$C$272,Listes_v1!$E$265:$F$272),2,FALSE))</f>
        <v>0.7142857142857143</v>
      </c>
      <c r="AC12" s="177"/>
      <c r="AD12" s="79">
        <f t="shared" si="2"/>
        <v>1.9325912183055044E-2</v>
      </c>
      <c r="AE12" s="177"/>
      <c r="AF12" s="175"/>
      <c r="AG12" s="254" t="s">
        <v>272</v>
      </c>
      <c r="AH12" s="186">
        <f>IF(ISBLANK(AG12),0,VLOOKUP(AG12,IF(Préambule!$E$60&lt;100000,Listes_v1!$B$265:$C$272,Listes_v1!$E$265:$F$272),2,FALSE))</f>
        <v>0.7142857142857143</v>
      </c>
      <c r="AI12" s="177"/>
      <c r="AJ12" s="79">
        <f t="shared" si="3"/>
        <v>1.9325912183055044E-2</v>
      </c>
      <c r="AK12" s="177"/>
      <c r="AU12" s="21" t="s">
        <v>61</v>
      </c>
      <c r="AV12" s="197"/>
      <c r="AW12" s="14" t="s">
        <v>56</v>
      </c>
      <c r="AX12" s="14"/>
    </row>
    <row r="13" spans="1:50" ht="179.4" x14ac:dyDescent="0.3">
      <c r="A13" s="744"/>
      <c r="B13" s="837"/>
      <c r="C13" s="750"/>
      <c r="E13" s="231"/>
      <c r="F13" s="242"/>
      <c r="G13" s="589" t="s">
        <v>1073</v>
      </c>
      <c r="H13" s="330" t="s">
        <v>1074</v>
      </c>
      <c r="I13" s="599">
        <f>Calculs!G24</f>
        <v>0.3</v>
      </c>
      <c r="J13" s="578"/>
      <c r="K13" s="578"/>
      <c r="L13" s="330" t="s">
        <v>1181</v>
      </c>
      <c r="M13" s="330" t="s">
        <v>1076</v>
      </c>
      <c r="N13" s="406">
        <f>INDEX(Calculs!$E$54:$I$76,MATCH('Axe 5'!$A$11,Calculs!$C$28:$C$49,0),MATCH(LEFT('Axe 5'!G13,8),Calculs!$E$54:$I$54,0))</f>
        <v>2.705627705627706E-2</v>
      </c>
      <c r="O13" s="2"/>
      <c r="P13" s="254" t="s">
        <v>866</v>
      </c>
      <c r="Q13" s="186">
        <f>IF(ISBLANK(P13),0,VLOOKUP(P13,Listes_v1!B285:C291,2,FALSE))</f>
        <v>0.7</v>
      </c>
      <c r="R13" s="177"/>
      <c r="S13" s="79">
        <f t="shared" si="0"/>
        <v>1.893939393939394E-2</v>
      </c>
      <c r="T13" s="175"/>
      <c r="U13" s="254" t="s">
        <v>866</v>
      </c>
      <c r="V13" s="186" t="e">
        <f>IF(ISBLANK(U13),0,VLOOKUP(U13,Listes_v1!G285:H291,2,FALSE))</f>
        <v>#N/A</v>
      </c>
      <c r="W13" s="177"/>
      <c r="X13" s="79" t="e">
        <f t="shared" si="1"/>
        <v>#N/A</v>
      </c>
      <c r="Y13" s="177"/>
      <c r="Z13" s="175"/>
      <c r="AA13" s="254" t="s">
        <v>866</v>
      </c>
      <c r="AB13" s="186" t="e">
        <f>IF(ISBLANK(AA13),0,VLOOKUP(AA13,Listes_v1!M285:N291,2,FALSE))</f>
        <v>#N/A</v>
      </c>
      <c r="AC13" s="177"/>
      <c r="AD13" s="79" t="e">
        <f t="shared" si="2"/>
        <v>#N/A</v>
      </c>
      <c r="AE13" s="177"/>
      <c r="AF13" s="175"/>
      <c r="AG13" s="254" t="s">
        <v>866</v>
      </c>
      <c r="AH13" s="186" t="e">
        <f>IF(ISBLANK(AG13),0,VLOOKUP(AG13,Listes_v1!S285:T291,2,FALSE))</f>
        <v>#N/A</v>
      </c>
      <c r="AI13" s="177"/>
      <c r="AJ13" s="79" t="e">
        <f t="shared" si="3"/>
        <v>#N/A</v>
      </c>
      <c r="AK13" s="177"/>
      <c r="AU13" s="21" t="s">
        <v>61</v>
      </c>
      <c r="AV13" s="197"/>
      <c r="AW13" s="14" t="s">
        <v>56</v>
      </c>
      <c r="AX13" s="14"/>
    </row>
    <row r="14" spans="1:50" s="451" customFormat="1" ht="16.05" customHeight="1" x14ac:dyDescent="0.3">
      <c r="E14" s="452"/>
      <c r="F14" s="453"/>
      <c r="G14" s="466" t="s">
        <v>45</v>
      </c>
      <c r="K14" s="466"/>
      <c r="M14" s="466"/>
      <c r="N14" s="465"/>
      <c r="P14" s="469"/>
      <c r="Q14" s="454"/>
      <c r="R14" s="470"/>
      <c r="S14" s="455"/>
      <c r="T14" s="454"/>
      <c r="U14" s="471"/>
      <c r="V14" s="454"/>
      <c r="W14" s="470"/>
      <c r="X14" s="455"/>
      <c r="Y14" s="470"/>
      <c r="Z14" s="454"/>
      <c r="AA14" s="471"/>
      <c r="AB14" s="454"/>
      <c r="AC14" s="470"/>
      <c r="AD14" s="455"/>
      <c r="AE14" s="470"/>
      <c r="AF14" s="454"/>
      <c r="AG14" s="471"/>
      <c r="AH14" s="454"/>
      <c r="AI14" s="470"/>
      <c r="AJ14" s="455"/>
      <c r="AK14" s="470"/>
      <c r="AV14" s="458"/>
    </row>
    <row r="15" spans="1:50" ht="165.6" x14ac:dyDescent="0.3">
      <c r="A15" s="744" t="s">
        <v>45</v>
      </c>
      <c r="B15" s="837" t="s">
        <v>685</v>
      </c>
      <c r="C15" s="750" t="s">
        <v>406</v>
      </c>
      <c r="E15" s="231"/>
      <c r="F15" s="242"/>
      <c r="G15" s="395" t="s">
        <v>1077</v>
      </c>
      <c r="H15" s="578" t="s">
        <v>1078</v>
      </c>
      <c r="I15" s="404">
        <f>Calculs!E24</f>
        <v>0.2</v>
      </c>
      <c r="J15" s="578" t="s">
        <v>693</v>
      </c>
      <c r="K15" s="239" t="s">
        <v>451</v>
      </c>
      <c r="L15" s="578" t="s">
        <v>1082</v>
      </c>
      <c r="M15" s="578" t="s">
        <v>1079</v>
      </c>
      <c r="N15" s="406">
        <f>INDEX(Calculs!$E$54:$I$76,MATCH('Axe 5'!$A$15,Calculs!$C$28:$C$49,0),MATCH(LEFT('Axe 5'!G15,8),Calculs!$E$54:$I$54,0))</f>
        <v>1.352813852813853E-2</v>
      </c>
      <c r="O15" s="16"/>
      <c r="P15" s="254" t="s">
        <v>278</v>
      </c>
      <c r="Q15" s="186">
        <f>IF(ISBLANK(P15),0,VLOOKUP(P15,IF(Préambule!$E$60&lt;100000,Listes_v1!$B$254:$C$261,Listes_v1!$E$254:$F$261),2,FALSE))</f>
        <v>0.2857142857142857</v>
      </c>
      <c r="R15" s="177"/>
      <c r="S15" s="79">
        <f t="shared" si="0"/>
        <v>3.8651824366110082E-3</v>
      </c>
      <c r="T15" s="175"/>
      <c r="U15" s="254" t="s">
        <v>278</v>
      </c>
      <c r="V15" s="186">
        <f>IF(ISBLANK(U15),0,VLOOKUP(U15,IF(Préambule!$E$60&lt;100000,Listes_v1!$B$254:$C$261,Listes_v1!$E$254:$F$261),2,FALSE))</f>
        <v>0.2857142857142857</v>
      </c>
      <c r="W15" s="177"/>
      <c r="X15" s="79">
        <f t="shared" si="1"/>
        <v>3.8651824366110082E-3</v>
      </c>
      <c r="Y15" s="177"/>
      <c r="Z15" s="175"/>
      <c r="AA15" s="254" t="s">
        <v>278</v>
      </c>
      <c r="AB15" s="186">
        <f>IF(ISBLANK(AA15),0,VLOOKUP(AA15,IF(Préambule!$E$60&lt;100000,Listes_v1!$B$254:$C$261,Listes_v1!$E$254:$F$261),2,FALSE))</f>
        <v>0.2857142857142857</v>
      </c>
      <c r="AC15" s="177"/>
      <c r="AD15" s="79">
        <f t="shared" si="2"/>
        <v>3.8651824366110082E-3</v>
      </c>
      <c r="AE15" s="177"/>
      <c r="AF15" s="175"/>
      <c r="AG15" s="254" t="s">
        <v>278</v>
      </c>
      <c r="AH15" s="186">
        <f>IF(ISBLANK(AG15),0,VLOOKUP(AG15,IF(Préambule!$E$60&lt;100000,Listes_v1!$B$254:$C$261,Listes_v1!$E$254:$F$261),2,FALSE))</f>
        <v>0.2857142857142857</v>
      </c>
      <c r="AI15" s="177"/>
      <c r="AJ15" s="79">
        <f t="shared" si="3"/>
        <v>3.8651824366110082E-3</v>
      </c>
      <c r="AK15" s="177"/>
      <c r="AU15" s="21" t="s">
        <v>61</v>
      </c>
      <c r="AV15" s="196"/>
      <c r="AW15" s="15" t="s">
        <v>56</v>
      </c>
      <c r="AX15" s="23"/>
    </row>
    <row r="16" spans="1:50" ht="179.4" x14ac:dyDescent="0.3">
      <c r="A16" s="744"/>
      <c r="B16" s="837"/>
      <c r="C16" s="750"/>
      <c r="E16" s="231"/>
      <c r="F16" s="243"/>
      <c r="G16" s="401" t="s">
        <v>1080</v>
      </c>
      <c r="H16" s="330" t="s">
        <v>1081</v>
      </c>
      <c r="I16" s="404">
        <f>Calculs!F24</f>
        <v>0.5</v>
      </c>
      <c r="J16" s="239" t="s">
        <v>456</v>
      </c>
      <c r="K16" s="239" t="s">
        <v>451</v>
      </c>
      <c r="L16" s="578" t="s">
        <v>1083</v>
      </c>
      <c r="M16" s="239" t="s">
        <v>483</v>
      </c>
      <c r="N16" s="406">
        <f>INDEX(Calculs!$E$54:$I$76,MATCH('Axe 5'!$A$15,Calculs!$C$28:$C$49,0),MATCH(LEFT('Axe 5'!G16,8),Calculs!$E$54:$I$54,0))</f>
        <v>2.705627705627706E-2</v>
      </c>
      <c r="O16" s="16"/>
      <c r="P16" s="254" t="s">
        <v>272</v>
      </c>
      <c r="Q16" s="186">
        <f>IF(ISBLANK(P16),0,VLOOKUP(P16,IF(Préambule!$E$60&lt;100000,Listes_v1!$B$265:$C$272,Listes_v1!$E$265:$F$272),2,FALSE))</f>
        <v>0.7142857142857143</v>
      </c>
      <c r="R16" s="177"/>
      <c r="S16" s="79">
        <f t="shared" si="0"/>
        <v>1.9325912183055044E-2</v>
      </c>
      <c r="T16" s="175"/>
      <c r="U16" s="254" t="s">
        <v>272</v>
      </c>
      <c r="V16" s="186">
        <f>IF(ISBLANK(U16),0,VLOOKUP(U16,IF(Préambule!$E$60&lt;100000,Listes_v1!$B$265:$C$272,Listes_v1!$E$265:$F$272),2,FALSE))</f>
        <v>0.7142857142857143</v>
      </c>
      <c r="W16" s="177"/>
      <c r="X16" s="79">
        <f t="shared" si="1"/>
        <v>1.9325912183055044E-2</v>
      </c>
      <c r="Y16" s="177"/>
      <c r="Z16" s="175"/>
      <c r="AA16" s="254" t="s">
        <v>272</v>
      </c>
      <c r="AB16" s="186">
        <f>IF(ISBLANK(AA16),0,VLOOKUP(AA16,IF(Préambule!$E$60&lt;100000,Listes_v1!$B$265:$C$272,Listes_v1!$E$265:$F$272),2,FALSE))</f>
        <v>0.7142857142857143</v>
      </c>
      <c r="AC16" s="177"/>
      <c r="AD16" s="79">
        <f t="shared" si="2"/>
        <v>1.9325912183055044E-2</v>
      </c>
      <c r="AE16" s="177"/>
      <c r="AF16" s="175"/>
      <c r="AG16" s="254" t="s">
        <v>272</v>
      </c>
      <c r="AH16" s="186">
        <f>IF(ISBLANK(AG16),0,VLOOKUP(AG16,IF(Préambule!$E$60&lt;100000,Listes_v1!$B$265:$C$272,Listes_v1!$E$265:$F$272),2,FALSE))</f>
        <v>0.7142857142857143</v>
      </c>
      <c r="AI16" s="177"/>
      <c r="AJ16" s="79">
        <f t="shared" si="3"/>
        <v>1.9325912183055044E-2</v>
      </c>
      <c r="AK16" s="177"/>
      <c r="AU16" s="21" t="s">
        <v>61</v>
      </c>
      <c r="AV16" s="197"/>
      <c r="AW16" s="14" t="s">
        <v>56</v>
      </c>
      <c r="AX16" s="14"/>
    </row>
    <row r="17" spans="1:50" ht="43.5" customHeight="1" x14ac:dyDescent="0.3">
      <c r="A17" s="744"/>
      <c r="B17" s="837"/>
      <c r="C17" s="750"/>
      <c r="D17" s="861"/>
      <c r="E17" s="860"/>
      <c r="F17" s="859"/>
      <c r="G17" s="858" t="s">
        <v>1084</v>
      </c>
      <c r="H17" s="856" t="s">
        <v>1085</v>
      </c>
      <c r="I17" s="857">
        <f>Calculs!G24</f>
        <v>0.3</v>
      </c>
      <c r="J17" s="856" t="s">
        <v>1178</v>
      </c>
      <c r="K17" s="814"/>
      <c r="L17" s="703" t="s">
        <v>1172</v>
      </c>
      <c r="M17" s="814" t="s">
        <v>631</v>
      </c>
      <c r="N17" s="855">
        <f>INDEX(Calculs!$E$54:$I$76,MATCH('Axe 5'!$A$15,Calculs!$C$28:$C$49,0),MATCH(LEFT('Axe 5'!G17,8),Calculs!$E$54:$I$54,0))</f>
        <v>2.705627705627706E-2</v>
      </c>
      <c r="O17" s="2"/>
      <c r="P17" s="254" t="s">
        <v>82</v>
      </c>
      <c r="Q17" s="853">
        <f>IF(ISBLANK($P$17),0,VLOOKUP($P$17,Listes_v1!$B$294:$C$295,2,FALSE))+IF(ISBLANK($P$18),0,VLOOKUP($P$18,Listes_v1!$B$297:$C$299,2,FALSE))+IF(ISBLANK($P$19),0,VLOOKUP($P$19,Listes_v1!$B$301:$C$302,2,FALSE)+IF(ISBLANK($P$20),0,VLOOKUP($P$20,Listes_v1!$B$304:$C$305,2,FALSE)))</f>
        <v>0.5</v>
      </c>
      <c r="R17" s="852"/>
      <c r="S17" s="854">
        <f t="shared" si="0"/>
        <v>1.352813852813853E-2</v>
      </c>
      <c r="T17" s="175"/>
      <c r="U17" s="254" t="s">
        <v>82</v>
      </c>
      <c r="V17" s="853">
        <f>IF(ISBLANK($P$17),0,VLOOKUP($P$17,Listes_v1!$B$294:$C$295,2,FALSE))+IF(ISBLANK($P$18),0,VLOOKUP($P$18,Listes_v1!$B$297:$C$299,2,FALSE))+IF(ISBLANK($P$19),0,VLOOKUP($P$19,Listes_v1!$B$301:$C$302,2,FALSE)+IF(ISBLANK($P$20),0,VLOOKUP($P$20,Listes_v1!$B$304:$C$305,2,FALSE)))</f>
        <v>0.5</v>
      </c>
      <c r="W17" s="852"/>
      <c r="X17" s="854">
        <f t="shared" si="1"/>
        <v>1.352813852813853E-2</v>
      </c>
      <c r="Y17" s="852"/>
      <c r="Z17" s="175"/>
      <c r="AA17" s="254" t="s">
        <v>82</v>
      </c>
      <c r="AB17" s="853">
        <f>IF(ISBLANK($P$17),0,VLOOKUP($P$17,Listes_v1!$B$294:$C$295,2,FALSE))+IF(ISBLANK($P$18),0,VLOOKUP($P$18,Listes_v1!$B$297:$C$299,2,FALSE))+IF(ISBLANK($P$19),0,VLOOKUP($P$19,Listes_v1!$B$301:$C$302,2,FALSE)+IF(ISBLANK($P$20),0,VLOOKUP($P$20,Listes_v1!$B$304:$C$305,2,FALSE)))</f>
        <v>0.5</v>
      </c>
      <c r="AC17" s="852"/>
      <c r="AD17" s="854">
        <f t="shared" si="2"/>
        <v>1.352813852813853E-2</v>
      </c>
      <c r="AE17" s="852"/>
      <c r="AF17" s="175"/>
      <c r="AG17" s="254" t="s">
        <v>82</v>
      </c>
      <c r="AH17" s="853">
        <f>IF(ISBLANK($P$17),0,VLOOKUP($P$17,Listes_v1!$B$294:$C$295,2,FALSE))+IF(ISBLANK($P$18),0,VLOOKUP($P$18,Listes_v1!$B$297:$C$299,2,FALSE))+IF(ISBLANK($P$19),0,VLOOKUP($P$19,Listes_v1!$B$301:$C$302,2,FALSE)+IF(ISBLANK($P$20),0,VLOOKUP($P$20,Listes_v1!$B$304:$C$305,2,FALSE)))</f>
        <v>0.5</v>
      </c>
      <c r="AI17" s="852"/>
      <c r="AJ17" s="854">
        <f t="shared" si="3"/>
        <v>1.352813852813853E-2</v>
      </c>
      <c r="AK17" s="852"/>
      <c r="AU17" s="21" t="s">
        <v>61</v>
      </c>
      <c r="AV17" s="197"/>
      <c r="AW17" s="14" t="s">
        <v>56</v>
      </c>
      <c r="AX17" s="14"/>
    </row>
    <row r="18" spans="1:50" ht="129.6" x14ac:dyDescent="0.3">
      <c r="A18" s="744"/>
      <c r="B18" s="837"/>
      <c r="C18" s="750"/>
      <c r="D18" s="861"/>
      <c r="E18" s="860"/>
      <c r="F18" s="859"/>
      <c r="G18" s="858"/>
      <c r="H18" s="856"/>
      <c r="I18" s="857"/>
      <c r="J18" s="856"/>
      <c r="K18" s="814"/>
      <c r="L18" s="704" t="s">
        <v>1179</v>
      </c>
      <c r="M18" s="814"/>
      <c r="N18" s="855"/>
      <c r="P18" s="705" t="s">
        <v>1174</v>
      </c>
      <c r="Q18" s="853"/>
      <c r="R18" s="852"/>
      <c r="S18" s="854"/>
      <c r="U18" s="705" t="s">
        <v>1174</v>
      </c>
      <c r="V18" s="853"/>
      <c r="W18" s="852"/>
      <c r="X18" s="854"/>
      <c r="Y18" s="852"/>
      <c r="AA18" s="705" t="s">
        <v>1174</v>
      </c>
      <c r="AB18" s="853"/>
      <c r="AC18" s="852"/>
      <c r="AD18" s="854"/>
      <c r="AE18" s="852"/>
      <c r="AG18" s="705" t="s">
        <v>1174</v>
      </c>
      <c r="AH18" s="853"/>
      <c r="AI18" s="852"/>
      <c r="AJ18" s="854"/>
      <c r="AK18" s="852"/>
    </row>
    <row r="19" spans="1:50" ht="28.8" x14ac:dyDescent="0.3">
      <c r="A19" s="744"/>
      <c r="B19" s="837"/>
      <c r="C19" s="750"/>
      <c r="D19" s="861"/>
      <c r="E19" s="860"/>
      <c r="F19" s="859"/>
      <c r="G19" s="858"/>
      <c r="H19" s="856"/>
      <c r="I19" s="857"/>
      <c r="J19" s="856"/>
      <c r="K19" s="814"/>
      <c r="L19" s="703" t="s">
        <v>1176</v>
      </c>
      <c r="M19" s="814"/>
      <c r="N19" s="855"/>
      <c r="P19" s="705" t="s">
        <v>56</v>
      </c>
      <c r="Q19" s="853"/>
      <c r="R19" s="852"/>
      <c r="S19" s="854"/>
      <c r="U19" s="705" t="s">
        <v>56</v>
      </c>
      <c r="V19" s="853"/>
      <c r="W19" s="852"/>
      <c r="X19" s="854"/>
      <c r="Y19" s="852"/>
      <c r="AA19" s="705" t="s">
        <v>56</v>
      </c>
      <c r="AB19" s="853"/>
      <c r="AC19" s="852"/>
      <c r="AD19" s="854"/>
      <c r="AE19" s="852"/>
      <c r="AG19" s="705" t="s">
        <v>56</v>
      </c>
      <c r="AH19" s="853"/>
      <c r="AI19" s="852"/>
      <c r="AJ19" s="854"/>
      <c r="AK19" s="852"/>
    </row>
    <row r="20" spans="1:50" x14ac:dyDescent="0.3">
      <c r="A20" s="744"/>
      <c r="B20" s="837"/>
      <c r="C20" s="750"/>
      <c r="D20" s="861"/>
      <c r="E20" s="860"/>
      <c r="F20" s="859"/>
      <c r="G20" s="858"/>
      <c r="H20" s="856"/>
      <c r="I20" s="857"/>
      <c r="J20" s="856"/>
      <c r="K20" s="814"/>
      <c r="L20" s="703" t="s">
        <v>1177</v>
      </c>
      <c r="M20" s="814"/>
      <c r="N20" s="855"/>
      <c r="P20" s="705" t="s">
        <v>82</v>
      </c>
      <c r="Q20" s="853"/>
      <c r="R20" s="852"/>
      <c r="S20" s="854"/>
      <c r="U20" s="705" t="s">
        <v>82</v>
      </c>
      <c r="V20" s="853"/>
      <c r="W20" s="852"/>
      <c r="X20" s="854"/>
      <c r="Y20" s="852"/>
      <c r="AA20" s="705" t="s">
        <v>82</v>
      </c>
      <c r="AB20" s="853"/>
      <c r="AC20" s="852"/>
      <c r="AD20" s="854"/>
      <c r="AE20" s="852"/>
      <c r="AG20" s="705" t="s">
        <v>82</v>
      </c>
      <c r="AH20" s="853"/>
      <c r="AI20" s="852"/>
      <c r="AJ20" s="854"/>
      <c r="AK20" s="852"/>
    </row>
    <row r="21" spans="1:50" x14ac:dyDescent="0.3">
      <c r="E21" s="244"/>
      <c r="F21" s="244"/>
      <c r="AE21" s="185"/>
    </row>
    <row r="22" spans="1:50" x14ac:dyDescent="0.3">
      <c r="E22" s="244"/>
      <c r="F22" s="244"/>
      <c r="AE22" s="185"/>
    </row>
    <row r="23" spans="1:50" x14ac:dyDescent="0.3">
      <c r="E23" s="244"/>
      <c r="F23" s="244"/>
      <c r="AE23" s="185"/>
    </row>
    <row r="24" spans="1:50" x14ac:dyDescent="0.3">
      <c r="AE24" s="185"/>
    </row>
    <row r="25" spans="1:50" x14ac:dyDescent="0.3">
      <c r="AE25" s="185"/>
    </row>
  </sheetData>
  <sheetProtection formatColumns="0"/>
  <customSheetViews>
    <customSheetView guid="{DC6740B0-FE4F-4B4C-936C-D38273196F74}" hiddenColumns="1" topLeftCell="A14">
      <selection activeCell="G13" sqref="G13"/>
      <pageMargins left="0.7" right="0.7" top="0.75" bottom="0.75" header="0.3" footer="0.3"/>
      <pageSetup paperSize="9" orientation="portrait" r:id="rId1"/>
    </customSheetView>
  </customSheetViews>
  <mergeCells count="41">
    <mergeCell ref="A4:C4"/>
    <mergeCell ref="G4:I4"/>
    <mergeCell ref="A7:A9"/>
    <mergeCell ref="A11:A13"/>
    <mergeCell ref="B7:B9"/>
    <mergeCell ref="C7:C9"/>
    <mergeCell ref="B11:B13"/>
    <mergeCell ref="C11:C13"/>
    <mergeCell ref="P4:R4"/>
    <mergeCell ref="J4:N4"/>
    <mergeCell ref="U4:Y4"/>
    <mergeCell ref="AA4:AE4"/>
    <mergeCell ref="AG4:AK4"/>
    <mergeCell ref="A15:A20"/>
    <mergeCell ref="Q17:Q20"/>
    <mergeCell ref="N17:N20"/>
    <mergeCell ref="M17:M20"/>
    <mergeCell ref="K17:K20"/>
    <mergeCell ref="J17:J20"/>
    <mergeCell ref="I17:I20"/>
    <mergeCell ref="H17:H20"/>
    <mergeCell ref="G17:G20"/>
    <mergeCell ref="F17:F20"/>
    <mergeCell ref="E17:E20"/>
    <mergeCell ref="D17:D20"/>
    <mergeCell ref="C15:C20"/>
    <mergeCell ref="B15:B20"/>
    <mergeCell ref="R17:R20"/>
    <mergeCell ref="S17:S20"/>
    <mergeCell ref="V17:V20"/>
    <mergeCell ref="W17:W20"/>
    <mergeCell ref="X17:X20"/>
    <mergeCell ref="AH17:AH20"/>
    <mergeCell ref="AI17:AI20"/>
    <mergeCell ref="AJ17:AJ20"/>
    <mergeCell ref="AK17:AK20"/>
    <mergeCell ref="Y17:Y20"/>
    <mergeCell ref="AB17:AB20"/>
    <mergeCell ref="AC17:AC20"/>
    <mergeCell ref="AD17:AD20"/>
    <mergeCell ref="AE17:AE20"/>
  </mergeCells>
  <phoneticPr fontId="77" type="noConversion"/>
  <conditionalFormatting sqref="G15">
    <cfRule type="expression" dxfId="111" priority="12">
      <formula>#REF!=1</formula>
    </cfRule>
  </conditionalFormatting>
  <conditionalFormatting sqref="G16">
    <cfRule type="expression" dxfId="110" priority="10">
      <formula>#REF!=2</formula>
    </cfRule>
  </conditionalFormatting>
  <conditionalFormatting sqref="G17">
    <cfRule type="expression" dxfId="109" priority="8">
      <formula>#REF!=3</formula>
    </cfRule>
  </conditionalFormatting>
  <conditionalFormatting sqref="G7">
    <cfRule type="expression" dxfId="108" priority="6">
      <formula>#REF!=1</formula>
    </cfRule>
  </conditionalFormatting>
  <conditionalFormatting sqref="G8">
    <cfRule type="expression" dxfId="107" priority="7">
      <formula>#REF!=2</formula>
    </cfRule>
  </conditionalFormatting>
  <conditionalFormatting sqref="G9">
    <cfRule type="expression" dxfId="106" priority="5">
      <formula>#REF!=3</formula>
    </cfRule>
  </conditionalFormatting>
  <conditionalFormatting sqref="G11">
    <cfRule type="expression" dxfId="105" priority="4">
      <formula>#REF!=1</formula>
    </cfRule>
  </conditionalFormatting>
  <conditionalFormatting sqref="G12">
    <cfRule type="expression" dxfId="104" priority="3">
      <formula>#REF!=2</formula>
    </cfRule>
  </conditionalFormatting>
  <conditionalFormatting sqref="G13">
    <cfRule type="expression" dxfId="103" priority="2">
      <formula>#REF!=3</formula>
    </cfRule>
  </conditionalFormatting>
  <dataValidations count="15">
    <dataValidation type="list" operator="greaterThanOrEqual" allowBlank="1" showInputMessage="1" showErrorMessage="1" sqref="U18">
      <formula1>$B$264:$B$266</formula1>
    </dataValidation>
    <dataValidation type="list" operator="greaterThanOrEqual" allowBlank="1" showInputMessage="1" showErrorMessage="1" sqref="AA18">
      <formula1>$B$264:$B$266</formula1>
    </dataValidation>
    <dataValidation type="list" operator="greaterThanOrEqual" allowBlank="1" showInputMessage="1" showErrorMessage="1" sqref="AG18">
      <formula1>$B$264:$B$266</formula1>
    </dataValidation>
    <dataValidation type="list" allowBlank="1" showInputMessage="1" showErrorMessage="1" sqref="U17">
      <formula1>$B$261:$B$262</formula1>
    </dataValidation>
    <dataValidation type="list" allowBlank="1" showInputMessage="1" showErrorMessage="1" sqref="AA17">
      <formula1>$B$261:$B$262</formula1>
    </dataValidation>
    <dataValidation type="list" allowBlank="1" showInputMessage="1" showErrorMessage="1" sqref="AG17">
      <formula1>$B$261:$B$262</formula1>
    </dataValidation>
    <dataValidation type="list" allowBlank="1" showInputMessage="1" showErrorMessage="1" sqref="U19">
      <formula1>$B$268:$B$269</formula1>
    </dataValidation>
    <dataValidation type="list" allowBlank="1" showInputMessage="1" showErrorMessage="1" sqref="AA19">
      <formula1>$B$268:$B$269</formula1>
    </dataValidation>
    <dataValidation type="list" allowBlank="1" showInputMessage="1" showErrorMessage="1" sqref="AG19">
      <formula1>$B$268:$B$269</formula1>
    </dataValidation>
    <dataValidation type="list" allowBlank="1" showInputMessage="1" showErrorMessage="1" sqref="U20">
      <formula1>$B$271:$B$272</formula1>
    </dataValidation>
    <dataValidation type="list" allowBlank="1" showInputMessage="1" showErrorMessage="1" sqref="AA20">
      <formula1>$B$271:$B$272</formula1>
    </dataValidation>
    <dataValidation type="list" allowBlank="1" showInputMessage="1" showErrorMessage="1" sqref="AG20">
      <formula1>$B$271:$B$272</formula1>
    </dataValidation>
    <dataValidation type="list" allowBlank="1" showInputMessage="1" showErrorMessage="1" sqref="U13">
      <formula1>$B$252:$B$258</formula1>
    </dataValidation>
    <dataValidation type="list" allowBlank="1" showInputMessage="1" showErrorMessage="1" sqref="AA13">
      <formula1>$B$252:$B$258</formula1>
    </dataValidation>
    <dataValidation type="list" allowBlank="1" showInputMessage="1" showErrorMessage="1" sqref="AG13">
      <formula1>$B$252:$B$258</formula1>
    </dataValidation>
  </dataValidations>
  <pageMargins left="0.7" right="0.7" top="0.75" bottom="0.75" header="0.3" footer="0.3"/>
  <pageSetup paperSize="9" orientation="portrait" r:id="rId2"/>
  <extLst>
    <ext xmlns:x14="http://schemas.microsoft.com/office/spreadsheetml/2009/9/main" uri="{CCE6A557-97BC-4b89-ADB6-D9C93CAAB3DF}">
      <x14:dataValidations xmlns:xm="http://schemas.microsoft.com/office/excel/2006/main" count="33">
        <x14:dataValidation type="list" operator="greaterThanOrEqual" allowBlank="1" showInputMessage="1" showErrorMessage="1">
          <x14:formula1>
            <xm:f>Listes_v1!$B$297:$B$299</xm:f>
          </x14:formula1>
          <xm:sqref>P18</xm:sqref>
        </x14:dataValidation>
        <x14:dataValidation type="list" allowBlank="1" showInputMessage="1" showErrorMessage="1">
          <x14:formula1>
            <xm:f>IF(Préambule!$E$60&lt;100000,Listes_v1!$B$254:$B$261,Listes_v1!$E$254:$E$261)</xm:f>
          </x14:formula1>
          <xm:sqref>P7</xm:sqref>
        </x14:dataValidation>
        <x14:dataValidation type="list" allowBlank="1" showInputMessage="1" showErrorMessage="1">
          <x14:formula1>
            <xm:f>IF(Préambule!$E$60&lt;100000,Listes_v1!$B$254:$B$261,Listes_v1!$E$254:$E$261)</xm:f>
          </x14:formula1>
          <xm:sqref>P11</xm:sqref>
        </x14:dataValidation>
        <x14:dataValidation type="list" allowBlank="1" showInputMessage="1" showErrorMessage="1">
          <x14:formula1>
            <xm:f>IF(Préambule!$E$60&lt;100000,Listes_v1!$Q$276:$Q$294,Listes_v1!$T$276:$T$294)</xm:f>
          </x14:formula1>
          <xm:sqref>P9</xm:sqref>
        </x14:dataValidation>
        <x14:dataValidation type="list" allowBlank="1" showInputMessage="1" showErrorMessage="1">
          <x14:formula1>
            <xm:f>Listes_v1!$B$294:$B$295</xm:f>
          </x14:formula1>
          <xm:sqref>P17</xm:sqref>
        </x14:dataValidation>
        <x14:dataValidation type="list" allowBlank="1" showInputMessage="1" showErrorMessage="1">
          <x14:formula1>
            <xm:f>Listes_v1!$B$301:$B$302</xm:f>
          </x14:formula1>
          <xm:sqref>P19</xm:sqref>
        </x14:dataValidation>
        <x14:dataValidation type="list" allowBlank="1" showInputMessage="1" showErrorMessage="1">
          <x14:formula1>
            <xm:f>Listes_v1!$B$304:$B$305</xm:f>
          </x14:formula1>
          <xm:sqref>P20</xm:sqref>
        </x14:dataValidation>
        <x14:dataValidation type="list" allowBlank="1" showInputMessage="1" showErrorMessage="1">
          <x14:formula1>
            <xm:f>Listes_v1!$B$285:$B$291</xm:f>
          </x14:formula1>
          <xm:sqref>P13</xm:sqref>
        </x14:dataValidation>
        <x14:dataValidation type="list" allowBlank="1" showInputMessage="1" showErrorMessage="1">
          <x14:formula1>
            <xm:f>IF(Préambule!$E$60&lt;100000,$B$221:$B$228,$E$221:$E$228)</xm:f>
          </x14:formula1>
          <xm:sqref>U7</xm:sqref>
        </x14:dataValidation>
        <x14:dataValidation type="list" allowBlank="1" showInputMessage="1" showErrorMessage="1">
          <x14:formula1>
            <xm:f>IF(Préambule!$E$60&lt;100000,$B$221:$B$228,$E$221:$E$228)</xm:f>
          </x14:formula1>
          <xm:sqref>AA7</xm:sqref>
        </x14:dataValidation>
        <x14:dataValidation type="list" allowBlank="1" showInputMessage="1" showErrorMessage="1">
          <x14:formula1>
            <xm:f>IF(Préambule!$E$60&lt;100000,$B$221:$B$228,$E$221:$E$228)</xm:f>
          </x14:formula1>
          <xm:sqref>AG7</xm:sqref>
        </x14:dataValidation>
        <x14:dataValidation type="list" allowBlank="1" showInputMessage="1" showErrorMessage="1">
          <x14:formula1>
            <xm:f>IF(Préambule!$E$60&lt;100000,$B$221:$B$228,$E$221:$E$228)</xm:f>
          </x14:formula1>
          <xm:sqref>P15</xm:sqref>
        </x14:dataValidation>
        <x14:dataValidation type="list" allowBlank="1" showInputMessage="1" showErrorMessage="1">
          <x14:formula1>
            <xm:f>IF(Préambule!$E$60&lt;100000,$B$221:$B$228,$E$221:$E$228)</xm:f>
          </x14:formula1>
          <xm:sqref>U15</xm:sqref>
        </x14:dataValidation>
        <x14:dataValidation type="list" allowBlank="1" showInputMessage="1" showErrorMessage="1">
          <x14:formula1>
            <xm:f>IF(Préambule!$E$60&lt;100000,$B$221:$B$228,$E$221:$E$228)</xm:f>
          </x14:formula1>
          <xm:sqref>AA15</xm:sqref>
        </x14:dataValidation>
        <x14:dataValidation type="list" allowBlank="1" showInputMessage="1" showErrorMessage="1">
          <x14:formula1>
            <xm:f>IF(Préambule!$E$60&lt;100000,$B$221:$B$228,$E$221:$E$228)</xm:f>
          </x14:formula1>
          <xm:sqref>AG15</xm:sqref>
        </x14:dataValidation>
        <x14:dataValidation type="list" allowBlank="1" showInputMessage="1" showErrorMessage="1">
          <x14:formula1>
            <xm:f>IF(Préambule!$E$60&lt;100000,$B$221:$B$228,$E$221:$E$228)</xm:f>
          </x14:formula1>
          <xm:sqref>U11</xm:sqref>
        </x14:dataValidation>
        <x14:dataValidation type="list" allowBlank="1" showInputMessage="1" showErrorMessage="1">
          <x14:formula1>
            <xm:f>IF(Préambule!$E$60&lt;100000,$B$221:$B$228,$E$221:$E$228)</xm:f>
          </x14:formula1>
          <xm:sqref>AA11</xm:sqref>
        </x14:dataValidation>
        <x14:dataValidation type="list" allowBlank="1" showInputMessage="1" showErrorMessage="1">
          <x14:formula1>
            <xm:f>IF(Préambule!$E$60&lt;100000,$B$221:$B$228,$E$221:$E$228)</xm:f>
          </x14:formula1>
          <xm:sqref>AG11</xm:sqref>
        </x14:dataValidation>
        <x14:dataValidation type="list" allowBlank="1" showInputMessage="1" showErrorMessage="1">
          <x14:formula1>
            <xm:f>IF(Préambule!$E$60&lt;100000,$Q$243:$Q$261,$T$243:$T$261)</xm:f>
          </x14:formula1>
          <xm:sqref>U9</xm:sqref>
        </x14:dataValidation>
        <x14:dataValidation type="list" allowBlank="1" showInputMessage="1" showErrorMessage="1">
          <x14:formula1>
            <xm:f>IF(Préambule!$E$60&lt;100000,$Q$243:$Q$261,$T$243:$T$261)</xm:f>
          </x14:formula1>
          <xm:sqref>AA9</xm:sqref>
        </x14:dataValidation>
        <x14:dataValidation type="list" allowBlank="1" showInputMessage="1" showErrorMessage="1">
          <x14:formula1>
            <xm:f>IF(Préambule!$E$60&lt;100000,$Q$243:$Q$261,$T$243:$T$261)</xm:f>
          </x14:formula1>
          <xm:sqref>AG9</xm:sqref>
        </x14:dataValidation>
        <x14:dataValidation type="list" allowBlank="1" showInputMessage="1" showErrorMessage="1">
          <x14:formula1>
            <xm:f>IF(Préambule!$E$60&lt;100000,Listes_v1!B$265:B$272,Listes_v1!E$265:E$272)</xm:f>
          </x14:formula1>
          <xm:sqref>P8</xm:sqref>
        </x14:dataValidation>
        <x14:dataValidation type="list" allowBlank="1" showInputMessage="1" showErrorMessage="1">
          <x14:formula1>
            <xm:f>IF(Préambule!$E$60&lt;100000,Listes_v1!G$265:G$272,Listes_v1!J$265:J$272)</xm:f>
          </x14:formula1>
          <xm:sqref>U8</xm:sqref>
        </x14:dataValidation>
        <x14:dataValidation type="list" allowBlank="1" showInputMessage="1" showErrorMessage="1">
          <x14:formula1>
            <xm:f>IF(Préambule!$E$60&lt;100000,Listes_v1!M$265:M$272,Listes_v1!P$265:P$272)</xm:f>
          </x14:formula1>
          <xm:sqref>AA8</xm:sqref>
        </x14:dataValidation>
        <x14:dataValidation type="list" allowBlank="1" showInputMessage="1" showErrorMessage="1">
          <x14:formula1>
            <xm:f>IF(Préambule!$E$60&lt;100000,Listes_v1!S$265:S$272,Listes_v1!V$265:V$272)</xm:f>
          </x14:formula1>
          <xm:sqref>AG8</xm:sqref>
        </x14:dataValidation>
        <x14:dataValidation type="list" allowBlank="1" showInputMessage="1" showErrorMessage="1">
          <x14:formula1>
            <xm:f>IF(Préambule!$E$60&lt;100000,Listes_v1!B$265:B$272,Listes_v1!E$265:E$272)</xm:f>
          </x14:formula1>
          <xm:sqref>P12</xm:sqref>
        </x14:dataValidation>
        <x14:dataValidation type="list" allowBlank="1" showInputMessage="1" showErrorMessage="1">
          <x14:formula1>
            <xm:f>IF(Préambule!$E$60&lt;100000,Listes_v1!G$265:G$272,Listes_v1!J$265:J$272)</xm:f>
          </x14:formula1>
          <xm:sqref>U12</xm:sqref>
        </x14:dataValidation>
        <x14:dataValidation type="list" allowBlank="1" showInputMessage="1" showErrorMessage="1">
          <x14:formula1>
            <xm:f>IF(Préambule!$E$60&lt;100000,Listes_v1!M$265:M$272,Listes_v1!P$265:P$272)</xm:f>
          </x14:formula1>
          <xm:sqref>AA12</xm:sqref>
        </x14:dataValidation>
        <x14:dataValidation type="list" allowBlank="1" showInputMessage="1" showErrorMessage="1">
          <x14:formula1>
            <xm:f>IF(Préambule!$E$60&lt;100000,Listes_v1!S$265:S$272,Listes_v1!V$265:V$272)</xm:f>
          </x14:formula1>
          <xm:sqref>AG12</xm:sqref>
        </x14:dataValidation>
        <x14:dataValidation type="list" allowBlank="1" showInputMessage="1" showErrorMessage="1">
          <x14:formula1>
            <xm:f>IF(Préambule!$E$60&lt;100000,Listes_v1!B$265:B$272,Listes_v1!E$265:E$272)</xm:f>
          </x14:formula1>
          <xm:sqref>P16</xm:sqref>
        </x14:dataValidation>
        <x14:dataValidation type="list" allowBlank="1" showInputMessage="1" showErrorMessage="1">
          <x14:formula1>
            <xm:f>IF(Préambule!$E$60&lt;100000,Listes_v1!G$265:G$272,Listes_v1!J$265:J$272)</xm:f>
          </x14:formula1>
          <xm:sqref>U16</xm:sqref>
        </x14:dataValidation>
        <x14:dataValidation type="list" allowBlank="1" showInputMessage="1" showErrorMessage="1">
          <x14:formula1>
            <xm:f>IF(Préambule!$E$60&lt;100000,Listes_v1!M$265:M$272,Listes_v1!P$265:P$272)</xm:f>
          </x14:formula1>
          <xm:sqref>AA16</xm:sqref>
        </x14:dataValidation>
        <x14:dataValidation type="list" allowBlank="1" showInputMessage="1" showErrorMessage="1">
          <x14:formula1>
            <xm:f>IF(Préambule!$E$60&lt;100000,Listes_v1!S$265:S$272,Listes_v1!V$265:V$272)</xm:f>
          </x14:formula1>
          <xm:sqref>AG16</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0">
    <tabColor theme="5" tint="0.59999389629810485"/>
    <outlinePr summaryRight="0"/>
    <pageSetUpPr fitToPage="1"/>
  </sheetPr>
  <dimension ref="A2:Q30"/>
  <sheetViews>
    <sheetView zoomScale="90" zoomScaleNormal="90" workbookViewId="0">
      <selection activeCell="C7" sqref="C7"/>
    </sheetView>
  </sheetViews>
  <sheetFormatPr baseColWidth="10" defaultColWidth="11.44140625" defaultRowHeight="14.4" outlineLevelCol="1" x14ac:dyDescent="0.3"/>
  <cols>
    <col min="1" max="1" width="33.44140625" style="18" customWidth="1"/>
    <col min="2" max="2" width="34.44140625" style="18" customWidth="1"/>
    <col min="3" max="3" width="55.77734375" style="16" customWidth="1"/>
    <col min="4" max="4" width="31.21875" style="16" customWidth="1" outlineLevel="1"/>
    <col min="5" max="5" width="34.77734375" style="16" customWidth="1" outlineLevel="1"/>
    <col min="6" max="6" width="42.21875" style="16" customWidth="1" outlineLevel="1"/>
    <col min="7" max="7" width="1.77734375" style="18" customWidth="1"/>
    <col min="8" max="8" width="18.77734375" style="16" customWidth="1"/>
    <col min="9" max="9" width="18.77734375" style="16" bestFit="1" customWidth="1"/>
    <col min="10" max="10" width="21.5546875" style="16" bestFit="1" customWidth="1"/>
    <col min="11" max="11" width="1.77734375" style="18" customWidth="1"/>
    <col min="12" max="12" width="23.21875" style="16" bestFit="1" customWidth="1"/>
    <col min="13" max="13" width="27.21875" style="16" bestFit="1" customWidth="1"/>
    <col min="14" max="14" width="1.77734375" style="18" customWidth="1"/>
    <col min="15" max="16384" width="11.44140625" style="16"/>
  </cols>
  <sheetData>
    <row r="2" spans="1:17" ht="18" x14ac:dyDescent="0.3">
      <c r="A2" s="13"/>
      <c r="B2" s="13"/>
      <c r="C2" s="830" t="s">
        <v>551</v>
      </c>
      <c r="D2" s="830"/>
      <c r="E2" s="830"/>
      <c r="F2" s="830"/>
      <c r="G2" s="830"/>
      <c r="H2" s="830"/>
      <c r="I2" s="830"/>
      <c r="J2" s="830"/>
      <c r="K2" s="830"/>
      <c r="L2" s="830"/>
      <c r="M2" s="830"/>
      <c r="N2" s="830"/>
      <c r="O2" s="830"/>
      <c r="P2" s="830"/>
      <c r="Q2" s="830"/>
    </row>
    <row r="3" spans="1:17" x14ac:dyDescent="0.3">
      <c r="A3" s="16"/>
      <c r="B3" s="16"/>
      <c r="G3" s="16"/>
      <c r="K3" s="16"/>
      <c r="N3" s="16"/>
    </row>
    <row r="4" spans="1:17" ht="57" customHeight="1" x14ac:dyDescent="0.3">
      <c r="A4" s="7"/>
      <c r="B4" s="862" t="s">
        <v>542</v>
      </c>
      <c r="C4" s="862"/>
      <c r="D4" s="862"/>
      <c r="E4" s="862"/>
      <c r="F4" s="862"/>
      <c r="G4" s="9"/>
      <c r="H4" s="862" t="s">
        <v>543</v>
      </c>
      <c r="I4" s="862"/>
      <c r="J4" s="862"/>
      <c r="K4" s="9"/>
      <c r="L4" s="863" t="s">
        <v>544</v>
      </c>
      <c r="M4" s="863"/>
      <c r="N4" s="9"/>
      <c r="O4" s="836" t="s">
        <v>545</v>
      </c>
      <c r="P4" s="836"/>
      <c r="Q4" s="836"/>
    </row>
    <row r="5" spans="1:17" s="180" customFormat="1" ht="68.25" customHeight="1" x14ac:dyDescent="0.3">
      <c r="A5" s="7"/>
      <c r="B5" s="11" t="s">
        <v>449</v>
      </c>
      <c r="C5" s="11" t="s">
        <v>534</v>
      </c>
      <c r="D5" s="11" t="s">
        <v>535</v>
      </c>
      <c r="E5" s="11" t="s">
        <v>793</v>
      </c>
      <c r="F5" s="11" t="s">
        <v>536</v>
      </c>
      <c r="G5" s="5"/>
      <c r="H5" s="11" t="s">
        <v>8</v>
      </c>
      <c r="I5" s="11" t="s">
        <v>794</v>
      </c>
      <c r="J5" s="11" t="s">
        <v>795</v>
      </c>
      <c r="K5" s="5"/>
      <c r="L5" s="11" t="s">
        <v>540</v>
      </c>
      <c r="M5" s="11" t="s">
        <v>541</v>
      </c>
      <c r="N5" s="5"/>
      <c r="O5" s="11" t="s">
        <v>588</v>
      </c>
      <c r="P5" s="11" t="s">
        <v>586</v>
      </c>
      <c r="Q5" s="11" t="s">
        <v>796</v>
      </c>
    </row>
    <row r="6" spans="1:17" s="322" customFormat="1" ht="89.25" customHeight="1" x14ac:dyDescent="0.3">
      <c r="A6" s="323" t="s">
        <v>799</v>
      </c>
      <c r="B6" s="364" t="s">
        <v>731</v>
      </c>
      <c r="C6" s="364" t="s">
        <v>418</v>
      </c>
      <c r="D6" s="364" t="s">
        <v>759</v>
      </c>
      <c r="E6" s="382" t="s">
        <v>798</v>
      </c>
      <c r="F6" s="382" t="s">
        <v>798</v>
      </c>
      <c r="G6" s="324"/>
      <c r="H6" s="364" t="s">
        <v>63</v>
      </c>
      <c r="I6" s="383">
        <v>50</v>
      </c>
      <c r="J6" s="383">
        <v>2020</v>
      </c>
      <c r="K6" s="352"/>
      <c r="L6" s="384" t="s">
        <v>798</v>
      </c>
      <c r="M6" s="384" t="s">
        <v>798</v>
      </c>
      <c r="N6" s="352"/>
      <c r="O6" s="384" t="s">
        <v>798</v>
      </c>
      <c r="P6" s="384" t="s">
        <v>798</v>
      </c>
      <c r="Q6" s="384" t="s">
        <v>798</v>
      </c>
    </row>
    <row r="7" spans="1:17" s="322" customFormat="1" ht="89.25" customHeight="1" x14ac:dyDescent="0.3">
      <c r="A7" s="323" t="s">
        <v>799</v>
      </c>
      <c r="B7" s="364" t="s">
        <v>735</v>
      </c>
      <c r="C7" s="364" t="s">
        <v>419</v>
      </c>
      <c r="D7" s="365" t="s">
        <v>757</v>
      </c>
      <c r="E7" s="382" t="s">
        <v>798</v>
      </c>
      <c r="F7" s="382" t="s">
        <v>798</v>
      </c>
      <c r="G7" s="323"/>
      <c r="H7" s="364" t="s">
        <v>63</v>
      </c>
      <c r="I7" s="383">
        <v>15</v>
      </c>
      <c r="J7" s="383" t="s">
        <v>797</v>
      </c>
      <c r="K7" s="352"/>
      <c r="L7" s="384" t="s">
        <v>798</v>
      </c>
      <c r="M7" s="384" t="s">
        <v>798</v>
      </c>
      <c r="N7" s="352"/>
      <c r="O7" s="384" t="s">
        <v>798</v>
      </c>
      <c r="P7" s="384" t="s">
        <v>798</v>
      </c>
      <c r="Q7" s="384" t="s">
        <v>798</v>
      </c>
    </row>
    <row r="8" spans="1:17" ht="28.8" x14ac:dyDescent="0.3">
      <c r="A8" s="323" t="s">
        <v>799</v>
      </c>
      <c r="B8" s="364" t="s">
        <v>736</v>
      </c>
      <c r="C8" s="364" t="s">
        <v>770</v>
      </c>
      <c r="D8" s="365" t="s">
        <v>758</v>
      </c>
      <c r="E8" s="382" t="s">
        <v>798</v>
      </c>
      <c r="F8" s="382" t="s">
        <v>798</v>
      </c>
      <c r="H8" s="364" t="s">
        <v>63</v>
      </c>
      <c r="I8" s="383">
        <v>40</v>
      </c>
      <c r="J8" s="383" t="s">
        <v>797</v>
      </c>
      <c r="L8" s="384" t="s">
        <v>798</v>
      </c>
      <c r="M8" s="384" t="s">
        <v>798</v>
      </c>
      <c r="O8" s="384" t="s">
        <v>798</v>
      </c>
      <c r="P8" s="384" t="s">
        <v>798</v>
      </c>
      <c r="Q8" s="384" t="s">
        <v>798</v>
      </c>
    </row>
    <row r="9" spans="1:17" ht="57.6" x14ac:dyDescent="0.3">
      <c r="A9" s="323" t="s">
        <v>799</v>
      </c>
      <c r="B9" s="364" t="s">
        <v>207</v>
      </c>
      <c r="C9" s="364" t="s">
        <v>609</v>
      </c>
      <c r="D9" s="365" t="s">
        <v>760</v>
      </c>
      <c r="E9" s="382" t="s">
        <v>798</v>
      </c>
      <c r="F9" s="382" t="s">
        <v>798</v>
      </c>
      <c r="H9" s="364" t="s">
        <v>63</v>
      </c>
      <c r="I9" s="383">
        <v>92</v>
      </c>
      <c r="J9" s="383" t="s">
        <v>797</v>
      </c>
      <c r="L9" s="384" t="s">
        <v>798</v>
      </c>
      <c r="M9" s="384" t="s">
        <v>798</v>
      </c>
      <c r="O9" s="384" t="s">
        <v>798</v>
      </c>
      <c r="P9" s="384" t="s">
        <v>798</v>
      </c>
      <c r="Q9" s="384" t="s">
        <v>798</v>
      </c>
    </row>
    <row r="10" spans="1:17" ht="86.4" x14ac:dyDescent="0.3">
      <c r="A10" s="323" t="s">
        <v>799</v>
      </c>
      <c r="B10" s="364" t="s">
        <v>730</v>
      </c>
      <c r="C10" s="364" t="s">
        <v>415</v>
      </c>
      <c r="D10" s="365" t="s">
        <v>761</v>
      </c>
      <c r="E10" s="382" t="s">
        <v>798</v>
      </c>
      <c r="F10" s="382" t="s">
        <v>798</v>
      </c>
      <c r="H10" s="364" t="s">
        <v>764</v>
      </c>
      <c r="I10" s="383">
        <v>50</v>
      </c>
      <c r="J10" s="383" t="s">
        <v>797</v>
      </c>
      <c r="L10" s="384" t="s">
        <v>798</v>
      </c>
      <c r="M10" s="384" t="s">
        <v>798</v>
      </c>
      <c r="O10" s="384" t="s">
        <v>798</v>
      </c>
      <c r="P10" s="384" t="s">
        <v>798</v>
      </c>
      <c r="Q10" s="384" t="s">
        <v>798</v>
      </c>
    </row>
    <row r="11" spans="1:17" ht="43.2" x14ac:dyDescent="0.3">
      <c r="A11" s="323" t="s">
        <v>799</v>
      </c>
      <c r="B11" s="365" t="s">
        <v>732</v>
      </c>
      <c r="C11" s="364" t="s">
        <v>424</v>
      </c>
      <c r="D11" s="364" t="s">
        <v>762</v>
      </c>
      <c r="E11" s="382" t="s">
        <v>798</v>
      </c>
      <c r="F11" s="382" t="s">
        <v>798</v>
      </c>
      <c r="H11" s="364" t="s">
        <v>63</v>
      </c>
      <c r="I11" s="383">
        <v>78</v>
      </c>
      <c r="J11" s="383" t="s">
        <v>797</v>
      </c>
      <c r="L11" s="384" t="s">
        <v>798</v>
      </c>
      <c r="M11" s="384" t="s">
        <v>798</v>
      </c>
      <c r="O11" s="384" t="s">
        <v>798</v>
      </c>
      <c r="P11" s="384" t="s">
        <v>798</v>
      </c>
      <c r="Q11" s="384" t="s">
        <v>798</v>
      </c>
    </row>
    <row r="12" spans="1:17" ht="28.8" x14ac:dyDescent="0.3">
      <c r="A12" s="323" t="s">
        <v>799</v>
      </c>
      <c r="B12" s="364" t="s">
        <v>332</v>
      </c>
      <c r="C12" s="364" t="s">
        <v>747</v>
      </c>
      <c r="D12" s="365"/>
      <c r="E12" s="382" t="s">
        <v>798</v>
      </c>
      <c r="F12" s="382" t="s">
        <v>798</v>
      </c>
      <c r="H12" s="364" t="s">
        <v>63</v>
      </c>
      <c r="I12" s="383">
        <v>3</v>
      </c>
      <c r="J12" s="383" t="s">
        <v>797</v>
      </c>
      <c r="L12" s="384" t="s">
        <v>798</v>
      </c>
      <c r="M12" s="384" t="s">
        <v>798</v>
      </c>
      <c r="O12" s="384" t="s">
        <v>798</v>
      </c>
      <c r="P12" s="384" t="s">
        <v>798</v>
      </c>
      <c r="Q12" s="384" t="s">
        <v>798</v>
      </c>
    </row>
    <row r="13" spans="1:17" s="322" customFormat="1" ht="44.1" customHeight="1" x14ac:dyDescent="0.3">
      <c r="A13" s="323" t="s">
        <v>800</v>
      </c>
      <c r="B13" s="385" t="s">
        <v>801</v>
      </c>
      <c r="C13" s="386" t="s">
        <v>587</v>
      </c>
      <c r="D13" s="385"/>
      <c r="E13" s="387" t="s">
        <v>549</v>
      </c>
      <c r="F13" s="385"/>
      <c r="G13" s="388"/>
      <c r="H13" s="385" t="s">
        <v>764</v>
      </c>
      <c r="K13" s="323"/>
      <c r="N13" s="323"/>
    </row>
    <row r="14" spans="1:17" ht="15" thickBot="1" x14ac:dyDescent="0.35">
      <c r="C14" s="325"/>
      <c r="E14" s="226"/>
      <c r="L14" s="226"/>
      <c r="M14" s="226"/>
    </row>
    <row r="15" spans="1:17" ht="16.5" customHeight="1" thickBot="1" x14ac:dyDescent="0.35">
      <c r="C15" s="325"/>
      <c r="M15" s="389" t="s">
        <v>806</v>
      </c>
    </row>
    <row r="23" spans="2:13" x14ac:dyDescent="0.3">
      <c r="B23" s="326" t="s">
        <v>330</v>
      </c>
      <c r="E23" s="227"/>
      <c r="L23" s="227"/>
      <c r="M23" s="227"/>
    </row>
    <row r="24" spans="2:13" x14ac:dyDescent="0.3">
      <c r="B24" s="327" t="s">
        <v>546</v>
      </c>
    </row>
    <row r="25" spans="2:13" x14ac:dyDescent="0.3">
      <c r="B25" s="328" t="s">
        <v>547</v>
      </c>
      <c r="E25" s="228"/>
      <c r="L25" s="228"/>
      <c r="M25" s="228"/>
    </row>
    <row r="26" spans="2:13" x14ac:dyDescent="0.3">
      <c r="B26" s="329" t="s">
        <v>548</v>
      </c>
    </row>
    <row r="29" spans="2:13" x14ac:dyDescent="0.3">
      <c r="B29" s="16" t="s">
        <v>510</v>
      </c>
    </row>
    <row r="30" spans="2:13" x14ac:dyDescent="0.3">
      <c r="B30" s="16" t="s">
        <v>509</v>
      </c>
    </row>
  </sheetData>
  <sheetProtection formatColumns="0" insertColumns="0"/>
  <customSheetViews>
    <customSheetView guid="{DC6740B0-FE4F-4B4C-936C-D38273196F74}" scale="90" fitToPage="1">
      <selection activeCell="C7" sqref="C7"/>
      <pageMargins left="0.25" right="0.25" top="0.75" bottom="0.75" header="0.3" footer="0.3"/>
      <pageSetup paperSize="8" scale="60" fitToWidth="0" orientation="landscape" r:id="rId1"/>
    </customSheetView>
  </customSheetViews>
  <mergeCells count="5">
    <mergeCell ref="H4:J4"/>
    <mergeCell ref="L4:M4"/>
    <mergeCell ref="C2:Q2"/>
    <mergeCell ref="O4:Q4"/>
    <mergeCell ref="B4:F4"/>
  </mergeCells>
  <dataValidations count="1">
    <dataValidation type="list" allowBlank="1" showInputMessage="1" showErrorMessage="1" sqref="B6:B19">
      <formula1>#REF!</formula1>
    </dataValidation>
  </dataValidations>
  <pageMargins left="0.25" right="0.25" top="0.75" bottom="0.75" header="0.3" footer="0.3"/>
  <pageSetup paperSize="8" scale="60" fitToWidth="0" orientation="landscape"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
    <tabColor theme="7"/>
    <pageSetUpPr fitToPage="1"/>
  </sheetPr>
  <dimension ref="A1:H29"/>
  <sheetViews>
    <sheetView topLeftCell="A10" workbookViewId="0">
      <selection activeCell="H18" sqref="H18"/>
    </sheetView>
  </sheetViews>
  <sheetFormatPr baseColWidth="10" defaultColWidth="11.44140625" defaultRowHeight="14.4" x14ac:dyDescent="0.3"/>
  <cols>
    <col min="2" max="2" width="16.77734375" customWidth="1"/>
    <col min="3" max="3" width="30.44140625" customWidth="1"/>
    <col min="4" max="5" width="30.77734375" customWidth="1"/>
    <col min="6" max="7" width="30.44140625" customWidth="1"/>
  </cols>
  <sheetData>
    <row r="1" spans="1:8" ht="34.5" customHeight="1" x14ac:dyDescent="0.3">
      <c r="B1" s="880" t="s">
        <v>159</v>
      </c>
      <c r="C1" s="881"/>
      <c r="D1" s="881"/>
      <c r="E1" s="881"/>
      <c r="F1" s="881"/>
      <c r="G1" s="881"/>
      <c r="H1" s="6"/>
    </row>
    <row r="2" spans="1:8" x14ac:dyDescent="0.3">
      <c r="B2" s="873" t="s">
        <v>160</v>
      </c>
      <c r="C2" s="874"/>
      <c r="D2" s="874"/>
      <c r="E2" s="874"/>
      <c r="F2" s="874"/>
      <c r="G2" s="875"/>
      <c r="H2" s="6"/>
    </row>
    <row r="3" spans="1:8" x14ac:dyDescent="0.3">
      <c r="B3" s="870" t="s">
        <v>161</v>
      </c>
      <c r="C3" s="871"/>
      <c r="D3" s="871"/>
      <c r="E3" s="871"/>
      <c r="F3" s="871"/>
      <c r="G3" s="872"/>
    </row>
    <row r="4" spans="1:8" ht="9" customHeight="1" x14ac:dyDescent="0.3"/>
    <row r="5" spans="1:8" ht="13.5" customHeight="1" x14ac:dyDescent="0.3">
      <c r="B5" s="873" t="s">
        <v>162</v>
      </c>
      <c r="C5" s="874"/>
      <c r="D5" s="874"/>
      <c r="E5" s="874"/>
      <c r="F5" s="874"/>
      <c r="G5" s="875"/>
    </row>
    <row r="6" spans="1:8" ht="13.5" customHeight="1" x14ac:dyDescent="0.3">
      <c r="B6" s="870" t="s">
        <v>161</v>
      </c>
      <c r="C6" s="871"/>
      <c r="D6" s="871"/>
      <c r="E6" s="871"/>
      <c r="F6" s="871"/>
      <c r="G6" s="872"/>
    </row>
    <row r="7" spans="1:8" ht="9" customHeight="1" x14ac:dyDescent="0.3">
      <c r="B7" s="34"/>
      <c r="C7" s="34"/>
      <c r="D7" s="34"/>
      <c r="E7" s="34"/>
      <c r="F7" s="34"/>
      <c r="G7" s="34"/>
    </row>
    <row r="8" spans="1:8" ht="13.5" customHeight="1" x14ac:dyDescent="0.3">
      <c r="B8" s="882" t="s">
        <v>163</v>
      </c>
      <c r="C8" s="883"/>
      <c r="D8" s="883"/>
      <c r="E8" s="883"/>
      <c r="F8" s="883"/>
      <c r="G8" s="884"/>
    </row>
    <row r="9" spans="1:8" ht="13.5" customHeight="1" x14ac:dyDescent="0.3">
      <c r="B9" s="870" t="s">
        <v>161</v>
      </c>
      <c r="C9" s="871"/>
      <c r="D9" s="871"/>
      <c r="E9" s="871"/>
      <c r="F9" s="871"/>
      <c r="G9" s="872"/>
    </row>
    <row r="10" spans="1:8" ht="9" customHeight="1" x14ac:dyDescent="0.3"/>
    <row r="11" spans="1:8" ht="13.5" customHeight="1" x14ac:dyDescent="0.3">
      <c r="B11" s="873" t="s">
        <v>164</v>
      </c>
      <c r="C11" s="874"/>
      <c r="D11" s="874"/>
      <c r="E11" s="874"/>
      <c r="F11" s="874"/>
      <c r="G11" s="875"/>
    </row>
    <row r="12" spans="1:8" ht="13.5" customHeight="1" x14ac:dyDescent="0.3">
      <c r="B12" s="870" t="s">
        <v>161</v>
      </c>
      <c r="C12" s="871"/>
      <c r="D12" s="871"/>
      <c r="E12" s="871"/>
      <c r="F12" s="871"/>
      <c r="G12" s="872"/>
    </row>
    <row r="13" spans="1:8" ht="9" customHeight="1" x14ac:dyDescent="0.3"/>
    <row r="14" spans="1:8" ht="13.5" customHeight="1" x14ac:dyDescent="0.3">
      <c r="B14" s="876" t="s">
        <v>165</v>
      </c>
      <c r="C14" s="877"/>
      <c r="D14" s="877"/>
      <c r="E14" s="877"/>
      <c r="F14" s="877"/>
      <c r="G14" s="878"/>
    </row>
    <row r="15" spans="1:8" ht="91.5" customHeight="1" x14ac:dyDescent="0.3">
      <c r="B15" s="35" t="s">
        <v>166</v>
      </c>
    </row>
    <row r="16" spans="1:8" ht="45" customHeight="1" x14ac:dyDescent="0.3">
      <c r="A16" s="879" t="s">
        <v>167</v>
      </c>
      <c r="B16" s="36" t="s">
        <v>168</v>
      </c>
      <c r="C16" s="37" t="s">
        <v>169</v>
      </c>
      <c r="D16" s="3"/>
      <c r="E16" s="3"/>
      <c r="F16" s="3"/>
      <c r="G16" s="3"/>
    </row>
    <row r="17" spans="1:8" ht="45" customHeight="1" x14ac:dyDescent="0.3">
      <c r="A17" s="879"/>
      <c r="B17" s="36" t="s">
        <v>170</v>
      </c>
      <c r="C17" s="3"/>
      <c r="D17" s="3"/>
      <c r="E17" s="38" t="s">
        <v>169</v>
      </c>
      <c r="F17" s="3"/>
      <c r="G17" s="3"/>
    </row>
    <row r="18" spans="1:8" ht="45" customHeight="1" x14ac:dyDescent="0.3">
      <c r="A18" s="879"/>
      <c r="B18" s="36" t="s">
        <v>171</v>
      </c>
      <c r="C18" s="3"/>
      <c r="D18" s="39" t="s">
        <v>169</v>
      </c>
      <c r="E18" s="3"/>
      <c r="F18" s="3"/>
      <c r="G18" s="3"/>
    </row>
    <row r="19" spans="1:8" ht="45" customHeight="1" x14ac:dyDescent="0.3">
      <c r="A19" s="879"/>
      <c r="B19" s="36" t="s">
        <v>172</v>
      </c>
      <c r="C19" s="3"/>
      <c r="D19" s="3"/>
      <c r="E19" s="3"/>
      <c r="F19" s="37" t="s">
        <v>169</v>
      </c>
      <c r="G19" s="3"/>
    </row>
    <row r="20" spans="1:8" ht="45" customHeight="1" x14ac:dyDescent="0.3">
      <c r="A20" s="879"/>
      <c r="B20" s="36" t="s">
        <v>173</v>
      </c>
      <c r="C20" s="40" t="s">
        <v>169</v>
      </c>
      <c r="D20" s="3"/>
      <c r="E20" s="3"/>
      <c r="F20" s="3"/>
      <c r="G20" s="37" t="s">
        <v>169</v>
      </c>
    </row>
    <row r="21" spans="1:8" ht="45" customHeight="1" x14ac:dyDescent="0.3">
      <c r="A21" s="879"/>
      <c r="B21" s="36" t="s">
        <v>174</v>
      </c>
      <c r="C21" s="3"/>
      <c r="D21" s="3"/>
      <c r="E21" s="3"/>
      <c r="F21" s="3"/>
      <c r="G21" s="3"/>
    </row>
    <row r="22" spans="1:8" ht="15" customHeight="1" x14ac:dyDescent="0.3">
      <c r="A22" s="41"/>
      <c r="B22" s="42"/>
    </row>
    <row r="23" spans="1:8" ht="96.6" x14ac:dyDescent="0.3">
      <c r="A23" s="41"/>
      <c r="B23" s="43" t="s">
        <v>175</v>
      </c>
      <c r="C23" s="44" t="s">
        <v>176</v>
      </c>
      <c r="D23" s="45" t="s">
        <v>177</v>
      </c>
      <c r="E23" s="46" t="s">
        <v>178</v>
      </c>
    </row>
    <row r="24" spans="1:8" ht="15" customHeight="1" x14ac:dyDescent="0.3">
      <c r="B24" s="42"/>
      <c r="H24" s="47"/>
    </row>
    <row r="25" spans="1:8" ht="13.5" customHeight="1" x14ac:dyDescent="0.3">
      <c r="B25" s="867" t="s">
        <v>179</v>
      </c>
      <c r="C25" s="868"/>
      <c r="D25" s="868"/>
      <c r="E25" s="868"/>
      <c r="F25" s="868"/>
      <c r="G25" s="869"/>
    </row>
    <row r="26" spans="1:8" ht="13.5" customHeight="1" x14ac:dyDescent="0.3">
      <c r="B26" s="864" t="s">
        <v>180</v>
      </c>
      <c r="C26" s="865"/>
      <c r="D26" s="865"/>
      <c r="E26" s="865"/>
      <c r="F26" s="865"/>
      <c r="G26" s="866"/>
    </row>
    <row r="27" spans="1:8" ht="6" customHeight="1" x14ac:dyDescent="0.3"/>
    <row r="28" spans="1:8" ht="13.5" customHeight="1" x14ac:dyDescent="0.3">
      <c r="B28" s="867" t="s">
        <v>181</v>
      </c>
      <c r="C28" s="868"/>
      <c r="D28" s="868"/>
      <c r="E28" s="868"/>
      <c r="F28" s="868"/>
      <c r="G28" s="869"/>
    </row>
    <row r="29" spans="1:8" ht="13.5" customHeight="1" x14ac:dyDescent="0.3">
      <c r="B29" s="864" t="s">
        <v>180</v>
      </c>
      <c r="C29" s="865"/>
      <c r="D29" s="865"/>
      <c r="E29" s="865"/>
      <c r="F29" s="865"/>
      <c r="G29" s="866"/>
    </row>
  </sheetData>
  <customSheetViews>
    <customSheetView guid="{DC6740B0-FE4F-4B4C-936C-D38273196F74}" fitToPage="1" topLeftCell="A10">
      <selection activeCell="H18" sqref="H18"/>
      <pageMargins left="0.25" right="0.25" top="0.75" bottom="0.75" header="0.3" footer="0.3"/>
      <pageSetup paperSize="8" fitToHeight="0" orientation="landscape" r:id="rId1"/>
    </customSheetView>
  </customSheetViews>
  <mergeCells count="15">
    <mergeCell ref="A16:A21"/>
    <mergeCell ref="B25:G25"/>
    <mergeCell ref="B1:G1"/>
    <mergeCell ref="B2:G2"/>
    <mergeCell ref="B3:G3"/>
    <mergeCell ref="B5:G5"/>
    <mergeCell ref="B6:G6"/>
    <mergeCell ref="B8:G8"/>
    <mergeCell ref="B26:G26"/>
    <mergeCell ref="B28:G28"/>
    <mergeCell ref="B29:G29"/>
    <mergeCell ref="B9:G9"/>
    <mergeCell ref="B11:G11"/>
    <mergeCell ref="B12:G12"/>
    <mergeCell ref="B14:G14"/>
  </mergeCells>
  <pageMargins left="0.25" right="0.25" top="0.75" bottom="0.75" header="0.3" footer="0.3"/>
  <pageSetup paperSize="8" fitToHeight="0" orientation="landscape"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IND_SITE_0 xmlns="f8c92dff-45bb-48ef-bef4-42f7418ce538">
      <Terms xmlns="http://schemas.microsoft.com/office/infopath/2007/PartnerControls">
        <TermInfo xmlns="http://schemas.microsoft.com/office/infopath/2007/PartnerControls">
          <TermName xmlns="http://schemas.microsoft.com/office/infopath/2007/PartnerControls">Toulouse</TermName>
          <TermId xmlns="http://schemas.microsoft.com/office/infopath/2007/PartnerControls">eda65331-b89f-4ff2-b548-e4dfd30a456b</TermId>
        </TermInfo>
      </Terms>
    </IND_SITE_0>
    <IND_SHORTLABEL xmlns="f8c92dff-45bb-48ef-bef4-42f7418ce538">ADEME ANGERS-49 : Contrôle&amp;Correction tableur EC</IND_SHORTLABEL>
    <IND_NUMEROOFFRE_0 xmlns="f8c92dff-45bb-48ef-bef4-42f7418ce538">
      <Terms xmlns="http://schemas.microsoft.com/office/infopath/2007/PartnerControls">
        <TermInfo xmlns="http://schemas.microsoft.com/office/infopath/2007/PartnerControls">
          <TermName xmlns="http://schemas.microsoft.com/office/infopath/2007/PartnerControls">72365</TermName>
          <TermId xmlns="http://schemas.microsoft.com/office/infopath/2007/PartnerControls">d61f5c71-3c9d-4d44-8969-629e613b698c</TermId>
        </TermInfo>
      </Terms>
    </IND_NUMEROOFFRE_0>
    <IND_NUMEROAFFAIRE_0 xmlns="f8c92dff-45bb-48ef-bef4-42f7418ce538">
      <Terms xmlns="http://schemas.microsoft.com/office/infopath/2007/PartnerControls">
        <TermInfo xmlns="http://schemas.microsoft.com/office/infopath/2007/PartnerControls">
          <TermName xmlns="http://schemas.microsoft.com/office/infopath/2007/PartnerControls">10007957</TermName>
          <TermId xmlns="http://schemas.microsoft.com/office/infopath/2007/PartnerControls">53228161-2df1-4627-ba14-805e85c23346</TermId>
        </TermInfo>
      </Terms>
    </IND_NUMEROAFFAIRE_0>
    <IND_DOCIMPORTANT xmlns="f8c92dff-45bb-48ef-bef4-42f7418ce538">true</IND_DOCIMPORTANT>
    <IND_ZONEGEO_0 xmlns="f8c92dff-45bb-48ef-bef4-42f7418ce538">
      <Terms xmlns="http://schemas.microsoft.com/office/infopath/2007/PartnerControls"/>
    </IND_ZONEGEO_0>
    <IND_ENTITY_0 xmlns="f8c92dff-45bb-48ef-bef4-42f7418ce538">
      <Terms xmlns="http://schemas.microsoft.com/office/infopath/2007/PartnerControls">
        <TermInfo xmlns="http://schemas.microsoft.com/office/infopath/2007/PartnerControls">
          <TermName xmlns="http://schemas.microsoft.com/office/infopath/2007/PartnerControls">Inddigo</TermName>
          <TermId xmlns="http://schemas.microsoft.com/office/infopath/2007/PartnerControls">08b3a3d4-4c91-43e4-98a9-3655a76c9a6e</TermId>
        </TermInfo>
      </Terms>
    </IND_ENTITY_0>
    <IND_CHEFDEPROJET xmlns="f8c92dff-45bb-48ef-bef4-42f7418ce538">
      <UserInfo>
        <DisplayName>Laurent COUSTE</DisplayName>
        <AccountId>14</AccountId>
        <AccountType/>
      </UserInfo>
    </IND_CHEFDEPROJET>
    <IND_ASSISTANTE xmlns="f8c92dff-45bb-48ef-bef4-42f7418ce538">
      <UserInfo>
        <DisplayName>Marie DARNES</DisplayName>
        <AccountId>17</AccountId>
        <AccountType/>
      </UserInfo>
    </IND_ASSISTANTE>
    <IND_SEGMENT_0 xmlns="f8c92dff-45bb-48ef-bef4-42f7418ce538">
      <Terms xmlns="http://schemas.microsoft.com/office/infopath/2007/PartnerControls">
        <TermInfo xmlns="http://schemas.microsoft.com/office/infopath/2007/PartnerControls">
          <TermName xmlns="http://schemas.microsoft.com/office/infopath/2007/PartnerControls">Ecologie industrielle territoriale</TermName>
          <TermId xmlns="http://schemas.microsoft.com/office/infopath/2007/PartnerControls">124c6ac3-7283-49b1-a695-baa5c12bf484</TermId>
        </TermInfo>
      </Terms>
    </IND_SEGMENT_0>
    <IND_DOCSREFERENCE_0 xmlns="f8c92dff-45bb-48ef-bef4-42f7418ce538">
      <Terms xmlns="http://schemas.microsoft.com/office/infopath/2007/PartnerControls"/>
    </IND_DOCSREFERENCE_0>
    <IND_DEPARTMENT_0 xmlns="f8c92dff-45bb-48ef-bef4-42f7418ce538">
      <Terms xmlns="http://schemas.microsoft.com/office/infopath/2007/PartnerControls">
        <TermInfo xmlns="http://schemas.microsoft.com/office/infopath/2007/PartnerControls">
          <TermName xmlns="http://schemas.microsoft.com/office/infopath/2007/PartnerControls">Déchets ＆ Ecologie Industrielle</TermName>
          <TermId xmlns="http://schemas.microsoft.com/office/infopath/2007/PartnerControls">defb8aa4-90d7-4cdd-8e45-a68dec5668b5</TermId>
        </TermInfo>
      </Terms>
    </IND_DEPARTMENT_0>
    <IND_SUMMARY xmlns="f8c92dff-45bb-48ef-bef4-42f7418ce538" xsi:nil="true"/>
    <IND_THEME_0 xmlns="f8c92dff-45bb-48ef-bef4-42f7418ce538">
      <Terms xmlns="http://schemas.microsoft.com/office/infopath/2007/PartnerControls">
        <TermInfo xmlns="http://schemas.microsoft.com/office/infopath/2007/PartnerControls">
          <TermName xmlns="http://schemas.microsoft.com/office/infopath/2007/PartnerControls">Ecologie industrielle territoriale</TermName>
          <TermId xmlns="http://schemas.microsoft.com/office/infopath/2007/PartnerControls">6223ec1b-59d9-4f70-9b2c-9fe1307fca4f</TermId>
        </TermInfo>
      </Terms>
    </IND_THEME_0>
    <IND_GRANDCOMPTE_0 xmlns="f8c92dff-45bb-48ef-bef4-42f7418ce538">
      <Terms xmlns="http://schemas.microsoft.com/office/infopath/2007/PartnerControls"/>
    </IND_GRANDCOMPTE_0>
    <IND_TYPEMISSION_0 xmlns="f8c92dff-45bb-48ef-bef4-42f7418ce538">
      <Terms xmlns="http://schemas.microsoft.com/office/infopath/2007/PartnerControls">
        <TermInfo xmlns="http://schemas.microsoft.com/office/infopath/2007/PartnerControls">
          <TermName xmlns="http://schemas.microsoft.com/office/infopath/2007/PartnerControls">Assistance à Maître d'ouvrage Généraliste et accompagnement</TermName>
          <TermId xmlns="http://schemas.microsoft.com/office/infopath/2007/PartnerControls">274eed56-d29a-4b2d-b5f6-dc07c76f3c9f</TermId>
        </TermInfo>
      </Terms>
    </IND_TYPEMISSION_0>
    <IND_CLIENTFACTURE_0 xmlns="f8c92dff-45bb-48ef-bef4-42f7418ce538">
      <Terms xmlns="http://schemas.microsoft.com/office/infopath/2007/PartnerControls">
        <TermInfo xmlns="http://schemas.microsoft.com/office/infopath/2007/PartnerControls">
          <TermName xmlns="http://schemas.microsoft.com/office/infopath/2007/PartnerControls">ADEME ANGERS</TermName>
          <TermId xmlns="http://schemas.microsoft.com/office/infopath/2007/PartnerControls">9d00f40a-cfd8-433d-a4b7-fb4466f35c67</TermId>
        </TermInfo>
      </Terms>
    </IND_CLIENTFACTURE_0>
    <IND_ACCESSTYPE_0 xmlns="f8c92dff-45bb-48ef-bef4-42f7418ce538">
      <Terms xmlns="http://schemas.microsoft.com/office/infopath/2007/PartnerControls"/>
    </IND_ACCESSTYPE_0>
    <IND_ETATAFFAIRE_0 xmlns="f8c92dff-45bb-48ef-bef4-42f7418ce538">
      <Terms xmlns="http://schemas.microsoft.com/office/infopath/2007/PartnerControls">
        <TermInfo xmlns="http://schemas.microsoft.com/office/infopath/2007/PartnerControls">
          <TermName xmlns="http://schemas.microsoft.com/office/infopath/2007/PartnerControls">En cours</TermName>
          <TermId xmlns="http://schemas.microsoft.com/office/infopath/2007/PartnerControls">d3e19a53-fe68-475d-a20b-45d5d7ba0737</TermId>
        </TermInfo>
      </Terms>
    </IND_ETATAFFAIRE_0>
    <IND_CLIENTFINAL_0 xmlns="f8c92dff-45bb-48ef-bef4-42f7418ce538">
      <Terms xmlns="http://schemas.microsoft.com/office/infopath/2007/PartnerControls">
        <TermInfo xmlns="http://schemas.microsoft.com/office/infopath/2007/PartnerControls">
          <TermName xmlns="http://schemas.microsoft.com/office/infopath/2007/PartnerControls">ADEME ANGERS</TermName>
          <TermId xmlns="http://schemas.microsoft.com/office/infopath/2007/PartnerControls">9d00f40a-cfd8-433d-a4b7-fb4466f35c67</TermId>
        </TermInfo>
      </Terms>
    </IND_CLIENTFINAL_0>
    <IND_DATECLOTURE xmlns="f8c92dff-45bb-48ef-bef4-42f7418ce538" xsi:nil="true"/>
    <TaxCatchAll xmlns="f8c92dff-45bb-48ef-bef4-42f7418ce538">
      <Value>20</Value>
      <Value>19</Value>
      <Value>18</Value>
      <Value>17</Value>
      <Value>15</Value>
      <Value>14</Value>
      <Value>12</Value>
      <Value>10</Value>
      <Value>8</Value>
      <Value>6</Value>
      <Value>2</Value>
      <Value>1</Value>
    </TaxCatchAll>
    <IND_REDACTEUR xmlns="f8c92dff-45bb-48ef-bef4-42f7418ce538">
      <UserInfo>
        <DisplayName>Laurent COUSTE</DisplayName>
        <AccountId>14</AccountId>
        <AccountType/>
      </UserInfo>
    </IND_REDACTEUR>
    <IND_PROJETRETD_0 xmlns="f8c92dff-45bb-48ef-bef4-42f7418ce538">
      <Terms xmlns="http://schemas.microsoft.com/office/infopath/2007/PartnerControls"/>
    </IND_PROJETRETD_0>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Affaire" ma:contentTypeID="0x0101003C6509C072884BC9A97F079EA8039DD3020200BE29182434CA58409BAFEB095B8FEE0C" ma:contentTypeVersion="36" ma:contentTypeDescription="Type de contenu pour les documents Affaire Inddigo" ma:contentTypeScope="" ma:versionID="b4ca5643f34cc9f83c513537f5261425">
  <xsd:schema xmlns:xsd="http://www.w3.org/2001/XMLSchema" xmlns:xs="http://www.w3.org/2001/XMLSchema" xmlns:p="http://schemas.microsoft.com/office/2006/metadata/properties" xmlns:ns2="f8c92dff-45bb-48ef-bef4-42f7418ce538" xmlns:ns3="ec0532d6-964c-43f2-902f-91f63dfe38c2" targetNamespace="http://schemas.microsoft.com/office/2006/metadata/properties" ma:root="true" ma:fieldsID="924d1044930c08a39ef8686f8babbd26" ns2:_="" ns3:_="">
    <xsd:import namespace="f8c92dff-45bb-48ef-bef4-42f7418ce538"/>
    <xsd:import namespace="ec0532d6-964c-43f2-902f-91f63dfe38c2"/>
    <xsd:element name="properties">
      <xsd:complexType>
        <xsd:sequence>
          <xsd:element name="documentManagement">
            <xsd:complexType>
              <xsd:all>
                <xsd:element ref="ns2:IND_CHEFDEPROJET" minOccurs="0"/>
                <xsd:element ref="ns2:IND_ETATAFFAIRE_0" minOccurs="0"/>
                <xsd:element ref="ns2:IND_NUMEROAFFAIRE_0" minOccurs="0"/>
                <xsd:element ref="ns2:IND_TYPEMISSION_0" minOccurs="0"/>
                <xsd:element ref="ns2:IND_CLIENTFINAL_0" minOccurs="0"/>
                <xsd:element ref="ns2:IND_CLIENTFACTURE_0" minOccurs="0"/>
                <xsd:element ref="ns2:IND_NUMEROOFFRE_0" minOccurs="0"/>
                <xsd:element ref="ns2:IND_DATECLOTURE" minOccurs="0"/>
                <xsd:element ref="ns2:IND_PROJETRETD_0" minOccurs="0"/>
                <xsd:element ref="ns2:IND_DOCSREFERENCE_0" minOccurs="0"/>
                <xsd:element ref="ns2:TaxCatchAll" minOccurs="0"/>
                <xsd:element ref="ns2:IND_DEPARTMENT_0" minOccurs="0"/>
                <xsd:element ref="ns2:IND_SEGMENT_0" minOccurs="0"/>
                <xsd:element ref="ns2:IND_THEME_0" minOccurs="0"/>
                <xsd:element ref="ns2:TaxCatchAllLabel" minOccurs="0"/>
                <xsd:element ref="ns2:IND_ENTITY_0" minOccurs="0"/>
                <xsd:element ref="ns2:IND_SITE_0" minOccurs="0"/>
                <xsd:element ref="ns2:IND_SUMMARY" minOccurs="0"/>
                <xsd:element ref="ns2:IND_ACCESSTYPE_0" minOccurs="0"/>
                <xsd:element ref="ns2:IND_ZONEGEO_0" minOccurs="0"/>
                <xsd:element ref="ns2:IND_ASSISTANTE" minOccurs="0"/>
                <xsd:element ref="ns2:IND_REDACTEUR" minOccurs="0"/>
                <xsd:element ref="ns2:IND_GRANDCOMPTE_0" minOccurs="0"/>
                <xsd:element ref="ns2:IND_SHORTLABEL" minOccurs="0"/>
                <xsd:element ref="ns2:IND_DOCIMPORTANT" minOccurs="0"/>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c92dff-45bb-48ef-bef4-42f7418ce538" elementFormDefault="qualified">
    <xsd:import namespace="http://schemas.microsoft.com/office/2006/documentManagement/types"/>
    <xsd:import namespace="http://schemas.microsoft.com/office/infopath/2007/PartnerControls"/>
    <xsd:element name="IND_CHEFDEPROJET" ma:index="5" nillable="true" ma:displayName="Chef de projet" ma:list="UserInfo" ma:SharePointGroup="0" ma:internalName="IND_CHEFDEPROJET"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IND_ETATAFFAIRE_0" ma:index="6" nillable="true" ma:taxonomy="true" ma:internalName="IND_ETATAFFAIRE_0" ma:taxonomyFieldName="IND_ETATAFFAIRE" ma:displayName="Etat de l'affaire" ma:default="" ma:fieldId="{f8b672cd-197e-42d2-9493-4956a7ad08f4}" ma:sspId="3fa1e208-5976-4148-a97e-6a12640b510d" ma:termSetId="c4b7f207-d4b3-48d7-a366-f35ff0b6c364" ma:anchorId="00000000-0000-0000-0000-000000000000" ma:open="true" ma:isKeyword="false">
      <xsd:complexType>
        <xsd:sequence>
          <xsd:element ref="pc:Terms" minOccurs="0" maxOccurs="1"/>
        </xsd:sequence>
      </xsd:complexType>
    </xsd:element>
    <xsd:element name="IND_NUMEROAFFAIRE_0" ma:index="8" nillable="true" ma:taxonomy="true" ma:internalName="IND_NUMEROAFFAIRE_0" ma:taxonomyFieldName="IND_NUMEROAFFAIRE" ma:displayName="Numéro d'affaire" ma:default="" ma:fieldId="{660da940-5e9c-4f9f-9eca-ac4a34643323}" ma:sspId="3fa1e208-5976-4148-a97e-6a12640b510d" ma:termSetId="071119e2-16f7-4cbf-977f-d74dd3a4f162" ma:anchorId="00000000-0000-0000-0000-000000000000" ma:open="true" ma:isKeyword="false">
      <xsd:complexType>
        <xsd:sequence>
          <xsd:element ref="pc:Terms" minOccurs="0" maxOccurs="1"/>
        </xsd:sequence>
      </xsd:complexType>
    </xsd:element>
    <xsd:element name="IND_TYPEMISSION_0" ma:index="10" nillable="true" ma:taxonomy="true" ma:internalName="IND_TYPEMISSION_0" ma:taxonomyFieldName="IND_TYPEMISSION" ma:displayName="Type de mission" ma:default="" ma:fieldId="{b8f3e798-30bf-4f75-b33b-0e492f9c86e1}" ma:sspId="3fa1e208-5976-4148-a97e-6a12640b510d" ma:termSetId="2676c7f0-64a2-4067-b381-b3525329db13" ma:anchorId="00000000-0000-0000-0000-000000000000" ma:open="false" ma:isKeyword="false">
      <xsd:complexType>
        <xsd:sequence>
          <xsd:element ref="pc:Terms" minOccurs="0" maxOccurs="1"/>
        </xsd:sequence>
      </xsd:complexType>
    </xsd:element>
    <xsd:element name="IND_CLIENTFINAL_0" ma:index="12" nillable="true" ma:taxonomy="true" ma:internalName="IND_CLIENTFINAL_0" ma:taxonomyFieldName="IND_CLIENTFINAL" ma:displayName="Client final" ma:default="" ma:fieldId="{832125f8-7db1-488c-975f-c478128fb862}" ma:sspId="3fa1e208-5976-4148-a97e-6a12640b510d" ma:termSetId="2550e827-8989-48fe-84ee-f11aef4db729" ma:anchorId="00000000-0000-0000-0000-000000000000" ma:open="true" ma:isKeyword="false">
      <xsd:complexType>
        <xsd:sequence>
          <xsd:element ref="pc:Terms" minOccurs="0" maxOccurs="1"/>
        </xsd:sequence>
      </xsd:complexType>
    </xsd:element>
    <xsd:element name="IND_CLIENTFACTURE_0" ma:index="14" nillable="true" ma:taxonomy="true" ma:internalName="IND_CLIENTFACTURE_0" ma:taxonomyFieldName="IND_CLIENTFACTURE" ma:displayName="Client facturé" ma:default="" ma:fieldId="{9d22b379-9020-4747-9599-0103319e80ea}" ma:sspId="3fa1e208-5976-4148-a97e-6a12640b510d" ma:termSetId="2550e827-8989-48fe-84ee-f11aef4db729" ma:anchorId="00000000-0000-0000-0000-000000000000" ma:open="true" ma:isKeyword="false">
      <xsd:complexType>
        <xsd:sequence>
          <xsd:element ref="pc:Terms" minOccurs="0" maxOccurs="1"/>
        </xsd:sequence>
      </xsd:complexType>
    </xsd:element>
    <xsd:element name="IND_NUMEROOFFRE_0" ma:index="16" nillable="true" ma:taxonomy="true" ma:internalName="IND_NUMEROOFFRE_0" ma:taxonomyFieldName="IND_NUMEROOFFRE" ma:displayName="Numéro de l'offre" ma:default="" ma:fieldId="{dda29522-441e-46bd-b710-e4bc31536268}" ma:sspId="3fa1e208-5976-4148-a97e-6a12640b510d" ma:termSetId="0c55770f-ca9f-484b-9031-0c21381b8349" ma:anchorId="00000000-0000-0000-0000-000000000000" ma:open="true" ma:isKeyword="false">
      <xsd:complexType>
        <xsd:sequence>
          <xsd:element ref="pc:Terms" minOccurs="0" maxOccurs="1"/>
        </xsd:sequence>
      </xsd:complexType>
    </xsd:element>
    <xsd:element name="IND_DATECLOTURE" ma:index="18" nillable="true" ma:displayName="Date de clôture" ma:format="DateOnly" ma:internalName="IND_DATECLOTURE">
      <xsd:simpleType>
        <xsd:restriction base="dms:DateTime"/>
      </xsd:simpleType>
    </xsd:element>
    <xsd:element name="IND_PROJETRETD_0" ma:index="19" nillable="true" ma:taxonomy="true" ma:internalName="IND_PROJETRETD_0" ma:taxonomyFieldName="IND_PROJETRETD" ma:displayName="Projets R&amp;D" ma:default="" ma:fieldId="{1df53200-2017-4867-9c97-da7c9bea410e}" ma:sspId="3fa1e208-5976-4148-a97e-6a12640b510d" ma:termSetId="ae17836f-362c-4129-b65c-df8c5606dcce" ma:anchorId="00000000-0000-0000-0000-000000000000" ma:open="true" ma:isKeyword="false">
      <xsd:complexType>
        <xsd:sequence>
          <xsd:element ref="pc:Terms" minOccurs="0" maxOccurs="1"/>
        </xsd:sequence>
      </xsd:complexType>
    </xsd:element>
    <xsd:element name="IND_DOCSREFERENCE_0" ma:index="21" nillable="true" ma:taxonomy="true" ma:internalName="IND_DOCSREFERENCE_0" ma:taxonomyFieldName="IND_DOCSREFERENCE" ma:displayName="Documents de référence" ma:default="" ma:fieldId="{868c0257-765e-4ebd-8d34-51a09ab9ab5d}" ma:sspId="3fa1e208-5976-4148-a97e-6a12640b510d" ma:termSetId="2609d4d5-5a6c-4cdb-ad26-6f782c3957a5" ma:anchorId="00000000-0000-0000-0000-000000000000" ma:open="false" ma:isKeyword="false">
      <xsd:complexType>
        <xsd:sequence>
          <xsd:element ref="pc:Terms" minOccurs="0" maxOccurs="1"/>
        </xsd:sequence>
      </xsd:complexType>
    </xsd:element>
    <xsd:element name="TaxCatchAll" ma:index="24" nillable="true" ma:displayName="Colonne Attraper tout de Taxonomie" ma:hidden="true" ma:list="{e5953ddd-2a16-4db4-83b6-7d159e382c71}" ma:internalName="TaxCatchAll" ma:showField="CatchAllData" ma:web="f8c92dff-45bb-48ef-bef4-42f7418ce538">
      <xsd:complexType>
        <xsd:complexContent>
          <xsd:extension base="dms:MultiChoiceLookup">
            <xsd:sequence>
              <xsd:element name="Value" type="dms:Lookup" maxOccurs="unbounded" minOccurs="0" nillable="true"/>
            </xsd:sequence>
          </xsd:extension>
        </xsd:complexContent>
      </xsd:complexType>
    </xsd:element>
    <xsd:element name="IND_DEPARTMENT_0" ma:index="25" nillable="true" ma:taxonomy="true" ma:internalName="IND_DEPARTMENT_0" ma:taxonomyFieldName="IND_DEPARTMENT" ma:displayName="Département" ma:default="" ma:fieldId="{017f5acd-c7a3-446e-adc7-c9a6cbb2327d}" ma:sspId="3fa1e208-5976-4148-a97e-6a12640b510d" ma:termSetId="60fde6fa-da6b-4a37-890a-55b5352265c4" ma:anchorId="00000000-0000-0000-0000-000000000000" ma:open="false" ma:isKeyword="false">
      <xsd:complexType>
        <xsd:sequence>
          <xsd:element ref="pc:Terms" minOccurs="0" maxOccurs="1"/>
        </xsd:sequence>
      </xsd:complexType>
    </xsd:element>
    <xsd:element name="IND_SEGMENT_0" ma:index="27" nillable="true" ma:taxonomy="true" ma:internalName="IND_SEGMENT_0" ma:taxonomyFieldName="IND_SEGMENT" ma:displayName="Segment" ma:default="" ma:fieldId="{7c564402-7d00-4446-9007-5a55fc1c12f7}" ma:sspId="3fa1e208-5976-4148-a97e-6a12640b510d" ma:termSetId="97e1d83c-6223-4a3a-8d41-1d7d0f9ccb89" ma:anchorId="00000000-0000-0000-0000-000000000000" ma:open="false" ma:isKeyword="false">
      <xsd:complexType>
        <xsd:sequence>
          <xsd:element ref="pc:Terms" minOccurs="0" maxOccurs="1"/>
        </xsd:sequence>
      </xsd:complexType>
    </xsd:element>
    <xsd:element name="IND_THEME_0" ma:index="29" nillable="true" ma:taxonomy="true" ma:internalName="IND_THEME_0" ma:taxonomyFieldName="IND_THEME" ma:displayName="Thème" ma:default="" ma:fieldId="{96fed55b-77e8-41d7-8d6b-ee782f31eccc}" ma:sspId="3fa1e208-5976-4148-a97e-6a12640b510d" ma:termSetId="71df6d4e-6c84-4b1f-af7c-dd3824533be9" ma:anchorId="00000000-0000-0000-0000-000000000000" ma:open="false" ma:isKeyword="false">
      <xsd:complexType>
        <xsd:sequence>
          <xsd:element ref="pc:Terms" minOccurs="0" maxOccurs="1"/>
        </xsd:sequence>
      </xsd:complexType>
    </xsd:element>
    <xsd:element name="TaxCatchAllLabel" ma:index="30" nillable="true" ma:displayName="Colonne Attraper tout de Taxonomie1" ma:hidden="true" ma:list="{e5953ddd-2a16-4db4-83b6-7d159e382c71}" ma:internalName="TaxCatchAllLabel" ma:readOnly="true" ma:showField="CatchAllDataLabel" ma:web="f8c92dff-45bb-48ef-bef4-42f7418ce538">
      <xsd:complexType>
        <xsd:complexContent>
          <xsd:extension base="dms:MultiChoiceLookup">
            <xsd:sequence>
              <xsd:element name="Value" type="dms:Lookup" maxOccurs="unbounded" minOccurs="0" nillable="true"/>
            </xsd:sequence>
          </xsd:extension>
        </xsd:complexContent>
      </xsd:complexType>
    </xsd:element>
    <xsd:element name="IND_ENTITY_0" ma:index="33" nillable="true" ma:taxonomy="true" ma:internalName="IND_ENTITY_0" ma:taxonomyFieldName="IND_ENTITY" ma:displayName="Entité" ma:default="" ma:fieldId="{7ab495d2-f692-4269-8726-877c65c12254}" ma:sspId="3fa1e208-5976-4148-a97e-6a12640b510d" ma:termSetId="06f31f1e-fe00-4b1d-889a-6c57ced47cf0" ma:anchorId="00000000-0000-0000-0000-000000000000" ma:open="false" ma:isKeyword="false">
      <xsd:complexType>
        <xsd:sequence>
          <xsd:element ref="pc:Terms" minOccurs="0" maxOccurs="1"/>
        </xsd:sequence>
      </xsd:complexType>
    </xsd:element>
    <xsd:element name="IND_SITE_0" ma:index="35" nillable="true" ma:taxonomy="true" ma:internalName="IND_SITE_0" ma:taxonomyFieldName="IND_SITE" ma:displayName="Site" ma:default="" ma:fieldId="{ce93a1e2-4921-4e1f-9d2d-7deb219b5e11}" ma:sspId="3fa1e208-5976-4148-a97e-6a12640b510d" ma:termSetId="8870355e-00bb-4239-bb68-13138dd0a3c3" ma:anchorId="00000000-0000-0000-0000-000000000000" ma:open="false" ma:isKeyword="false">
      <xsd:complexType>
        <xsd:sequence>
          <xsd:element ref="pc:Terms" minOccurs="0" maxOccurs="1"/>
        </xsd:sequence>
      </xsd:complexType>
    </xsd:element>
    <xsd:element name="IND_SUMMARY" ma:index="37" nillable="true" ma:displayName="Résumé" ma:internalName="IND_SUMMARY">
      <xsd:simpleType>
        <xsd:restriction base="dms:Note">
          <xsd:maxLength value="255"/>
        </xsd:restriction>
      </xsd:simpleType>
    </xsd:element>
    <xsd:element name="IND_ACCESSTYPE_0" ma:index="39" nillable="true" ma:taxonomy="true" ma:internalName="IND_ACCESSTYPE_0" ma:taxonomyFieldName="IND_ACCESSTYPE" ma:displayName="Type d'accès" ma:default="" ma:fieldId="{00ac3de9-e71e-476d-9979-3690bf34aba9}" ma:sspId="3fa1e208-5976-4148-a97e-6a12640b510d" ma:termSetId="2df47acd-7971-4646-9bc6-6138f63d8c07" ma:anchorId="00000000-0000-0000-0000-000000000000" ma:open="false" ma:isKeyword="false">
      <xsd:complexType>
        <xsd:sequence>
          <xsd:element ref="pc:Terms" minOccurs="0" maxOccurs="1"/>
        </xsd:sequence>
      </xsd:complexType>
    </xsd:element>
    <xsd:element name="IND_ZONEGEO_0" ma:index="41" nillable="true" ma:taxonomy="true" ma:internalName="IND_ZONEGEO_0" ma:taxonomyFieldName="IND_ZONEGEO" ma:displayName="Zone géographique" ma:default="" ma:fieldId="{08b90836-27e5-4826-8aae-0a46c143e539}" ma:sspId="3fa1e208-5976-4148-a97e-6a12640b510d" ma:termSetId="b809b6c5-8c6a-4a81-b79c-f611a794f46e" ma:anchorId="00000000-0000-0000-0000-000000000000" ma:open="false" ma:isKeyword="false">
      <xsd:complexType>
        <xsd:sequence>
          <xsd:element ref="pc:Terms" minOccurs="0" maxOccurs="1"/>
        </xsd:sequence>
      </xsd:complexType>
    </xsd:element>
    <xsd:element name="IND_ASSISTANTE" ma:index="43" nillable="true" ma:displayName="Assistante" ma:list="UserInfo" ma:SharePointGroup="0" ma:internalName="IND_ASSISTANT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IND_REDACTEUR" ma:index="44" nillable="true" ma:displayName="Rédacteur" ma:list="UserInfo" ma:SharePointGroup="0" ma:internalName="IND_REDACTEU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IND_GRANDCOMPTE_0" ma:index="45" nillable="true" ma:taxonomy="true" ma:internalName="IND_GRANDCOMPTE_0" ma:taxonomyFieldName="IND_GRANDCOMPTE" ma:displayName="Grand compte" ma:default="" ma:fieldId="{9bfb2e0b-51ad-404e-8426-556c42750f98}" ma:sspId="3fa1e208-5976-4148-a97e-6a12640b510d" ma:termSetId="088621da-6ed7-4ade-ba36-294e4d56c1ef" ma:anchorId="00000000-0000-0000-0000-000000000000" ma:open="true" ma:isKeyword="false">
      <xsd:complexType>
        <xsd:sequence>
          <xsd:element ref="pc:Terms" minOccurs="0" maxOccurs="1"/>
        </xsd:sequence>
      </xsd:complexType>
    </xsd:element>
    <xsd:element name="IND_SHORTLABEL" ma:index="47" nillable="true" ma:displayName="Libellé court" ma:internalName="IND_SHORTLABEL">
      <xsd:simpleType>
        <xsd:restriction base="dms:Text">
          <xsd:maxLength value="255"/>
        </xsd:restriction>
      </xsd:simpleType>
    </xsd:element>
    <xsd:element name="IND_DOCIMPORTANT" ma:index="48" nillable="true" ma:displayName="Document important" ma:internalName="IND_DOCIMPORTANT">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ec0532d6-964c-43f2-902f-91f63dfe38c2" elementFormDefault="qualified">
    <xsd:import namespace="http://schemas.microsoft.com/office/2006/documentManagement/types"/>
    <xsd:import namespace="http://schemas.microsoft.com/office/infopath/2007/PartnerControls"/>
    <xsd:element name="MediaServiceMetadata" ma:index="49" nillable="true" ma:displayName="MediaServiceMetadata" ma:hidden="true" ma:internalName="MediaServiceMetadata" ma:readOnly="true">
      <xsd:simpleType>
        <xsd:restriction base="dms:Note"/>
      </xsd:simpleType>
    </xsd:element>
    <xsd:element name="MediaServiceFastMetadata" ma:index="50"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33134DB-684F-4116-A028-B900EE92E1A9}">
  <ds:schemaRefs>
    <ds:schemaRef ds:uri="http://schemas.microsoft.com/office/2006/metadata/properties"/>
    <ds:schemaRef ds:uri="http://purl.org/dc/dcmitype/"/>
    <ds:schemaRef ds:uri="http://purl.org/dc/elements/1.1/"/>
    <ds:schemaRef ds:uri="ec0532d6-964c-43f2-902f-91f63dfe38c2"/>
    <ds:schemaRef ds:uri="http://schemas.microsoft.com/office/2006/documentManagement/types"/>
    <ds:schemaRef ds:uri="http://schemas.microsoft.com/office/infopath/2007/PartnerControls"/>
    <ds:schemaRef ds:uri="http://purl.org/dc/terms/"/>
    <ds:schemaRef ds:uri="http://schemas.openxmlformats.org/package/2006/metadata/core-properties"/>
    <ds:schemaRef ds:uri="f8c92dff-45bb-48ef-bef4-42f7418ce538"/>
    <ds:schemaRef ds:uri="http://www.w3.org/XML/1998/namespace"/>
  </ds:schemaRefs>
</ds:datastoreItem>
</file>

<file path=customXml/itemProps2.xml><?xml version="1.0" encoding="utf-8"?>
<ds:datastoreItem xmlns:ds="http://schemas.openxmlformats.org/officeDocument/2006/customXml" ds:itemID="{BDF2D7B3-D63C-4CEA-BEA5-791C6DB42F71}">
  <ds:schemaRefs>
    <ds:schemaRef ds:uri="http://schemas.microsoft.com/sharepoint/v3/contenttype/forms"/>
  </ds:schemaRefs>
</ds:datastoreItem>
</file>

<file path=customXml/itemProps3.xml><?xml version="1.0" encoding="utf-8"?>
<ds:datastoreItem xmlns:ds="http://schemas.openxmlformats.org/officeDocument/2006/customXml" ds:itemID="{9171AF84-1AAE-425F-8E3F-78408240D69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8c92dff-45bb-48ef-bef4-42f7418ce538"/>
    <ds:schemaRef ds:uri="ec0532d6-964c-43f2-902f-91f63dfe38c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15</vt:i4>
      </vt:variant>
      <vt:variant>
        <vt:lpstr>Plages nommées</vt:lpstr>
      </vt:variant>
      <vt:variant>
        <vt:i4>2</vt:i4>
      </vt:variant>
    </vt:vector>
  </HeadingPairs>
  <TitlesOfParts>
    <vt:vector size="17" baseType="lpstr">
      <vt:lpstr>Préambule</vt:lpstr>
      <vt:lpstr>Indicateurs (draft)</vt:lpstr>
      <vt:lpstr>Axe 1</vt:lpstr>
      <vt:lpstr>Axe 2</vt:lpstr>
      <vt:lpstr>Axe 3</vt:lpstr>
      <vt:lpstr>Axe 4</vt:lpstr>
      <vt:lpstr>Axe 5</vt:lpstr>
      <vt:lpstr>Indicateurs</vt:lpstr>
      <vt:lpstr>trame filière</vt:lpstr>
      <vt:lpstr>trame compétences-piliers</vt:lpstr>
      <vt:lpstr>(Dé)Construction et aménagement</vt:lpstr>
      <vt:lpstr>Alimentation</vt:lpstr>
      <vt:lpstr>Note finale</vt:lpstr>
      <vt:lpstr>Calculs</vt:lpstr>
      <vt:lpstr>Listes_v1</vt:lpstr>
      <vt:lpstr>'Axe 2'!Zone_d_impression</vt:lpstr>
      <vt:lpstr>'Axe 3'!Zone_d_impression</vt:lpstr>
    </vt:vector>
  </TitlesOfParts>
  <Company>ADEME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ADEME</dc:creator>
  <cp:lastModifiedBy>Nicolas VALLEE</cp:lastModifiedBy>
  <cp:lastPrinted>2019-12-02T13:55:35Z</cp:lastPrinted>
  <dcterms:created xsi:type="dcterms:W3CDTF">2019-06-11T08:13:14Z</dcterms:created>
  <dcterms:modified xsi:type="dcterms:W3CDTF">2021-05-20T10:57:16Z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0x0101003C6509C072884BC9A97F079EA8039DD3020200BE29182434CA58409BAFEB095B8FEE0C</vt:lpwstr>
  </property>
  <property fmtid="{D5CDD505-2E9C-101B-9397-08002B2CF9AE}" pid="3" name="IND_NATUREOFFRE_0">
    <vt:lpwstr>Offre|19c9d843-14a8-472a-9673-d3634551177f</vt:lpwstr>
  </property>
  <property fmtid="{D5CDD505-2E9C-101B-9397-08002B2CF9AE}" pid="4" name="IND_NATUREOFFRE">
    <vt:lpwstr>1;#Offre|19c9d843-14a8-472a-9673-d3634551177f</vt:lpwstr>
  </property>
  <property fmtid="{D5CDD505-2E9C-101B-9397-08002B2CF9AE}" pid="5" name="IND_PROJETRETD">
    <vt:lpwstr/>
  </property>
  <property fmtid="{D5CDD505-2E9C-101B-9397-08002B2CF9AE}" pid="6" name="IND_THEME">
    <vt:lpwstr>8;#Ecologie industrielle territoriale|6223ec1b-59d9-4f70-9b2c-9fe1307fca4f</vt:lpwstr>
  </property>
  <property fmtid="{D5CDD505-2E9C-101B-9397-08002B2CF9AE}" pid="7" name="IND_AGENCEENVOI">
    <vt:lpwstr>14;#Toulouse|eda65331-b89f-4ff2-b548-e4dfd30a456b</vt:lpwstr>
  </property>
  <property fmtid="{D5CDD505-2E9C-101B-9397-08002B2CF9AE}" pid="8" name="IND_SEGMENT">
    <vt:lpwstr>10;#Ecologie industrielle territoriale|124c6ac3-7283-49b1-a695-baa5c12bf484</vt:lpwstr>
  </property>
  <property fmtid="{D5CDD505-2E9C-101B-9397-08002B2CF9AE}" pid="9" name="IND_TYPEMISSION">
    <vt:lpwstr>18;#Assistance à Maître d'ouvrage Généraliste et accompagnement|274eed56-d29a-4b2d-b5f6-dc07c76f3c9f</vt:lpwstr>
  </property>
  <property fmtid="{D5CDD505-2E9C-101B-9397-08002B2CF9AE}" pid="10" name="IND_CLIENTFACTURE">
    <vt:lpwstr>2;#ADEME ANGERS|9d00f40a-cfd8-433d-a4b7-fb4466f35c67</vt:lpwstr>
  </property>
  <property fmtid="{D5CDD505-2E9C-101B-9397-08002B2CF9AE}" pid="11" name="IND_DATERENDU">
    <vt:filetime>2020-12-31T00:00:00Z</vt:filetime>
  </property>
  <property fmtid="{D5CDD505-2E9C-101B-9397-08002B2CF9AE}" pid="12" name="IND_GRANDCOMPTE">
    <vt:lpwstr/>
  </property>
  <property fmtid="{D5CDD505-2E9C-101B-9397-08002B2CF9AE}" pid="13" name="IND_ENTITY">
    <vt:lpwstr>15;#Inddigo|08b3a3d4-4c91-43e4-98a9-3655a76c9a6e</vt:lpwstr>
  </property>
  <property fmtid="{D5CDD505-2E9C-101B-9397-08002B2CF9AE}" pid="14" name="IND_ETATAFFAIRE">
    <vt:lpwstr>19;#En cours|d3e19a53-fe68-475d-a20b-45d5d7ba0737</vt:lpwstr>
  </property>
  <property fmtid="{D5CDD505-2E9C-101B-9397-08002B2CF9AE}" pid="15" name="IND_DOCSREFERENCE">
    <vt:lpwstr/>
  </property>
  <property fmtid="{D5CDD505-2E9C-101B-9397-08002B2CF9AE}" pid="16" name="IND_DEPARTMENT">
    <vt:lpwstr>12;#Déchets ＆ Ecologie Industrielle|defb8aa4-90d7-4cdd-8e45-a68dec5668b5</vt:lpwstr>
  </property>
  <property fmtid="{D5CDD505-2E9C-101B-9397-08002B2CF9AE}" pid="17" name="IND_ZONEGEO">
    <vt:lpwstr/>
  </property>
  <property fmtid="{D5CDD505-2E9C-101B-9397-08002B2CF9AE}" pid="18" name="IND_ETATPROPOSITION">
    <vt:lpwstr>17;#Gagnée|6bbaaaac-3cd1-45ec-8de7-4259d9705f6f</vt:lpwstr>
  </property>
  <property fmtid="{D5CDD505-2E9C-101B-9397-08002B2CF9AE}" pid="19" name="IND_NUMEROOFFRE">
    <vt:lpwstr>6;#72365|d61f5c71-3c9d-4d44-8969-629e613b698c</vt:lpwstr>
  </property>
  <property fmtid="{D5CDD505-2E9C-101B-9397-08002B2CF9AE}" pid="20" name="IND_AGENCEENVOI_0">
    <vt:lpwstr>Toulouse|eda65331-b89f-4ff2-b548-e4dfd30a456b</vt:lpwstr>
  </property>
  <property fmtid="{D5CDD505-2E9C-101B-9397-08002B2CF9AE}" pid="21" name="IND_SITE">
    <vt:lpwstr>14;#Toulouse|eda65331-b89f-4ff2-b548-e4dfd30a456b</vt:lpwstr>
  </property>
  <property fmtid="{D5CDD505-2E9C-101B-9397-08002B2CF9AE}" pid="22" name="IND_ETATPROPOSITION_0">
    <vt:lpwstr>Gagnée|6bbaaaac-3cd1-45ec-8de7-4259d9705f6f</vt:lpwstr>
  </property>
  <property fmtid="{D5CDD505-2E9C-101B-9397-08002B2CF9AE}" pid="23" name="IND_CLIENTFINAL">
    <vt:lpwstr>2;#ADEME ANGERS|9d00f40a-cfd8-433d-a4b7-fb4466f35c67</vt:lpwstr>
  </property>
  <property fmtid="{D5CDD505-2E9C-101B-9397-08002B2CF9AE}" pid="24" name="IND_NUMEROAFFAIRE">
    <vt:lpwstr>20;#10007957|53228161-2df1-4627-ba14-805e85c23346</vt:lpwstr>
  </property>
  <property fmtid="{D5CDD505-2E9C-101B-9397-08002B2CF9AE}" pid="25" name="IND_DATESAISI">
    <vt:filetime>2020-12-03T00:00:00Z</vt:filetime>
  </property>
  <property fmtid="{D5CDD505-2E9C-101B-9397-08002B2CF9AE}" pid="26" name="IND_ACCESSTYPE">
    <vt:lpwstr/>
  </property>
</Properties>
</file>