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625"/>
  <workbookPr defaultThemeVersion="166925"/>
  <mc:AlternateContent xmlns:mc="http://schemas.openxmlformats.org/markup-compatibility/2006">
    <mc:Choice Requires="x15">
      <x15ac:absPath xmlns:x15ac="http://schemas.microsoft.com/office/spreadsheetml/2010/11/ac" url="C:\dev\dx8\Documentation\"/>
    </mc:Choice>
  </mc:AlternateContent>
  <bookViews>
    <workbookView xWindow="0" yWindow="0" windowWidth="16200" windowHeight="9480" tabRatio="825" activeTab="8" xr2:uid="{AFE23C39-9A58-474F-ABBF-64E996670EE6}"/>
  </bookViews>
  <sheets>
    <sheet name="Graphics" sheetId="2" r:id="rId1"/>
    <sheet name="Registers" sheetId="5" r:id="rId2"/>
    <sheet name="Memory Locations" sheetId="4" r:id="rId3"/>
    <sheet name="Screen Flags" sheetId="13" r:id="rId4"/>
    <sheet name="Sprite Flags" sheetId="6" r:id="rId5"/>
    <sheet name="Scanlines" sheetId="8" r:id="rId6"/>
    <sheet name="Cycles" sheetId="9" r:id="rId7"/>
    <sheet name="Scanline Timings" sheetId="10" r:id="rId8"/>
    <sheet name="Cycles2" sheetId="15" r:id="rId9"/>
    <sheet name="Sheet1" sheetId="18" r:id="rId10"/>
    <sheet name="Graphics Memory Layout" sheetId="17" r:id="rId11"/>
    <sheet name="Fetch Cycles Possibilities 2" sheetId="16" r:id="rId12"/>
    <sheet name="Fetch Cycle Possibilities" sheetId="12" r:id="rId13"/>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5" i="15" l="1"/>
  <c r="Q4" i="15"/>
  <c r="C2" i="4"/>
  <c r="P28" i="5"/>
  <c r="P27" i="5"/>
  <c r="P26" i="5"/>
  <c r="AV10" i="15" l="1"/>
  <c r="AV11" i="15" s="1"/>
  <c r="AV13" i="15" s="1"/>
  <c r="C7" i="4" l="1"/>
  <c r="R18" i="2"/>
  <c r="R15" i="2"/>
  <c r="R9" i="2"/>
  <c r="R6" i="2"/>
  <c r="C6" i="4"/>
  <c r="G11" i="2"/>
  <c r="G12" i="2" s="1"/>
  <c r="K9" i="5"/>
  <c r="K8" i="5"/>
  <c r="K7" i="5"/>
  <c r="K6" i="5"/>
  <c r="K5" i="5"/>
  <c r="K4" i="5"/>
  <c r="K3" i="5"/>
  <c r="W4" i="10"/>
  <c r="D17" i="9"/>
  <c r="D25" i="9"/>
  <c r="D16" i="9"/>
  <c r="G13" i="2" l="1"/>
  <c r="G19" i="2" s="1"/>
  <c r="P30" i="5"/>
  <c r="P31" i="5" s="1"/>
  <c r="P32" i="5" s="1"/>
  <c r="D18" i="9"/>
  <c r="D11" i="9"/>
  <c r="D14" i="9" s="1"/>
  <c r="D10" i="9"/>
  <c r="D9" i="9"/>
  <c r="D8" i="9"/>
  <c r="D32" i="9" l="1"/>
  <c r="D34" i="9" s="1"/>
  <c r="D35" i="9" s="1"/>
  <c r="D21" i="9" l="1"/>
  <c r="D20" i="9"/>
  <c r="I16" i="8"/>
  <c r="I17" i="8" s="1"/>
  <c r="I18" i="8" s="1"/>
  <c r="B13" i="8"/>
  <c r="B14" i="8" s="1"/>
  <c r="B15" i="8" s="1"/>
  <c r="D12" i="9" l="1"/>
  <c r="D15" i="9" s="1"/>
  <c r="D13" i="9"/>
  <c r="D24" i="9" s="1"/>
  <c r="N8" i="8"/>
  <c r="N9" i="8" s="1"/>
  <c r="N7" i="8"/>
  <c r="J8" i="8"/>
  <c r="J6" i="8"/>
  <c r="C8" i="8"/>
  <c r="I6" i="8"/>
  <c r="C6" i="8"/>
  <c r="B6" i="8"/>
  <c r="E1" i="8"/>
  <c r="J5" i="8"/>
  <c r="J7" i="8" s="1"/>
  <c r="C5" i="8"/>
  <c r="B7" i="8"/>
  <c r="D22" i="9" l="1"/>
  <c r="D23" i="9" s="1"/>
  <c r="D19" i="9" s="1"/>
  <c r="J9" i="8"/>
  <c r="J10" i="8" s="1"/>
  <c r="C7" i="8"/>
  <c r="C9" i="8" s="1"/>
  <c r="C10" i="8" s="1"/>
  <c r="J13" i="8" l="1"/>
  <c r="L4" i="5" l="1"/>
  <c r="E4" i="5"/>
  <c r="E5" i="5" s="1"/>
  <c r="E6" i="5" s="1"/>
  <c r="E7" i="5" s="1"/>
  <c r="E8" i="5" s="1"/>
  <c r="E9" i="5" s="1"/>
  <c r="E10" i="5" s="1"/>
  <c r="E11" i="5" s="1"/>
  <c r="E12" i="5" s="1"/>
  <c r="E13" i="5" s="1"/>
  <c r="E14" i="5" s="1"/>
  <c r="E15" i="5" s="1"/>
  <c r="E16" i="5" s="1"/>
  <c r="K26" i="5" l="1"/>
  <c r="E17" i="5"/>
  <c r="L5" i="5"/>
  <c r="L6" i="5" s="1"/>
  <c r="L7" i="5" s="1"/>
  <c r="L8" i="5" s="1"/>
  <c r="L9" i="5" s="1"/>
  <c r="I19" i="4"/>
  <c r="L6" i="2"/>
  <c r="D3" i="4"/>
  <c r="C19" i="2"/>
  <c r="B19" i="2"/>
  <c r="B12" i="2"/>
  <c r="B11" i="2"/>
  <c r="B5" i="2"/>
  <c r="L10" i="5" l="1"/>
  <c r="E18" i="5"/>
  <c r="D4" i="4"/>
  <c r="D5" i="4" s="1"/>
  <c r="D6" i="4" s="1"/>
  <c r="D7" i="4" s="1"/>
  <c r="D8" i="4" s="1"/>
  <c r="D9" i="4" s="1"/>
  <c r="D10" i="4" s="1"/>
  <c r="E19" i="5" l="1"/>
  <c r="E20" i="5" l="1"/>
  <c r="C19" i="4"/>
  <c r="D11" i="4"/>
  <c r="D12" i="4" s="1"/>
  <c r="D13" i="4" s="1"/>
  <c r="D14" i="4" s="1"/>
  <c r="D15" i="4" s="1"/>
  <c r="D16" i="4" s="1"/>
  <c r="D17" i="4" s="1"/>
  <c r="C20" i="4" l="1"/>
  <c r="E5" i="4"/>
  <c r="E6" i="4"/>
  <c r="G6" i="4" s="1"/>
  <c r="H6" i="4" s="1"/>
  <c r="E3" i="4"/>
  <c r="F3" i="4" s="1"/>
  <c r="E7" i="4"/>
  <c r="G7" i="4" s="1"/>
  <c r="H7" i="4" s="1"/>
  <c r="E11" i="4"/>
  <c r="G11" i="4" s="1"/>
  <c r="H11" i="4" s="1"/>
  <c r="E15" i="4"/>
  <c r="G15" i="4" s="1"/>
  <c r="H15" i="4" s="1"/>
  <c r="E9" i="4"/>
  <c r="G9" i="4" s="1"/>
  <c r="H9" i="4" s="1"/>
  <c r="E13" i="4"/>
  <c r="G13" i="4" s="1"/>
  <c r="H13" i="4" s="1"/>
  <c r="E17" i="4"/>
  <c r="G17" i="4" s="1"/>
  <c r="H17" i="4" s="1"/>
  <c r="E10" i="4"/>
  <c r="G10" i="4" s="1"/>
  <c r="H10" i="4" s="1"/>
  <c r="E14" i="4"/>
  <c r="G14" i="4" s="1"/>
  <c r="H14" i="4" s="1"/>
  <c r="E2" i="4"/>
  <c r="G2" i="4" s="1"/>
  <c r="H2" i="4" s="1"/>
  <c r="E4" i="4"/>
  <c r="G4" i="4" s="1"/>
  <c r="H4" i="4" s="1"/>
  <c r="E8" i="4"/>
  <c r="G8" i="4" s="1"/>
  <c r="H8" i="4" s="1"/>
  <c r="E12" i="4"/>
  <c r="G12" i="4" s="1"/>
  <c r="H12" i="4" s="1"/>
  <c r="E16" i="4"/>
  <c r="G16" i="4" s="1"/>
  <c r="H16" i="4" s="1"/>
  <c r="F5" i="4"/>
  <c r="F4" i="4" l="1"/>
  <c r="C21" i="4"/>
  <c r="D20" i="4"/>
  <c r="I4" i="4"/>
  <c r="K4" i="4" s="1"/>
  <c r="F6" i="4"/>
  <c r="M1" i="5"/>
  <c r="G3" i="4"/>
  <c r="H3" i="4" s="1"/>
  <c r="I7" i="4"/>
  <c r="J7" i="4" s="1"/>
  <c r="L7" i="4" s="1"/>
  <c r="E1" i="5"/>
  <c r="G5" i="4"/>
  <c r="H5" i="4" s="1"/>
  <c r="F8" i="4"/>
  <c r="I6" i="4"/>
  <c r="I5" i="4"/>
  <c r="I3" i="4"/>
  <c r="F2" i="4"/>
  <c r="I2" i="4"/>
  <c r="F7" i="4"/>
  <c r="J4" i="4" l="1"/>
  <c r="L4" i="4" s="1"/>
  <c r="K7" i="4"/>
  <c r="F3" i="5"/>
  <c r="F6" i="5"/>
  <c r="F8" i="5"/>
  <c r="F16" i="5"/>
  <c r="F4" i="5"/>
  <c r="F10" i="5"/>
  <c r="F11" i="5"/>
  <c r="F5" i="5"/>
  <c r="F9" i="5"/>
  <c r="F7" i="5"/>
  <c r="F12" i="5"/>
  <c r="F17" i="5"/>
  <c r="F14" i="5"/>
  <c r="F13" i="5"/>
  <c r="F15" i="5"/>
  <c r="F18" i="5"/>
  <c r="F19" i="5"/>
  <c r="F20" i="5"/>
  <c r="M3" i="5"/>
  <c r="N3" i="5" s="1"/>
  <c r="M4" i="5"/>
  <c r="N4" i="5" s="1"/>
  <c r="M9" i="5"/>
  <c r="N9" i="5" s="1"/>
  <c r="M6" i="5"/>
  <c r="N6" i="5" s="1"/>
  <c r="M5" i="5"/>
  <c r="N5" i="5" s="1"/>
  <c r="M7" i="5"/>
  <c r="N7" i="5" s="1"/>
  <c r="M8" i="5"/>
  <c r="N8" i="5" s="1"/>
  <c r="M10" i="5"/>
  <c r="N10" i="5" s="1"/>
  <c r="J3" i="4"/>
  <c r="L3" i="4" s="1"/>
  <c r="K3" i="4"/>
  <c r="J5" i="4"/>
  <c r="L5" i="4" s="1"/>
  <c r="K5" i="4"/>
  <c r="J2" i="4"/>
  <c r="L2" i="4" s="1"/>
  <c r="K2" i="4"/>
  <c r="J6" i="4"/>
  <c r="L6" i="4" s="1"/>
  <c r="K6" i="4"/>
  <c r="I8" i="4"/>
  <c r="G18" i="5" l="1"/>
  <c r="H18" i="5"/>
  <c r="H17" i="5"/>
  <c r="G17" i="5"/>
  <c r="G5" i="5"/>
  <c r="H5" i="5"/>
  <c r="G16" i="5"/>
  <c r="H16" i="5"/>
  <c r="H15" i="5"/>
  <c r="G15" i="5"/>
  <c r="G12" i="5"/>
  <c r="H12" i="5"/>
  <c r="G11" i="5"/>
  <c r="H11" i="5"/>
  <c r="G8" i="5"/>
  <c r="H8" i="5"/>
  <c r="G20" i="5"/>
  <c r="H20" i="5"/>
  <c r="H13" i="5"/>
  <c r="G13" i="5"/>
  <c r="G7" i="5"/>
  <c r="H7" i="5"/>
  <c r="G10" i="5"/>
  <c r="H10" i="5"/>
  <c r="G6" i="5"/>
  <c r="H6" i="5"/>
  <c r="H19" i="5"/>
  <c r="G19" i="5"/>
  <c r="G14" i="5"/>
  <c r="H14" i="5"/>
  <c r="G9" i="5"/>
  <c r="H9" i="5"/>
  <c r="G4" i="5"/>
  <c r="H4" i="5"/>
  <c r="G3" i="5"/>
  <c r="H3" i="5"/>
  <c r="K8" i="4"/>
  <c r="J8" i="4"/>
  <c r="L8" i="4" s="1"/>
  <c r="I9" i="4"/>
  <c r="F9" i="4"/>
  <c r="J9" i="4" l="1"/>
  <c r="L9" i="4" s="1"/>
  <c r="K9" i="4"/>
  <c r="F10" i="4"/>
  <c r="I10" i="4"/>
  <c r="J10" i="4" l="1"/>
  <c r="L10" i="4" s="1"/>
  <c r="K10" i="4"/>
  <c r="F11" i="4"/>
  <c r="I11" i="4"/>
  <c r="K11" i="4" l="1"/>
  <c r="J11" i="4"/>
  <c r="L11" i="4" s="1"/>
  <c r="F12" i="4"/>
  <c r="I12" i="4"/>
  <c r="K12" i="4" l="1"/>
  <c r="J12" i="4"/>
  <c r="L12" i="4" s="1"/>
  <c r="I13" i="4"/>
  <c r="F13" i="4"/>
  <c r="J13" i="4" l="1"/>
  <c r="L13" i="4" s="1"/>
  <c r="K13" i="4"/>
  <c r="I14" i="4"/>
  <c r="F14" i="4"/>
  <c r="J14" i="4" l="1"/>
  <c r="L14" i="4" s="1"/>
  <c r="K14" i="4"/>
  <c r="F15" i="4"/>
  <c r="I15" i="4"/>
  <c r="K15" i="4" l="1"/>
  <c r="J15" i="4"/>
  <c r="L15" i="4" s="1"/>
  <c r="I16" i="4"/>
  <c r="F16" i="4"/>
  <c r="F17" i="4"/>
  <c r="I17" i="4"/>
  <c r="K16" i="4" l="1"/>
  <c r="J16" i="4"/>
  <c r="L16" i="4" s="1"/>
  <c r="J17" i="4"/>
  <c r="L17" i="4" s="1"/>
  <c r="K17" i="4"/>
  <c r="D25" i="5"/>
</calcChain>
</file>

<file path=xl/sharedStrings.xml><?xml version="1.0" encoding="utf-8"?>
<sst xmlns="http://schemas.openxmlformats.org/spreadsheetml/2006/main" count="1023" uniqueCount="393">
  <si>
    <t>Rows</t>
  </si>
  <si>
    <t>Resolution</t>
  </si>
  <si>
    <t>Width</t>
  </si>
  <si>
    <t>Height</t>
  </si>
  <si>
    <t>Character Size</t>
  </si>
  <si>
    <t>px</t>
  </si>
  <si>
    <t>Size</t>
  </si>
  <si>
    <t>Columns</t>
  </si>
  <si>
    <t>Bytes per character</t>
  </si>
  <si>
    <t>Bytes per colour</t>
  </si>
  <si>
    <t>Total Ram Required</t>
  </si>
  <si>
    <t>Screen Size</t>
  </si>
  <si>
    <t>Name</t>
  </si>
  <si>
    <t>Offset</t>
  </si>
  <si>
    <t>Screen1</t>
  </si>
  <si>
    <t>Fast Ram Size</t>
  </si>
  <si>
    <t>Screen0</t>
  </si>
  <si>
    <t>Registers</t>
  </si>
  <si>
    <t>Page</t>
  </si>
  <si>
    <t>Sprites</t>
  </si>
  <si>
    <t>Max Width</t>
  </si>
  <si>
    <t>Max Height</t>
  </si>
  <si>
    <t>Data Size</t>
  </si>
  <si>
    <t>Palette</t>
  </si>
  <si>
    <t>Colours</t>
  </si>
  <si>
    <t>Best Page</t>
  </si>
  <si>
    <t>Page Aligned</t>
  </si>
  <si>
    <t>End</t>
  </si>
  <si>
    <t>Begin</t>
  </si>
  <si>
    <t>Register</t>
  </si>
  <si>
    <t>Fast Ram</t>
  </si>
  <si>
    <t>Origin</t>
  </si>
  <si>
    <t>GFX_SCREEN</t>
  </si>
  <si>
    <t>GFX_SCREEN0_FLAGS</t>
  </si>
  <si>
    <t>GFX_SCREEN1_FLAGS</t>
  </si>
  <si>
    <t>GFX_SPRITE_X</t>
  </si>
  <si>
    <t>GFX_SPRITE_Y</t>
  </si>
  <si>
    <t>GFX_SPRITE_ENABLED</t>
  </si>
  <si>
    <t>GFX_FLAGS</t>
  </si>
  <si>
    <t>GFX_ADDR</t>
  </si>
  <si>
    <t>GFX_SPRITE_PALETTE</t>
  </si>
  <si>
    <t>Sprite Flags</t>
  </si>
  <si>
    <t>Flip H</t>
  </si>
  <si>
    <t xml:space="preserve"> 9th bit of X</t>
  </si>
  <si>
    <t>8x8</t>
  </si>
  <si>
    <t>16x16</t>
  </si>
  <si>
    <t>24x24</t>
  </si>
  <si>
    <t>Sprite Size Types</t>
  </si>
  <si>
    <t>GFX_COLLISIONS</t>
  </si>
  <si>
    <t>Collision Flags</t>
  </si>
  <si>
    <t>FLAG A</t>
  </si>
  <si>
    <t>FLAG B</t>
  </si>
  <si>
    <t>FLAG C</t>
  </si>
  <si>
    <t>FLAG D</t>
  </si>
  <si>
    <t>Results are copied into SPRITE_COLLISIONS</t>
  </si>
  <si>
    <t>Sorting Layer</t>
  </si>
  <si>
    <t>Scanlines</t>
  </si>
  <si>
    <t>PAL</t>
  </si>
  <si>
    <t>VBlank</t>
  </si>
  <si>
    <t>Visible</t>
  </si>
  <si>
    <t>Cycles</t>
  </si>
  <si>
    <t>Hz</t>
  </si>
  <si>
    <t>Mhz</t>
  </si>
  <si>
    <t>C64</t>
  </si>
  <si>
    <t>FPS</t>
  </si>
  <si>
    <t>DX8</t>
  </si>
  <si>
    <t>Pixels/Cycle</t>
  </si>
  <si>
    <t>CPU Rate</t>
  </si>
  <si>
    <t>Px</t>
  </si>
  <si>
    <t>GPU Rate</t>
  </si>
  <si>
    <t>x</t>
  </si>
  <si>
    <t>Upper VBlank</t>
  </si>
  <si>
    <t>HBlank</t>
  </si>
  <si>
    <t>Lower Vblank</t>
  </si>
  <si>
    <t>Dot Clock</t>
  </si>
  <si>
    <t>Pixels per second</t>
  </si>
  <si>
    <t>Bytes per Pixel</t>
  </si>
  <si>
    <t>Buffer Size</t>
  </si>
  <si>
    <t>bytes</t>
  </si>
  <si>
    <t>Pixels per cycle</t>
  </si>
  <si>
    <t>Cycles per scanline</t>
  </si>
  <si>
    <t>Cycles per frame</t>
  </si>
  <si>
    <t>Pixels</t>
  </si>
  <si>
    <t>H Blank Left</t>
  </si>
  <si>
    <t>H Blank Right</t>
  </si>
  <si>
    <t>H Blank Cycles</t>
  </si>
  <si>
    <t>H Blank Start</t>
  </si>
  <si>
    <t>V Blank Cycles</t>
  </si>
  <si>
    <t>V Blank Top</t>
  </si>
  <si>
    <t>V Blank Scanlines</t>
  </si>
  <si>
    <t>V Blank Bottom</t>
  </si>
  <si>
    <t>V Blank Start</t>
  </si>
  <si>
    <t>V Blank Lower Cycles</t>
  </si>
  <si>
    <t>V Blank Upper Cycles</t>
  </si>
  <si>
    <t>H Blank Px</t>
  </si>
  <si>
    <t>Cpu Rate</t>
  </si>
  <si>
    <t>Cpu per frame</t>
  </si>
  <si>
    <t>H Blank Cycles Left</t>
  </si>
  <si>
    <t>Row 0 Copy</t>
  </si>
  <si>
    <t>Scanline Cycles</t>
  </si>
  <si>
    <t>Row 0</t>
  </si>
  <si>
    <t>Row 1</t>
  </si>
  <si>
    <t>Row</t>
  </si>
  <si>
    <t>Off</t>
  </si>
  <si>
    <t>Sprite ^ Row</t>
  </si>
  <si>
    <t>Phase</t>
  </si>
  <si>
    <t>Back Porch</t>
  </si>
  <si>
    <t>Front Porch</t>
  </si>
  <si>
    <t>H Blank Cycles Right</t>
  </si>
  <si>
    <t>…</t>
  </si>
  <si>
    <t>Calculate Palette Addr</t>
  </si>
  <si>
    <t>H-Blank Interrupt</t>
  </si>
  <si>
    <t>Reset Scanline Cycles</t>
  </si>
  <si>
    <t>Screen Address</t>
  </si>
  <si>
    <t>Scrolling</t>
  </si>
  <si>
    <t>Stop</t>
  </si>
  <si>
    <t>Clear</t>
  </si>
  <si>
    <t>Wait</t>
  </si>
  <si>
    <t>Calculate Tile Addr</t>
  </si>
  <si>
    <t>Collision Detect</t>
  </si>
  <si>
    <t>Collision Response</t>
  </si>
  <si>
    <t>Picture
Phase1</t>
  </si>
  <si>
    <t>Picture
Phase0</t>
  </si>
  <si>
    <t>Sprite Co-Processor
Phase 0</t>
  </si>
  <si>
    <t>Sprite Co-Processor
Phase 1</t>
  </si>
  <si>
    <t>Image</t>
  </si>
  <si>
    <t>Copy Collision</t>
  </si>
  <si>
    <t>Colour 01</t>
  </si>
  <si>
    <t>Splat 0</t>
  </si>
  <si>
    <t>Splat 3</t>
  </si>
  <si>
    <t>Splat 4</t>
  </si>
  <si>
    <t>Splat 5</t>
  </si>
  <si>
    <t>Splat 1</t>
  </si>
  <si>
    <t>Colour 23</t>
  </si>
  <si>
    <t>Splat 2</t>
  </si>
  <si>
    <t>Colour 0123</t>
  </si>
  <si>
    <t>Char 01</t>
  </si>
  <si>
    <t>Char 23</t>
  </si>
  <si>
    <t>Char 45</t>
  </si>
  <si>
    <t>Splat 6</t>
  </si>
  <si>
    <t>Char 67</t>
  </si>
  <si>
    <t>Splat 7</t>
  </si>
  <si>
    <t>Colour 89AB</t>
  </si>
  <si>
    <t>A</t>
  </si>
  <si>
    <t>B</t>
  </si>
  <si>
    <t>Char 89</t>
  </si>
  <si>
    <t>Splat 8</t>
  </si>
  <si>
    <t>Splat 9</t>
  </si>
  <si>
    <t>C</t>
  </si>
  <si>
    <t>D</t>
  </si>
  <si>
    <t>E</t>
  </si>
  <si>
    <t>F</t>
  </si>
  <si>
    <t>Colour 4567</t>
  </si>
  <si>
    <t>Char AB</t>
  </si>
  <si>
    <t>Splat A</t>
  </si>
  <si>
    <t>Splat B</t>
  </si>
  <si>
    <t>Char CD</t>
  </si>
  <si>
    <t>Colour CDEF</t>
  </si>
  <si>
    <t>Splat C</t>
  </si>
  <si>
    <t>Splat D</t>
  </si>
  <si>
    <t>Char EF</t>
  </si>
  <si>
    <t>Splat E</t>
  </si>
  <si>
    <t>Splat F</t>
  </si>
  <si>
    <t>Char F10</t>
  </si>
  <si>
    <t>3 Byte Fetch</t>
  </si>
  <si>
    <t>Color 67</t>
  </si>
  <si>
    <t>Colour AB</t>
  </si>
  <si>
    <t>Colour EF</t>
  </si>
  <si>
    <t>Colour 45</t>
  </si>
  <si>
    <t>Colour 89</t>
  </si>
  <si>
    <t>Colour CD</t>
  </si>
  <si>
    <t>4 Byte Fetch</t>
  </si>
  <si>
    <t>Fetch Row 01</t>
  </si>
  <si>
    <t>Fetch Colour 01</t>
  </si>
  <si>
    <t>Fetch Row 23</t>
  </si>
  <si>
    <t>Fetch Colour 23</t>
  </si>
  <si>
    <t>Row 2</t>
  </si>
  <si>
    <t>Copy Sprite 0</t>
  </si>
  <si>
    <t>Copy Sprite 1</t>
  </si>
  <si>
    <t>Copy Sprite 3</t>
  </si>
  <si>
    <t>Copy Sprite 4</t>
  </si>
  <si>
    <t>Copy Sprite 7</t>
  </si>
  <si>
    <t>Copy Sprite 2</t>
  </si>
  <si>
    <t>Copy Sprite 5</t>
  </si>
  <si>
    <t>Copy Sprite 6</t>
  </si>
  <si>
    <t>Prepare Sprite1</t>
  </si>
  <si>
    <t>Prepare Sprite 2</t>
  </si>
  <si>
    <t>Prepare Sprite5</t>
  </si>
  <si>
    <t>Prepare Sprite 6</t>
  </si>
  <si>
    <t>Prepare Sprite 0</t>
  </si>
  <si>
    <t>Prepare Sprite 3</t>
  </si>
  <si>
    <t>Prepare Sprite 4</t>
  </si>
  <si>
    <t>Prepare Sprite 7</t>
  </si>
  <si>
    <t>Row 3</t>
  </si>
  <si>
    <t>Fetch Row 45</t>
  </si>
  <si>
    <t>Fetch Colour 45</t>
  </si>
  <si>
    <t>Row 4</t>
  </si>
  <si>
    <t>Row 5</t>
  </si>
  <si>
    <t>Fetch Row 67</t>
  </si>
  <si>
    <t>Fetch Colour 67</t>
  </si>
  <si>
    <t>Row 6</t>
  </si>
  <si>
    <t>Row 7</t>
  </si>
  <si>
    <t>Fetch Row 89</t>
  </si>
  <si>
    <t>Row 39</t>
  </si>
  <si>
    <t>Tiles</t>
  </si>
  <si>
    <t>Max Sprites per scanline</t>
  </si>
  <si>
    <t>Sprite Data</t>
  </si>
  <si>
    <t>Bits per line</t>
  </si>
  <si>
    <t>Bytes per line</t>
  </si>
  <si>
    <t>Bytes per sprite data</t>
  </si>
  <si>
    <t>Sprite Image Mem</t>
  </si>
  <si>
    <t>Kb</t>
  </si>
  <si>
    <t>Sprite Slots</t>
  </si>
  <si>
    <t>Sprite Mem</t>
  </si>
  <si>
    <t>Tile Mem</t>
  </si>
  <si>
    <t>Bits per pixel</t>
  </si>
  <si>
    <t>Single Colour (set via char colour)</t>
  </si>
  <si>
    <t>Bytes per tile</t>
  </si>
  <si>
    <t>Tile Ram</t>
  </si>
  <si>
    <t>Single Colour Max Size</t>
  </si>
  <si>
    <t>Multi Colour Max Size</t>
  </si>
  <si>
    <t>kb</t>
  </si>
  <si>
    <t>Multi Colour (2 shared for scanline, and 1 via char colour)</t>
  </si>
  <si>
    <t>GFX_SCREEN0_SCROLL</t>
  </si>
  <si>
    <t>GFX_SCREEN1_SCROLL</t>
  </si>
  <si>
    <t>Multi-colour tile mode</t>
  </si>
  <si>
    <t>PADDING</t>
  </si>
  <si>
    <t>INTERNAL_REGISTERS</t>
  </si>
  <si>
    <t>Background Colour</t>
  </si>
  <si>
    <t>Screen Flags</t>
  </si>
  <si>
    <t>Colour Flags</t>
  </si>
  <si>
    <t>GFX_SCREEN0_COLOUR_FLAGS</t>
  </si>
  <si>
    <t>GFX_SCREEN1_COLOUR_FLAGS</t>
  </si>
  <si>
    <t>Multi-Colour #1</t>
  </si>
  <si>
    <t>Multi-Colour #2</t>
  </si>
  <si>
    <t>1 byte</t>
  </si>
  <si>
    <t>4 bytes</t>
  </si>
  <si>
    <t>9 bytes</t>
  </si>
  <si>
    <t>Sprite Ram Size</t>
  </si>
  <si>
    <t>Collision Enabled</t>
  </si>
  <si>
    <t>Cycle</t>
  </si>
  <si>
    <t>IDLE</t>
  </si>
  <si>
    <t>H-BLANK</t>
  </si>
  <si>
    <t>ON</t>
  </si>
  <si>
    <t>OFF</t>
  </si>
  <si>
    <t>ALWAYS</t>
  </si>
  <si>
    <t>ROW=7</t>
  </si>
  <si>
    <t>ROW&lt;7</t>
  </si>
  <si>
    <t>Sprite 0</t>
  </si>
  <si>
    <t>DMA</t>
  </si>
  <si>
    <t>ROW = 0</t>
  </si>
  <si>
    <t>ROW += 1</t>
  </si>
  <si>
    <t>Bytes per sprite</t>
  </si>
  <si>
    <t>Bytes per tiles</t>
  </si>
  <si>
    <t>Cache/Access</t>
  </si>
  <si>
    <t>Sprite 7</t>
  </si>
  <si>
    <t>Phase 0</t>
  </si>
  <si>
    <t>Phase 1</t>
  </si>
  <si>
    <t>Ram</t>
  </si>
  <si>
    <t>Emit</t>
  </si>
  <si>
    <t>Ram can fetch 8-bytes at a time</t>
  </si>
  <si>
    <t>Main Graphics</t>
  </si>
  <si>
    <t>Tile 1</t>
  </si>
  <si>
    <t>Tile 0</t>
  </si>
  <si>
    <t>Colour 12</t>
  </si>
  <si>
    <t>Emit Row 0</t>
  </si>
  <si>
    <t>Emit Row 1</t>
  </si>
  <si>
    <t>Emit Row 2</t>
  </si>
  <si>
    <t>Emit Row 3</t>
  </si>
  <si>
    <t>Emit Row 4</t>
  </si>
  <si>
    <t>Emit Row 5</t>
  </si>
  <si>
    <t>Emit Row 6</t>
  </si>
  <si>
    <t>Emit Row 7</t>
  </si>
  <si>
    <t>Emit Row 8</t>
  </si>
  <si>
    <t>Emit Row 9</t>
  </si>
  <si>
    <t>Emit Row 10</t>
  </si>
  <si>
    <t>Emit Row 11</t>
  </si>
  <si>
    <t>Emit Row 12</t>
  </si>
  <si>
    <t>Emit Row 13</t>
  </si>
  <si>
    <t>Emit Row 14</t>
  </si>
  <si>
    <t>Emit Row 15</t>
  </si>
  <si>
    <t>Emit Row 16</t>
  </si>
  <si>
    <t>Emit Row 17</t>
  </si>
  <si>
    <t>Emit Row 18</t>
  </si>
  <si>
    <t>Emit Row 19</t>
  </si>
  <si>
    <t>Emit Row 20</t>
  </si>
  <si>
    <t>Emit Row 21</t>
  </si>
  <si>
    <t>Emit Row 22</t>
  </si>
  <si>
    <t>Emit Row 23</t>
  </si>
  <si>
    <t>Emit Row 24</t>
  </si>
  <si>
    <t>Emit Row 25</t>
  </si>
  <si>
    <t>Emit Row 26</t>
  </si>
  <si>
    <t>Emit Row 27</t>
  </si>
  <si>
    <t>Emit Row 28</t>
  </si>
  <si>
    <t>Emit Row 29</t>
  </si>
  <si>
    <t>Emit Row 30</t>
  </si>
  <si>
    <t>Emit Row 31</t>
  </si>
  <si>
    <t>Emit Row 32</t>
  </si>
  <si>
    <t>Emit Row 33</t>
  </si>
  <si>
    <t>Emit Row 34</t>
  </si>
  <si>
    <t>Emit Row 35</t>
  </si>
  <si>
    <t>Emit Row 36</t>
  </si>
  <si>
    <t>Emit Row 37</t>
  </si>
  <si>
    <t>Emit Row 38</t>
  </si>
  <si>
    <t>Emit Row 39</t>
  </si>
  <si>
    <t>Mux</t>
  </si>
  <si>
    <t>Sprite Tile Sort</t>
  </si>
  <si>
    <t>Char</t>
  </si>
  <si>
    <t>Col</t>
  </si>
  <si>
    <t>+</t>
  </si>
  <si>
    <t># and @</t>
  </si>
  <si>
    <t>Video Ram Is actually calling the fetch, but Tile Ram receives it (as they share the same data bus)</t>
  </si>
  <si>
    <t>^ and &amp;</t>
  </si>
  <si>
    <t>Tile generator then emits the two character lines (16-bits) on the same data line (in early phase 1) - late phase 1 (captures it)</t>
  </si>
  <si>
    <t>FAST RAM/TILE RAM will transfer a word at a time.</t>
  </si>
  <si>
    <t>Are 3 sets of registers on the GFX MMU. They hold memory addresses. They are incremented via the INC1,INC2,INC3 signals. And the value is send afterwards.  It is quicker than sending the entire</t>
  </si>
  <si>
    <t>Y-Line</t>
  </si>
  <si>
    <t>Tile Decoder +</t>
  </si>
  <si>
    <t>Left-Edge</t>
  </si>
  <si>
    <t>Right-Edge</t>
  </si>
  <si>
    <t>Address counters (CTK line)</t>
  </si>
  <si>
    <t>T</t>
  </si>
  <si>
    <t>K</t>
  </si>
  <si>
    <t>Character</t>
  </si>
  <si>
    <t>Tile</t>
  </si>
  <si>
    <t>To configure a counter</t>
  </si>
  <si>
    <t>Set CTK to all FULL</t>
  </si>
  <si>
    <t>Clear C, T or K. To indicate which counter, and transmit start address at the same time.</t>
  </si>
  <si>
    <t>memory address, as the memory reads will be sequential. Each memory fetch will get two bytes.</t>
  </si>
  <si>
    <t>GFX_SPRITE_FLAGS</t>
  </si>
  <si>
    <t>GFX_SPRITE_ADDR</t>
  </si>
  <si>
    <t>bytes to fetch</t>
  </si>
  <si>
    <t>Image Data fetch (non-discreet)</t>
  </si>
  <si>
    <t>Colour (and Sprites)</t>
  </si>
  <si>
    <t>SHARED BUS/VIDEO RAM ACCESS+</t>
  </si>
  <si>
    <t>CTKS</t>
  </si>
  <si>
    <t>S</t>
  </si>
  <si>
    <t>Y</t>
  </si>
  <si>
    <t>ROW</t>
  </si>
  <si>
    <t>Signals</t>
  </si>
  <si>
    <t>W</t>
  </si>
  <si>
    <t>Sprite Coprocessor</t>
  </si>
  <si>
    <t>Clock S
Receive Sprite Data[0].Lo</t>
  </si>
  <si>
    <t>Clock S
Receive Sprite Data[0].Hi</t>
  </si>
  <si>
    <t>Clock S
Receive Sprite Data[1].Lo</t>
  </si>
  <si>
    <t>Clock S
Receive Sprite Data[1].Hi</t>
  </si>
  <si>
    <t>Clock S
Receive Sprite Data[2].Lo</t>
  </si>
  <si>
    <t>Clock S
Receive Sprite Data[2].Hi</t>
  </si>
  <si>
    <t>Clock S
Receive Sprite Data[4].Hi</t>
  </si>
  <si>
    <t>Clock S
Receive Sprite Data[4].Lo</t>
  </si>
  <si>
    <t>Clock S
Receive Sprite Data[3].Hi</t>
  </si>
  <si>
    <t>Clock S
Receive Sprite Data[3].Lo</t>
  </si>
  <si>
    <t>Clock S
Receive Sprite Data[5].Lo</t>
  </si>
  <si>
    <t>Clock S
Receive Sprite Data[5].Hi</t>
  </si>
  <si>
    <t>Clock S
Receive Sprite Data[6].Lo</t>
  </si>
  <si>
    <t>Clock S
Receive Sprite Data[6].Hi</t>
  </si>
  <si>
    <t>Clock S
Receive Sprite Data[7].Hi</t>
  </si>
  <si>
    <t>Clock S
Receive Sprite Data[7].Lo</t>
  </si>
  <si>
    <t xml:space="preserve">Set C Counter to REG_SCREENn
</t>
  </si>
  <si>
    <t>Clock C for Row[0..1]</t>
  </si>
  <si>
    <t>Clock S
For Sprite Data[0].Lo</t>
  </si>
  <si>
    <t>Clock S
For Sprite Data[0].Hi</t>
  </si>
  <si>
    <t>Clock S
For Sprite Data[1].Lo</t>
  </si>
  <si>
    <t>Clock S
For Sprite Data[1].Hi</t>
  </si>
  <si>
    <t>Clock S
For Sprite Data[2].Lo</t>
  </si>
  <si>
    <t>Clock S
For Sprite Data[2].Hi</t>
  </si>
  <si>
    <t>Clock S
For Sprite Data[3].Lo</t>
  </si>
  <si>
    <t>Clock S
For Sprite Data[3].Hi</t>
  </si>
  <si>
    <t>Clock S
For Sprite Data[4].Lo</t>
  </si>
  <si>
    <t>Clock S
For Sprite Data[4].Hi</t>
  </si>
  <si>
    <t>Clock S
For Sprite Data[5].Lo</t>
  </si>
  <si>
    <t>Clock S
For Sprite Data[5].Hi</t>
  </si>
  <si>
    <t>Clock S
For Sprite Data[6].Lo</t>
  </si>
  <si>
    <t>Clock S
For Sprite Data[6].Hi</t>
  </si>
  <si>
    <t>Clock S
For Sprite Data[7].Lo</t>
  </si>
  <si>
    <t>Clock S
For Sprite Data[7].Hi</t>
  </si>
  <si>
    <t>Receive C for Row[0..1]</t>
  </si>
  <si>
    <t>Fetch Tile [0..1]</t>
  </si>
  <si>
    <t>Receive Tile [0..1]</t>
  </si>
  <si>
    <t>TODO</t>
  </si>
  <si>
    <t>Sprite Ram</t>
  </si>
  <si>
    <t>Receive Tile [2..3]</t>
  </si>
  <si>
    <t>Clock C for Row [2..3]</t>
  </si>
  <si>
    <t>Fetch Tile[2..3]</t>
  </si>
  <si>
    <t>Receive Tile [4..5]</t>
  </si>
  <si>
    <t>Fetch Tile[4..5]</t>
  </si>
  <si>
    <t>Clock C for Row [4..5]</t>
  </si>
  <si>
    <t>Clock and Receive K Colour[0..3]</t>
  </si>
  <si>
    <t>Clock and Receive K Colour[4..5]</t>
  </si>
  <si>
    <t>And so on</t>
  </si>
  <si>
    <t>Receive C for Row[2..3]</t>
  </si>
  <si>
    <t>Receive C for Row [4..5]</t>
  </si>
  <si>
    <t>RESET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</si>
</sst>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1"/>
      <color theme="1"/>
      <name val="Calibri"/>
      <family val="2"/>
      <scheme val="minor"/>
    </font>
    <font>
      <b/>
      <sz val="11"/>
      <color theme="1"/>
      <name val="Calibri"/>
      <family val="2"/>
      <scheme val="minor"/>
    </font>
    <font>
      <sz val="11"/>
      <color rgb="FF15171A"/>
      <name val="Adelle"/>
    </font>
    <font>
      <i/>
      <sz val="11"/>
      <color theme="1"/>
      <name val="Calibri"/>
      <family val="2"/>
      <scheme val="minor"/>
    </font>
  </fonts>
  <fills count="2">
    <fill>
      <patternFill patternType="none"/>
    </fill>
    <fill>
      <patternFill patternType="gray125"/>
    </fill>
  </fills>
  <borders count="27">
    <border>
      <left/>
      <right/>
      <top/>
      <bottom/>
      <diagonal/>
    </border>
    <border>
      <left/>
      <right style="thick">
        <color indexed="64"/>
      </right>
      <top/>
      <bottom/>
      <diagonal/>
    </border>
    <border>
      <left/>
      <right style="thick">
        <color indexed="64"/>
      </right>
      <top/>
      <bottom style="thick">
        <color indexed="64"/>
      </bottom>
      <diagonal/>
    </border>
    <border>
      <left/>
      <right/>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top/>
      <bottom/>
      <diagonal/>
    </border>
    <border>
      <left style="thick">
        <color indexed="64"/>
      </left>
      <right/>
      <top/>
      <bottom style="thick">
        <color indexed="64"/>
      </bottom>
      <diagonal/>
    </border>
    <border>
      <left style="thick">
        <color indexed="64"/>
      </left>
      <right/>
      <top style="thick">
        <color indexed="64"/>
      </top>
      <bottom style="thick">
        <color indexed="64"/>
      </bottom>
      <diagonal/>
    </border>
    <border>
      <left style="thick">
        <color indexed="64"/>
      </left>
      <right style="thick">
        <color indexed="64"/>
      </right>
      <top style="thick">
        <color indexed="64"/>
      </top>
      <bottom style="thick">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style="thick">
        <color indexed="64"/>
      </bottom>
      <diagonal/>
    </border>
    <border>
      <left/>
      <right style="thick">
        <color indexed="64"/>
      </right>
      <top style="medium">
        <color indexed="64"/>
      </top>
      <bottom style="thick">
        <color indexed="64"/>
      </bottom>
      <diagonal/>
    </border>
    <border>
      <left style="thick">
        <color indexed="64"/>
      </left>
      <right/>
      <top style="medium">
        <color indexed="64"/>
      </top>
      <bottom style="thick">
        <color indexed="64"/>
      </bottom>
      <diagonal/>
    </border>
    <border>
      <left/>
      <right/>
      <top style="thick">
        <color indexed="64"/>
      </top>
      <bottom style="thin">
        <color indexed="64"/>
      </bottom>
      <diagonal/>
    </border>
    <border>
      <left/>
      <right style="thick">
        <color indexed="64"/>
      </right>
      <top style="thick">
        <color indexed="64"/>
      </top>
      <bottom style="thin">
        <color indexed="64"/>
      </bottom>
      <diagonal/>
    </border>
    <border>
      <left/>
      <right/>
      <top style="thin">
        <color indexed="64"/>
      </top>
      <bottom style="thin">
        <color indexed="64"/>
      </bottom>
      <diagonal/>
    </border>
    <border>
      <left/>
      <right style="thick">
        <color indexed="64"/>
      </right>
      <top style="thin">
        <color indexed="64"/>
      </top>
      <bottom style="thin">
        <color indexed="64"/>
      </bottom>
      <diagonal/>
    </border>
    <border>
      <left/>
      <right/>
      <top/>
      <bottom style="thin">
        <color indexed="64"/>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right/>
      <top/>
      <bottom style="medium">
        <color indexed="64"/>
      </bottom>
      <diagonal/>
    </border>
  </borders>
  <cellStyleXfs count="1">
    <xf numFmtId="0" fontId="0" fillId="0" borderId="0"/>
  </cellStyleXfs>
  <cellXfs count="80">
    <xf numFmtId="0" fontId="0" fillId="0" borderId="0" xfId="0"/>
    <xf numFmtId="0" fontId="1" fillId="0" borderId="0" xfId="0" applyFont="1"/>
    <xf numFmtId="0" fontId="0" fillId="0" borderId="0" xfId="0" applyFont="1"/>
    <xf numFmtId="0" fontId="0" fillId="0" borderId="0" xfId="0" quotePrefix="1"/>
    <xf numFmtId="0" fontId="2" fillId="0" borderId="0" xfId="0" applyFont="1"/>
    <xf numFmtId="0" fontId="3" fillId="0" borderId="0" xfId="0" applyFont="1"/>
    <xf numFmtId="0" fontId="0" fillId="0" borderId="0" xfId="0" applyAlignment="1"/>
    <xf numFmtId="0" fontId="0" fillId="0" borderId="1" xfId="0" applyBorder="1" applyAlignment="1"/>
    <xf numFmtId="0" fontId="0" fillId="0" borderId="0" xfId="0" applyAlignment="1">
      <alignment horizontal="center"/>
    </xf>
    <xf numFmtId="0" fontId="0" fillId="0" borderId="4" xfId="0" applyBorder="1" applyAlignment="1">
      <alignment horizontal="center" vertical="center" textRotation="90"/>
    </xf>
    <xf numFmtId="0" fontId="0" fillId="0" borderId="0" xfId="0"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5" xfId="0" applyBorder="1" applyAlignment="1">
      <alignment horizontal="center" vertical="center" textRotation="90"/>
    </xf>
    <xf numFmtId="0" fontId="0" fillId="0" borderId="7" xfId="0" applyFill="1" applyBorder="1" applyAlignment="1">
      <alignment horizontal="center" vertical="center"/>
    </xf>
    <xf numFmtId="0" fontId="0" fillId="0" borderId="3" xfId="0" applyFill="1" applyBorder="1" applyAlignment="1">
      <alignment horizontal="center" vertical="center"/>
    </xf>
    <xf numFmtId="0" fontId="0" fillId="0" borderId="8" xfId="0" applyFill="1" applyBorder="1" applyAlignment="1">
      <alignment horizontal="center" vertical="center" textRotation="90"/>
    </xf>
    <xf numFmtId="0" fontId="0" fillId="0" borderId="4" xfId="0" applyFill="1" applyBorder="1" applyAlignment="1">
      <alignment horizontal="center" vertical="center" textRotation="90"/>
    </xf>
    <xf numFmtId="0" fontId="0" fillId="0" borderId="2" xfId="0" applyFill="1" applyBorder="1" applyAlignment="1">
      <alignment horizontal="center" vertical="center"/>
    </xf>
    <xf numFmtId="0" fontId="0" fillId="0" borderId="5" xfId="0" applyFill="1" applyBorder="1" applyAlignment="1">
      <alignment horizontal="center" vertical="center" textRotation="90"/>
    </xf>
    <xf numFmtId="0" fontId="0" fillId="0" borderId="3" xfId="0" applyFill="1" applyBorder="1" applyAlignment="1">
      <alignment horizontal="center" vertical="center" textRotation="90"/>
    </xf>
    <xf numFmtId="0" fontId="0" fillId="0" borderId="3" xfId="0" applyBorder="1" applyAlignment="1">
      <alignment horizontal="center" vertical="center" textRotation="90"/>
    </xf>
    <xf numFmtId="0" fontId="0" fillId="0" borderId="2" xfId="0" applyBorder="1" applyAlignment="1">
      <alignment horizontal="center" vertical="center" textRotation="90"/>
    </xf>
    <xf numFmtId="0" fontId="0" fillId="0" borderId="9" xfId="0" applyBorder="1"/>
    <xf numFmtId="0" fontId="0" fillId="0" borderId="2" xfId="0" applyFill="1" applyBorder="1" applyAlignment="1">
      <alignment horizontal="center" vertical="center" textRotation="90"/>
    </xf>
    <xf numFmtId="0" fontId="0" fillId="0" borderId="0" xfId="0" applyBorder="1" applyAlignment="1">
      <alignment horizontal="center" vertical="center"/>
    </xf>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9" xfId="0" applyBorder="1" applyAlignment="1">
      <alignment horizontal="center" vertical="center" textRotation="90"/>
    </xf>
    <xf numFmtId="0" fontId="0" fillId="0" borderId="20" xfId="0" applyBorder="1" applyAlignment="1">
      <alignment horizontal="center" vertical="center" textRotation="90"/>
    </xf>
    <xf numFmtId="0" fontId="0" fillId="0" borderId="19" xfId="0" applyFill="1" applyBorder="1" applyAlignment="1">
      <alignment horizontal="center" vertical="center" textRotation="90"/>
    </xf>
    <xf numFmtId="0" fontId="0" fillId="0" borderId="20" xfId="0" applyFill="1" applyBorder="1" applyAlignment="1">
      <alignment horizontal="center" vertical="center" textRotation="90"/>
    </xf>
    <xf numFmtId="0" fontId="0" fillId="0" borderId="21" xfId="0" applyBorder="1" applyAlignment="1">
      <alignment horizontal="center" vertical="center" textRotation="90"/>
    </xf>
    <xf numFmtId="0" fontId="0" fillId="0" borderId="21" xfId="0" applyFill="1" applyBorder="1" applyAlignment="1">
      <alignment horizontal="center" vertical="center" textRotation="90"/>
    </xf>
    <xf numFmtId="0" fontId="0" fillId="0" borderId="22" xfId="0" applyFill="1" applyBorder="1" applyAlignment="1">
      <alignment horizontal="center" vertical="center" textRotation="90"/>
    </xf>
    <xf numFmtId="0" fontId="0" fillId="0" borderId="22" xfId="0" applyBorder="1" applyAlignment="1">
      <alignment horizontal="center" vertical="center" textRotation="90"/>
    </xf>
    <xf numFmtId="0" fontId="0" fillId="0" borderId="23" xfId="0" applyBorder="1" applyAlignment="1">
      <alignment horizontal="center" vertical="center" textRotation="90"/>
    </xf>
    <xf numFmtId="0" fontId="1" fillId="0" borderId="24" xfId="0" applyFont="1" applyBorder="1" applyAlignment="1">
      <alignment horizontal="center" textRotation="90"/>
    </xf>
    <xf numFmtId="0" fontId="1" fillId="0" borderId="25" xfId="0" applyFont="1" applyBorder="1" applyAlignment="1">
      <alignment horizontal="center" vertical="center" textRotation="90"/>
    </xf>
    <xf numFmtId="0" fontId="1" fillId="0" borderId="25" xfId="0" applyFont="1" applyBorder="1" applyAlignment="1">
      <alignment vertical="center" textRotation="90" wrapText="1"/>
    </xf>
    <xf numFmtId="0" fontId="0" fillId="0" borderId="6" xfId="0" applyBorder="1"/>
    <xf numFmtId="0" fontId="1" fillId="0" borderId="9" xfId="0" applyFont="1" applyBorder="1" applyAlignment="1">
      <alignment vertical="center" textRotation="90" wrapText="1"/>
    </xf>
    <xf numFmtId="0" fontId="1" fillId="0" borderId="0" xfId="0" applyFont="1" applyAlignment="1">
      <alignment horizontal="center"/>
    </xf>
    <xf numFmtId="0" fontId="0" fillId="0" borderId="26" xfId="0" applyBorder="1" applyAlignment="1">
      <alignment horizontal="center"/>
    </xf>
    <xf numFmtId="0" fontId="0" fillId="0" borderId="26" xfId="0" applyBorder="1"/>
    <xf numFmtId="0" fontId="1" fillId="0" borderId="0" xfId="0" applyFont="1" applyAlignment="1">
      <alignment horizontal="center"/>
    </xf>
    <xf numFmtId="0" fontId="0" fillId="0" borderId="26" xfId="0" applyBorder="1" applyAlignment="1">
      <alignment horizontal="center"/>
    </xf>
    <xf numFmtId="0" fontId="0" fillId="0" borderId="0" xfId="0" applyAlignment="1">
      <alignment horizontal="right"/>
    </xf>
    <xf numFmtId="0" fontId="1" fillId="0" borderId="0" xfId="0" applyFont="1" applyAlignment="1">
      <alignment horizontal="center"/>
    </xf>
    <xf numFmtId="0" fontId="0" fillId="0" borderId="26" xfId="0" applyBorder="1" applyAlignment="1">
      <alignment horizontal="center"/>
    </xf>
    <xf numFmtId="0" fontId="1" fillId="0" borderId="0" xfId="0" applyFont="1" applyAlignment="1">
      <alignment horizontal="center" vertical="center"/>
    </xf>
    <xf numFmtId="0" fontId="0" fillId="0" borderId="0" xfId="0" applyAlignment="1">
      <alignment horizontal="left"/>
    </xf>
    <xf numFmtId="0" fontId="0" fillId="0" borderId="0" xfId="0" applyAlignment="1">
      <alignment horizontal="left"/>
    </xf>
    <xf numFmtId="0" fontId="1" fillId="0" borderId="0" xfId="0" applyFont="1" applyAlignment="1">
      <alignment horizontal="right"/>
    </xf>
    <xf numFmtId="0" fontId="1" fillId="0" borderId="0" xfId="0" applyFont="1" applyAlignment="1">
      <alignment horizontal="center"/>
    </xf>
    <xf numFmtId="0" fontId="0" fillId="0" borderId="16" xfId="0" applyBorder="1" applyAlignment="1">
      <alignment horizontal="center"/>
    </xf>
    <xf numFmtId="0" fontId="0" fillId="0" borderId="17" xfId="0" applyBorder="1" applyAlignment="1">
      <alignment horizontal="center"/>
    </xf>
    <xf numFmtId="0" fontId="0" fillId="0" borderId="18" xfId="0" applyBorder="1" applyAlignment="1">
      <alignment horizontal="center"/>
    </xf>
    <xf numFmtId="0" fontId="0" fillId="0" borderId="0" xfId="0" applyAlignment="1">
      <alignment horizontal="left"/>
    </xf>
    <xf numFmtId="0" fontId="0" fillId="0" borderId="26" xfId="0" applyBorder="1" applyAlignment="1">
      <alignment horizontal="center"/>
    </xf>
    <xf numFmtId="0" fontId="1" fillId="0" borderId="0" xfId="0" applyFont="1" applyAlignment="1">
      <alignment horizontal="center" vertical="center"/>
    </xf>
    <xf numFmtId="0" fontId="0" fillId="0" borderId="0" xfId="0" applyBorder="1" applyAlignment="1">
      <alignment horizontal="center"/>
    </xf>
    <xf numFmtId="0" fontId="0" fillId="0" borderId="0" xfId="0" applyAlignment="1">
      <alignment horizontal="center"/>
    </xf>
    <xf numFmtId="0" fontId="0" fillId="0" borderId="0" xfId="0" applyAlignment="1">
      <alignment horizontal="center" wrapText="1"/>
    </xf>
    <xf numFmtId="0" fontId="0" fillId="0" borderId="0" xfId="0" applyAlignment="1">
      <alignment horizontal="center" vertical="center" wrapText="1"/>
    </xf>
    <xf numFmtId="0" fontId="0" fillId="0" borderId="26" xfId="0" applyBorder="1" applyAlignment="1">
      <alignment horizontal="center" vertical="center" wrapText="1"/>
    </xf>
    <xf numFmtId="0" fontId="0" fillId="0" borderId="0" xfId="0" applyFont="1" applyAlignment="1">
      <alignment horizontal="center"/>
    </xf>
    <xf numFmtId="0" fontId="0" fillId="0" borderId="0" xfId="0" applyAlignment="1">
      <alignment horizontal="center" vertical="center"/>
    </xf>
    <xf numFmtId="0" fontId="0" fillId="0" borderId="26" xfId="0" applyBorder="1" applyAlignment="1">
      <alignment horizontal="center" vertical="center"/>
    </xf>
  </cellXfs>
  <cellStyles count="1">
    <cellStyle name="Normal" xfId="0" builtinId="0"/>
  </cellStyles>
  <dxfs count="3">
    <dxf>
      <fill>
        <patternFill>
          <bgColor theme="7" tint="0.79998168889431442"/>
        </patternFill>
      </fill>
    </dxf>
    <dxf>
      <fill>
        <patternFill>
          <bgColor theme="4" tint="0.79998168889431442"/>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47625</xdr:colOff>
      <xdr:row>5</xdr:row>
      <xdr:rowOff>190501</xdr:rowOff>
    </xdr:from>
    <xdr:to>
      <xdr:col>5</xdr:col>
      <xdr:colOff>47625</xdr:colOff>
      <xdr:row>8</xdr:row>
      <xdr:rowOff>1200150</xdr:rowOff>
    </xdr:to>
    <xdr:cxnSp macro="">
      <xdr:nvCxnSpPr>
        <xdr:cNvPr id="31" name="Straight Arrow Connector 30">
          <a:extLst>
            <a:ext uri="{FF2B5EF4-FFF2-40B4-BE49-F238E27FC236}">
              <a16:creationId xmlns:a16="http://schemas.microsoft.com/office/drawing/2014/main" id="{25682FED-A56A-4ABD-BA79-6BCC99D869CB}"/>
            </a:ext>
          </a:extLst>
        </xdr:cNvPr>
        <xdr:cNvCxnSpPr/>
      </xdr:nvCxnSpPr>
      <xdr:spPr>
        <a:xfrm>
          <a:off x="3695700" y="26765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57150</xdr:colOff>
      <xdr:row>5</xdr:row>
      <xdr:rowOff>190500</xdr:rowOff>
    </xdr:from>
    <xdr:to>
      <xdr:col>6</xdr:col>
      <xdr:colOff>57150</xdr:colOff>
      <xdr:row>8</xdr:row>
      <xdr:rowOff>1200149</xdr:rowOff>
    </xdr:to>
    <xdr:cxnSp macro="">
      <xdr:nvCxnSpPr>
        <xdr:cNvPr id="32" name="Straight Arrow Connector 31">
          <a:extLst>
            <a:ext uri="{FF2B5EF4-FFF2-40B4-BE49-F238E27FC236}">
              <a16:creationId xmlns:a16="http://schemas.microsoft.com/office/drawing/2014/main" id="{E1EF4020-BEE1-4ECD-997E-5748AE0EB152}"/>
            </a:ext>
          </a:extLst>
        </xdr:cNvPr>
        <xdr:cNvCxnSpPr/>
      </xdr:nvCxnSpPr>
      <xdr:spPr>
        <a:xfrm flipV="1">
          <a:off x="4038600" y="26765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57150</xdr:colOff>
      <xdr:row>5</xdr:row>
      <xdr:rowOff>200026</xdr:rowOff>
    </xdr:from>
    <xdr:to>
      <xdr:col>7</xdr:col>
      <xdr:colOff>57150</xdr:colOff>
      <xdr:row>8</xdr:row>
      <xdr:rowOff>1209675</xdr:rowOff>
    </xdr:to>
    <xdr:cxnSp macro="">
      <xdr:nvCxnSpPr>
        <xdr:cNvPr id="33" name="Straight Arrow Connector 32">
          <a:extLst>
            <a:ext uri="{FF2B5EF4-FFF2-40B4-BE49-F238E27FC236}">
              <a16:creationId xmlns:a16="http://schemas.microsoft.com/office/drawing/2014/main" id="{97C8798C-A7E5-4575-8FA4-053C8C2A0E20}"/>
            </a:ext>
          </a:extLst>
        </xdr:cNvPr>
        <xdr:cNvCxnSpPr/>
      </xdr:nvCxnSpPr>
      <xdr:spPr>
        <a:xfrm>
          <a:off x="4371975" y="2686051"/>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66675</xdr:colOff>
      <xdr:row>5</xdr:row>
      <xdr:rowOff>200025</xdr:rowOff>
    </xdr:from>
    <xdr:to>
      <xdr:col>8</xdr:col>
      <xdr:colOff>66675</xdr:colOff>
      <xdr:row>8</xdr:row>
      <xdr:rowOff>1209674</xdr:rowOff>
    </xdr:to>
    <xdr:cxnSp macro="">
      <xdr:nvCxnSpPr>
        <xdr:cNvPr id="34" name="Straight Arrow Connector 33">
          <a:extLst>
            <a:ext uri="{FF2B5EF4-FFF2-40B4-BE49-F238E27FC236}">
              <a16:creationId xmlns:a16="http://schemas.microsoft.com/office/drawing/2014/main" id="{030EFF80-03A3-46F0-B0A2-DD98AC1BA472}"/>
            </a:ext>
          </a:extLst>
        </xdr:cNvPr>
        <xdr:cNvCxnSpPr/>
      </xdr:nvCxnSpPr>
      <xdr:spPr>
        <a:xfrm flipV="1">
          <a:off x="4714875" y="2686050"/>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57150</xdr:colOff>
      <xdr:row>5</xdr:row>
      <xdr:rowOff>209551</xdr:rowOff>
    </xdr:from>
    <xdr:to>
      <xdr:col>9</xdr:col>
      <xdr:colOff>57150</xdr:colOff>
      <xdr:row>8</xdr:row>
      <xdr:rowOff>1219200</xdr:rowOff>
    </xdr:to>
    <xdr:cxnSp macro="">
      <xdr:nvCxnSpPr>
        <xdr:cNvPr id="35" name="Straight Arrow Connector 34">
          <a:extLst>
            <a:ext uri="{FF2B5EF4-FFF2-40B4-BE49-F238E27FC236}">
              <a16:creationId xmlns:a16="http://schemas.microsoft.com/office/drawing/2014/main" id="{F09A6C8E-CB02-45E5-904C-E8EA38D83E7E}"/>
            </a:ext>
          </a:extLst>
        </xdr:cNvPr>
        <xdr:cNvCxnSpPr/>
      </xdr:nvCxnSpPr>
      <xdr:spPr>
        <a:xfrm>
          <a:off x="5038725" y="269557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66675</xdr:colOff>
      <xdr:row>5</xdr:row>
      <xdr:rowOff>209550</xdr:rowOff>
    </xdr:from>
    <xdr:to>
      <xdr:col>10</xdr:col>
      <xdr:colOff>66675</xdr:colOff>
      <xdr:row>8</xdr:row>
      <xdr:rowOff>1219199</xdr:rowOff>
    </xdr:to>
    <xdr:cxnSp macro="">
      <xdr:nvCxnSpPr>
        <xdr:cNvPr id="36" name="Straight Arrow Connector 35">
          <a:extLst>
            <a:ext uri="{FF2B5EF4-FFF2-40B4-BE49-F238E27FC236}">
              <a16:creationId xmlns:a16="http://schemas.microsoft.com/office/drawing/2014/main" id="{80810C57-789F-4D20-B567-668033EFBE39}"/>
            </a:ext>
          </a:extLst>
        </xdr:cNvPr>
        <xdr:cNvCxnSpPr/>
      </xdr:nvCxnSpPr>
      <xdr:spPr>
        <a:xfrm flipV="1">
          <a:off x="5381625" y="269557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47625</xdr:colOff>
      <xdr:row>5</xdr:row>
      <xdr:rowOff>209551</xdr:rowOff>
    </xdr:from>
    <xdr:to>
      <xdr:col>11</xdr:col>
      <xdr:colOff>47625</xdr:colOff>
      <xdr:row>8</xdr:row>
      <xdr:rowOff>1219200</xdr:rowOff>
    </xdr:to>
    <xdr:cxnSp macro="">
      <xdr:nvCxnSpPr>
        <xdr:cNvPr id="37" name="Straight Arrow Connector 36">
          <a:extLst>
            <a:ext uri="{FF2B5EF4-FFF2-40B4-BE49-F238E27FC236}">
              <a16:creationId xmlns:a16="http://schemas.microsoft.com/office/drawing/2014/main" id="{D7B66218-BDA1-440D-A41A-60C2D5185196}"/>
            </a:ext>
          </a:extLst>
        </xdr:cNvPr>
        <xdr:cNvCxnSpPr/>
      </xdr:nvCxnSpPr>
      <xdr:spPr>
        <a:xfrm>
          <a:off x="5695950" y="269557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57150</xdr:colOff>
      <xdr:row>5</xdr:row>
      <xdr:rowOff>209550</xdr:rowOff>
    </xdr:from>
    <xdr:to>
      <xdr:col>12</xdr:col>
      <xdr:colOff>57150</xdr:colOff>
      <xdr:row>8</xdr:row>
      <xdr:rowOff>1219199</xdr:rowOff>
    </xdr:to>
    <xdr:cxnSp macro="">
      <xdr:nvCxnSpPr>
        <xdr:cNvPr id="38" name="Straight Arrow Connector 37">
          <a:extLst>
            <a:ext uri="{FF2B5EF4-FFF2-40B4-BE49-F238E27FC236}">
              <a16:creationId xmlns:a16="http://schemas.microsoft.com/office/drawing/2014/main" id="{C390D138-80FE-4838-B670-4EFA9C402812}"/>
            </a:ext>
          </a:extLst>
        </xdr:cNvPr>
        <xdr:cNvCxnSpPr/>
      </xdr:nvCxnSpPr>
      <xdr:spPr>
        <a:xfrm flipV="1">
          <a:off x="6038850" y="269557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66675</xdr:colOff>
      <xdr:row>5</xdr:row>
      <xdr:rowOff>228601</xdr:rowOff>
    </xdr:from>
    <xdr:to>
      <xdr:col>13</xdr:col>
      <xdr:colOff>66675</xdr:colOff>
      <xdr:row>8</xdr:row>
      <xdr:rowOff>1238250</xdr:rowOff>
    </xdr:to>
    <xdr:cxnSp macro="">
      <xdr:nvCxnSpPr>
        <xdr:cNvPr id="39" name="Straight Arrow Connector 38">
          <a:extLst>
            <a:ext uri="{FF2B5EF4-FFF2-40B4-BE49-F238E27FC236}">
              <a16:creationId xmlns:a16="http://schemas.microsoft.com/office/drawing/2014/main" id="{7C9E8191-8775-4B63-9943-69B5B3E74DD9}"/>
            </a:ext>
          </a:extLst>
        </xdr:cNvPr>
        <xdr:cNvCxnSpPr/>
      </xdr:nvCxnSpPr>
      <xdr:spPr>
        <a:xfrm>
          <a:off x="6381750" y="27146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76200</xdr:colOff>
      <xdr:row>5</xdr:row>
      <xdr:rowOff>228600</xdr:rowOff>
    </xdr:from>
    <xdr:to>
      <xdr:col>14</xdr:col>
      <xdr:colOff>76200</xdr:colOff>
      <xdr:row>8</xdr:row>
      <xdr:rowOff>1238249</xdr:rowOff>
    </xdr:to>
    <xdr:cxnSp macro="">
      <xdr:nvCxnSpPr>
        <xdr:cNvPr id="40" name="Straight Arrow Connector 39">
          <a:extLst>
            <a:ext uri="{FF2B5EF4-FFF2-40B4-BE49-F238E27FC236}">
              <a16:creationId xmlns:a16="http://schemas.microsoft.com/office/drawing/2014/main" id="{7446C7DD-C057-42D2-8674-58458A1C2095}"/>
            </a:ext>
          </a:extLst>
        </xdr:cNvPr>
        <xdr:cNvCxnSpPr/>
      </xdr:nvCxnSpPr>
      <xdr:spPr>
        <a:xfrm flipV="1">
          <a:off x="6724650" y="27146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47625</xdr:colOff>
      <xdr:row>5</xdr:row>
      <xdr:rowOff>238126</xdr:rowOff>
    </xdr:from>
    <xdr:to>
      <xdr:col>15</xdr:col>
      <xdr:colOff>47625</xdr:colOff>
      <xdr:row>8</xdr:row>
      <xdr:rowOff>1247775</xdr:rowOff>
    </xdr:to>
    <xdr:cxnSp macro="">
      <xdr:nvCxnSpPr>
        <xdr:cNvPr id="41" name="Straight Arrow Connector 40">
          <a:extLst>
            <a:ext uri="{FF2B5EF4-FFF2-40B4-BE49-F238E27FC236}">
              <a16:creationId xmlns:a16="http://schemas.microsoft.com/office/drawing/2014/main" id="{F2F1C430-E83D-4300-9EC0-4B67386A6F33}"/>
            </a:ext>
          </a:extLst>
        </xdr:cNvPr>
        <xdr:cNvCxnSpPr/>
      </xdr:nvCxnSpPr>
      <xdr:spPr>
        <a:xfrm>
          <a:off x="7029450" y="2724151"/>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57150</xdr:colOff>
      <xdr:row>5</xdr:row>
      <xdr:rowOff>238125</xdr:rowOff>
    </xdr:from>
    <xdr:to>
      <xdr:col>16</xdr:col>
      <xdr:colOff>57150</xdr:colOff>
      <xdr:row>8</xdr:row>
      <xdr:rowOff>1247774</xdr:rowOff>
    </xdr:to>
    <xdr:cxnSp macro="">
      <xdr:nvCxnSpPr>
        <xdr:cNvPr id="42" name="Straight Arrow Connector 41">
          <a:extLst>
            <a:ext uri="{FF2B5EF4-FFF2-40B4-BE49-F238E27FC236}">
              <a16:creationId xmlns:a16="http://schemas.microsoft.com/office/drawing/2014/main" id="{D05218E7-B7DA-4FF1-87AF-875E82EAA8AD}"/>
            </a:ext>
          </a:extLst>
        </xdr:cNvPr>
        <xdr:cNvCxnSpPr/>
      </xdr:nvCxnSpPr>
      <xdr:spPr>
        <a:xfrm flipV="1">
          <a:off x="7372350" y="2724150"/>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57150</xdr:colOff>
      <xdr:row>5</xdr:row>
      <xdr:rowOff>228601</xdr:rowOff>
    </xdr:from>
    <xdr:to>
      <xdr:col>17</xdr:col>
      <xdr:colOff>57150</xdr:colOff>
      <xdr:row>8</xdr:row>
      <xdr:rowOff>1238250</xdr:rowOff>
    </xdr:to>
    <xdr:cxnSp macro="">
      <xdr:nvCxnSpPr>
        <xdr:cNvPr id="43" name="Straight Arrow Connector 42">
          <a:extLst>
            <a:ext uri="{FF2B5EF4-FFF2-40B4-BE49-F238E27FC236}">
              <a16:creationId xmlns:a16="http://schemas.microsoft.com/office/drawing/2014/main" id="{8D2F3FA8-7BC0-4A6A-90C9-4369711E6E7F}"/>
            </a:ext>
          </a:extLst>
        </xdr:cNvPr>
        <xdr:cNvCxnSpPr/>
      </xdr:nvCxnSpPr>
      <xdr:spPr>
        <a:xfrm>
          <a:off x="7705725" y="27146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66675</xdr:colOff>
      <xdr:row>5</xdr:row>
      <xdr:rowOff>228600</xdr:rowOff>
    </xdr:from>
    <xdr:to>
      <xdr:col>18</xdr:col>
      <xdr:colOff>66675</xdr:colOff>
      <xdr:row>8</xdr:row>
      <xdr:rowOff>1238249</xdr:rowOff>
    </xdr:to>
    <xdr:cxnSp macro="">
      <xdr:nvCxnSpPr>
        <xdr:cNvPr id="44" name="Straight Arrow Connector 43">
          <a:extLst>
            <a:ext uri="{FF2B5EF4-FFF2-40B4-BE49-F238E27FC236}">
              <a16:creationId xmlns:a16="http://schemas.microsoft.com/office/drawing/2014/main" id="{09B1970B-F9EB-4991-80AD-7D9DFE1EC342}"/>
            </a:ext>
          </a:extLst>
        </xdr:cNvPr>
        <xdr:cNvCxnSpPr/>
      </xdr:nvCxnSpPr>
      <xdr:spPr>
        <a:xfrm flipV="1">
          <a:off x="8048625" y="27146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47625</xdr:colOff>
      <xdr:row>5</xdr:row>
      <xdr:rowOff>238126</xdr:rowOff>
    </xdr:from>
    <xdr:to>
      <xdr:col>19</xdr:col>
      <xdr:colOff>47625</xdr:colOff>
      <xdr:row>8</xdr:row>
      <xdr:rowOff>1247775</xdr:rowOff>
    </xdr:to>
    <xdr:cxnSp macro="">
      <xdr:nvCxnSpPr>
        <xdr:cNvPr id="45" name="Straight Arrow Connector 44">
          <a:extLst>
            <a:ext uri="{FF2B5EF4-FFF2-40B4-BE49-F238E27FC236}">
              <a16:creationId xmlns:a16="http://schemas.microsoft.com/office/drawing/2014/main" id="{485F74EB-A833-483F-B83F-780C555C9647}"/>
            </a:ext>
          </a:extLst>
        </xdr:cNvPr>
        <xdr:cNvCxnSpPr/>
      </xdr:nvCxnSpPr>
      <xdr:spPr>
        <a:xfrm>
          <a:off x="8362950" y="2724151"/>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57150</xdr:colOff>
      <xdr:row>5</xdr:row>
      <xdr:rowOff>238125</xdr:rowOff>
    </xdr:from>
    <xdr:to>
      <xdr:col>20</xdr:col>
      <xdr:colOff>57150</xdr:colOff>
      <xdr:row>8</xdr:row>
      <xdr:rowOff>1247774</xdr:rowOff>
    </xdr:to>
    <xdr:cxnSp macro="">
      <xdr:nvCxnSpPr>
        <xdr:cNvPr id="46" name="Straight Arrow Connector 45">
          <a:extLst>
            <a:ext uri="{FF2B5EF4-FFF2-40B4-BE49-F238E27FC236}">
              <a16:creationId xmlns:a16="http://schemas.microsoft.com/office/drawing/2014/main" id="{4C82E8D2-E83E-4DF1-9338-EBA9ECEDFFEE}"/>
            </a:ext>
          </a:extLst>
        </xdr:cNvPr>
        <xdr:cNvCxnSpPr/>
      </xdr:nvCxnSpPr>
      <xdr:spPr>
        <a:xfrm flipV="1">
          <a:off x="8705850" y="2724150"/>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21</xdr:col>
      <xdr:colOff>57150</xdr:colOff>
      <xdr:row>5</xdr:row>
      <xdr:rowOff>247651</xdr:rowOff>
    </xdr:from>
    <xdr:to>
      <xdr:col>21</xdr:col>
      <xdr:colOff>57150</xdr:colOff>
      <xdr:row>8</xdr:row>
      <xdr:rowOff>1257300</xdr:rowOff>
    </xdr:to>
    <xdr:cxnSp macro="">
      <xdr:nvCxnSpPr>
        <xdr:cNvPr id="47" name="Straight Arrow Connector 46">
          <a:extLst>
            <a:ext uri="{FF2B5EF4-FFF2-40B4-BE49-F238E27FC236}">
              <a16:creationId xmlns:a16="http://schemas.microsoft.com/office/drawing/2014/main" id="{83E89E72-D9DE-4E29-B066-00A994166C60}"/>
            </a:ext>
          </a:extLst>
        </xdr:cNvPr>
        <xdr:cNvCxnSpPr/>
      </xdr:nvCxnSpPr>
      <xdr:spPr>
        <a:xfrm>
          <a:off x="9039225" y="273367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66675</xdr:colOff>
      <xdr:row>5</xdr:row>
      <xdr:rowOff>247650</xdr:rowOff>
    </xdr:from>
    <xdr:to>
      <xdr:col>22</xdr:col>
      <xdr:colOff>66675</xdr:colOff>
      <xdr:row>8</xdr:row>
      <xdr:rowOff>1257299</xdr:rowOff>
    </xdr:to>
    <xdr:cxnSp macro="">
      <xdr:nvCxnSpPr>
        <xdr:cNvPr id="48" name="Straight Arrow Connector 47">
          <a:extLst>
            <a:ext uri="{FF2B5EF4-FFF2-40B4-BE49-F238E27FC236}">
              <a16:creationId xmlns:a16="http://schemas.microsoft.com/office/drawing/2014/main" id="{A2552E0F-951C-47FE-81A4-E25E23EAE115}"/>
            </a:ext>
          </a:extLst>
        </xdr:cNvPr>
        <xdr:cNvCxnSpPr/>
      </xdr:nvCxnSpPr>
      <xdr:spPr>
        <a:xfrm flipV="1">
          <a:off x="9382125" y="273367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47625</xdr:colOff>
      <xdr:row>5</xdr:row>
      <xdr:rowOff>190501</xdr:rowOff>
    </xdr:from>
    <xdr:to>
      <xdr:col>3</xdr:col>
      <xdr:colOff>47625</xdr:colOff>
      <xdr:row>8</xdr:row>
      <xdr:rowOff>1200150</xdr:rowOff>
    </xdr:to>
    <xdr:cxnSp macro="">
      <xdr:nvCxnSpPr>
        <xdr:cNvPr id="49" name="Straight Arrow Connector 48">
          <a:extLst>
            <a:ext uri="{FF2B5EF4-FFF2-40B4-BE49-F238E27FC236}">
              <a16:creationId xmlns:a16="http://schemas.microsoft.com/office/drawing/2014/main" id="{9026F3AF-C23E-4023-BDD8-CE6640A0E27A}"/>
            </a:ext>
          </a:extLst>
        </xdr:cNvPr>
        <xdr:cNvCxnSpPr/>
      </xdr:nvCxnSpPr>
      <xdr:spPr>
        <a:xfrm>
          <a:off x="3028950" y="26765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57150</xdr:colOff>
      <xdr:row>5</xdr:row>
      <xdr:rowOff>190500</xdr:rowOff>
    </xdr:from>
    <xdr:to>
      <xdr:col>4</xdr:col>
      <xdr:colOff>57150</xdr:colOff>
      <xdr:row>8</xdr:row>
      <xdr:rowOff>1200149</xdr:rowOff>
    </xdr:to>
    <xdr:cxnSp macro="">
      <xdr:nvCxnSpPr>
        <xdr:cNvPr id="50" name="Straight Arrow Connector 49">
          <a:extLst>
            <a:ext uri="{FF2B5EF4-FFF2-40B4-BE49-F238E27FC236}">
              <a16:creationId xmlns:a16="http://schemas.microsoft.com/office/drawing/2014/main" id="{890346F3-5600-4040-BA86-D85C9D58CDF0}"/>
            </a:ext>
          </a:extLst>
        </xdr:cNvPr>
        <xdr:cNvCxnSpPr/>
      </xdr:nvCxnSpPr>
      <xdr:spPr>
        <a:xfrm flipV="1">
          <a:off x="3371850" y="26765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xdr:col>
      <xdr:colOff>47625</xdr:colOff>
      <xdr:row>5</xdr:row>
      <xdr:rowOff>190501</xdr:rowOff>
    </xdr:from>
    <xdr:to>
      <xdr:col>1</xdr:col>
      <xdr:colOff>47625</xdr:colOff>
      <xdr:row>8</xdr:row>
      <xdr:rowOff>1200150</xdr:rowOff>
    </xdr:to>
    <xdr:cxnSp macro="">
      <xdr:nvCxnSpPr>
        <xdr:cNvPr id="51" name="Straight Arrow Connector 50">
          <a:extLst>
            <a:ext uri="{FF2B5EF4-FFF2-40B4-BE49-F238E27FC236}">
              <a16:creationId xmlns:a16="http://schemas.microsoft.com/office/drawing/2014/main" id="{C1DEA2B1-BA52-4207-9E08-CEF2B57F3F09}"/>
            </a:ext>
          </a:extLst>
        </xdr:cNvPr>
        <xdr:cNvCxnSpPr/>
      </xdr:nvCxnSpPr>
      <xdr:spPr>
        <a:xfrm>
          <a:off x="533400" y="2676526"/>
          <a:ext cx="0" cy="4905374"/>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5</xdr:row>
      <xdr:rowOff>190500</xdr:rowOff>
    </xdr:from>
    <xdr:to>
      <xdr:col>2</xdr:col>
      <xdr:colOff>57150</xdr:colOff>
      <xdr:row>8</xdr:row>
      <xdr:rowOff>1200149</xdr:rowOff>
    </xdr:to>
    <xdr:cxnSp macro="">
      <xdr:nvCxnSpPr>
        <xdr:cNvPr id="52" name="Straight Arrow Connector 51">
          <a:extLst>
            <a:ext uri="{FF2B5EF4-FFF2-40B4-BE49-F238E27FC236}">
              <a16:creationId xmlns:a16="http://schemas.microsoft.com/office/drawing/2014/main" id="{B530F4B6-5647-48E2-8003-A5A501A1E606}"/>
            </a:ext>
          </a:extLst>
        </xdr:cNvPr>
        <xdr:cNvCxnSpPr/>
      </xdr:nvCxnSpPr>
      <xdr:spPr>
        <a:xfrm flipV="1">
          <a:off x="2705100" y="26765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23</xdr:col>
      <xdr:colOff>57150</xdr:colOff>
      <xdr:row>5</xdr:row>
      <xdr:rowOff>228601</xdr:rowOff>
    </xdr:from>
    <xdr:to>
      <xdr:col>23</xdr:col>
      <xdr:colOff>57150</xdr:colOff>
      <xdr:row>8</xdr:row>
      <xdr:rowOff>1238250</xdr:rowOff>
    </xdr:to>
    <xdr:cxnSp macro="">
      <xdr:nvCxnSpPr>
        <xdr:cNvPr id="53" name="Straight Arrow Connector 52">
          <a:extLst>
            <a:ext uri="{FF2B5EF4-FFF2-40B4-BE49-F238E27FC236}">
              <a16:creationId xmlns:a16="http://schemas.microsoft.com/office/drawing/2014/main" id="{312733A0-A932-4C01-9800-3C6614975740}"/>
            </a:ext>
          </a:extLst>
        </xdr:cNvPr>
        <xdr:cNvCxnSpPr/>
      </xdr:nvCxnSpPr>
      <xdr:spPr>
        <a:xfrm>
          <a:off x="9705975" y="27146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24</xdr:col>
      <xdr:colOff>66675</xdr:colOff>
      <xdr:row>5</xdr:row>
      <xdr:rowOff>228600</xdr:rowOff>
    </xdr:from>
    <xdr:to>
      <xdr:col>24</xdr:col>
      <xdr:colOff>66675</xdr:colOff>
      <xdr:row>8</xdr:row>
      <xdr:rowOff>1238249</xdr:rowOff>
    </xdr:to>
    <xdr:cxnSp macro="">
      <xdr:nvCxnSpPr>
        <xdr:cNvPr id="54" name="Straight Arrow Connector 53">
          <a:extLst>
            <a:ext uri="{FF2B5EF4-FFF2-40B4-BE49-F238E27FC236}">
              <a16:creationId xmlns:a16="http://schemas.microsoft.com/office/drawing/2014/main" id="{45A7013C-385E-4E26-BA24-A2A49CB67121}"/>
            </a:ext>
          </a:extLst>
        </xdr:cNvPr>
        <xdr:cNvCxnSpPr/>
      </xdr:nvCxnSpPr>
      <xdr:spPr>
        <a:xfrm flipV="1">
          <a:off x="10048875" y="27146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25</xdr:col>
      <xdr:colOff>47625</xdr:colOff>
      <xdr:row>5</xdr:row>
      <xdr:rowOff>247651</xdr:rowOff>
    </xdr:from>
    <xdr:to>
      <xdr:col>25</xdr:col>
      <xdr:colOff>47625</xdr:colOff>
      <xdr:row>8</xdr:row>
      <xdr:rowOff>1257300</xdr:rowOff>
    </xdr:to>
    <xdr:cxnSp macro="">
      <xdr:nvCxnSpPr>
        <xdr:cNvPr id="55" name="Straight Arrow Connector 54">
          <a:extLst>
            <a:ext uri="{FF2B5EF4-FFF2-40B4-BE49-F238E27FC236}">
              <a16:creationId xmlns:a16="http://schemas.microsoft.com/office/drawing/2014/main" id="{FB7AD786-F69B-4776-9559-928F07C0AFB5}"/>
            </a:ext>
          </a:extLst>
        </xdr:cNvPr>
        <xdr:cNvCxnSpPr/>
      </xdr:nvCxnSpPr>
      <xdr:spPr>
        <a:xfrm>
          <a:off x="10363200" y="273367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26</xdr:col>
      <xdr:colOff>57150</xdr:colOff>
      <xdr:row>5</xdr:row>
      <xdr:rowOff>247650</xdr:rowOff>
    </xdr:from>
    <xdr:to>
      <xdr:col>26</xdr:col>
      <xdr:colOff>57150</xdr:colOff>
      <xdr:row>8</xdr:row>
      <xdr:rowOff>1257299</xdr:rowOff>
    </xdr:to>
    <xdr:cxnSp macro="">
      <xdr:nvCxnSpPr>
        <xdr:cNvPr id="56" name="Straight Arrow Connector 55">
          <a:extLst>
            <a:ext uri="{FF2B5EF4-FFF2-40B4-BE49-F238E27FC236}">
              <a16:creationId xmlns:a16="http://schemas.microsoft.com/office/drawing/2014/main" id="{C435007A-29C4-4CD4-9757-1EBDD5DEB1EC}"/>
            </a:ext>
          </a:extLst>
        </xdr:cNvPr>
        <xdr:cNvCxnSpPr/>
      </xdr:nvCxnSpPr>
      <xdr:spPr>
        <a:xfrm flipV="1">
          <a:off x="10706100" y="273367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27</xdr:col>
      <xdr:colOff>47625</xdr:colOff>
      <xdr:row>5</xdr:row>
      <xdr:rowOff>238126</xdr:rowOff>
    </xdr:from>
    <xdr:to>
      <xdr:col>27</xdr:col>
      <xdr:colOff>47625</xdr:colOff>
      <xdr:row>8</xdr:row>
      <xdr:rowOff>1247775</xdr:rowOff>
    </xdr:to>
    <xdr:cxnSp macro="">
      <xdr:nvCxnSpPr>
        <xdr:cNvPr id="57" name="Straight Arrow Connector 56">
          <a:extLst>
            <a:ext uri="{FF2B5EF4-FFF2-40B4-BE49-F238E27FC236}">
              <a16:creationId xmlns:a16="http://schemas.microsoft.com/office/drawing/2014/main" id="{8BD94F51-D45E-4117-BD33-C227F649D200}"/>
            </a:ext>
          </a:extLst>
        </xdr:cNvPr>
        <xdr:cNvCxnSpPr/>
      </xdr:nvCxnSpPr>
      <xdr:spPr>
        <a:xfrm>
          <a:off x="11029950" y="2724151"/>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28</xdr:col>
      <xdr:colOff>57150</xdr:colOff>
      <xdr:row>5</xdr:row>
      <xdr:rowOff>238125</xdr:rowOff>
    </xdr:from>
    <xdr:to>
      <xdr:col>28</xdr:col>
      <xdr:colOff>57150</xdr:colOff>
      <xdr:row>8</xdr:row>
      <xdr:rowOff>1247774</xdr:rowOff>
    </xdr:to>
    <xdr:cxnSp macro="">
      <xdr:nvCxnSpPr>
        <xdr:cNvPr id="58" name="Straight Arrow Connector 57">
          <a:extLst>
            <a:ext uri="{FF2B5EF4-FFF2-40B4-BE49-F238E27FC236}">
              <a16:creationId xmlns:a16="http://schemas.microsoft.com/office/drawing/2014/main" id="{CBF8E2E6-A56D-447A-B7F7-EAB3C6EAA84A}"/>
            </a:ext>
          </a:extLst>
        </xdr:cNvPr>
        <xdr:cNvCxnSpPr/>
      </xdr:nvCxnSpPr>
      <xdr:spPr>
        <a:xfrm flipV="1">
          <a:off x="11372850" y="2724150"/>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29</xdr:col>
      <xdr:colOff>38100</xdr:colOff>
      <xdr:row>5</xdr:row>
      <xdr:rowOff>219076</xdr:rowOff>
    </xdr:from>
    <xdr:to>
      <xdr:col>29</xdr:col>
      <xdr:colOff>38100</xdr:colOff>
      <xdr:row>8</xdr:row>
      <xdr:rowOff>1228725</xdr:rowOff>
    </xdr:to>
    <xdr:cxnSp macro="">
      <xdr:nvCxnSpPr>
        <xdr:cNvPr id="59" name="Straight Arrow Connector 58">
          <a:extLst>
            <a:ext uri="{FF2B5EF4-FFF2-40B4-BE49-F238E27FC236}">
              <a16:creationId xmlns:a16="http://schemas.microsoft.com/office/drawing/2014/main" id="{474431B0-67ED-4A74-835F-35FE914A53CE}"/>
            </a:ext>
          </a:extLst>
        </xdr:cNvPr>
        <xdr:cNvCxnSpPr/>
      </xdr:nvCxnSpPr>
      <xdr:spPr>
        <a:xfrm>
          <a:off x="11687175" y="2705101"/>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30</xdr:col>
      <xdr:colOff>47625</xdr:colOff>
      <xdr:row>5</xdr:row>
      <xdr:rowOff>219075</xdr:rowOff>
    </xdr:from>
    <xdr:to>
      <xdr:col>30</xdr:col>
      <xdr:colOff>47625</xdr:colOff>
      <xdr:row>8</xdr:row>
      <xdr:rowOff>1228724</xdr:rowOff>
    </xdr:to>
    <xdr:cxnSp macro="">
      <xdr:nvCxnSpPr>
        <xdr:cNvPr id="60" name="Straight Arrow Connector 59">
          <a:extLst>
            <a:ext uri="{FF2B5EF4-FFF2-40B4-BE49-F238E27FC236}">
              <a16:creationId xmlns:a16="http://schemas.microsoft.com/office/drawing/2014/main" id="{6816B5E2-91AE-4044-A9EE-B7A0EA84FD27}"/>
            </a:ext>
          </a:extLst>
        </xdr:cNvPr>
        <xdr:cNvCxnSpPr/>
      </xdr:nvCxnSpPr>
      <xdr:spPr>
        <a:xfrm flipV="1">
          <a:off x="12030075" y="2705100"/>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31</xdr:col>
      <xdr:colOff>57150</xdr:colOff>
      <xdr:row>5</xdr:row>
      <xdr:rowOff>247651</xdr:rowOff>
    </xdr:from>
    <xdr:to>
      <xdr:col>31</xdr:col>
      <xdr:colOff>57150</xdr:colOff>
      <xdr:row>8</xdr:row>
      <xdr:rowOff>1257300</xdr:rowOff>
    </xdr:to>
    <xdr:cxnSp macro="">
      <xdr:nvCxnSpPr>
        <xdr:cNvPr id="61" name="Straight Arrow Connector 60">
          <a:extLst>
            <a:ext uri="{FF2B5EF4-FFF2-40B4-BE49-F238E27FC236}">
              <a16:creationId xmlns:a16="http://schemas.microsoft.com/office/drawing/2014/main" id="{D08F1DE9-4DE0-411F-8B86-4106D12DB2DE}"/>
            </a:ext>
          </a:extLst>
        </xdr:cNvPr>
        <xdr:cNvCxnSpPr/>
      </xdr:nvCxnSpPr>
      <xdr:spPr>
        <a:xfrm>
          <a:off x="12372975" y="273367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32</xdr:col>
      <xdr:colOff>66675</xdr:colOff>
      <xdr:row>5</xdr:row>
      <xdr:rowOff>247650</xdr:rowOff>
    </xdr:from>
    <xdr:to>
      <xdr:col>32</xdr:col>
      <xdr:colOff>66675</xdr:colOff>
      <xdr:row>8</xdr:row>
      <xdr:rowOff>1257299</xdr:rowOff>
    </xdr:to>
    <xdr:cxnSp macro="">
      <xdr:nvCxnSpPr>
        <xdr:cNvPr id="62" name="Straight Arrow Connector 61">
          <a:extLst>
            <a:ext uri="{FF2B5EF4-FFF2-40B4-BE49-F238E27FC236}">
              <a16:creationId xmlns:a16="http://schemas.microsoft.com/office/drawing/2014/main" id="{BB0B202D-4E29-492D-A903-A0E671EE52C9}"/>
            </a:ext>
          </a:extLst>
        </xdr:cNvPr>
        <xdr:cNvCxnSpPr/>
      </xdr:nvCxnSpPr>
      <xdr:spPr>
        <a:xfrm flipV="1">
          <a:off x="12715875" y="273367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33</xdr:col>
      <xdr:colOff>66675</xdr:colOff>
      <xdr:row>5</xdr:row>
      <xdr:rowOff>228601</xdr:rowOff>
    </xdr:from>
    <xdr:to>
      <xdr:col>33</xdr:col>
      <xdr:colOff>66675</xdr:colOff>
      <xdr:row>8</xdr:row>
      <xdr:rowOff>1238250</xdr:rowOff>
    </xdr:to>
    <xdr:cxnSp macro="">
      <xdr:nvCxnSpPr>
        <xdr:cNvPr id="63" name="Straight Arrow Connector 62">
          <a:extLst>
            <a:ext uri="{FF2B5EF4-FFF2-40B4-BE49-F238E27FC236}">
              <a16:creationId xmlns:a16="http://schemas.microsoft.com/office/drawing/2014/main" id="{9B46BE92-6C05-4D6A-BB91-8184D001D69C}"/>
            </a:ext>
          </a:extLst>
        </xdr:cNvPr>
        <xdr:cNvCxnSpPr/>
      </xdr:nvCxnSpPr>
      <xdr:spPr>
        <a:xfrm>
          <a:off x="13049250" y="2714626"/>
          <a:ext cx="0" cy="4895849"/>
        </a:xfrm>
        <a:prstGeom prst="straightConnector1">
          <a:avLst/>
        </a:prstGeom>
        <a:ln>
          <a:solidFill>
            <a:srgbClr val="00B05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34</xdr:col>
      <xdr:colOff>76200</xdr:colOff>
      <xdr:row>5</xdr:row>
      <xdr:rowOff>228600</xdr:rowOff>
    </xdr:from>
    <xdr:to>
      <xdr:col>34</xdr:col>
      <xdr:colOff>76200</xdr:colOff>
      <xdr:row>8</xdr:row>
      <xdr:rowOff>1238249</xdr:rowOff>
    </xdr:to>
    <xdr:cxnSp macro="">
      <xdr:nvCxnSpPr>
        <xdr:cNvPr id="64" name="Straight Arrow Connector 63">
          <a:extLst>
            <a:ext uri="{FF2B5EF4-FFF2-40B4-BE49-F238E27FC236}">
              <a16:creationId xmlns:a16="http://schemas.microsoft.com/office/drawing/2014/main" id="{3125730C-108E-45C7-83A1-5DA236DBF48D}"/>
            </a:ext>
          </a:extLst>
        </xdr:cNvPr>
        <xdr:cNvCxnSpPr/>
      </xdr:nvCxnSpPr>
      <xdr:spPr>
        <a:xfrm flipV="1">
          <a:off x="13392150" y="2714625"/>
          <a:ext cx="0" cy="4895849"/>
        </a:xfrm>
        <a:prstGeom prst="straightConnector1">
          <a:avLst/>
        </a:prstGeom>
        <a:ln>
          <a:solidFill>
            <a:srgbClr val="00B0F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65DF0D-5789-4260-8D33-5BAB670D7E09}">
  <dimension ref="A1:S24"/>
  <sheetViews>
    <sheetView workbookViewId="0">
      <selection activeCell="G8" sqref="G8"/>
    </sheetView>
  </sheetViews>
  <sheetFormatPr defaultRowHeight="15"/>
  <cols>
    <col min="1" max="1" width="20.42578125" customWidth="1"/>
    <col min="2" max="2" width="11.7109375" customWidth="1"/>
    <col min="8" max="8" width="11" customWidth="1"/>
  </cols>
  <sheetData>
    <row r="1" spans="1:19">
      <c r="A1" s="1" t="s">
        <v>1</v>
      </c>
      <c r="F1" s="1" t="s">
        <v>205</v>
      </c>
      <c r="K1" s="1" t="s">
        <v>23</v>
      </c>
      <c r="Q1" s="1" t="s">
        <v>204</v>
      </c>
    </row>
    <row r="2" spans="1:19">
      <c r="B2">
        <v>320</v>
      </c>
      <c r="C2" t="s">
        <v>2</v>
      </c>
      <c r="L2">
        <v>1.5</v>
      </c>
      <c r="M2" t="s">
        <v>9</v>
      </c>
      <c r="R2">
        <v>8</v>
      </c>
    </row>
    <row r="3" spans="1:19">
      <c r="B3">
        <v>256</v>
      </c>
      <c r="C3" t="s">
        <v>3</v>
      </c>
      <c r="F3" s="1"/>
      <c r="G3">
        <v>8</v>
      </c>
      <c r="H3" t="s">
        <v>19</v>
      </c>
      <c r="K3" s="1" t="s">
        <v>24</v>
      </c>
      <c r="R3">
        <v>8</v>
      </c>
    </row>
    <row r="4" spans="1:19">
      <c r="F4" s="1"/>
      <c r="L4">
        <v>16</v>
      </c>
      <c r="Q4" s="1" t="s">
        <v>216</v>
      </c>
    </row>
    <row r="5" spans="1:19">
      <c r="B5">
        <f>B2*B3</f>
        <v>81920</v>
      </c>
      <c r="F5" s="1" t="s">
        <v>19</v>
      </c>
      <c r="K5" s="1" t="s">
        <v>22</v>
      </c>
      <c r="R5">
        <v>1</v>
      </c>
      <c r="S5" t="s">
        <v>215</v>
      </c>
    </row>
    <row r="6" spans="1:19">
      <c r="G6">
        <v>16</v>
      </c>
      <c r="H6" t="s">
        <v>20</v>
      </c>
      <c r="L6">
        <f>L2*L4</f>
        <v>24</v>
      </c>
      <c r="R6">
        <f>R5*R2</f>
        <v>8</v>
      </c>
      <c r="S6" t="s">
        <v>217</v>
      </c>
    </row>
    <row r="7" spans="1:19">
      <c r="A7" s="1" t="s">
        <v>4</v>
      </c>
      <c r="G7">
        <v>16</v>
      </c>
      <c r="H7" t="s">
        <v>21</v>
      </c>
      <c r="Q7" s="1" t="s">
        <v>222</v>
      </c>
    </row>
    <row r="8" spans="1:19">
      <c r="B8">
        <v>8</v>
      </c>
      <c r="C8" t="s">
        <v>5</v>
      </c>
      <c r="R8">
        <v>2</v>
      </c>
      <c r="S8" t="s">
        <v>215</v>
      </c>
    </row>
    <row r="9" spans="1:19">
      <c r="F9" s="1" t="s">
        <v>206</v>
      </c>
      <c r="R9">
        <f>R8*R2</f>
        <v>16</v>
      </c>
      <c r="S9" t="s">
        <v>217</v>
      </c>
    </row>
    <row r="10" spans="1:19">
      <c r="A10" s="1" t="s">
        <v>11</v>
      </c>
      <c r="Q10" s="1" t="s">
        <v>218</v>
      </c>
    </row>
    <row r="11" spans="1:19">
      <c r="B11">
        <f>B2/B8</f>
        <v>40</v>
      </c>
      <c r="C11" t="s">
        <v>7</v>
      </c>
      <c r="G11">
        <f>2*G6</f>
        <v>32</v>
      </c>
      <c r="H11" t="s">
        <v>207</v>
      </c>
      <c r="Q11" s="1"/>
      <c r="R11">
        <v>2048</v>
      </c>
      <c r="S11" t="s">
        <v>211</v>
      </c>
    </row>
    <row r="12" spans="1:19">
      <c r="B12">
        <f>B3/B8</f>
        <v>32</v>
      </c>
      <c r="C12" t="s">
        <v>0</v>
      </c>
      <c r="F12" s="1"/>
      <c r="G12">
        <f>G11/8</f>
        <v>4</v>
      </c>
      <c r="H12" t="s">
        <v>208</v>
      </c>
    </row>
    <row r="13" spans="1:19">
      <c r="G13">
        <f>G12*G7</f>
        <v>64</v>
      </c>
      <c r="H13" t="s">
        <v>209</v>
      </c>
    </row>
    <row r="14" spans="1:19">
      <c r="A14" s="1" t="s">
        <v>8</v>
      </c>
      <c r="Q14" s="1" t="s">
        <v>219</v>
      </c>
    </row>
    <row r="15" spans="1:19">
      <c r="B15">
        <v>1</v>
      </c>
      <c r="F15" s="1"/>
      <c r="R15">
        <f>R11/R6</f>
        <v>256</v>
      </c>
      <c r="S15" t="s">
        <v>204</v>
      </c>
    </row>
    <row r="16" spans="1:19">
      <c r="A16" s="1" t="s">
        <v>9</v>
      </c>
      <c r="F16" s="1" t="s">
        <v>210</v>
      </c>
    </row>
    <row r="17" spans="1:19">
      <c r="B17">
        <v>0.5</v>
      </c>
      <c r="Q17" s="1" t="s">
        <v>220</v>
      </c>
    </row>
    <row r="18" spans="1:19">
      <c r="A18" s="1" t="s">
        <v>10</v>
      </c>
      <c r="G18">
        <v>2048</v>
      </c>
      <c r="H18" t="s">
        <v>211</v>
      </c>
      <c r="R18">
        <f>R11/R9</f>
        <v>128</v>
      </c>
      <c r="S18" t="s">
        <v>204</v>
      </c>
    </row>
    <row r="19" spans="1:19">
      <c r="B19" s="1">
        <f>(B15+B17)*B11*B12</f>
        <v>1920</v>
      </c>
      <c r="C19" s="1" t="str">
        <f>"$" &amp;DEC2HEX(B19)</f>
        <v>$780</v>
      </c>
      <c r="G19">
        <f>G18/G13</f>
        <v>32</v>
      </c>
      <c r="H19" t="s">
        <v>212</v>
      </c>
    </row>
    <row r="24" spans="1:19">
      <c r="Q24"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06A862-EBA7-4CAC-BFAC-CB27CB393C7A}">
  <dimension ref="J9:K10"/>
  <sheetViews>
    <sheetView workbookViewId="0">
      <selection activeCell="J11" sqref="J11"/>
    </sheetView>
  </sheetViews>
  <sheetFormatPr defaultRowHeight="15"/>
  <sheetData>
    <row r="9" spans="10:11">
      <c r="J9" t="s">
        <v>307</v>
      </c>
      <c r="K9" t="s">
        <v>308</v>
      </c>
    </row>
    <row r="10" spans="10:11">
      <c r="J10" t="s">
        <v>307</v>
      </c>
      <c r="K10" t="s">
        <v>308</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9BFBA-0298-4E66-B6A4-15BEF4579859}">
  <dimension ref="E7:L8"/>
  <sheetViews>
    <sheetView workbookViewId="0">
      <selection activeCell="H9" sqref="H9"/>
    </sheetView>
  </sheetViews>
  <sheetFormatPr defaultRowHeight="15"/>
  <sheetData>
    <row r="7" spans="5:12">
      <c r="E7">
        <v>0</v>
      </c>
      <c r="F7">
        <v>1</v>
      </c>
      <c r="G7">
        <v>2</v>
      </c>
      <c r="H7">
        <v>3</v>
      </c>
      <c r="I7">
        <v>4</v>
      </c>
      <c r="J7">
        <v>5</v>
      </c>
      <c r="K7">
        <v>6</v>
      </c>
      <c r="L7">
        <v>7</v>
      </c>
    </row>
    <row r="8" spans="5:12">
      <c r="E8" t="s">
        <v>263</v>
      </c>
      <c r="F8" t="s">
        <v>127</v>
      </c>
      <c r="G8" t="s">
        <v>262</v>
      </c>
      <c r="H8" t="s">
        <v>264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AD1171-1535-4BA0-8B37-79E704CFFF23}">
  <dimension ref="G2:I5"/>
  <sheetViews>
    <sheetView workbookViewId="0">
      <selection activeCell="G3" sqref="G3"/>
    </sheetView>
  </sheetViews>
  <sheetFormatPr defaultRowHeight="15"/>
  <sheetData>
    <row r="2" spans="7:9">
      <c r="G2" s="1" t="s">
        <v>260</v>
      </c>
    </row>
    <row r="4" spans="7:9">
      <c r="G4" t="s">
        <v>258</v>
      </c>
      <c r="I4" t="s">
        <v>259</v>
      </c>
    </row>
    <row r="5" spans="7:9">
      <c r="G5">
        <v>0</v>
      </c>
      <c r="H5">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E9C6-4F5A-493E-963D-DE54AE108FC3}">
  <dimension ref="H1:O41"/>
  <sheetViews>
    <sheetView topLeftCell="A13" workbookViewId="0">
      <selection activeCell="R38" sqref="R38"/>
    </sheetView>
  </sheetViews>
  <sheetFormatPr defaultRowHeight="15"/>
  <cols>
    <col min="7" max="7" width="12.7109375" customWidth="1"/>
    <col min="8" max="8" width="11.5703125" customWidth="1"/>
    <col min="15" max="15" width="11.85546875" customWidth="1"/>
    <col min="17" max="17" width="11.5703125" customWidth="1"/>
    <col min="25" max="25" width="12.42578125" customWidth="1"/>
  </cols>
  <sheetData>
    <row r="1" spans="8:15" ht="15.75" thickBot="1"/>
    <row r="2" spans="8:15">
      <c r="H2" s="27">
        <v>-1</v>
      </c>
      <c r="I2" s="28">
        <v>-1</v>
      </c>
    </row>
    <row r="3" spans="8:15">
      <c r="H3" s="29">
        <v>0</v>
      </c>
      <c r="I3" s="30">
        <v>1</v>
      </c>
      <c r="L3" t="s">
        <v>171</v>
      </c>
    </row>
    <row r="4" spans="8:15" ht="15.75" thickBot="1">
      <c r="H4" s="31"/>
      <c r="I4" s="32" t="s">
        <v>136</v>
      </c>
    </row>
    <row r="5" spans="8:15" ht="15.75" thickBot="1"/>
    <row r="6" spans="8:15">
      <c r="H6" s="33">
        <v>0</v>
      </c>
      <c r="I6" s="34">
        <v>0</v>
      </c>
      <c r="J6" s="33">
        <v>1</v>
      </c>
      <c r="K6" s="34">
        <v>1</v>
      </c>
      <c r="L6" s="33">
        <v>2</v>
      </c>
      <c r="M6" s="34">
        <v>2</v>
      </c>
      <c r="N6" s="33">
        <v>3</v>
      </c>
      <c r="O6" s="34">
        <v>3</v>
      </c>
    </row>
    <row r="7" spans="8:15">
      <c r="H7" s="35">
        <v>1</v>
      </c>
      <c r="I7" s="36">
        <v>0</v>
      </c>
      <c r="J7" s="35">
        <v>0</v>
      </c>
      <c r="K7" s="36">
        <v>1</v>
      </c>
      <c r="L7" s="35">
        <v>1</v>
      </c>
      <c r="M7" s="36">
        <v>0</v>
      </c>
      <c r="N7" s="35">
        <v>0</v>
      </c>
      <c r="O7" s="36">
        <v>1</v>
      </c>
    </row>
    <row r="8" spans="8:15" ht="15.75" thickBot="1">
      <c r="H8" s="31" t="s">
        <v>135</v>
      </c>
      <c r="I8" s="38" t="s">
        <v>128</v>
      </c>
      <c r="J8" s="37" t="s">
        <v>132</v>
      </c>
      <c r="K8" s="38" t="s">
        <v>137</v>
      </c>
      <c r="L8" s="37" t="s">
        <v>134</v>
      </c>
      <c r="M8" s="38"/>
      <c r="N8" s="37" t="s">
        <v>129</v>
      </c>
      <c r="O8" s="38" t="s">
        <v>138</v>
      </c>
    </row>
    <row r="9" spans="8:15" ht="15.75" thickBot="1">
      <c r="H9" s="8"/>
      <c r="I9" s="8"/>
      <c r="J9" s="8"/>
      <c r="K9" s="8"/>
      <c r="L9" s="8"/>
      <c r="M9" s="8"/>
      <c r="N9" s="8"/>
      <c r="O9" s="8"/>
    </row>
    <row r="10" spans="8:15">
      <c r="H10" s="33">
        <v>4</v>
      </c>
      <c r="I10" s="34">
        <v>4</v>
      </c>
      <c r="J10" s="33">
        <v>5</v>
      </c>
      <c r="K10" s="34">
        <v>5</v>
      </c>
      <c r="L10" s="33">
        <v>6</v>
      </c>
      <c r="M10" s="34">
        <v>6</v>
      </c>
      <c r="N10" s="33">
        <v>7</v>
      </c>
      <c r="O10" s="34">
        <v>7</v>
      </c>
    </row>
    <row r="11" spans="8:15">
      <c r="H11" s="35">
        <v>1</v>
      </c>
      <c r="I11" s="36">
        <v>0</v>
      </c>
      <c r="J11" s="35">
        <v>0</v>
      </c>
      <c r="K11" s="36">
        <v>1</v>
      </c>
      <c r="L11" s="35">
        <v>1</v>
      </c>
      <c r="M11" s="36">
        <v>0</v>
      </c>
      <c r="N11" s="35">
        <v>0</v>
      </c>
      <c r="O11" s="36">
        <v>1</v>
      </c>
    </row>
    <row r="12" spans="8:15" ht="15.75" thickBot="1">
      <c r="H12" s="37" t="s">
        <v>152</v>
      </c>
      <c r="I12" s="38" t="s">
        <v>130</v>
      </c>
      <c r="J12" s="37" t="s">
        <v>131</v>
      </c>
      <c r="K12" s="38" t="s">
        <v>140</v>
      </c>
      <c r="L12" s="37" t="s">
        <v>139</v>
      </c>
      <c r="M12" s="38"/>
      <c r="N12" s="37" t="s">
        <v>141</v>
      </c>
      <c r="O12" s="38" t="s">
        <v>145</v>
      </c>
    </row>
    <row r="13" spans="8:15" ht="15.75" thickBot="1">
      <c r="H13" s="8"/>
      <c r="I13" s="8"/>
      <c r="J13" s="8"/>
      <c r="K13" s="8"/>
      <c r="L13" s="8"/>
      <c r="M13" s="8"/>
      <c r="N13" s="8"/>
      <c r="O13" s="8"/>
    </row>
    <row r="14" spans="8:15">
      <c r="H14" s="33">
        <v>8</v>
      </c>
      <c r="I14" s="34">
        <v>8</v>
      </c>
      <c r="J14" s="33">
        <v>9</v>
      </c>
      <c r="K14" s="34">
        <v>9</v>
      </c>
      <c r="L14" s="33" t="s">
        <v>143</v>
      </c>
      <c r="M14" s="34" t="s">
        <v>143</v>
      </c>
      <c r="N14" s="33" t="s">
        <v>144</v>
      </c>
      <c r="O14" s="34" t="s">
        <v>144</v>
      </c>
    </row>
    <row r="15" spans="8:15">
      <c r="H15" s="35">
        <v>1</v>
      </c>
      <c r="I15" s="36">
        <v>0</v>
      </c>
      <c r="J15" s="35">
        <v>0</v>
      </c>
      <c r="K15" s="36">
        <v>1</v>
      </c>
      <c r="L15" s="35">
        <v>1</v>
      </c>
      <c r="M15" s="36">
        <v>0</v>
      </c>
      <c r="N15" s="35">
        <v>0</v>
      </c>
      <c r="O15" s="36">
        <v>1</v>
      </c>
    </row>
    <row r="16" spans="8:15" ht="15.75" thickBot="1">
      <c r="H16" s="37" t="s">
        <v>142</v>
      </c>
      <c r="I16" s="38" t="s">
        <v>146</v>
      </c>
      <c r="J16" s="37" t="s">
        <v>147</v>
      </c>
      <c r="K16" s="38" t="s">
        <v>153</v>
      </c>
      <c r="L16" s="37" t="s">
        <v>154</v>
      </c>
      <c r="M16" s="38"/>
      <c r="N16" s="37" t="s">
        <v>155</v>
      </c>
      <c r="O16" s="38" t="s">
        <v>156</v>
      </c>
    </row>
    <row r="17" spans="8:15" ht="15.75" thickBot="1">
      <c r="H17" s="8"/>
      <c r="I17" s="8"/>
      <c r="J17" s="8"/>
      <c r="K17" s="8"/>
      <c r="L17" s="8"/>
      <c r="M17" s="8"/>
      <c r="N17" s="8"/>
      <c r="O17" s="8"/>
    </row>
    <row r="18" spans="8:15">
      <c r="H18" s="33" t="s">
        <v>148</v>
      </c>
      <c r="I18" s="34" t="s">
        <v>148</v>
      </c>
      <c r="J18" s="33" t="s">
        <v>149</v>
      </c>
      <c r="K18" s="34" t="s">
        <v>149</v>
      </c>
      <c r="L18" s="33" t="s">
        <v>150</v>
      </c>
      <c r="M18" s="34" t="s">
        <v>150</v>
      </c>
      <c r="N18" s="33" t="s">
        <v>151</v>
      </c>
      <c r="O18" s="34" t="s">
        <v>151</v>
      </c>
    </row>
    <row r="19" spans="8:15">
      <c r="H19" s="35">
        <v>1</v>
      </c>
      <c r="I19" s="36">
        <v>0</v>
      </c>
      <c r="J19" s="35">
        <v>0</v>
      </c>
      <c r="K19" s="36">
        <v>1</v>
      </c>
      <c r="L19" s="35">
        <v>1</v>
      </c>
      <c r="M19" s="36">
        <v>0</v>
      </c>
      <c r="N19" s="35">
        <v>0</v>
      </c>
      <c r="O19" s="36">
        <v>1</v>
      </c>
    </row>
    <row r="20" spans="8:15" ht="15.75" thickBot="1">
      <c r="H20" s="37" t="s">
        <v>157</v>
      </c>
      <c r="I20" s="38" t="s">
        <v>158</v>
      </c>
      <c r="J20" s="37" t="s">
        <v>159</v>
      </c>
      <c r="K20" s="38" t="s">
        <v>160</v>
      </c>
      <c r="L20" s="37" t="s">
        <v>161</v>
      </c>
      <c r="M20" s="38"/>
      <c r="N20" s="37" t="s">
        <v>162</v>
      </c>
      <c r="O20" s="38" t="s">
        <v>163</v>
      </c>
    </row>
    <row r="22" spans="8:15" ht="15.75" thickBot="1"/>
    <row r="23" spans="8:15">
      <c r="H23" s="27">
        <v>-1</v>
      </c>
      <c r="I23" s="28">
        <v>-1</v>
      </c>
    </row>
    <row r="24" spans="8:15">
      <c r="H24" s="29">
        <v>0</v>
      </c>
      <c r="I24" s="30">
        <v>1</v>
      </c>
      <c r="L24" t="s">
        <v>164</v>
      </c>
    </row>
    <row r="25" spans="8:15" ht="15.75" thickBot="1">
      <c r="H25" s="31"/>
      <c r="I25" s="32" t="s">
        <v>136</v>
      </c>
    </row>
    <row r="26" spans="8:15" ht="15.75" thickBot="1"/>
    <row r="27" spans="8:15">
      <c r="H27" s="33">
        <v>0</v>
      </c>
      <c r="I27" s="34">
        <v>0</v>
      </c>
      <c r="J27" s="33">
        <v>1</v>
      </c>
      <c r="K27" s="34">
        <v>1</v>
      </c>
      <c r="L27" s="33">
        <v>2</v>
      </c>
      <c r="M27" s="34">
        <v>2</v>
      </c>
      <c r="N27" s="33">
        <v>3</v>
      </c>
      <c r="O27" s="34">
        <v>3</v>
      </c>
    </row>
    <row r="28" spans="8:15">
      <c r="H28" s="35">
        <v>1</v>
      </c>
      <c r="I28" s="36">
        <v>0</v>
      </c>
      <c r="J28" s="35">
        <v>0</v>
      </c>
      <c r="K28" s="36">
        <v>1</v>
      </c>
      <c r="L28" s="35">
        <v>1</v>
      </c>
      <c r="M28" s="36">
        <v>0</v>
      </c>
      <c r="N28" s="35">
        <v>0</v>
      </c>
      <c r="O28" s="36">
        <v>1</v>
      </c>
    </row>
    <row r="29" spans="8:15" ht="15.75" thickBot="1">
      <c r="H29" s="37" t="s">
        <v>127</v>
      </c>
      <c r="I29" s="38" t="s">
        <v>128</v>
      </c>
      <c r="J29" s="37" t="s">
        <v>132</v>
      </c>
      <c r="K29" s="38" t="s">
        <v>137</v>
      </c>
      <c r="L29" s="37" t="s">
        <v>133</v>
      </c>
      <c r="M29" s="38" t="s">
        <v>134</v>
      </c>
      <c r="N29" s="37" t="s">
        <v>129</v>
      </c>
      <c r="O29" s="38" t="s">
        <v>138</v>
      </c>
    </row>
    <row r="30" spans="8:15" ht="15.75" thickBot="1">
      <c r="H30" s="8"/>
      <c r="I30" s="8"/>
      <c r="J30" s="8"/>
      <c r="K30" s="8"/>
      <c r="L30" s="8"/>
      <c r="M30" s="8"/>
      <c r="N30" s="8"/>
      <c r="O30" s="8"/>
    </row>
    <row r="31" spans="8:15">
      <c r="H31" s="33">
        <v>4</v>
      </c>
      <c r="I31" s="34">
        <v>4</v>
      </c>
      <c r="J31" s="33">
        <v>5</v>
      </c>
      <c r="K31" s="34">
        <v>5</v>
      </c>
      <c r="L31" s="33">
        <v>6</v>
      </c>
      <c r="M31" s="34">
        <v>6</v>
      </c>
      <c r="N31" s="33">
        <v>7</v>
      </c>
      <c r="O31" s="34">
        <v>7</v>
      </c>
    </row>
    <row r="32" spans="8:15">
      <c r="H32" s="35">
        <v>1</v>
      </c>
      <c r="I32" s="36">
        <v>0</v>
      </c>
      <c r="J32" s="35">
        <v>0</v>
      </c>
      <c r="K32" s="36">
        <v>1</v>
      </c>
      <c r="L32" s="35">
        <v>1</v>
      </c>
      <c r="M32" s="36">
        <v>0</v>
      </c>
      <c r="N32" s="35">
        <v>0</v>
      </c>
      <c r="O32" s="36">
        <v>1</v>
      </c>
    </row>
    <row r="33" spans="8:15" ht="15.75" thickBot="1">
      <c r="H33" s="37" t="s">
        <v>168</v>
      </c>
      <c r="I33" s="38" t="s">
        <v>130</v>
      </c>
      <c r="J33" s="37" t="s">
        <v>131</v>
      </c>
      <c r="K33" s="38" t="s">
        <v>140</v>
      </c>
      <c r="L33" s="37" t="s">
        <v>165</v>
      </c>
      <c r="M33" s="38" t="s">
        <v>139</v>
      </c>
      <c r="N33" s="37" t="s">
        <v>141</v>
      </c>
      <c r="O33" s="38" t="s">
        <v>145</v>
      </c>
    </row>
    <row r="34" spans="8:15" ht="15.75" thickBot="1">
      <c r="H34" s="8"/>
      <c r="I34" s="8"/>
      <c r="J34" s="8"/>
      <c r="K34" s="8"/>
      <c r="L34" s="8"/>
      <c r="M34" s="8"/>
      <c r="N34" s="8"/>
      <c r="O34" s="8"/>
    </row>
    <row r="35" spans="8:15">
      <c r="H35" s="33">
        <v>8</v>
      </c>
      <c r="I35" s="34">
        <v>8</v>
      </c>
      <c r="J35" s="33">
        <v>9</v>
      </c>
      <c r="K35" s="34">
        <v>9</v>
      </c>
      <c r="L35" s="33" t="s">
        <v>143</v>
      </c>
      <c r="M35" s="34" t="s">
        <v>143</v>
      </c>
      <c r="N35" s="33" t="s">
        <v>144</v>
      </c>
      <c r="O35" s="34" t="s">
        <v>144</v>
      </c>
    </row>
    <row r="36" spans="8:15">
      <c r="H36" s="35">
        <v>1</v>
      </c>
      <c r="I36" s="36">
        <v>0</v>
      </c>
      <c r="J36" s="35">
        <v>0</v>
      </c>
      <c r="K36" s="36">
        <v>1</v>
      </c>
      <c r="L36" s="35">
        <v>1</v>
      </c>
      <c r="M36" s="36">
        <v>0</v>
      </c>
      <c r="N36" s="35">
        <v>0</v>
      </c>
      <c r="O36" s="36">
        <v>1</v>
      </c>
    </row>
    <row r="37" spans="8:15" ht="15.75" thickBot="1">
      <c r="H37" s="37" t="s">
        <v>169</v>
      </c>
      <c r="I37" s="38" t="s">
        <v>146</v>
      </c>
      <c r="J37" s="37" t="s">
        <v>147</v>
      </c>
      <c r="K37" s="38" t="s">
        <v>153</v>
      </c>
      <c r="L37" s="37" t="s">
        <v>166</v>
      </c>
      <c r="M37" s="38" t="s">
        <v>154</v>
      </c>
      <c r="N37" s="37" t="s">
        <v>155</v>
      </c>
      <c r="O37" s="38" t="s">
        <v>156</v>
      </c>
    </row>
    <row r="38" spans="8:15" ht="15.75" thickBot="1">
      <c r="H38" s="8"/>
      <c r="I38" s="8"/>
      <c r="J38" s="8"/>
      <c r="K38" s="8"/>
      <c r="L38" s="8"/>
      <c r="M38" s="8"/>
      <c r="N38" s="8"/>
      <c r="O38" s="8"/>
    </row>
    <row r="39" spans="8:15">
      <c r="H39" s="33" t="s">
        <v>148</v>
      </c>
      <c r="I39" s="34" t="s">
        <v>148</v>
      </c>
      <c r="J39" s="33" t="s">
        <v>149</v>
      </c>
      <c r="K39" s="34" t="s">
        <v>149</v>
      </c>
      <c r="L39" s="33" t="s">
        <v>150</v>
      </c>
      <c r="M39" s="34" t="s">
        <v>150</v>
      </c>
      <c r="N39" s="33" t="s">
        <v>151</v>
      </c>
      <c r="O39" s="34" t="s">
        <v>151</v>
      </c>
    </row>
    <row r="40" spans="8:15">
      <c r="H40" s="35">
        <v>1</v>
      </c>
      <c r="I40" s="36">
        <v>0</v>
      </c>
      <c r="J40" s="35">
        <v>0</v>
      </c>
      <c r="K40" s="36">
        <v>1</v>
      </c>
      <c r="L40" s="35">
        <v>1</v>
      </c>
      <c r="M40" s="36">
        <v>0</v>
      </c>
      <c r="N40" s="35">
        <v>0</v>
      </c>
      <c r="O40" s="36">
        <v>1</v>
      </c>
    </row>
    <row r="41" spans="8:15" ht="15.75" thickBot="1">
      <c r="H41" s="37" t="s">
        <v>170</v>
      </c>
      <c r="I41" s="38" t="s">
        <v>158</v>
      </c>
      <c r="J41" s="37" t="s">
        <v>159</v>
      </c>
      <c r="K41" s="38" t="s">
        <v>160</v>
      </c>
      <c r="L41" s="37" t="s">
        <v>167</v>
      </c>
      <c r="M41" s="38" t="s">
        <v>161</v>
      </c>
      <c r="N41" s="37" t="s">
        <v>162</v>
      </c>
      <c r="O41" s="38" t="s">
        <v>163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977FF-6988-45F1-9FF4-F48E5CD4E752}">
  <dimension ref="C1:Q32"/>
  <sheetViews>
    <sheetView workbookViewId="0">
      <selection activeCell="C3" sqref="C3"/>
    </sheetView>
  </sheetViews>
  <sheetFormatPr defaultRowHeight="15"/>
  <cols>
    <col min="3" max="3" width="29" customWidth="1"/>
    <col min="10" max="10" width="22.42578125" customWidth="1"/>
    <col min="15" max="15" width="19.5703125" customWidth="1"/>
    <col min="18" max="18" width="13.42578125" customWidth="1"/>
  </cols>
  <sheetData>
    <row r="1" spans="3:16">
      <c r="D1" t="s">
        <v>31</v>
      </c>
      <c r="E1">
        <f>'Memory Locations'!E5</f>
        <v>61312</v>
      </c>
      <c r="L1" t="s">
        <v>31</v>
      </c>
      <c r="M1">
        <f>'Memory Locations'!E3</f>
        <v>59264</v>
      </c>
    </row>
    <row r="2" spans="3:16">
      <c r="C2" s="1" t="s">
        <v>29</v>
      </c>
      <c r="D2" s="1" t="s">
        <v>6</v>
      </c>
      <c r="E2" s="1" t="s">
        <v>13</v>
      </c>
      <c r="F2" s="1" t="s">
        <v>30</v>
      </c>
      <c r="J2" s="1" t="s">
        <v>29</v>
      </c>
      <c r="K2" s="1" t="s">
        <v>6</v>
      </c>
      <c r="L2" s="1" t="s">
        <v>13</v>
      </c>
      <c r="M2" s="1" t="s">
        <v>30</v>
      </c>
    </row>
    <row r="3" spans="3:16">
      <c r="C3" t="s">
        <v>32</v>
      </c>
      <c r="D3">
        <v>1</v>
      </c>
      <c r="E3">
        <v>0</v>
      </c>
      <c r="F3">
        <f t="shared" ref="F3:F20" si="0">E3+$E$1</f>
        <v>61312</v>
      </c>
      <c r="G3" t="str">
        <f>DEC2HEX(F3)</f>
        <v>EF80</v>
      </c>
      <c r="H3">
        <f>MOD(F3,4)</f>
        <v>0</v>
      </c>
      <c r="J3" t="s">
        <v>37</v>
      </c>
      <c r="K3">
        <f>Graphics!G3/8</f>
        <v>1</v>
      </c>
      <c r="L3">
        <v>0</v>
      </c>
      <c r="M3">
        <f>$M$1+L3</f>
        <v>59264</v>
      </c>
      <c r="N3" t="str">
        <f>DEC2HEX(M3)</f>
        <v>E780</v>
      </c>
    </row>
    <row r="4" spans="3:16">
      <c r="C4" t="s">
        <v>33</v>
      </c>
      <c r="D4">
        <v>1</v>
      </c>
      <c r="E4">
        <f>E3+D3</f>
        <v>1</v>
      </c>
      <c r="F4">
        <f t="shared" si="0"/>
        <v>61313</v>
      </c>
      <c r="G4" t="str">
        <f t="shared" ref="G4:G20" si="1">DEC2HEX(F4)</f>
        <v>EF81</v>
      </c>
      <c r="H4">
        <f t="shared" ref="H4:H20" si="2">MOD(F4,4)</f>
        <v>1</v>
      </c>
      <c r="J4" t="s">
        <v>35</v>
      </c>
      <c r="K4">
        <f>Graphics!G3</f>
        <v>8</v>
      </c>
      <c r="L4">
        <f>L3+K3</f>
        <v>1</v>
      </c>
      <c r="M4">
        <f t="shared" ref="M4:M10" si="3">$M$1+L4</f>
        <v>59265</v>
      </c>
      <c r="N4" t="str">
        <f t="shared" ref="N4:N10" si="4">DEC2HEX(M4)</f>
        <v>E781</v>
      </c>
    </row>
    <row r="5" spans="3:16">
      <c r="C5" t="s">
        <v>34</v>
      </c>
      <c r="D5">
        <v>1</v>
      </c>
      <c r="E5">
        <f t="shared" ref="E5:E20" si="5">E4+D4</f>
        <v>2</v>
      </c>
      <c r="F5">
        <f t="shared" si="0"/>
        <v>61314</v>
      </c>
      <c r="G5" t="str">
        <f t="shared" si="1"/>
        <v>EF82</v>
      </c>
      <c r="H5">
        <f t="shared" si="2"/>
        <v>2</v>
      </c>
      <c r="J5" t="s">
        <v>36</v>
      </c>
      <c r="K5">
        <f>Graphics!G3</f>
        <v>8</v>
      </c>
      <c r="L5">
        <f t="shared" ref="L5:L10" si="6">L4+K4</f>
        <v>9</v>
      </c>
      <c r="M5">
        <f t="shared" si="3"/>
        <v>59273</v>
      </c>
      <c r="N5" t="str">
        <f t="shared" si="4"/>
        <v>E789</v>
      </c>
    </row>
    <row r="6" spans="3:16">
      <c r="C6" t="s">
        <v>223</v>
      </c>
      <c r="D6">
        <v>1</v>
      </c>
      <c r="E6">
        <f t="shared" si="5"/>
        <v>3</v>
      </c>
      <c r="F6">
        <f t="shared" si="0"/>
        <v>61315</v>
      </c>
      <c r="G6" t="str">
        <f t="shared" si="1"/>
        <v>EF83</v>
      </c>
      <c r="H6">
        <f t="shared" si="2"/>
        <v>3</v>
      </c>
      <c r="J6" t="s">
        <v>38</v>
      </c>
      <c r="K6">
        <f>Graphics!G3</f>
        <v>8</v>
      </c>
      <c r="L6">
        <f t="shared" si="6"/>
        <v>17</v>
      </c>
      <c r="M6">
        <f t="shared" si="3"/>
        <v>59281</v>
      </c>
      <c r="N6" t="str">
        <f t="shared" si="4"/>
        <v>E791</v>
      </c>
    </row>
    <row r="7" spans="3:16">
      <c r="C7" t="s">
        <v>224</v>
      </c>
      <c r="D7">
        <v>1</v>
      </c>
      <c r="E7">
        <f t="shared" si="5"/>
        <v>4</v>
      </c>
      <c r="F7">
        <f t="shared" si="0"/>
        <v>61316</v>
      </c>
      <c r="G7" t="str">
        <f t="shared" si="1"/>
        <v>EF84</v>
      </c>
      <c r="H7">
        <f t="shared" si="2"/>
        <v>0</v>
      </c>
      <c r="J7" t="s">
        <v>39</v>
      </c>
      <c r="K7">
        <f>2*Graphics!G3</f>
        <v>16</v>
      </c>
      <c r="L7">
        <f t="shared" si="6"/>
        <v>25</v>
      </c>
      <c r="M7">
        <f t="shared" si="3"/>
        <v>59289</v>
      </c>
      <c r="N7" t="str">
        <f t="shared" si="4"/>
        <v>E799</v>
      </c>
    </row>
    <row r="8" spans="3:16">
      <c r="C8" t="s">
        <v>231</v>
      </c>
      <c r="D8">
        <v>1</v>
      </c>
      <c r="E8">
        <f t="shared" si="5"/>
        <v>5</v>
      </c>
      <c r="F8">
        <f t="shared" si="0"/>
        <v>61317</v>
      </c>
      <c r="G8" t="str">
        <f t="shared" si="1"/>
        <v>EF85</v>
      </c>
      <c r="H8">
        <f t="shared" si="2"/>
        <v>1</v>
      </c>
      <c r="J8" t="s">
        <v>40</v>
      </c>
      <c r="K8">
        <f>0.5*3*Graphics!G3</f>
        <v>12</v>
      </c>
      <c r="L8">
        <f t="shared" si="6"/>
        <v>41</v>
      </c>
      <c r="M8">
        <f t="shared" si="3"/>
        <v>59305</v>
      </c>
      <c r="N8" t="str">
        <f t="shared" si="4"/>
        <v>E7A9</v>
      </c>
    </row>
    <row r="9" spans="3:16">
      <c r="C9" t="s">
        <v>232</v>
      </c>
      <c r="D9">
        <v>1</v>
      </c>
      <c r="E9">
        <f t="shared" si="5"/>
        <v>6</v>
      </c>
      <c r="F9">
        <f t="shared" si="0"/>
        <v>61318</v>
      </c>
      <c r="G9" t="str">
        <f t="shared" si="1"/>
        <v>EF86</v>
      </c>
      <c r="H9">
        <f t="shared" si="2"/>
        <v>2</v>
      </c>
      <c r="J9" t="s">
        <v>48</v>
      </c>
      <c r="K9">
        <f>Graphics!G3</f>
        <v>8</v>
      </c>
      <c r="L9">
        <f t="shared" si="6"/>
        <v>53</v>
      </c>
      <c r="M9">
        <f t="shared" si="3"/>
        <v>59317</v>
      </c>
      <c r="N9" t="str">
        <f t="shared" si="4"/>
        <v>E7B5</v>
      </c>
    </row>
    <row r="10" spans="3:16">
      <c r="C10" t="s">
        <v>226</v>
      </c>
      <c r="D10">
        <v>1</v>
      </c>
      <c r="E10">
        <f t="shared" si="5"/>
        <v>7</v>
      </c>
      <c r="F10">
        <f t="shared" si="0"/>
        <v>61319</v>
      </c>
      <c r="G10" t="str">
        <f t="shared" si="1"/>
        <v>EF87</v>
      </c>
      <c r="H10">
        <f t="shared" si="2"/>
        <v>3</v>
      </c>
      <c r="L10">
        <f t="shared" si="6"/>
        <v>61</v>
      </c>
      <c r="M10">
        <f t="shared" si="3"/>
        <v>59325</v>
      </c>
      <c r="N10" t="str">
        <f t="shared" si="4"/>
        <v>E7BD</v>
      </c>
    </row>
    <row r="11" spans="3:16">
      <c r="C11" t="s">
        <v>227</v>
      </c>
      <c r="D11">
        <v>120</v>
      </c>
      <c r="E11">
        <f t="shared" si="5"/>
        <v>8</v>
      </c>
      <c r="F11">
        <f t="shared" si="0"/>
        <v>61320</v>
      </c>
      <c r="G11" t="str">
        <f t="shared" si="1"/>
        <v>EF88</v>
      </c>
      <c r="H11">
        <f t="shared" si="2"/>
        <v>0</v>
      </c>
    </row>
    <row r="12" spans="3:16">
      <c r="E12">
        <f t="shared" si="5"/>
        <v>128</v>
      </c>
      <c r="F12">
        <f t="shared" si="0"/>
        <v>61440</v>
      </c>
      <c r="G12" t="str">
        <f t="shared" si="1"/>
        <v>F000</v>
      </c>
      <c r="H12">
        <f t="shared" si="2"/>
        <v>0</v>
      </c>
    </row>
    <row r="13" spans="3:16">
      <c r="E13">
        <f t="shared" si="5"/>
        <v>128</v>
      </c>
      <c r="F13">
        <f t="shared" si="0"/>
        <v>61440</v>
      </c>
      <c r="G13" t="str">
        <f t="shared" si="1"/>
        <v>F000</v>
      </c>
      <c r="H13">
        <f t="shared" si="2"/>
        <v>0</v>
      </c>
    </row>
    <row r="14" spans="3:16">
      <c r="E14">
        <f t="shared" si="5"/>
        <v>128</v>
      </c>
      <c r="F14">
        <f t="shared" si="0"/>
        <v>61440</v>
      </c>
      <c r="G14" t="str">
        <f t="shared" si="1"/>
        <v>F000</v>
      </c>
      <c r="H14">
        <f t="shared" si="2"/>
        <v>0</v>
      </c>
    </row>
    <row r="15" spans="3:16">
      <c r="E15">
        <f t="shared" si="5"/>
        <v>128</v>
      </c>
      <c r="F15">
        <f t="shared" si="0"/>
        <v>61440</v>
      </c>
      <c r="G15" t="str">
        <f t="shared" si="1"/>
        <v>F000</v>
      </c>
      <c r="H15">
        <f t="shared" si="2"/>
        <v>0</v>
      </c>
      <c r="O15" t="s">
        <v>329</v>
      </c>
      <c r="P15">
        <v>1</v>
      </c>
    </row>
    <row r="16" spans="3:16">
      <c r="E16">
        <f t="shared" si="5"/>
        <v>128</v>
      </c>
      <c r="F16">
        <f t="shared" si="0"/>
        <v>61440</v>
      </c>
      <c r="G16" t="str">
        <f t="shared" si="1"/>
        <v>F000</v>
      </c>
      <c r="H16">
        <f t="shared" si="2"/>
        <v>0</v>
      </c>
      <c r="O16" t="s">
        <v>330</v>
      </c>
      <c r="P16">
        <v>1</v>
      </c>
    </row>
    <row r="17" spans="4:17">
      <c r="E17">
        <f t="shared" si="5"/>
        <v>128</v>
      </c>
      <c r="F17">
        <f t="shared" si="0"/>
        <v>61440</v>
      </c>
      <c r="G17" t="str">
        <f t="shared" si="1"/>
        <v>F000</v>
      </c>
      <c r="H17">
        <f t="shared" si="2"/>
        <v>0</v>
      </c>
      <c r="O17" t="s">
        <v>35</v>
      </c>
      <c r="P17">
        <v>1</v>
      </c>
    </row>
    <row r="18" spans="4:17">
      <c r="E18">
        <f t="shared" si="5"/>
        <v>128</v>
      </c>
      <c r="F18">
        <f t="shared" si="0"/>
        <v>61440</v>
      </c>
      <c r="G18" t="str">
        <f t="shared" si="1"/>
        <v>F000</v>
      </c>
      <c r="H18">
        <f t="shared" si="2"/>
        <v>0</v>
      </c>
      <c r="O18" t="s">
        <v>36</v>
      </c>
      <c r="P18">
        <v>1</v>
      </c>
    </row>
    <row r="19" spans="4:17">
      <c r="E19">
        <f t="shared" si="5"/>
        <v>128</v>
      </c>
      <c r="F19">
        <f t="shared" si="0"/>
        <v>61440</v>
      </c>
      <c r="G19" t="str">
        <f t="shared" si="1"/>
        <v>F000</v>
      </c>
      <c r="H19">
        <f t="shared" si="2"/>
        <v>0</v>
      </c>
    </row>
    <row r="20" spans="4:17">
      <c r="E20">
        <f t="shared" si="5"/>
        <v>128</v>
      </c>
      <c r="F20">
        <f t="shared" si="0"/>
        <v>61440</v>
      </c>
      <c r="G20" t="str">
        <f t="shared" si="1"/>
        <v>F000</v>
      </c>
      <c r="H20">
        <f t="shared" si="2"/>
        <v>0</v>
      </c>
    </row>
    <row r="25" spans="4:17">
      <c r="D25">
        <f>SUM(D3:D20)</f>
        <v>128</v>
      </c>
    </row>
    <row r="26" spans="4:17">
      <c r="K26">
        <f>SUM(K3:K9)</f>
        <v>61</v>
      </c>
      <c r="P26">
        <f>SUM(P15:P18)</f>
        <v>4</v>
      </c>
    </row>
    <row r="27" spans="4:17">
      <c r="P27">
        <f>P26*Graphics!G3</f>
        <v>32</v>
      </c>
      <c r="Q27" t="s">
        <v>331</v>
      </c>
    </row>
    <row r="28" spans="4:17">
      <c r="P28">
        <f>P27/4</f>
        <v>8</v>
      </c>
      <c r="Q28" t="s">
        <v>60</v>
      </c>
    </row>
    <row r="29" spans="4:17">
      <c r="O29" s="1" t="s">
        <v>332</v>
      </c>
    </row>
    <row r="30" spans="4:17">
      <c r="P30">
        <f>Graphics!G12</f>
        <v>4</v>
      </c>
      <c r="Q30" t="s">
        <v>208</v>
      </c>
    </row>
    <row r="31" spans="4:17">
      <c r="P31">
        <f>P30*Graphics!G3</f>
        <v>32</v>
      </c>
      <c r="Q31" t="s">
        <v>331</v>
      </c>
    </row>
    <row r="32" spans="4:17">
      <c r="P32">
        <f>P31/4</f>
        <v>8</v>
      </c>
      <c r="Q32" t="s">
        <v>60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7BA67C-C792-4945-959F-0E1E46569681}">
  <dimension ref="B1:O21"/>
  <sheetViews>
    <sheetView workbookViewId="0">
      <selection activeCell="B2" sqref="B2"/>
    </sheetView>
  </sheetViews>
  <sheetFormatPr defaultRowHeight="15"/>
  <cols>
    <col min="2" max="2" width="12.140625" customWidth="1"/>
    <col min="3" max="3" width="10" customWidth="1"/>
    <col min="4" max="4" width="11.85546875" customWidth="1"/>
    <col min="5" max="5" width="11.28515625" customWidth="1"/>
    <col min="7" max="7" width="8.7109375" customWidth="1"/>
    <col min="10" max="10" width="13.42578125" customWidth="1"/>
    <col min="15" max="15" width="14.140625" customWidth="1"/>
  </cols>
  <sheetData>
    <row r="1" spans="2:15">
      <c r="B1" s="1" t="s">
        <v>12</v>
      </c>
      <c r="C1" s="1" t="s">
        <v>6</v>
      </c>
      <c r="D1" s="1" t="s">
        <v>13</v>
      </c>
      <c r="E1" s="65" t="s">
        <v>28</v>
      </c>
      <c r="F1" s="65"/>
      <c r="G1" s="65" t="s">
        <v>27</v>
      </c>
      <c r="H1" s="65"/>
      <c r="I1" s="1" t="s">
        <v>18</v>
      </c>
      <c r="J1" s="1" t="s">
        <v>25</v>
      </c>
      <c r="L1" s="1" t="s">
        <v>26</v>
      </c>
      <c r="N1" s="1" t="s">
        <v>15</v>
      </c>
      <c r="O1" s="1">
        <v>10000</v>
      </c>
    </row>
    <row r="2" spans="2:15">
      <c r="B2" s="2" t="s">
        <v>16</v>
      </c>
      <c r="C2">
        <f>Graphics!B19</f>
        <v>1920</v>
      </c>
      <c r="D2">
        <v>0</v>
      </c>
      <c r="E2">
        <f>HEX2DEC($O$1)-($C$19)+D2</f>
        <v>57344</v>
      </c>
      <c r="F2" t="str">
        <f>DEC2HEX(E2)</f>
        <v>E000</v>
      </c>
      <c r="G2">
        <f>E2+C2-1</f>
        <v>59263</v>
      </c>
      <c r="H2" t="str">
        <f>DEC2HEX(G2)</f>
        <v>E77F</v>
      </c>
      <c r="I2">
        <f t="shared" ref="I2:I17" si="0">E2/1024</f>
        <v>56</v>
      </c>
      <c r="J2">
        <f t="shared" ref="J2:J17" si="1">INT(I2)</f>
        <v>56</v>
      </c>
      <c r="K2" t="str">
        <f t="shared" ref="K2:K17" si="2">DEC2HEX(INT(I2)*1024)</f>
        <v>E000</v>
      </c>
      <c r="L2">
        <f t="shared" ref="L2:L17" si="3">IF(I2=J2,1,0)</f>
        <v>1</v>
      </c>
    </row>
    <row r="3" spans="2:15">
      <c r="B3" s="3" t="s">
        <v>19</v>
      </c>
      <c r="C3">
        <v>128</v>
      </c>
      <c r="D3">
        <f>D2+C2</f>
        <v>1920</v>
      </c>
      <c r="E3">
        <f t="shared" ref="E3:E17" si="4">HEX2DEC($O$1)-($C$19)+D3</f>
        <v>59264</v>
      </c>
      <c r="F3" t="str">
        <f t="shared" ref="F3:F17" si="5">DEC2HEX(E3)</f>
        <v>E780</v>
      </c>
      <c r="G3">
        <f t="shared" ref="G3:G17" si="6">E3+C3-1</f>
        <v>59391</v>
      </c>
      <c r="H3" t="str">
        <f t="shared" ref="H3:H17" si="7">DEC2HEX(G3)</f>
        <v>E7FF</v>
      </c>
      <c r="I3">
        <f t="shared" si="0"/>
        <v>57.875</v>
      </c>
      <c r="J3">
        <f t="shared" si="1"/>
        <v>57</v>
      </c>
      <c r="K3" t="str">
        <f t="shared" si="2"/>
        <v>E400</v>
      </c>
      <c r="L3">
        <f t="shared" si="3"/>
        <v>0</v>
      </c>
    </row>
    <row r="4" spans="2:15">
      <c r="B4" s="3" t="s">
        <v>14</v>
      </c>
      <c r="C4">
        <v>1920</v>
      </c>
      <c r="D4">
        <f>D3+C3</f>
        <v>2048</v>
      </c>
      <c r="E4">
        <f t="shared" si="4"/>
        <v>59392</v>
      </c>
      <c r="F4" t="str">
        <f t="shared" si="5"/>
        <v>E800</v>
      </c>
      <c r="G4">
        <f t="shared" si="6"/>
        <v>61311</v>
      </c>
      <c r="H4" t="str">
        <f t="shared" si="7"/>
        <v>EF7F</v>
      </c>
      <c r="I4">
        <f t="shared" si="0"/>
        <v>58</v>
      </c>
      <c r="J4">
        <f t="shared" si="1"/>
        <v>58</v>
      </c>
      <c r="K4" t="str">
        <f t="shared" si="2"/>
        <v>E800</v>
      </c>
      <c r="L4">
        <f t="shared" si="3"/>
        <v>1</v>
      </c>
    </row>
    <row r="5" spans="2:15">
      <c r="B5" t="s">
        <v>17</v>
      </c>
      <c r="C5">
        <v>128</v>
      </c>
      <c r="D5">
        <f>D4+C4</f>
        <v>3968</v>
      </c>
      <c r="E5">
        <f t="shared" si="4"/>
        <v>61312</v>
      </c>
      <c r="F5" t="str">
        <f t="shared" si="5"/>
        <v>EF80</v>
      </c>
      <c r="G5">
        <f t="shared" si="6"/>
        <v>61439</v>
      </c>
      <c r="H5" t="str">
        <f t="shared" si="7"/>
        <v>EFFF</v>
      </c>
      <c r="I5">
        <f t="shared" si="0"/>
        <v>59.875</v>
      </c>
      <c r="J5">
        <f t="shared" si="1"/>
        <v>59</v>
      </c>
      <c r="K5" t="str">
        <f t="shared" si="2"/>
        <v>EC00</v>
      </c>
      <c r="L5">
        <f t="shared" si="3"/>
        <v>0</v>
      </c>
    </row>
    <row r="6" spans="2:15">
      <c r="B6" s="2" t="s">
        <v>213</v>
      </c>
      <c r="C6">
        <f>Graphics!G18</f>
        <v>2048</v>
      </c>
      <c r="D6">
        <f t="shared" ref="D6:D17" si="8">D5+C5</f>
        <v>4096</v>
      </c>
      <c r="E6">
        <f t="shared" si="4"/>
        <v>61440</v>
      </c>
      <c r="F6" t="str">
        <f t="shared" si="5"/>
        <v>F000</v>
      </c>
      <c r="G6">
        <f t="shared" si="6"/>
        <v>63487</v>
      </c>
      <c r="H6" t="str">
        <f t="shared" si="7"/>
        <v>F7FF</v>
      </c>
      <c r="I6">
        <f t="shared" si="0"/>
        <v>60</v>
      </c>
      <c r="J6">
        <f t="shared" si="1"/>
        <v>60</v>
      </c>
      <c r="K6" t="str">
        <f t="shared" si="2"/>
        <v>F000</v>
      </c>
      <c r="L6">
        <f t="shared" si="3"/>
        <v>1</v>
      </c>
    </row>
    <row r="7" spans="2:15">
      <c r="B7" s="2" t="s">
        <v>214</v>
      </c>
      <c r="C7">
        <f>Graphics!R11</f>
        <v>2048</v>
      </c>
      <c r="D7">
        <f t="shared" si="8"/>
        <v>6144</v>
      </c>
      <c r="E7">
        <f t="shared" si="4"/>
        <v>63488</v>
      </c>
      <c r="F7" t="str">
        <f t="shared" si="5"/>
        <v>F800</v>
      </c>
      <c r="G7">
        <f t="shared" si="6"/>
        <v>65535</v>
      </c>
      <c r="H7" t="str">
        <f t="shared" si="7"/>
        <v>FFFF</v>
      </c>
      <c r="I7">
        <f t="shared" si="0"/>
        <v>62</v>
      </c>
      <c r="J7">
        <f t="shared" si="1"/>
        <v>62</v>
      </c>
      <c r="K7" t="str">
        <f t="shared" si="2"/>
        <v>F800</v>
      </c>
      <c r="L7">
        <f t="shared" si="3"/>
        <v>1</v>
      </c>
    </row>
    <row r="8" spans="2:15">
      <c r="D8">
        <f t="shared" si="8"/>
        <v>8192</v>
      </c>
      <c r="E8">
        <f t="shared" si="4"/>
        <v>65536</v>
      </c>
      <c r="F8" t="str">
        <f t="shared" si="5"/>
        <v>10000</v>
      </c>
      <c r="G8">
        <f t="shared" si="6"/>
        <v>65535</v>
      </c>
      <c r="H8" t="str">
        <f t="shared" si="7"/>
        <v>FFFF</v>
      </c>
      <c r="I8">
        <f t="shared" si="0"/>
        <v>64</v>
      </c>
      <c r="J8">
        <f t="shared" si="1"/>
        <v>64</v>
      </c>
      <c r="K8" t="str">
        <f t="shared" si="2"/>
        <v>10000</v>
      </c>
      <c r="L8">
        <f t="shared" si="3"/>
        <v>1</v>
      </c>
    </row>
    <row r="9" spans="2:15">
      <c r="D9">
        <f t="shared" si="8"/>
        <v>8192</v>
      </c>
      <c r="E9">
        <f t="shared" si="4"/>
        <v>65536</v>
      </c>
      <c r="F9" t="str">
        <f t="shared" si="5"/>
        <v>10000</v>
      </c>
      <c r="G9">
        <f t="shared" si="6"/>
        <v>65535</v>
      </c>
      <c r="H9" t="str">
        <f t="shared" si="7"/>
        <v>FFFF</v>
      </c>
      <c r="I9">
        <f t="shared" si="0"/>
        <v>64</v>
      </c>
      <c r="J9">
        <f t="shared" si="1"/>
        <v>64</v>
      </c>
      <c r="K9" t="str">
        <f t="shared" si="2"/>
        <v>10000</v>
      </c>
      <c r="L9">
        <f t="shared" si="3"/>
        <v>1</v>
      </c>
    </row>
    <row r="10" spans="2:15">
      <c r="D10">
        <f t="shared" si="8"/>
        <v>8192</v>
      </c>
      <c r="E10">
        <f t="shared" si="4"/>
        <v>65536</v>
      </c>
      <c r="F10" t="str">
        <f t="shared" si="5"/>
        <v>10000</v>
      </c>
      <c r="G10">
        <f t="shared" si="6"/>
        <v>65535</v>
      </c>
      <c r="H10" t="str">
        <f t="shared" si="7"/>
        <v>FFFF</v>
      </c>
      <c r="I10">
        <f t="shared" si="0"/>
        <v>64</v>
      </c>
      <c r="J10">
        <f t="shared" si="1"/>
        <v>64</v>
      </c>
      <c r="K10" t="str">
        <f t="shared" si="2"/>
        <v>10000</v>
      </c>
      <c r="L10">
        <f t="shared" si="3"/>
        <v>1</v>
      </c>
    </row>
    <row r="11" spans="2:15">
      <c r="D11">
        <f t="shared" si="8"/>
        <v>8192</v>
      </c>
      <c r="E11">
        <f t="shared" si="4"/>
        <v>65536</v>
      </c>
      <c r="F11" t="str">
        <f t="shared" si="5"/>
        <v>10000</v>
      </c>
      <c r="G11">
        <f t="shared" si="6"/>
        <v>65535</v>
      </c>
      <c r="H11" t="str">
        <f t="shared" si="7"/>
        <v>FFFF</v>
      </c>
      <c r="I11">
        <f t="shared" si="0"/>
        <v>64</v>
      </c>
      <c r="J11">
        <f t="shared" si="1"/>
        <v>64</v>
      </c>
      <c r="K11" t="str">
        <f t="shared" si="2"/>
        <v>10000</v>
      </c>
      <c r="L11">
        <f t="shared" si="3"/>
        <v>1</v>
      </c>
    </row>
    <row r="12" spans="2:15">
      <c r="D12">
        <f t="shared" si="8"/>
        <v>8192</v>
      </c>
      <c r="E12">
        <f t="shared" si="4"/>
        <v>65536</v>
      </c>
      <c r="F12" t="str">
        <f t="shared" si="5"/>
        <v>10000</v>
      </c>
      <c r="G12">
        <f t="shared" si="6"/>
        <v>65535</v>
      </c>
      <c r="H12" t="str">
        <f t="shared" si="7"/>
        <v>FFFF</v>
      </c>
      <c r="I12">
        <f t="shared" si="0"/>
        <v>64</v>
      </c>
      <c r="J12">
        <f t="shared" si="1"/>
        <v>64</v>
      </c>
      <c r="K12" t="str">
        <f t="shared" si="2"/>
        <v>10000</v>
      </c>
      <c r="L12">
        <f t="shared" si="3"/>
        <v>1</v>
      </c>
    </row>
    <row r="13" spans="2:15">
      <c r="D13">
        <f t="shared" si="8"/>
        <v>8192</v>
      </c>
      <c r="E13">
        <f t="shared" si="4"/>
        <v>65536</v>
      </c>
      <c r="F13" t="str">
        <f t="shared" si="5"/>
        <v>10000</v>
      </c>
      <c r="G13">
        <f t="shared" si="6"/>
        <v>65535</v>
      </c>
      <c r="H13" t="str">
        <f t="shared" si="7"/>
        <v>FFFF</v>
      </c>
      <c r="I13">
        <f t="shared" si="0"/>
        <v>64</v>
      </c>
      <c r="J13">
        <f t="shared" si="1"/>
        <v>64</v>
      </c>
      <c r="K13" t="str">
        <f t="shared" si="2"/>
        <v>10000</v>
      </c>
      <c r="L13">
        <f t="shared" si="3"/>
        <v>1</v>
      </c>
    </row>
    <row r="14" spans="2:15">
      <c r="D14">
        <f t="shared" si="8"/>
        <v>8192</v>
      </c>
      <c r="E14">
        <f t="shared" si="4"/>
        <v>65536</v>
      </c>
      <c r="F14" t="str">
        <f t="shared" si="5"/>
        <v>10000</v>
      </c>
      <c r="G14">
        <f t="shared" si="6"/>
        <v>65535</v>
      </c>
      <c r="H14" t="str">
        <f t="shared" si="7"/>
        <v>FFFF</v>
      </c>
      <c r="I14">
        <f t="shared" si="0"/>
        <v>64</v>
      </c>
      <c r="J14">
        <f t="shared" si="1"/>
        <v>64</v>
      </c>
      <c r="K14" t="str">
        <f t="shared" si="2"/>
        <v>10000</v>
      </c>
      <c r="L14">
        <f t="shared" si="3"/>
        <v>1</v>
      </c>
    </row>
    <row r="15" spans="2:15">
      <c r="D15">
        <f t="shared" si="8"/>
        <v>8192</v>
      </c>
      <c r="E15">
        <f t="shared" si="4"/>
        <v>65536</v>
      </c>
      <c r="F15" t="str">
        <f t="shared" si="5"/>
        <v>10000</v>
      </c>
      <c r="G15">
        <f t="shared" si="6"/>
        <v>65535</v>
      </c>
      <c r="H15" t="str">
        <f t="shared" si="7"/>
        <v>FFFF</v>
      </c>
      <c r="I15">
        <f t="shared" si="0"/>
        <v>64</v>
      </c>
      <c r="J15">
        <f t="shared" si="1"/>
        <v>64</v>
      </c>
      <c r="K15" t="str">
        <f t="shared" si="2"/>
        <v>10000</v>
      </c>
      <c r="L15">
        <f t="shared" si="3"/>
        <v>1</v>
      </c>
    </row>
    <row r="16" spans="2:15">
      <c r="D16">
        <f t="shared" si="8"/>
        <v>8192</v>
      </c>
      <c r="E16">
        <f t="shared" si="4"/>
        <v>65536</v>
      </c>
      <c r="F16" t="str">
        <f t="shared" si="5"/>
        <v>10000</v>
      </c>
      <c r="G16">
        <f t="shared" si="6"/>
        <v>65535</v>
      </c>
      <c r="H16" t="str">
        <f t="shared" si="7"/>
        <v>FFFF</v>
      </c>
      <c r="I16">
        <f t="shared" si="0"/>
        <v>64</v>
      </c>
      <c r="J16">
        <f t="shared" si="1"/>
        <v>64</v>
      </c>
      <c r="K16" t="str">
        <f t="shared" si="2"/>
        <v>10000</v>
      </c>
      <c r="L16">
        <f t="shared" si="3"/>
        <v>1</v>
      </c>
    </row>
    <row r="17" spans="3:12">
      <c r="D17">
        <f t="shared" si="8"/>
        <v>8192</v>
      </c>
      <c r="E17">
        <f t="shared" si="4"/>
        <v>65536</v>
      </c>
      <c r="F17" t="str">
        <f t="shared" si="5"/>
        <v>10000</v>
      </c>
      <c r="G17">
        <f t="shared" si="6"/>
        <v>65535</v>
      </c>
      <c r="H17" t="str">
        <f t="shared" si="7"/>
        <v>FFFF</v>
      </c>
      <c r="I17">
        <f t="shared" si="0"/>
        <v>64</v>
      </c>
      <c r="J17">
        <f t="shared" si="1"/>
        <v>64</v>
      </c>
      <c r="K17" t="str">
        <f t="shared" si="2"/>
        <v>10000</v>
      </c>
      <c r="L17">
        <f t="shared" si="3"/>
        <v>1</v>
      </c>
    </row>
    <row r="19" spans="3:12">
      <c r="C19">
        <f>SUM(C2:C17)</f>
        <v>8192</v>
      </c>
      <c r="I19">
        <f>2048-1920</f>
        <v>128</v>
      </c>
    </row>
    <row r="20" spans="3:12">
      <c r="C20">
        <f>_xlfn.CEILING.MATH(C19, 1024)</f>
        <v>8192</v>
      </c>
      <c r="D20">
        <f>C20/1024</f>
        <v>8</v>
      </c>
      <c r="E20" t="s">
        <v>221</v>
      </c>
    </row>
    <row r="21" spans="3:12">
      <c r="C21">
        <f>(INT(C20))-C19</f>
        <v>0</v>
      </c>
    </row>
  </sheetData>
  <mergeCells count="2">
    <mergeCell ref="E1:F1"/>
    <mergeCell ref="G1: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790D71-424C-469A-8493-7D0902132C51}">
  <dimension ref="F2:H20"/>
  <sheetViews>
    <sheetView workbookViewId="0">
      <selection activeCell="H21" sqref="H21"/>
    </sheetView>
  </sheetViews>
  <sheetFormatPr defaultRowHeight="15"/>
  <cols>
    <col min="7" max="7" width="21.85546875" customWidth="1"/>
  </cols>
  <sheetData>
    <row r="2" spans="6:8">
      <c r="F2" s="1" t="s">
        <v>229</v>
      </c>
    </row>
    <row r="3" spans="6:8">
      <c r="F3">
        <v>0</v>
      </c>
      <c r="G3" t="s">
        <v>225</v>
      </c>
    </row>
    <row r="4" spans="6:8">
      <c r="F4">
        <v>1</v>
      </c>
    </row>
    <row r="5" spans="6:8">
      <c r="F5">
        <v>2</v>
      </c>
    </row>
    <row r="6" spans="6:8">
      <c r="F6">
        <v>3</v>
      </c>
    </row>
    <row r="7" spans="6:8">
      <c r="F7">
        <v>4</v>
      </c>
      <c r="G7" t="s">
        <v>228</v>
      </c>
      <c r="H7">
        <v>1</v>
      </c>
    </row>
    <row r="8" spans="6:8">
      <c r="F8">
        <v>5</v>
      </c>
      <c r="G8" t="s">
        <v>228</v>
      </c>
      <c r="H8">
        <v>2</v>
      </c>
    </row>
    <row r="9" spans="6:8">
      <c r="F9">
        <v>6</v>
      </c>
      <c r="G9" t="s">
        <v>228</v>
      </c>
      <c r="H9">
        <v>4</v>
      </c>
    </row>
    <row r="10" spans="6:8">
      <c r="F10">
        <v>7</v>
      </c>
      <c r="G10" t="s">
        <v>228</v>
      </c>
      <c r="H10">
        <v>8</v>
      </c>
    </row>
    <row r="12" spans="6:8">
      <c r="F12" s="1" t="s">
        <v>230</v>
      </c>
    </row>
    <row r="13" spans="6:8">
      <c r="F13">
        <v>0</v>
      </c>
      <c r="G13" t="s">
        <v>233</v>
      </c>
      <c r="H13">
        <v>1</v>
      </c>
    </row>
    <row r="14" spans="6:8">
      <c r="F14">
        <v>1</v>
      </c>
      <c r="G14" t="s">
        <v>233</v>
      </c>
      <c r="H14">
        <v>2</v>
      </c>
    </row>
    <row r="15" spans="6:8">
      <c r="F15">
        <v>2</v>
      </c>
      <c r="G15" t="s">
        <v>233</v>
      </c>
      <c r="H15">
        <v>4</v>
      </c>
    </row>
    <row r="16" spans="6:8">
      <c r="F16">
        <v>3</v>
      </c>
      <c r="G16" t="s">
        <v>233</v>
      </c>
      <c r="H16">
        <v>8</v>
      </c>
    </row>
    <row r="17" spans="6:8">
      <c r="F17">
        <v>4</v>
      </c>
      <c r="G17" t="s">
        <v>234</v>
      </c>
      <c r="H17">
        <v>1</v>
      </c>
    </row>
    <row r="18" spans="6:8">
      <c r="F18">
        <v>5</v>
      </c>
      <c r="G18" t="s">
        <v>234</v>
      </c>
      <c r="H18">
        <v>2</v>
      </c>
    </row>
    <row r="19" spans="6:8">
      <c r="F19">
        <v>6</v>
      </c>
      <c r="G19" t="s">
        <v>234</v>
      </c>
      <c r="H19">
        <v>4</v>
      </c>
    </row>
    <row r="20" spans="6:8">
      <c r="F20">
        <v>7</v>
      </c>
      <c r="G20" t="s">
        <v>234</v>
      </c>
      <c r="H20">
        <v>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753D0-CECD-4799-88FF-259E3C0E3EC6}">
  <dimension ref="C2:H22"/>
  <sheetViews>
    <sheetView workbookViewId="0">
      <selection activeCell="G12" sqref="G12"/>
    </sheetView>
  </sheetViews>
  <sheetFormatPr defaultRowHeight="15"/>
  <cols>
    <col min="3" max="3" width="17" customWidth="1"/>
  </cols>
  <sheetData>
    <row r="2" spans="3:8">
      <c r="C2" t="s">
        <v>41</v>
      </c>
    </row>
    <row r="3" spans="3:8">
      <c r="D3">
        <v>1</v>
      </c>
      <c r="E3" t="s">
        <v>6</v>
      </c>
      <c r="H3">
        <v>0</v>
      </c>
    </row>
    <row r="4" spans="3:8">
      <c r="D4">
        <v>2</v>
      </c>
      <c r="E4" t="s">
        <v>6</v>
      </c>
      <c r="H4">
        <v>1</v>
      </c>
    </row>
    <row r="5" spans="3:8">
      <c r="D5">
        <v>4</v>
      </c>
    </row>
    <row r="6" spans="3:8">
      <c r="D6">
        <v>8</v>
      </c>
    </row>
    <row r="7" spans="3:8">
      <c r="D7">
        <v>16</v>
      </c>
      <c r="E7" t="s">
        <v>239</v>
      </c>
    </row>
    <row r="8" spans="3:8">
      <c r="D8">
        <v>32</v>
      </c>
      <c r="E8" t="s">
        <v>42</v>
      </c>
    </row>
    <row r="9" spans="3:8">
      <c r="D9">
        <v>64</v>
      </c>
      <c r="E9" t="s">
        <v>55</v>
      </c>
    </row>
    <row r="10" spans="3:8">
      <c r="D10">
        <v>128</v>
      </c>
      <c r="E10" s="3" t="s">
        <v>43</v>
      </c>
    </row>
    <row r="12" spans="3:8">
      <c r="C12" t="s">
        <v>47</v>
      </c>
      <c r="D12" t="s">
        <v>6</v>
      </c>
      <c r="E12" t="s">
        <v>238</v>
      </c>
    </row>
    <row r="13" spans="3:8">
      <c r="C13" s="3">
        <v>0</v>
      </c>
      <c r="D13" t="s">
        <v>44</v>
      </c>
      <c r="E13" t="s">
        <v>235</v>
      </c>
    </row>
    <row r="14" spans="3:8">
      <c r="C14">
        <v>1</v>
      </c>
      <c r="D14" t="s">
        <v>45</v>
      </c>
      <c r="E14" t="s">
        <v>236</v>
      </c>
    </row>
    <row r="15" spans="3:8">
      <c r="C15">
        <v>2</v>
      </c>
      <c r="D15" t="s">
        <v>46</v>
      </c>
      <c r="E15" t="s">
        <v>237</v>
      </c>
    </row>
    <row r="18" spans="3:6">
      <c r="C18" t="s">
        <v>49</v>
      </c>
      <c r="F18" t="s">
        <v>54</v>
      </c>
    </row>
    <row r="19" spans="3:6">
      <c r="C19">
        <v>0</v>
      </c>
      <c r="D19" t="s">
        <v>50</v>
      </c>
    </row>
    <row r="20" spans="3:6">
      <c r="C20">
        <v>1</v>
      </c>
      <c r="D20" t="s">
        <v>51</v>
      </c>
    </row>
    <row r="21" spans="3:6">
      <c r="C21">
        <v>2</v>
      </c>
      <c r="D21" t="s">
        <v>52</v>
      </c>
    </row>
    <row r="22" spans="3:6">
      <c r="C22">
        <v>3</v>
      </c>
      <c r="D22" t="s">
        <v>53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D9D18-5DF8-4D87-BB61-46F89718A7FB}">
  <dimension ref="B1:O18"/>
  <sheetViews>
    <sheetView workbookViewId="0">
      <selection activeCell="I25" sqref="I25"/>
    </sheetView>
  </sheetViews>
  <sheetFormatPr defaultRowHeight="15"/>
  <cols>
    <col min="4" max="4" width="16.28515625" customWidth="1"/>
    <col min="7" max="7" width="10.28515625" customWidth="1"/>
    <col min="8" max="8" width="13.85546875" customWidth="1"/>
    <col min="11" max="11" width="12.5703125" customWidth="1"/>
    <col min="13" max="13" width="13.140625" customWidth="1"/>
  </cols>
  <sheetData>
    <row r="1" spans="2:15">
      <c r="C1" t="s">
        <v>57</v>
      </c>
      <c r="D1">
        <v>625</v>
      </c>
      <c r="E1">
        <f>INT(D1/2)</f>
        <v>312</v>
      </c>
      <c r="F1" t="s">
        <v>56</v>
      </c>
    </row>
    <row r="2" spans="2:15">
      <c r="E2">
        <v>50.125</v>
      </c>
      <c r="F2" t="s">
        <v>61</v>
      </c>
    </row>
    <row r="3" spans="2:15">
      <c r="B3" s="1" t="s">
        <v>63</v>
      </c>
      <c r="I3" s="1" t="s">
        <v>65</v>
      </c>
      <c r="M3" s="1" t="s">
        <v>59</v>
      </c>
    </row>
    <row r="4" spans="2:15">
      <c r="C4">
        <v>8</v>
      </c>
      <c r="D4" t="s">
        <v>66</v>
      </c>
      <c r="J4">
        <v>8</v>
      </c>
      <c r="K4" t="s">
        <v>66</v>
      </c>
      <c r="M4" t="s">
        <v>2</v>
      </c>
      <c r="N4">
        <v>320</v>
      </c>
      <c r="O4" t="s">
        <v>68</v>
      </c>
    </row>
    <row r="5" spans="2:15">
      <c r="B5">
        <v>504</v>
      </c>
      <c r="C5">
        <f>B5/C4</f>
        <v>63</v>
      </c>
      <c r="D5" t="s">
        <v>60</v>
      </c>
      <c r="I5">
        <v>512</v>
      </c>
      <c r="J5">
        <f>I5/J4</f>
        <v>64</v>
      </c>
      <c r="K5" t="s">
        <v>60</v>
      </c>
      <c r="M5" t="s">
        <v>3</v>
      </c>
      <c r="N5">
        <v>256</v>
      </c>
      <c r="O5" t="s">
        <v>68</v>
      </c>
    </row>
    <row r="6" spans="2:15">
      <c r="B6">
        <f>E1</f>
        <v>312</v>
      </c>
      <c r="C6">
        <f>B6</f>
        <v>312</v>
      </c>
      <c r="D6" t="s">
        <v>56</v>
      </c>
      <c r="I6">
        <f>E1</f>
        <v>312</v>
      </c>
      <c r="J6">
        <f>I6</f>
        <v>312</v>
      </c>
      <c r="K6" t="s">
        <v>56</v>
      </c>
    </row>
    <row r="7" spans="2:15">
      <c r="B7">
        <f>B5*B6</f>
        <v>157248</v>
      </c>
      <c r="C7">
        <f>C5*C6</f>
        <v>19656</v>
      </c>
      <c r="D7" t="s">
        <v>60</v>
      </c>
      <c r="G7" s="4"/>
      <c r="J7">
        <f>J5*J6</f>
        <v>19968</v>
      </c>
      <c r="K7" t="s">
        <v>60</v>
      </c>
      <c r="M7" t="s">
        <v>72</v>
      </c>
      <c r="N7">
        <f>I5-N4</f>
        <v>192</v>
      </c>
      <c r="O7" t="s">
        <v>60</v>
      </c>
    </row>
    <row r="8" spans="2:15">
      <c r="C8">
        <f>E2</f>
        <v>50.125</v>
      </c>
      <c r="D8" t="s">
        <v>64</v>
      </c>
      <c r="J8">
        <f>E2</f>
        <v>50.125</v>
      </c>
      <c r="K8" t="s">
        <v>64</v>
      </c>
      <c r="M8" t="s">
        <v>58</v>
      </c>
      <c r="N8">
        <f>I6-N5</f>
        <v>56</v>
      </c>
      <c r="O8" t="s">
        <v>56</v>
      </c>
    </row>
    <row r="9" spans="2:15">
      <c r="C9">
        <f>C7*C8</f>
        <v>985257</v>
      </c>
      <c r="D9" t="s">
        <v>61</v>
      </c>
      <c r="J9">
        <f>J8*J7</f>
        <v>1000896</v>
      </c>
      <c r="K9" t="s">
        <v>61</v>
      </c>
      <c r="M9" t="s">
        <v>71</v>
      </c>
      <c r="N9">
        <f>N8/2</f>
        <v>28</v>
      </c>
      <c r="O9" t="s">
        <v>56</v>
      </c>
    </row>
    <row r="10" spans="2:15">
      <c r="C10">
        <f>C9/1000000</f>
        <v>0.98525700000000005</v>
      </c>
      <c r="D10" t="s">
        <v>62</v>
      </c>
      <c r="I10" t="s">
        <v>69</v>
      </c>
      <c r="J10" s="1">
        <f>J9/1000000</f>
        <v>1.000896</v>
      </c>
      <c r="K10" t="s">
        <v>62</v>
      </c>
      <c r="M10" t="s">
        <v>73</v>
      </c>
      <c r="N10">
        <v>28</v>
      </c>
      <c r="O10" t="s">
        <v>56</v>
      </c>
    </row>
    <row r="12" spans="2:15">
      <c r="I12" t="s">
        <v>67</v>
      </c>
      <c r="J12">
        <v>8</v>
      </c>
      <c r="K12" t="s">
        <v>70</v>
      </c>
    </row>
    <row r="13" spans="2:15">
      <c r="B13">
        <f>B5*B6*E2</f>
        <v>7882056</v>
      </c>
      <c r="C13" t="s">
        <v>61</v>
      </c>
      <c r="D13" t="s">
        <v>75</v>
      </c>
      <c r="J13" s="1">
        <f>J10*J12</f>
        <v>8.0071680000000001</v>
      </c>
      <c r="K13" t="s">
        <v>62</v>
      </c>
    </row>
    <row r="14" spans="2:15">
      <c r="B14">
        <f>B13/1000000</f>
        <v>7.8820560000000004</v>
      </c>
      <c r="C14" t="s">
        <v>62</v>
      </c>
    </row>
    <row r="15" spans="2:15">
      <c r="B15">
        <f>B14/8</f>
        <v>0.98525700000000005</v>
      </c>
      <c r="D15" t="s">
        <v>74</v>
      </c>
    </row>
    <row r="16" spans="2:15">
      <c r="I16">
        <f>I5*I6*E2</f>
        <v>8007168</v>
      </c>
    </row>
    <row r="17" spans="9:11">
      <c r="I17">
        <f>I16/1000000</f>
        <v>8.0071680000000001</v>
      </c>
      <c r="J17" t="s">
        <v>62</v>
      </c>
    </row>
    <row r="18" spans="9:11">
      <c r="I18">
        <f>I17/J4</f>
        <v>1.000896</v>
      </c>
      <c r="K18" t="s">
        <v>74</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E63064-49DB-413A-8491-CD941DDB6868}">
  <dimension ref="C2:E35"/>
  <sheetViews>
    <sheetView workbookViewId="0">
      <selection activeCell="J35" sqref="J35"/>
    </sheetView>
  </sheetViews>
  <sheetFormatPr defaultRowHeight="15"/>
  <cols>
    <col min="3" max="3" width="21.7109375" customWidth="1"/>
    <col min="5" max="5" width="15.28515625" customWidth="1"/>
  </cols>
  <sheetData>
    <row r="2" spans="3:5">
      <c r="C2" s="5" t="s">
        <v>1</v>
      </c>
      <c r="D2">
        <v>512</v>
      </c>
    </row>
    <row r="3" spans="3:5">
      <c r="C3" s="5" t="s">
        <v>56</v>
      </c>
      <c r="D3">
        <v>312</v>
      </c>
    </row>
    <row r="4" spans="3:5">
      <c r="C4" s="5" t="s">
        <v>2</v>
      </c>
      <c r="D4">
        <v>320</v>
      </c>
    </row>
    <row r="5" spans="3:5">
      <c r="C5" s="5" t="s">
        <v>3</v>
      </c>
      <c r="D5">
        <v>256</v>
      </c>
    </row>
    <row r="6" spans="3:5">
      <c r="C6" s="5" t="s">
        <v>76</v>
      </c>
      <c r="D6">
        <v>3</v>
      </c>
    </row>
    <row r="7" spans="3:5">
      <c r="C7" s="5" t="s">
        <v>79</v>
      </c>
      <c r="D7">
        <v>8</v>
      </c>
    </row>
    <row r="8" spans="3:5">
      <c r="C8" t="s">
        <v>77</v>
      </c>
      <c r="D8">
        <f>D4*D5*D6</f>
        <v>245760</v>
      </c>
      <c r="E8" t="s">
        <v>78</v>
      </c>
    </row>
    <row r="9" spans="3:5">
      <c r="C9" s="2" t="s">
        <v>80</v>
      </c>
      <c r="D9">
        <f>D2/D7</f>
        <v>64</v>
      </c>
      <c r="E9" t="s">
        <v>60</v>
      </c>
    </row>
    <row r="10" spans="3:5">
      <c r="C10" s="2" t="s">
        <v>81</v>
      </c>
      <c r="D10">
        <f>D9*D3</f>
        <v>19968</v>
      </c>
      <c r="E10" t="s">
        <v>60</v>
      </c>
    </row>
    <row r="11" spans="3:5">
      <c r="C11" s="2" t="s">
        <v>94</v>
      </c>
      <c r="D11">
        <f>D2-D4</f>
        <v>192</v>
      </c>
      <c r="E11" t="s">
        <v>82</v>
      </c>
    </row>
    <row r="12" spans="3:5">
      <c r="C12" s="2" t="s">
        <v>83</v>
      </c>
      <c r="D12">
        <f>D11/2</f>
        <v>96</v>
      </c>
      <c r="E12" t="s">
        <v>82</v>
      </c>
    </row>
    <row r="13" spans="3:5">
      <c r="C13" s="2" t="s">
        <v>84</v>
      </c>
      <c r="D13">
        <f>D11/2</f>
        <v>96</v>
      </c>
      <c r="E13" t="s">
        <v>82</v>
      </c>
    </row>
    <row r="14" spans="3:5">
      <c r="C14" s="2" t="s">
        <v>85</v>
      </c>
      <c r="D14">
        <f>D11/D7</f>
        <v>24</v>
      </c>
      <c r="E14" t="s">
        <v>60</v>
      </c>
    </row>
    <row r="15" spans="3:5">
      <c r="C15" s="2" t="s">
        <v>86</v>
      </c>
      <c r="D15">
        <f>(D12+D4)/D7</f>
        <v>52</v>
      </c>
      <c r="E15" t="s">
        <v>60</v>
      </c>
    </row>
    <row r="16" spans="3:5">
      <c r="C16" s="2" t="s">
        <v>97</v>
      </c>
      <c r="D16">
        <f>D12/D7</f>
        <v>12</v>
      </c>
      <c r="E16" t="s">
        <v>60</v>
      </c>
    </row>
    <row r="17" spans="3:5">
      <c r="C17" s="2" t="s">
        <v>108</v>
      </c>
      <c r="D17">
        <f>D13/D7</f>
        <v>12</v>
      </c>
      <c r="E17" t="s">
        <v>60</v>
      </c>
    </row>
    <row r="18" spans="3:5">
      <c r="C18" s="2" t="s">
        <v>89</v>
      </c>
      <c r="D18">
        <f>(D3-D5)</f>
        <v>56</v>
      </c>
      <c r="E18" t="s">
        <v>56</v>
      </c>
    </row>
    <row r="19" spans="3:5">
      <c r="C19" s="2" t="s">
        <v>87</v>
      </c>
      <c r="D19">
        <f>D23+D24</f>
        <v>3584</v>
      </c>
      <c r="E19" t="s">
        <v>60</v>
      </c>
    </row>
    <row r="20" spans="3:5">
      <c r="C20" s="2" t="s">
        <v>88</v>
      </c>
      <c r="D20">
        <f>D18/2</f>
        <v>28</v>
      </c>
      <c r="E20" t="s">
        <v>56</v>
      </c>
    </row>
    <row r="21" spans="3:5">
      <c r="C21" s="2" t="s">
        <v>90</v>
      </c>
      <c r="D21">
        <f>D18/2</f>
        <v>28</v>
      </c>
      <c r="E21" t="s">
        <v>56</v>
      </c>
    </row>
    <row r="22" spans="3:5">
      <c r="C22" s="2" t="s">
        <v>91</v>
      </c>
      <c r="D22">
        <f>((D3-D20-1)*D9)+(D2-D12)/D7</f>
        <v>18164</v>
      </c>
      <c r="E22" t="s">
        <v>60</v>
      </c>
    </row>
    <row r="23" spans="3:5">
      <c r="C23" s="2" t="s">
        <v>92</v>
      </c>
      <c r="D23">
        <f>D10-D22</f>
        <v>1804</v>
      </c>
      <c r="E23" t="s">
        <v>60</v>
      </c>
    </row>
    <row r="24" spans="3:5">
      <c r="C24" s="2" t="s">
        <v>93</v>
      </c>
      <c r="D24">
        <f>((D20-1)*D9)+(D2-D13)/D7</f>
        <v>1780</v>
      </c>
      <c r="E24" t="s">
        <v>60</v>
      </c>
    </row>
    <row r="25" spans="3:5">
      <c r="C25" s="2" t="s">
        <v>98</v>
      </c>
      <c r="D25">
        <f>D16</f>
        <v>12</v>
      </c>
      <c r="E25" t="s">
        <v>99</v>
      </c>
    </row>
    <row r="31" spans="3:5">
      <c r="C31" s="2" t="s">
        <v>95</v>
      </c>
      <c r="D31">
        <v>8</v>
      </c>
      <c r="E31" t="s">
        <v>70</v>
      </c>
    </row>
    <row r="32" spans="3:5">
      <c r="C32" s="2" t="s">
        <v>96</v>
      </c>
      <c r="D32">
        <f>D10*D31</f>
        <v>159744</v>
      </c>
      <c r="E32" t="s">
        <v>60</v>
      </c>
    </row>
    <row r="34" spans="4:4">
      <c r="D34">
        <f>D32*50.125</f>
        <v>8007168</v>
      </c>
    </row>
    <row r="35" spans="4:4">
      <c r="D35">
        <f>D34/1000000</f>
        <v>8.0071680000000001</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F2875A-60CF-4038-B096-B52AC6013E37}">
  <sheetPr>
    <pageSetUpPr fitToPage="1"/>
  </sheetPr>
  <dimension ref="A1:AI10"/>
  <sheetViews>
    <sheetView zoomScaleNormal="100" workbookViewId="0">
      <selection activeCell="N4" sqref="N4"/>
    </sheetView>
  </sheetViews>
  <sheetFormatPr defaultRowHeight="15"/>
  <cols>
    <col min="1" max="1" width="7.28515625" customWidth="1"/>
    <col min="2" max="35" width="5" customWidth="1"/>
  </cols>
  <sheetData>
    <row r="1" spans="1:35" ht="16.5" thickTop="1" thickBot="1">
      <c r="A1" s="24" t="s">
        <v>105</v>
      </c>
      <c r="B1" s="66" t="s">
        <v>106</v>
      </c>
      <c r="C1" s="66"/>
      <c r="D1" s="66"/>
      <c r="E1" s="66"/>
      <c r="F1" s="66"/>
      <c r="G1" s="66"/>
      <c r="H1" s="66"/>
      <c r="I1" s="66"/>
      <c r="J1" s="66"/>
      <c r="K1" s="66"/>
      <c r="L1" s="66"/>
      <c r="M1" s="67"/>
      <c r="N1" s="68" t="s">
        <v>59</v>
      </c>
      <c r="O1" s="66"/>
      <c r="P1" s="66"/>
      <c r="Q1" s="66"/>
      <c r="R1" s="66"/>
      <c r="S1" s="66"/>
      <c r="T1" s="66"/>
      <c r="U1" s="66"/>
      <c r="V1" s="66"/>
      <c r="W1" s="67"/>
      <c r="X1" s="68" t="s">
        <v>107</v>
      </c>
      <c r="Y1" s="66"/>
      <c r="Z1" s="66"/>
      <c r="AA1" s="66"/>
      <c r="AB1" s="66"/>
      <c r="AC1" s="66"/>
      <c r="AD1" s="66"/>
      <c r="AE1" s="66"/>
      <c r="AF1" s="66"/>
      <c r="AG1" s="66"/>
      <c r="AH1" s="66"/>
      <c r="AI1" s="67"/>
    </row>
    <row r="2" spans="1:35" ht="33.75" thickTop="1">
      <c r="A2" s="48" t="s">
        <v>82</v>
      </c>
      <c r="B2" s="26"/>
      <c r="C2" s="26"/>
      <c r="D2" s="26"/>
      <c r="E2" s="26"/>
      <c r="F2" s="26"/>
      <c r="G2" s="26"/>
      <c r="H2" s="26"/>
      <c r="I2" s="26"/>
      <c r="J2" s="26"/>
      <c r="K2" s="26"/>
      <c r="L2" s="26"/>
      <c r="M2" s="12"/>
      <c r="N2" s="26">
        <v>0</v>
      </c>
      <c r="O2" s="26">
        <v>8</v>
      </c>
      <c r="P2" s="26">
        <v>16</v>
      </c>
      <c r="Q2" s="26">
        <v>24</v>
      </c>
      <c r="R2" s="26">
        <v>32</v>
      </c>
      <c r="S2" s="26">
        <v>40</v>
      </c>
      <c r="T2" s="26">
        <v>48</v>
      </c>
      <c r="U2" s="26">
        <v>56</v>
      </c>
      <c r="V2" s="26" t="s">
        <v>109</v>
      </c>
      <c r="W2" s="12">
        <v>319</v>
      </c>
      <c r="X2" s="6"/>
      <c r="Y2" s="6"/>
      <c r="Z2" s="6"/>
      <c r="AA2" s="6"/>
      <c r="AB2" s="6"/>
      <c r="AC2" s="6"/>
      <c r="AD2" s="6"/>
      <c r="AE2" s="6"/>
      <c r="AF2" s="6"/>
      <c r="AG2" s="6"/>
      <c r="AH2" s="6"/>
      <c r="AI2" s="7"/>
    </row>
    <row r="3" spans="1:35" ht="25.5">
      <c r="A3" s="48" t="s">
        <v>102</v>
      </c>
      <c r="B3" s="10"/>
      <c r="C3" s="10"/>
      <c r="D3" s="10"/>
      <c r="E3" s="10"/>
      <c r="F3" s="10"/>
      <c r="G3" s="10"/>
      <c r="H3" s="10"/>
      <c r="I3" s="10"/>
      <c r="J3" s="10"/>
      <c r="K3" s="10"/>
      <c r="L3" s="10"/>
      <c r="M3" s="12"/>
      <c r="N3" s="10">
        <v>0</v>
      </c>
      <c r="O3" s="10">
        <v>1</v>
      </c>
      <c r="P3" s="10">
        <v>2</v>
      </c>
      <c r="Q3" s="10">
        <v>3</v>
      </c>
      <c r="R3" s="10">
        <v>4</v>
      </c>
      <c r="S3" s="10">
        <v>5</v>
      </c>
      <c r="T3" s="10">
        <v>6</v>
      </c>
      <c r="U3" s="10">
        <v>7</v>
      </c>
      <c r="V3" s="10" t="s">
        <v>109</v>
      </c>
      <c r="W3" s="12">
        <v>8</v>
      </c>
      <c r="X3" s="6"/>
      <c r="Y3" s="6"/>
      <c r="Z3" s="6"/>
      <c r="AA3" s="6"/>
      <c r="AB3" s="6"/>
      <c r="AC3" s="6"/>
      <c r="AD3" s="6"/>
      <c r="AE3" s="6"/>
      <c r="AF3" s="6"/>
      <c r="AG3" s="6"/>
      <c r="AH3" s="6"/>
      <c r="AI3" s="7"/>
    </row>
    <row r="4" spans="1:35" ht="55.5" customHeight="1" thickBot="1">
      <c r="A4" s="49" t="s">
        <v>60</v>
      </c>
      <c r="B4" s="11">
        <v>0</v>
      </c>
      <c r="C4" s="11">
        <v>1</v>
      </c>
      <c r="D4" s="11">
        <v>2</v>
      </c>
      <c r="E4" s="11">
        <v>3</v>
      </c>
      <c r="F4" s="11">
        <v>4</v>
      </c>
      <c r="G4" s="11">
        <v>5</v>
      </c>
      <c r="H4" s="11">
        <v>6</v>
      </c>
      <c r="I4" s="11">
        <v>7</v>
      </c>
      <c r="J4" s="11">
        <v>8</v>
      </c>
      <c r="K4" s="11">
        <v>9</v>
      </c>
      <c r="L4" s="11">
        <v>10</v>
      </c>
      <c r="M4" s="13">
        <v>11</v>
      </c>
      <c r="N4" s="11">
        <v>12</v>
      </c>
      <c r="O4" s="11">
        <v>13</v>
      </c>
      <c r="P4" s="11">
        <v>14</v>
      </c>
      <c r="Q4" s="11">
        <v>15</v>
      </c>
      <c r="R4" s="11">
        <v>16</v>
      </c>
      <c r="S4" s="11">
        <v>17</v>
      </c>
      <c r="T4" s="11">
        <v>18</v>
      </c>
      <c r="U4" s="11">
        <v>19</v>
      </c>
      <c r="V4" s="11" t="s">
        <v>109</v>
      </c>
      <c r="W4" s="13">
        <f>Cycles!D9-Cycles!D17-1</f>
        <v>51</v>
      </c>
      <c r="X4" s="15">
        <v>52</v>
      </c>
      <c r="Y4" s="16">
        <v>53</v>
      </c>
      <c r="Z4" s="16">
        <v>54</v>
      </c>
      <c r="AA4" s="16">
        <v>55</v>
      </c>
      <c r="AB4" s="16">
        <v>56</v>
      </c>
      <c r="AC4" s="16">
        <v>57</v>
      </c>
      <c r="AD4" s="16">
        <v>58</v>
      </c>
      <c r="AE4" s="16">
        <v>59</v>
      </c>
      <c r="AF4" s="16">
        <v>60</v>
      </c>
      <c r="AG4" s="16">
        <v>61</v>
      </c>
      <c r="AH4" s="16">
        <v>62</v>
      </c>
      <c r="AI4" s="19">
        <v>63</v>
      </c>
    </row>
    <row r="5" spans="1:35" ht="64.5" thickTop="1" thickBot="1">
      <c r="A5" s="49" t="s">
        <v>125</v>
      </c>
      <c r="B5" s="22" t="s">
        <v>103</v>
      </c>
      <c r="C5" s="9" t="s">
        <v>103</v>
      </c>
      <c r="D5" s="9" t="s">
        <v>103</v>
      </c>
      <c r="E5" s="9" t="s">
        <v>103</v>
      </c>
      <c r="F5" s="9" t="s">
        <v>103</v>
      </c>
      <c r="G5" s="9" t="s">
        <v>103</v>
      </c>
      <c r="H5" s="9" t="s">
        <v>103</v>
      </c>
      <c r="I5" s="9" t="s">
        <v>103</v>
      </c>
      <c r="J5" s="9" t="s">
        <v>103</v>
      </c>
      <c r="K5" s="9" t="s">
        <v>103</v>
      </c>
      <c r="L5" s="9" t="s">
        <v>103</v>
      </c>
      <c r="M5" s="14" t="s">
        <v>103</v>
      </c>
      <c r="N5" s="9" t="s">
        <v>104</v>
      </c>
      <c r="O5" s="9" t="s">
        <v>104</v>
      </c>
      <c r="P5" s="9" t="s">
        <v>104</v>
      </c>
      <c r="Q5" s="9" t="s">
        <v>104</v>
      </c>
      <c r="R5" s="9" t="s">
        <v>104</v>
      </c>
      <c r="S5" s="9" t="s">
        <v>104</v>
      </c>
      <c r="T5" s="9" t="s">
        <v>104</v>
      </c>
      <c r="U5" s="9" t="s">
        <v>104</v>
      </c>
      <c r="V5" s="9" t="s">
        <v>109</v>
      </c>
      <c r="W5" s="14" t="s">
        <v>104</v>
      </c>
      <c r="X5" s="17" t="s">
        <v>103</v>
      </c>
      <c r="Y5" s="18" t="s">
        <v>103</v>
      </c>
      <c r="Z5" s="18" t="s">
        <v>103</v>
      </c>
      <c r="AA5" s="18" t="s">
        <v>103</v>
      </c>
      <c r="AB5" s="18" t="s">
        <v>103</v>
      </c>
      <c r="AC5" s="18" t="s">
        <v>103</v>
      </c>
      <c r="AD5" s="18" t="s">
        <v>103</v>
      </c>
      <c r="AE5" s="18" t="s">
        <v>103</v>
      </c>
      <c r="AF5" s="18" t="s">
        <v>103</v>
      </c>
      <c r="AG5" s="18" t="s">
        <v>103</v>
      </c>
      <c r="AH5" s="18" t="s">
        <v>103</v>
      </c>
      <c r="AI5" s="20" t="s">
        <v>103</v>
      </c>
    </row>
    <row r="6" spans="1:35" ht="99" thickTop="1" thickBot="1">
      <c r="A6" s="52" t="s">
        <v>124</v>
      </c>
      <c r="B6" s="47" t="s">
        <v>116</v>
      </c>
      <c r="C6" s="39" t="s">
        <v>117</v>
      </c>
      <c r="D6" s="39" t="s">
        <v>117</v>
      </c>
      <c r="E6" s="39" t="s">
        <v>185</v>
      </c>
      <c r="F6" s="39" t="s">
        <v>186</v>
      </c>
      <c r="G6" s="39" t="s">
        <v>187</v>
      </c>
      <c r="H6" s="39" t="s">
        <v>188</v>
      </c>
      <c r="I6" s="39" t="s">
        <v>117</v>
      </c>
      <c r="J6" s="39" t="s">
        <v>117</v>
      </c>
      <c r="K6" s="39" t="s">
        <v>117</v>
      </c>
      <c r="L6" s="39" t="s">
        <v>117</v>
      </c>
      <c r="M6" s="40" t="s">
        <v>117</v>
      </c>
      <c r="N6" s="39" t="s">
        <v>19</v>
      </c>
      <c r="O6" s="39" t="s">
        <v>120</v>
      </c>
      <c r="P6" s="39" t="s">
        <v>19</v>
      </c>
      <c r="Q6" s="39" t="s">
        <v>120</v>
      </c>
      <c r="R6" s="39" t="s">
        <v>19</v>
      </c>
      <c r="S6" s="39" t="s">
        <v>120</v>
      </c>
      <c r="T6" s="39" t="s">
        <v>19</v>
      </c>
      <c r="U6" s="39" t="s">
        <v>120</v>
      </c>
      <c r="V6" s="39" t="s">
        <v>109</v>
      </c>
      <c r="W6" s="40" t="s">
        <v>120</v>
      </c>
      <c r="X6" s="41" t="s">
        <v>126</v>
      </c>
      <c r="Y6" s="41" t="s">
        <v>117</v>
      </c>
      <c r="Z6" s="41" t="s">
        <v>117</v>
      </c>
      <c r="AA6" s="41" t="s">
        <v>117</v>
      </c>
      <c r="AB6" s="41" t="s">
        <v>117</v>
      </c>
      <c r="AC6" s="41" t="s">
        <v>117</v>
      </c>
      <c r="AD6" s="41" t="s">
        <v>117</v>
      </c>
      <c r="AE6" s="41" t="s">
        <v>117</v>
      </c>
      <c r="AF6" s="41" t="s">
        <v>117</v>
      </c>
      <c r="AG6" s="41" t="s">
        <v>117</v>
      </c>
      <c r="AH6" s="41" t="s">
        <v>117</v>
      </c>
      <c r="AI6" s="42" t="s">
        <v>117</v>
      </c>
    </row>
    <row r="7" spans="1:35" ht="99" thickTop="1" thickBot="1">
      <c r="A7" s="50" t="s">
        <v>123</v>
      </c>
      <c r="B7" s="43" t="s">
        <v>117</v>
      </c>
      <c r="C7" s="43" t="s">
        <v>117</v>
      </c>
      <c r="D7" s="43" t="s">
        <v>117</v>
      </c>
      <c r="E7" s="43" t="s">
        <v>189</v>
      </c>
      <c r="F7" s="43" t="s">
        <v>190</v>
      </c>
      <c r="G7" s="43" t="s">
        <v>191</v>
      </c>
      <c r="H7" s="43" t="s">
        <v>192</v>
      </c>
      <c r="I7" s="43" t="s">
        <v>117</v>
      </c>
      <c r="J7" s="43" t="s">
        <v>117</v>
      </c>
      <c r="K7" s="43" t="s">
        <v>117</v>
      </c>
      <c r="L7" s="43" t="s">
        <v>117</v>
      </c>
      <c r="M7" s="46" t="s">
        <v>117</v>
      </c>
      <c r="N7" s="43" t="s">
        <v>119</v>
      </c>
      <c r="O7" s="43" t="s">
        <v>19</v>
      </c>
      <c r="P7" s="43" t="s">
        <v>119</v>
      </c>
      <c r="Q7" s="43" t="s">
        <v>19</v>
      </c>
      <c r="R7" s="43" t="s">
        <v>119</v>
      </c>
      <c r="S7" s="43" t="s">
        <v>19</v>
      </c>
      <c r="T7" s="43" t="s">
        <v>119</v>
      </c>
      <c r="U7" s="43" t="s">
        <v>19</v>
      </c>
      <c r="V7" s="43" t="s">
        <v>109</v>
      </c>
      <c r="W7" s="46" t="s">
        <v>19</v>
      </c>
      <c r="X7" s="44" t="s">
        <v>115</v>
      </c>
      <c r="Y7" s="44" t="s">
        <v>117</v>
      </c>
      <c r="Z7" s="44" t="s">
        <v>117</v>
      </c>
      <c r="AA7" s="44" t="s">
        <v>117</v>
      </c>
      <c r="AB7" s="44" t="s">
        <v>117</v>
      </c>
      <c r="AC7" s="44" t="s">
        <v>117</v>
      </c>
      <c r="AD7" s="44" t="s">
        <v>117</v>
      </c>
      <c r="AE7" s="44" t="s">
        <v>117</v>
      </c>
      <c r="AF7" s="44" t="s">
        <v>117</v>
      </c>
      <c r="AG7" s="44" t="s">
        <v>117</v>
      </c>
      <c r="AH7" s="44" t="s">
        <v>117</v>
      </c>
      <c r="AI7" s="46" t="s">
        <v>117</v>
      </c>
    </row>
    <row r="8" spans="1:35" ht="111.75" thickTop="1" thickBot="1">
      <c r="A8" s="50" t="s">
        <v>121</v>
      </c>
      <c r="B8" s="43" t="s">
        <v>113</v>
      </c>
      <c r="C8" s="43" t="s">
        <v>110</v>
      </c>
      <c r="D8" s="43" t="s">
        <v>177</v>
      </c>
      <c r="E8" s="43" t="s">
        <v>179</v>
      </c>
      <c r="F8" s="43" t="s">
        <v>180</v>
      </c>
      <c r="G8" s="43" t="s">
        <v>181</v>
      </c>
      <c r="H8" s="43" t="s">
        <v>117</v>
      </c>
      <c r="I8" s="43" t="s">
        <v>117</v>
      </c>
      <c r="J8" s="43" t="s">
        <v>117</v>
      </c>
      <c r="K8" s="43" t="s">
        <v>117</v>
      </c>
      <c r="L8" s="44" t="s">
        <v>117</v>
      </c>
      <c r="M8" s="45" t="s">
        <v>172</v>
      </c>
      <c r="N8" s="44" t="s">
        <v>173</v>
      </c>
      <c r="O8" s="44" t="s">
        <v>174</v>
      </c>
      <c r="P8" s="44" t="s">
        <v>175</v>
      </c>
      <c r="Q8" s="44" t="s">
        <v>194</v>
      </c>
      <c r="R8" s="44" t="s">
        <v>195</v>
      </c>
      <c r="S8" s="44" t="s">
        <v>198</v>
      </c>
      <c r="T8" s="44" t="s">
        <v>199</v>
      </c>
      <c r="U8" s="44" t="s">
        <v>202</v>
      </c>
      <c r="V8" s="43" t="s">
        <v>109</v>
      </c>
      <c r="W8" s="46" t="s">
        <v>117</v>
      </c>
      <c r="X8" s="44" t="s">
        <v>117</v>
      </c>
      <c r="Y8" s="43" t="s">
        <v>117</v>
      </c>
      <c r="Z8" s="43" t="s">
        <v>117</v>
      </c>
      <c r="AA8" s="43" t="s">
        <v>117</v>
      </c>
      <c r="AB8" s="43" t="s">
        <v>117</v>
      </c>
      <c r="AC8" s="43" t="s">
        <v>117</v>
      </c>
      <c r="AD8" s="43" t="s">
        <v>117</v>
      </c>
      <c r="AE8" s="43" t="s">
        <v>117</v>
      </c>
      <c r="AF8" s="43" t="s">
        <v>117</v>
      </c>
      <c r="AG8" s="43" t="s">
        <v>117</v>
      </c>
      <c r="AH8" s="43" t="s">
        <v>117</v>
      </c>
      <c r="AI8" s="46" t="s">
        <v>117</v>
      </c>
    </row>
    <row r="9" spans="1:35" ht="107.25" thickTop="1" thickBot="1">
      <c r="A9" s="50" t="s">
        <v>122</v>
      </c>
      <c r="B9" s="22" t="s">
        <v>114</v>
      </c>
      <c r="C9" s="22" t="s">
        <v>118</v>
      </c>
      <c r="D9" s="22" t="s">
        <v>178</v>
      </c>
      <c r="E9" s="22" t="s">
        <v>182</v>
      </c>
      <c r="F9" s="22" t="s">
        <v>183</v>
      </c>
      <c r="G9" s="22" t="s">
        <v>184</v>
      </c>
      <c r="H9" s="22" t="s">
        <v>117</v>
      </c>
      <c r="I9" s="22" t="s">
        <v>117</v>
      </c>
      <c r="J9" s="22" t="s">
        <v>117</v>
      </c>
      <c r="K9" s="22" t="s">
        <v>117</v>
      </c>
      <c r="L9" s="21" t="s">
        <v>117</v>
      </c>
      <c r="M9" s="25" t="s">
        <v>117</v>
      </c>
      <c r="N9" s="21" t="s">
        <v>100</v>
      </c>
      <c r="O9" s="21" t="s">
        <v>101</v>
      </c>
      <c r="P9" s="21" t="s">
        <v>176</v>
      </c>
      <c r="Q9" s="21" t="s">
        <v>193</v>
      </c>
      <c r="R9" s="21" t="s">
        <v>196</v>
      </c>
      <c r="S9" s="21" t="s">
        <v>197</v>
      </c>
      <c r="T9" s="21" t="s">
        <v>200</v>
      </c>
      <c r="U9" s="21" t="s">
        <v>201</v>
      </c>
      <c r="V9" s="21" t="s">
        <v>109</v>
      </c>
      <c r="W9" s="23" t="s">
        <v>203</v>
      </c>
      <c r="X9" s="22" t="s">
        <v>111</v>
      </c>
      <c r="Y9" s="22" t="s">
        <v>117</v>
      </c>
      <c r="Z9" s="22" t="s">
        <v>117</v>
      </c>
      <c r="AA9" s="22" t="s">
        <v>117</v>
      </c>
      <c r="AB9" s="22" t="s">
        <v>117</v>
      </c>
      <c r="AC9" s="22" t="s">
        <v>117</v>
      </c>
      <c r="AD9" s="22" t="s">
        <v>117</v>
      </c>
      <c r="AE9" s="22" t="s">
        <v>117</v>
      </c>
      <c r="AF9" s="22" t="s">
        <v>117</v>
      </c>
      <c r="AG9" s="22" t="s">
        <v>117</v>
      </c>
      <c r="AH9" s="22" t="s">
        <v>117</v>
      </c>
      <c r="AI9" s="23" t="s">
        <v>112</v>
      </c>
    </row>
    <row r="10" spans="1:35" ht="15.75" thickTop="1">
      <c r="A10" s="51"/>
    </row>
  </sheetData>
  <mergeCells count="3">
    <mergeCell ref="B1:M1"/>
    <mergeCell ref="X1:AI1"/>
    <mergeCell ref="N1:W1"/>
  </mergeCells>
  <conditionalFormatting sqref="B6:AI9">
    <cfRule type="beginsWith" dxfId="2" priority="1" operator="beginsWith" text="Row">
      <formula>LEFT(B6,LEN("Row"))="Row"</formula>
    </cfRule>
    <cfRule type="containsText" dxfId="1" priority="2" operator="containsText" text="Fetch Colour">
      <formula>NOT(ISERROR(SEARCH("Fetch Colour",B6)))</formula>
    </cfRule>
    <cfRule type="containsText" dxfId="0" priority="3" operator="containsText" text="Fetch Row">
      <formula>NOT(ISERROR(SEARCH("Fetch Row",B6)))</formula>
    </cfRule>
  </conditionalFormatting>
  <pageMargins left="0.1" right="7.0000000000000007E-2" top="0.15" bottom="7.0000000000000007E-2" header="0.71" footer="0.1"/>
  <pageSetup paperSize="11" scale="58"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06816-33F1-403B-888C-1BEF60C28D1F}">
  <dimension ref="A1:AW98"/>
  <sheetViews>
    <sheetView tabSelected="1" zoomScale="60" zoomScaleNormal="60" workbookViewId="0">
      <selection activeCell="H4" sqref="H4"/>
    </sheetView>
  </sheetViews>
  <sheetFormatPr defaultRowHeight="15"/>
  <cols>
    <col min="13" max="13" width="16.85546875" customWidth="1"/>
    <col min="14" max="14" width="12.28515625" customWidth="1"/>
    <col min="15" max="15" width="17.28515625" customWidth="1"/>
    <col min="16" max="16" width="12.42578125" customWidth="1"/>
    <col min="17" max="17" width="31.140625" customWidth="1"/>
    <col min="18" max="18" width="37.7109375" customWidth="1"/>
    <col min="19" max="19" width="36.42578125" customWidth="1"/>
    <col min="20" max="20" width="37" customWidth="1"/>
    <col min="21" max="21" width="15.28515625" customWidth="1"/>
    <col min="22" max="22" width="16.140625" customWidth="1"/>
    <col min="23" max="23" width="17" customWidth="1"/>
    <col min="24" max="29" width="16.85546875" customWidth="1"/>
    <col min="30" max="30" width="24.85546875" customWidth="1"/>
    <col min="31" max="31" width="23.140625" customWidth="1"/>
    <col min="32" max="32" width="26.140625" customWidth="1"/>
    <col min="41" max="41" width="25.85546875" customWidth="1"/>
  </cols>
  <sheetData>
    <row r="1" spans="1:49">
      <c r="B1" s="71" t="s">
        <v>240</v>
      </c>
      <c r="C1" s="65" t="s">
        <v>242</v>
      </c>
      <c r="D1" s="65"/>
      <c r="E1" s="65" t="s">
        <v>249</v>
      </c>
      <c r="F1" s="65"/>
      <c r="I1" s="65" t="s">
        <v>339</v>
      </c>
      <c r="J1" s="65"/>
      <c r="K1" s="65"/>
      <c r="L1" s="65"/>
      <c r="M1" s="59" t="s">
        <v>218</v>
      </c>
      <c r="N1" s="59"/>
      <c r="O1" s="59" t="s">
        <v>380</v>
      </c>
      <c r="P1" s="59"/>
      <c r="Q1" s="65" t="s">
        <v>334</v>
      </c>
      <c r="R1" s="65"/>
      <c r="S1" s="65"/>
      <c r="T1" s="65"/>
      <c r="U1" s="65" t="s">
        <v>317</v>
      </c>
      <c r="V1" s="65"/>
      <c r="W1" s="65"/>
      <c r="X1" s="65"/>
      <c r="Y1" s="65"/>
      <c r="Z1" s="65" t="s">
        <v>341</v>
      </c>
      <c r="AA1" s="65"/>
      <c r="AB1" s="65"/>
      <c r="AC1" s="65"/>
      <c r="AD1" s="65" t="s">
        <v>261</v>
      </c>
      <c r="AE1" s="65"/>
      <c r="AF1" s="65"/>
      <c r="AH1" s="1" t="s">
        <v>248</v>
      </c>
      <c r="AJ1" t="s">
        <v>109</v>
      </c>
      <c r="AK1" s="1" t="s">
        <v>255</v>
      </c>
      <c r="AO1" s="1" t="s">
        <v>306</v>
      </c>
      <c r="AP1" s="1" t="s">
        <v>305</v>
      </c>
    </row>
    <row r="2" spans="1:49">
      <c r="B2" s="71"/>
      <c r="C2" s="53" t="s">
        <v>241</v>
      </c>
      <c r="D2" s="53" t="s">
        <v>245</v>
      </c>
      <c r="E2" s="53" t="s">
        <v>241</v>
      </c>
      <c r="F2" s="53" t="s">
        <v>245</v>
      </c>
      <c r="G2" s="53" t="s">
        <v>241</v>
      </c>
      <c r="H2" s="59"/>
      <c r="I2" s="65" t="s">
        <v>337</v>
      </c>
      <c r="J2" s="65" t="s">
        <v>338</v>
      </c>
      <c r="K2" s="65" t="s">
        <v>340</v>
      </c>
      <c r="L2" s="65" t="s">
        <v>335</v>
      </c>
      <c r="M2" s="59"/>
      <c r="N2" s="59"/>
      <c r="O2" s="59"/>
      <c r="P2" s="59"/>
      <c r="Q2" s="65" t="s">
        <v>256</v>
      </c>
      <c r="R2" s="65"/>
      <c r="S2" s="65" t="s">
        <v>257</v>
      </c>
      <c r="T2" s="65"/>
      <c r="U2" s="53" t="s">
        <v>241</v>
      </c>
      <c r="V2" s="65" t="s">
        <v>256</v>
      </c>
      <c r="W2" s="65"/>
      <c r="X2" s="65" t="s">
        <v>257</v>
      </c>
      <c r="Y2" s="65"/>
      <c r="Z2" s="59" t="s">
        <v>256</v>
      </c>
      <c r="AA2" s="59"/>
      <c r="AB2" s="59" t="s">
        <v>257</v>
      </c>
      <c r="AC2" s="59"/>
      <c r="AD2" s="53" t="s">
        <v>241</v>
      </c>
      <c r="AE2" s="53" t="s">
        <v>246</v>
      </c>
      <c r="AF2" s="53" t="s">
        <v>247</v>
      </c>
      <c r="AG2" s="53" t="s">
        <v>241</v>
      </c>
      <c r="AH2" s="53" t="s">
        <v>246</v>
      </c>
      <c r="AI2" s="53" t="s">
        <v>247</v>
      </c>
      <c r="AJ2" s="8"/>
      <c r="AK2" s="53" t="s">
        <v>241</v>
      </c>
      <c r="AL2" s="53" t="s">
        <v>246</v>
      </c>
      <c r="AM2" s="53" t="s">
        <v>247</v>
      </c>
    </row>
    <row r="3" spans="1:49">
      <c r="B3" s="61"/>
      <c r="C3" s="59"/>
      <c r="D3" s="59"/>
      <c r="E3" s="59"/>
      <c r="F3" s="59"/>
      <c r="G3" s="59"/>
      <c r="H3" s="59" t="s">
        <v>392</v>
      </c>
      <c r="I3" s="65"/>
      <c r="J3" s="65"/>
      <c r="K3" s="65"/>
      <c r="L3" s="65"/>
      <c r="M3" s="59" t="s">
        <v>256</v>
      </c>
      <c r="N3" s="59" t="s">
        <v>257</v>
      </c>
      <c r="O3" s="59" t="s">
        <v>256</v>
      </c>
      <c r="P3" s="59" t="s">
        <v>257</v>
      </c>
      <c r="Q3" s="59" t="s">
        <v>318</v>
      </c>
      <c r="R3" s="59" t="s">
        <v>319</v>
      </c>
      <c r="S3" s="59" t="s">
        <v>318</v>
      </c>
      <c r="T3" s="59" t="s">
        <v>319</v>
      </c>
      <c r="U3" s="59"/>
      <c r="V3" s="59" t="s">
        <v>318</v>
      </c>
      <c r="W3" s="59" t="s">
        <v>319</v>
      </c>
      <c r="X3" s="59" t="s">
        <v>318</v>
      </c>
      <c r="Y3" s="59" t="s">
        <v>319</v>
      </c>
      <c r="Z3" s="59" t="s">
        <v>318</v>
      </c>
      <c r="AA3" s="59" t="s">
        <v>319</v>
      </c>
      <c r="AB3" s="59" t="s">
        <v>318</v>
      </c>
      <c r="AC3" s="59" t="s">
        <v>319</v>
      </c>
      <c r="AD3" s="59"/>
      <c r="AE3" s="59"/>
      <c r="AF3" s="59"/>
      <c r="AG3" s="59"/>
      <c r="AH3" s="59"/>
      <c r="AI3" s="59"/>
      <c r="AJ3" s="8"/>
      <c r="AK3" s="59"/>
      <c r="AL3" s="59"/>
      <c r="AM3" s="59"/>
    </row>
    <row r="4" spans="1:49" ht="45">
      <c r="B4" s="8">
        <v>0</v>
      </c>
      <c r="C4" s="8" t="s">
        <v>243</v>
      </c>
      <c r="D4" s="8" t="s">
        <v>243</v>
      </c>
      <c r="E4" s="8" t="s">
        <v>243</v>
      </c>
      <c r="F4" s="8" t="s">
        <v>244</v>
      </c>
      <c r="G4" s="8"/>
      <c r="H4" s="8" t="s">
        <v>244</v>
      </c>
      <c r="I4" s="77" t="s">
        <v>244</v>
      </c>
      <c r="J4" s="77" t="s">
        <v>244</v>
      </c>
      <c r="K4" s="77" t="s">
        <v>243</v>
      </c>
      <c r="L4" s="8" t="s">
        <v>336</v>
      </c>
      <c r="M4" s="8"/>
      <c r="N4" s="8"/>
      <c r="O4" s="8"/>
      <c r="P4" s="8"/>
      <c r="Q4" s="78" t="str">
        <f>"Set S Counter to $" &amp; DEC2HEX('Memory Locations'!D3)</f>
        <v>Set S Counter to $780</v>
      </c>
      <c r="R4" s="78"/>
      <c r="S4" s="75" t="s">
        <v>360</v>
      </c>
      <c r="T4" s="75" t="s">
        <v>361</v>
      </c>
      <c r="U4" s="8"/>
      <c r="V4" s="6"/>
      <c r="W4" s="6"/>
      <c r="X4" s="8"/>
      <c r="Y4" s="8"/>
      <c r="Z4" s="73"/>
      <c r="AA4" s="73"/>
      <c r="AB4" s="74" t="s">
        <v>342</v>
      </c>
      <c r="AC4" s="74" t="s">
        <v>343</v>
      </c>
    </row>
    <row r="5" spans="1:49" ht="45">
      <c r="B5" s="8">
        <v>1</v>
      </c>
      <c r="C5" s="8" t="s">
        <v>243</v>
      </c>
      <c r="D5" s="8" t="s">
        <v>243</v>
      </c>
      <c r="E5" s="8" t="s">
        <v>243</v>
      </c>
      <c r="F5" s="8" t="s">
        <v>244</v>
      </c>
      <c r="G5" s="8"/>
      <c r="H5" s="8" t="s">
        <v>244</v>
      </c>
      <c r="I5" s="77" t="s">
        <v>244</v>
      </c>
      <c r="J5" s="77" t="s">
        <v>244</v>
      </c>
      <c r="K5" s="77" t="s">
        <v>244</v>
      </c>
      <c r="L5" s="8" t="s">
        <v>336</v>
      </c>
      <c r="M5" s="8"/>
      <c r="N5" s="8"/>
      <c r="O5" s="8"/>
      <c r="P5" s="8"/>
      <c r="Q5" s="75" t="s">
        <v>362</v>
      </c>
      <c r="R5" s="75" t="s">
        <v>363</v>
      </c>
      <c r="S5" s="75" t="s">
        <v>364</v>
      </c>
      <c r="T5" s="75" t="s">
        <v>365</v>
      </c>
      <c r="U5" s="8"/>
      <c r="V5" s="8"/>
      <c r="W5" s="8"/>
      <c r="X5" s="8"/>
      <c r="Y5" s="8"/>
      <c r="Z5" s="74" t="s">
        <v>344</v>
      </c>
      <c r="AA5" s="74" t="s">
        <v>345</v>
      </c>
      <c r="AB5" s="74" t="s">
        <v>346</v>
      </c>
      <c r="AC5" s="74" t="s">
        <v>347</v>
      </c>
    </row>
    <row r="6" spans="1:49" ht="45">
      <c r="B6" s="8">
        <v>2</v>
      </c>
      <c r="C6" s="8" t="s">
        <v>243</v>
      </c>
      <c r="D6" s="8" t="s">
        <v>243</v>
      </c>
      <c r="E6" s="8" t="s">
        <v>243</v>
      </c>
      <c r="F6" s="8" t="s">
        <v>244</v>
      </c>
      <c r="G6" s="8"/>
      <c r="H6" s="8" t="s">
        <v>244</v>
      </c>
      <c r="I6" s="77" t="s">
        <v>244</v>
      </c>
      <c r="J6" s="77" t="s">
        <v>244</v>
      </c>
      <c r="K6" s="77" t="s">
        <v>244</v>
      </c>
      <c r="L6" s="8" t="s">
        <v>336</v>
      </c>
      <c r="M6" s="8"/>
      <c r="N6" s="8"/>
      <c r="O6" s="8"/>
      <c r="P6" s="8"/>
      <c r="Q6" s="75" t="s">
        <v>366</v>
      </c>
      <c r="R6" s="75" t="s">
        <v>367</v>
      </c>
      <c r="S6" s="75" t="s">
        <v>368</v>
      </c>
      <c r="T6" s="75" t="s">
        <v>369</v>
      </c>
      <c r="U6" s="8"/>
      <c r="V6" s="8"/>
      <c r="W6" s="8"/>
      <c r="X6" s="8"/>
      <c r="Y6" s="8"/>
      <c r="Z6" s="74" t="s">
        <v>351</v>
      </c>
      <c r="AA6" s="74" t="s">
        <v>350</v>
      </c>
      <c r="AB6" s="74" t="s">
        <v>349</v>
      </c>
      <c r="AC6" s="74" t="s">
        <v>348</v>
      </c>
    </row>
    <row r="7" spans="1:49" ht="45">
      <c r="B7" s="8">
        <v>3</v>
      </c>
      <c r="C7" s="8" t="s">
        <v>243</v>
      </c>
      <c r="D7" s="8" t="s">
        <v>243</v>
      </c>
      <c r="E7" s="8" t="s">
        <v>243</v>
      </c>
      <c r="F7" s="8" t="s">
        <v>244</v>
      </c>
      <c r="G7" s="8"/>
      <c r="H7" s="8" t="s">
        <v>244</v>
      </c>
      <c r="I7" s="77" t="s">
        <v>244</v>
      </c>
      <c r="J7" s="77" t="s">
        <v>244</v>
      </c>
      <c r="K7" s="77" t="s">
        <v>244</v>
      </c>
      <c r="L7" s="8" t="s">
        <v>336</v>
      </c>
      <c r="M7" s="8"/>
      <c r="N7" s="8"/>
      <c r="O7" s="8"/>
      <c r="P7" s="8"/>
      <c r="Q7" s="75" t="s">
        <v>370</v>
      </c>
      <c r="R7" s="75" t="s">
        <v>371</v>
      </c>
      <c r="S7" s="75" t="s">
        <v>372</v>
      </c>
      <c r="T7" s="75" t="s">
        <v>373</v>
      </c>
      <c r="U7" s="8"/>
      <c r="V7" s="8"/>
      <c r="W7" s="8"/>
      <c r="X7" s="8"/>
      <c r="Y7" s="8"/>
      <c r="Z7" s="74" t="s">
        <v>352</v>
      </c>
      <c r="AA7" s="74" t="s">
        <v>353</v>
      </c>
      <c r="AB7" s="74" t="s">
        <v>354</v>
      </c>
      <c r="AC7" s="74" t="s">
        <v>355</v>
      </c>
    </row>
    <row r="8" spans="1:49" ht="45">
      <c r="B8" s="8">
        <v>4</v>
      </c>
      <c r="C8" s="8" t="s">
        <v>243</v>
      </c>
      <c r="D8" s="8" t="s">
        <v>243</v>
      </c>
      <c r="E8" s="8" t="s">
        <v>243</v>
      </c>
      <c r="F8" s="8" t="s">
        <v>244</v>
      </c>
      <c r="G8" s="8"/>
      <c r="H8" s="8" t="s">
        <v>244</v>
      </c>
      <c r="I8" s="77" t="s">
        <v>244</v>
      </c>
      <c r="J8" s="77" t="s">
        <v>244</v>
      </c>
      <c r="K8" s="77" t="s">
        <v>244</v>
      </c>
      <c r="L8" s="8" t="s">
        <v>336</v>
      </c>
      <c r="M8" s="8"/>
      <c r="N8" s="8"/>
      <c r="O8" s="8"/>
      <c r="P8" s="8" t="s">
        <v>379</v>
      </c>
      <c r="Q8" s="75" t="s">
        <v>374</v>
      </c>
      <c r="R8" s="75" t="s">
        <v>375</v>
      </c>
      <c r="S8" s="75"/>
      <c r="T8" s="75"/>
      <c r="U8" s="8"/>
      <c r="V8" s="8"/>
      <c r="W8" s="8"/>
      <c r="X8" s="8"/>
      <c r="Y8" s="8"/>
      <c r="Z8" s="74" t="s">
        <v>357</v>
      </c>
      <c r="AA8" s="74" t="s">
        <v>356</v>
      </c>
      <c r="AB8" s="74" t="s">
        <v>379</v>
      </c>
      <c r="AC8" s="74" t="s">
        <v>379</v>
      </c>
    </row>
    <row r="9" spans="1:49">
      <c r="B9" s="8">
        <v>5</v>
      </c>
      <c r="C9" s="8" t="s">
        <v>243</v>
      </c>
      <c r="D9" s="8" t="s">
        <v>243</v>
      </c>
      <c r="E9" s="8" t="s">
        <v>243</v>
      </c>
      <c r="F9" s="8" t="s">
        <v>244</v>
      </c>
      <c r="G9" s="8"/>
      <c r="H9" s="8"/>
      <c r="I9" s="77" t="s">
        <v>244</v>
      </c>
      <c r="J9" s="77" t="s">
        <v>244</v>
      </c>
      <c r="K9" s="77"/>
      <c r="L9" s="8"/>
      <c r="M9" s="8"/>
      <c r="N9" s="8"/>
      <c r="O9" s="8" t="s">
        <v>379</v>
      </c>
      <c r="P9" s="8" t="s">
        <v>379</v>
      </c>
      <c r="Q9" s="75"/>
      <c r="R9" s="75"/>
      <c r="S9" s="75"/>
      <c r="T9" s="75"/>
      <c r="U9" s="8"/>
      <c r="V9" s="8"/>
      <c r="W9" s="8"/>
      <c r="X9" s="8"/>
      <c r="Y9" s="8"/>
      <c r="Z9" s="8" t="s">
        <v>379</v>
      </c>
      <c r="AA9" s="8" t="s">
        <v>379</v>
      </c>
      <c r="AB9" s="8" t="s">
        <v>379</v>
      </c>
      <c r="AC9" s="8" t="s">
        <v>379</v>
      </c>
      <c r="AV9">
        <v>256</v>
      </c>
      <c r="AW9" t="s">
        <v>253</v>
      </c>
    </row>
    <row r="10" spans="1:49">
      <c r="B10" s="8">
        <v>6</v>
      </c>
      <c r="C10" s="8" t="s">
        <v>243</v>
      </c>
      <c r="D10" s="8" t="s">
        <v>243</v>
      </c>
      <c r="E10" s="8" t="s">
        <v>243</v>
      </c>
      <c r="F10" s="8" t="s">
        <v>244</v>
      </c>
      <c r="G10" s="8"/>
      <c r="H10" s="8"/>
      <c r="I10" s="77" t="s">
        <v>244</v>
      </c>
      <c r="J10" s="77" t="s">
        <v>244</v>
      </c>
      <c r="K10" s="77"/>
      <c r="L10" s="8"/>
      <c r="M10" s="8"/>
      <c r="N10" s="8"/>
      <c r="O10" s="8" t="s">
        <v>379</v>
      </c>
      <c r="P10" s="8" t="s">
        <v>379</v>
      </c>
      <c r="Q10" s="75"/>
      <c r="R10" s="75"/>
      <c r="S10" s="75"/>
      <c r="T10" s="75"/>
      <c r="U10" s="8"/>
      <c r="V10" s="8"/>
      <c r="W10" s="8"/>
      <c r="X10" s="8"/>
      <c r="Y10" s="8"/>
      <c r="Z10" s="8" t="s">
        <v>379</v>
      </c>
      <c r="AA10" s="8" t="s">
        <v>379</v>
      </c>
      <c r="AB10" s="8" t="s">
        <v>379</v>
      </c>
      <c r="AC10" s="8" t="s">
        <v>379</v>
      </c>
      <c r="AV10">
        <f>3*8</f>
        <v>24</v>
      </c>
      <c r="AW10" t="s">
        <v>252</v>
      </c>
    </row>
    <row r="11" spans="1:49">
      <c r="B11" s="8">
        <v>7</v>
      </c>
      <c r="C11" s="8" t="s">
        <v>243</v>
      </c>
      <c r="D11" s="8" t="s">
        <v>243</v>
      </c>
      <c r="E11" s="8" t="s">
        <v>243</v>
      </c>
      <c r="F11" s="8" t="s">
        <v>244</v>
      </c>
      <c r="G11" s="8"/>
      <c r="H11" s="8"/>
      <c r="I11" s="77" t="s">
        <v>244</v>
      </c>
      <c r="J11" s="77" t="s">
        <v>244</v>
      </c>
      <c r="K11" s="77"/>
      <c r="L11" s="8"/>
      <c r="M11" s="8"/>
      <c r="N11" s="8"/>
      <c r="O11" s="8" t="s">
        <v>379</v>
      </c>
      <c r="P11" s="8" t="s">
        <v>379</v>
      </c>
      <c r="Q11" s="75"/>
      <c r="R11" s="75"/>
      <c r="S11" s="75"/>
      <c r="T11" s="75"/>
      <c r="U11" s="8"/>
      <c r="V11" s="8"/>
      <c r="W11" s="8"/>
      <c r="X11" s="8"/>
      <c r="Y11" s="8"/>
      <c r="Z11" s="8" t="s">
        <v>379</v>
      </c>
      <c r="AA11" s="8" t="s">
        <v>379</v>
      </c>
      <c r="AB11" s="8" t="s">
        <v>379</v>
      </c>
      <c r="AC11" s="8" t="s">
        <v>379</v>
      </c>
      <c r="AV11">
        <f>AV9+AV10</f>
        <v>280</v>
      </c>
      <c r="AW11" t="s">
        <v>254</v>
      </c>
    </row>
    <row r="12" spans="1:49">
      <c r="B12" s="8">
        <v>8</v>
      </c>
      <c r="C12" s="8" t="s">
        <v>243</v>
      </c>
      <c r="D12" s="8" t="s">
        <v>243</v>
      </c>
      <c r="E12" s="8" t="s">
        <v>243</v>
      </c>
      <c r="F12" s="8" t="s">
        <v>244</v>
      </c>
      <c r="G12" s="8"/>
      <c r="H12" s="8"/>
      <c r="I12" s="77" t="s">
        <v>244</v>
      </c>
      <c r="J12" s="77" t="s">
        <v>244</v>
      </c>
      <c r="K12" s="77"/>
      <c r="L12" s="8"/>
      <c r="M12" s="8"/>
      <c r="N12" s="8"/>
      <c r="O12" s="8" t="s">
        <v>379</v>
      </c>
      <c r="P12" s="8" t="s">
        <v>379</v>
      </c>
      <c r="Q12" s="75"/>
      <c r="R12" s="75"/>
      <c r="S12" s="75"/>
      <c r="T12" s="75"/>
      <c r="U12" s="8"/>
      <c r="V12" s="8"/>
      <c r="W12" s="8"/>
      <c r="X12" s="8"/>
      <c r="Y12" s="8"/>
      <c r="Z12" s="8" t="s">
        <v>379</v>
      </c>
      <c r="AA12" s="8" t="s">
        <v>379</v>
      </c>
      <c r="AB12" s="8" t="s">
        <v>379</v>
      </c>
      <c r="AC12" s="8" t="s">
        <v>379</v>
      </c>
    </row>
    <row r="13" spans="1:49">
      <c r="B13" s="8">
        <v>9</v>
      </c>
      <c r="C13" s="8" t="s">
        <v>243</v>
      </c>
      <c r="D13" s="8" t="s">
        <v>243</v>
      </c>
      <c r="E13" s="8" t="s">
        <v>243</v>
      </c>
      <c r="F13" s="8" t="s">
        <v>244</v>
      </c>
      <c r="G13" s="8"/>
      <c r="H13" s="8"/>
      <c r="I13" s="77" t="s">
        <v>244</v>
      </c>
      <c r="J13" s="77" t="s">
        <v>244</v>
      </c>
      <c r="K13" s="77"/>
      <c r="L13" s="8"/>
      <c r="M13" s="8"/>
      <c r="N13" s="8"/>
      <c r="O13" s="8" t="s">
        <v>379</v>
      </c>
      <c r="P13" s="8" t="s">
        <v>379</v>
      </c>
      <c r="Q13" s="75"/>
      <c r="R13" s="75"/>
      <c r="S13" s="75"/>
      <c r="T13" s="75"/>
      <c r="U13" s="8"/>
      <c r="V13" s="8"/>
      <c r="W13" s="8"/>
      <c r="X13" s="8"/>
      <c r="Y13" s="8"/>
      <c r="Z13" s="8" t="s">
        <v>379</v>
      </c>
      <c r="AA13" s="8" t="s">
        <v>379</v>
      </c>
      <c r="AB13" s="8" t="s">
        <v>379</v>
      </c>
      <c r="AC13" s="8" t="s">
        <v>379</v>
      </c>
      <c r="AV13">
        <f>AV11/12</f>
        <v>23.333333333333332</v>
      </c>
    </row>
    <row r="14" spans="1:49" ht="50.25" customHeight="1">
      <c r="B14" s="8">
        <v>10</v>
      </c>
      <c r="C14" s="8" t="s">
        <v>243</v>
      </c>
      <c r="D14" s="8" t="s">
        <v>243</v>
      </c>
      <c r="E14" s="8" t="s">
        <v>243</v>
      </c>
      <c r="F14" s="8" t="s">
        <v>244</v>
      </c>
      <c r="G14" s="8"/>
      <c r="H14" s="8"/>
      <c r="I14" s="77" t="s">
        <v>244</v>
      </c>
      <c r="J14" s="77" t="s">
        <v>244</v>
      </c>
      <c r="K14" s="77" t="s">
        <v>340</v>
      </c>
      <c r="L14" s="8" t="s">
        <v>148</v>
      </c>
      <c r="M14" s="8"/>
      <c r="N14" s="8"/>
      <c r="O14" s="8" t="s">
        <v>379</v>
      </c>
      <c r="P14" s="8" t="s">
        <v>379</v>
      </c>
      <c r="Q14" s="75" t="s">
        <v>358</v>
      </c>
      <c r="R14" s="75"/>
      <c r="S14" s="75" t="s">
        <v>359</v>
      </c>
      <c r="T14" s="75"/>
      <c r="W14" s="58"/>
      <c r="X14" s="73" t="s">
        <v>376</v>
      </c>
      <c r="Y14" s="73"/>
      <c r="Z14" s="8" t="s">
        <v>379</v>
      </c>
      <c r="AA14" s="8" t="s">
        <v>379</v>
      </c>
      <c r="AB14" s="8" t="s">
        <v>379</v>
      </c>
      <c r="AC14" s="8" t="s">
        <v>379</v>
      </c>
    </row>
    <row r="15" spans="1:49" ht="30.75" thickBot="1">
      <c r="A15" s="55"/>
      <c r="B15" s="54">
        <v>11</v>
      </c>
      <c r="C15" s="54" t="s">
        <v>243</v>
      </c>
      <c r="D15" s="54" t="s">
        <v>243</v>
      </c>
      <c r="E15" s="54" t="s">
        <v>243</v>
      </c>
      <c r="F15" s="54" t="s">
        <v>244</v>
      </c>
      <c r="G15" s="54"/>
      <c r="H15" s="60"/>
      <c r="I15" s="60" t="s">
        <v>244</v>
      </c>
      <c r="J15" s="60" t="s">
        <v>244</v>
      </c>
      <c r="K15" s="60" t="s">
        <v>340</v>
      </c>
      <c r="L15" s="60" t="s">
        <v>322</v>
      </c>
      <c r="M15" s="60" t="s">
        <v>377</v>
      </c>
      <c r="N15" s="60"/>
      <c r="O15" s="60" t="s">
        <v>379</v>
      </c>
      <c r="P15" s="60" t="s">
        <v>379</v>
      </c>
      <c r="Q15" s="76" t="str">
        <f>"Set C Counter to REG_SCREENn + $" &amp; DEC2HEX(320 / 8 * 256 / 8)</f>
        <v>Set C Counter to REG_SCREENn + $500</v>
      </c>
      <c r="R15" s="76" t="s">
        <v>378</v>
      </c>
      <c r="S15" s="79" t="s">
        <v>387</v>
      </c>
      <c r="T15" s="76"/>
      <c r="U15" s="60"/>
      <c r="V15" s="60"/>
      <c r="W15" s="55"/>
      <c r="X15" s="55"/>
      <c r="Y15" s="60"/>
      <c r="Z15" s="60"/>
      <c r="AA15" s="60"/>
      <c r="AB15" s="60"/>
      <c r="AC15" s="60"/>
      <c r="AD15" s="55"/>
      <c r="AE15" s="55"/>
      <c r="AF15" s="55"/>
      <c r="AG15" s="55"/>
      <c r="AH15" s="55"/>
      <c r="AI15" s="55"/>
      <c r="AJ15" s="55"/>
      <c r="AK15" s="55"/>
      <c r="AL15" s="55"/>
      <c r="AM15" s="55"/>
      <c r="AN15" s="55"/>
    </row>
    <row r="16" spans="1:49">
      <c r="A16">
        <v>0</v>
      </c>
      <c r="B16" s="8">
        <v>12</v>
      </c>
      <c r="C16" s="8" t="s">
        <v>244</v>
      </c>
      <c r="D16" s="8" t="s">
        <v>244</v>
      </c>
      <c r="E16" s="8" t="s">
        <v>243</v>
      </c>
      <c r="F16" s="8" t="s">
        <v>244</v>
      </c>
      <c r="G16" s="8"/>
      <c r="H16" s="8"/>
      <c r="I16" s="8"/>
      <c r="J16" s="8"/>
      <c r="K16" s="8"/>
      <c r="L16" s="8"/>
      <c r="M16" s="8"/>
      <c r="N16" s="8"/>
      <c r="O16" s="8"/>
      <c r="P16" s="8"/>
      <c r="Q16" s="10"/>
      <c r="R16" s="26"/>
      <c r="S16" s="10"/>
      <c r="T16" s="10"/>
      <c r="U16" s="8"/>
      <c r="V16" s="58"/>
      <c r="W16" s="58"/>
      <c r="X16" s="8"/>
      <c r="Y16" s="8"/>
      <c r="Z16" s="8"/>
      <c r="AA16" s="8"/>
      <c r="AB16" s="8"/>
      <c r="AC16" s="8"/>
      <c r="AD16" s="8"/>
      <c r="AE16" s="72" t="s">
        <v>265</v>
      </c>
      <c r="AF16" s="72"/>
    </row>
    <row r="17" spans="1:32">
      <c r="A17">
        <v>1</v>
      </c>
      <c r="B17" s="8">
        <v>13</v>
      </c>
      <c r="C17" s="8" t="s">
        <v>244</v>
      </c>
      <c r="D17" s="8" t="s">
        <v>244</v>
      </c>
      <c r="E17" s="8" t="s">
        <v>243</v>
      </c>
      <c r="F17" s="8" t="s">
        <v>244</v>
      </c>
      <c r="G17" s="8"/>
      <c r="H17" s="8"/>
      <c r="I17" s="8"/>
      <c r="J17" s="8"/>
      <c r="K17" s="8"/>
      <c r="L17" s="8"/>
      <c r="M17" s="8"/>
      <c r="N17" s="8"/>
      <c r="O17" s="8"/>
      <c r="P17" s="8"/>
      <c r="Q17" s="10"/>
      <c r="R17" s="10"/>
      <c r="S17" s="10" t="s">
        <v>382</v>
      </c>
      <c r="T17" s="10"/>
      <c r="U17" s="8"/>
      <c r="V17" s="8"/>
      <c r="W17" s="8"/>
      <c r="X17" s="62"/>
      <c r="Y17" s="63"/>
      <c r="Z17" s="63"/>
      <c r="AA17" s="63"/>
      <c r="AB17" s="63"/>
      <c r="AC17" s="63"/>
      <c r="AD17" s="8"/>
      <c r="AE17" s="72" t="s">
        <v>266</v>
      </c>
      <c r="AF17" s="72"/>
    </row>
    <row r="18" spans="1:32">
      <c r="A18">
        <v>2</v>
      </c>
      <c r="B18" s="8">
        <v>14</v>
      </c>
      <c r="C18" s="8" t="s">
        <v>244</v>
      </c>
      <c r="D18" s="8" t="s">
        <v>244</v>
      </c>
      <c r="E18" s="8" t="s">
        <v>243</v>
      </c>
      <c r="F18" s="8" t="s">
        <v>244</v>
      </c>
      <c r="G18" s="8"/>
      <c r="H18" s="8"/>
      <c r="I18" s="8"/>
      <c r="J18" s="8"/>
      <c r="K18" s="8"/>
      <c r="L18" s="8"/>
      <c r="M18" s="8" t="s">
        <v>383</v>
      </c>
      <c r="N18" s="8"/>
      <c r="O18" s="8"/>
      <c r="P18" s="8"/>
      <c r="Q18" s="10"/>
      <c r="R18" s="10" t="s">
        <v>381</v>
      </c>
      <c r="S18" s="10"/>
      <c r="T18" s="10"/>
      <c r="U18" s="8"/>
      <c r="V18" s="58"/>
      <c r="W18" s="58"/>
      <c r="X18" s="73" t="s">
        <v>390</v>
      </c>
      <c r="Y18" s="73"/>
      <c r="Z18" s="8"/>
      <c r="AA18" s="8"/>
      <c r="AB18" s="8"/>
      <c r="AC18" s="8"/>
      <c r="AD18" s="8"/>
      <c r="AE18" s="72" t="s">
        <v>267</v>
      </c>
      <c r="AF18" s="72"/>
    </row>
    <row r="19" spans="1:32">
      <c r="A19">
        <v>3</v>
      </c>
      <c r="B19" s="8">
        <v>15</v>
      </c>
      <c r="C19" s="8" t="s">
        <v>244</v>
      </c>
      <c r="D19" s="8" t="s">
        <v>244</v>
      </c>
      <c r="E19" s="8" t="s">
        <v>243</v>
      </c>
      <c r="F19" s="8" t="s">
        <v>244</v>
      </c>
      <c r="G19" s="8"/>
      <c r="H19" s="8"/>
      <c r="I19" s="8"/>
      <c r="J19" s="8"/>
      <c r="K19" s="8"/>
      <c r="L19" s="8"/>
      <c r="M19" s="8"/>
      <c r="N19" s="8"/>
      <c r="O19" s="8"/>
      <c r="P19" s="8"/>
      <c r="Q19" s="10"/>
      <c r="R19" s="10"/>
      <c r="S19" s="10"/>
      <c r="T19" s="10"/>
      <c r="U19" s="8"/>
      <c r="V19" s="8"/>
      <c r="W19" s="8"/>
      <c r="X19" s="62"/>
      <c r="Y19" s="63"/>
      <c r="Z19" s="63"/>
      <c r="AA19" s="63"/>
      <c r="AB19" s="63"/>
      <c r="AC19" s="63"/>
      <c r="AD19" s="8"/>
      <c r="AE19" s="72" t="s">
        <v>268</v>
      </c>
      <c r="AF19" s="72"/>
    </row>
    <row r="20" spans="1:32">
      <c r="A20">
        <v>4</v>
      </c>
      <c r="B20" s="8">
        <v>16</v>
      </c>
      <c r="C20" s="8" t="s">
        <v>244</v>
      </c>
      <c r="D20" s="8" t="s">
        <v>244</v>
      </c>
      <c r="E20" s="8" t="s">
        <v>243</v>
      </c>
      <c r="F20" s="8" t="s">
        <v>244</v>
      </c>
      <c r="G20" s="8"/>
      <c r="H20" s="8"/>
      <c r="I20" s="8"/>
      <c r="J20" s="8"/>
      <c r="K20" s="8"/>
      <c r="L20" s="8"/>
      <c r="M20" s="8"/>
      <c r="N20" s="8"/>
      <c r="O20" s="8"/>
      <c r="P20" s="8"/>
      <c r="Q20" s="10"/>
      <c r="S20" s="10" t="s">
        <v>386</v>
      </c>
      <c r="T20" s="10"/>
      <c r="U20" s="8"/>
      <c r="V20" s="58"/>
      <c r="W20" s="58"/>
      <c r="X20" s="8"/>
      <c r="Y20" s="8"/>
      <c r="Z20" s="8"/>
      <c r="AA20" s="8"/>
      <c r="AB20" s="8"/>
      <c r="AC20" s="8"/>
      <c r="AD20" s="8"/>
      <c r="AE20" s="72" t="s">
        <v>269</v>
      </c>
      <c r="AF20" s="72"/>
    </row>
    <row r="21" spans="1:32">
      <c r="A21">
        <v>5</v>
      </c>
      <c r="B21" s="8">
        <v>17</v>
      </c>
      <c r="C21" s="8" t="s">
        <v>244</v>
      </c>
      <c r="D21" s="8" t="s">
        <v>244</v>
      </c>
      <c r="E21" s="8" t="s">
        <v>243</v>
      </c>
      <c r="F21" s="8" t="s">
        <v>244</v>
      </c>
      <c r="G21" s="8"/>
      <c r="H21" s="8"/>
      <c r="I21" s="8"/>
      <c r="J21" s="8"/>
      <c r="K21" s="8"/>
      <c r="L21" s="8"/>
      <c r="M21" s="8" t="s">
        <v>385</v>
      </c>
      <c r="N21" s="8"/>
      <c r="O21" s="8"/>
      <c r="P21" s="8"/>
      <c r="Q21" s="10"/>
      <c r="R21" s="10" t="s">
        <v>384</v>
      </c>
      <c r="S21" s="26" t="s">
        <v>388</v>
      </c>
      <c r="T21" s="10"/>
      <c r="U21" s="8"/>
      <c r="V21" s="8"/>
      <c r="W21" s="8"/>
      <c r="X21" s="73" t="s">
        <v>391</v>
      </c>
      <c r="Y21" s="73"/>
      <c r="Z21" s="63"/>
      <c r="AA21" s="63"/>
      <c r="AB21" s="63"/>
      <c r="AC21" s="63"/>
      <c r="AD21" s="8"/>
      <c r="AE21" s="72" t="s">
        <v>270</v>
      </c>
      <c r="AF21" s="72"/>
    </row>
    <row r="22" spans="1:32">
      <c r="A22">
        <v>6</v>
      </c>
      <c r="B22" s="8">
        <v>18</v>
      </c>
      <c r="C22" s="8" t="s">
        <v>244</v>
      </c>
      <c r="D22" s="8" t="s">
        <v>244</v>
      </c>
      <c r="E22" s="8" t="s">
        <v>243</v>
      </c>
      <c r="F22" s="8" t="s">
        <v>244</v>
      </c>
      <c r="G22" s="8"/>
      <c r="H22" s="8"/>
      <c r="I22" s="8"/>
      <c r="J22" s="8"/>
      <c r="K22" s="8"/>
      <c r="L22" s="8"/>
      <c r="M22" s="8"/>
      <c r="N22" s="8"/>
      <c r="O22" s="8"/>
      <c r="P22" s="8"/>
      <c r="Q22" s="10"/>
      <c r="R22" s="10"/>
      <c r="S22" s="10"/>
      <c r="T22" s="10"/>
      <c r="U22" s="8"/>
      <c r="V22" s="58"/>
      <c r="W22" s="58"/>
      <c r="X22" s="8"/>
      <c r="Y22" s="8"/>
      <c r="Z22" s="8"/>
      <c r="AA22" s="8"/>
      <c r="AB22" s="8"/>
      <c r="AC22" s="8"/>
      <c r="AD22" s="8"/>
      <c r="AE22" s="72" t="s">
        <v>271</v>
      </c>
      <c r="AF22" s="72"/>
    </row>
    <row r="23" spans="1:32">
      <c r="A23">
        <v>7</v>
      </c>
      <c r="B23" s="8">
        <v>19</v>
      </c>
      <c r="C23" s="8" t="s">
        <v>244</v>
      </c>
      <c r="D23" s="8" t="s">
        <v>244</v>
      </c>
      <c r="E23" s="8" t="s">
        <v>243</v>
      </c>
      <c r="F23" s="8" t="s">
        <v>244</v>
      </c>
      <c r="G23" s="8"/>
      <c r="H23" s="8"/>
      <c r="I23" s="8"/>
      <c r="J23" s="8"/>
      <c r="K23" s="8"/>
      <c r="L23" s="8"/>
      <c r="M23" s="8"/>
      <c r="N23" s="8"/>
      <c r="O23" s="8"/>
      <c r="P23" s="8"/>
      <c r="Q23" s="10"/>
      <c r="R23" s="10"/>
      <c r="S23" s="10"/>
      <c r="T23" s="10"/>
      <c r="U23" s="8"/>
      <c r="V23" s="8"/>
      <c r="W23" s="8"/>
      <c r="X23" s="62"/>
      <c r="Y23" s="63"/>
      <c r="Z23" s="63"/>
      <c r="AA23" s="63"/>
      <c r="AB23" s="63"/>
      <c r="AC23" s="63"/>
      <c r="AD23" s="8"/>
      <c r="AE23" s="72" t="s">
        <v>272</v>
      </c>
      <c r="AF23" s="72"/>
    </row>
    <row r="24" spans="1:32">
      <c r="A24">
        <v>8</v>
      </c>
      <c r="B24" s="8">
        <v>20</v>
      </c>
      <c r="C24" s="8" t="s">
        <v>244</v>
      </c>
      <c r="D24" s="8" t="s">
        <v>244</v>
      </c>
      <c r="E24" s="8" t="s">
        <v>243</v>
      </c>
      <c r="F24" s="8" t="s">
        <v>244</v>
      </c>
      <c r="G24" s="8"/>
      <c r="H24" s="8"/>
      <c r="I24" s="8"/>
      <c r="J24" s="8"/>
      <c r="K24" s="8"/>
      <c r="L24" s="8"/>
      <c r="M24" s="8"/>
      <c r="N24" s="8"/>
      <c r="O24" s="8"/>
      <c r="P24" s="8"/>
      <c r="Q24" s="10"/>
      <c r="R24" s="10"/>
      <c r="S24" s="10"/>
      <c r="T24" s="10"/>
      <c r="U24" s="8"/>
      <c r="V24" s="8"/>
      <c r="W24" s="8"/>
      <c r="X24" s="8"/>
      <c r="Y24" s="8"/>
      <c r="Z24" s="8"/>
      <c r="AA24" s="8"/>
      <c r="AB24" s="8"/>
      <c r="AC24" s="8"/>
      <c r="AD24" s="8"/>
      <c r="AE24" s="72" t="s">
        <v>273</v>
      </c>
      <c r="AF24" s="72"/>
    </row>
    <row r="25" spans="1:32">
      <c r="A25">
        <v>9</v>
      </c>
      <c r="B25" s="8">
        <v>21</v>
      </c>
      <c r="C25" s="8" t="s">
        <v>244</v>
      </c>
      <c r="D25" s="8" t="s">
        <v>244</v>
      </c>
      <c r="E25" s="8" t="s">
        <v>243</v>
      </c>
      <c r="F25" s="8" t="s">
        <v>244</v>
      </c>
      <c r="G25" s="8"/>
      <c r="H25" s="8"/>
      <c r="I25" s="8"/>
      <c r="J25" s="8"/>
      <c r="K25" s="8"/>
      <c r="L25" s="8"/>
      <c r="M25" s="8"/>
      <c r="N25" s="8"/>
      <c r="O25" s="8"/>
      <c r="P25" s="8"/>
      <c r="Q25" s="10"/>
      <c r="R25" s="10" t="s">
        <v>389</v>
      </c>
      <c r="S25" s="10"/>
      <c r="T25" s="10"/>
      <c r="U25" s="8"/>
      <c r="V25" s="8"/>
      <c r="W25" s="8"/>
      <c r="X25" s="8"/>
      <c r="Y25" s="8"/>
      <c r="Z25" s="8"/>
      <c r="AA25" s="8"/>
      <c r="AB25" s="8"/>
      <c r="AC25" s="8"/>
      <c r="AD25" s="8"/>
      <c r="AE25" s="72" t="s">
        <v>274</v>
      </c>
      <c r="AF25" s="72"/>
    </row>
    <row r="26" spans="1:32">
      <c r="A26">
        <v>10</v>
      </c>
      <c r="B26" s="8">
        <v>22</v>
      </c>
      <c r="C26" s="8" t="s">
        <v>244</v>
      </c>
      <c r="D26" s="8" t="s">
        <v>244</v>
      </c>
      <c r="E26" s="8" t="s">
        <v>243</v>
      </c>
      <c r="F26" s="8" t="s">
        <v>244</v>
      </c>
      <c r="G26" s="8"/>
      <c r="H26" s="8"/>
      <c r="I26" s="8"/>
      <c r="J26" s="8"/>
      <c r="K26" s="8"/>
      <c r="L26" s="8"/>
      <c r="M26" s="8"/>
      <c r="N26" s="8"/>
      <c r="O26" s="8"/>
      <c r="P26" s="8"/>
      <c r="Q26" s="10"/>
      <c r="R26" s="10"/>
      <c r="S26" s="10"/>
      <c r="T26" s="10"/>
      <c r="U26" s="8"/>
      <c r="V26" s="8"/>
      <c r="W26" s="8"/>
      <c r="X26" s="8"/>
      <c r="Y26" s="8"/>
      <c r="Z26" s="8"/>
      <c r="AA26" s="8"/>
      <c r="AB26" s="8"/>
      <c r="AC26" s="8"/>
      <c r="AD26" s="8"/>
      <c r="AE26" s="72" t="s">
        <v>275</v>
      </c>
      <c r="AF26" s="72"/>
    </row>
    <row r="27" spans="1:32">
      <c r="A27">
        <v>11</v>
      </c>
      <c r="B27" s="8">
        <v>23</v>
      </c>
      <c r="C27" s="8" t="s">
        <v>244</v>
      </c>
      <c r="D27" s="8" t="s">
        <v>244</v>
      </c>
      <c r="E27" s="8" t="s">
        <v>243</v>
      </c>
      <c r="F27" s="8" t="s">
        <v>244</v>
      </c>
      <c r="G27" s="8"/>
      <c r="H27" s="8"/>
      <c r="I27" s="8"/>
      <c r="J27" s="8"/>
      <c r="K27" s="8"/>
      <c r="L27" s="8"/>
      <c r="M27" s="8"/>
      <c r="N27" s="8"/>
      <c r="O27" s="8"/>
      <c r="P27" s="8"/>
      <c r="Q27" s="10"/>
      <c r="R27" s="10"/>
      <c r="S27" s="10"/>
      <c r="T27" s="10"/>
      <c r="U27" s="8"/>
      <c r="V27" s="8"/>
      <c r="W27" s="8"/>
      <c r="X27" s="8"/>
      <c r="Y27" s="8"/>
      <c r="Z27" s="8"/>
      <c r="AA27" s="8"/>
      <c r="AB27" s="8"/>
      <c r="AC27" s="8"/>
      <c r="AD27" s="8"/>
      <c r="AE27" s="72" t="s">
        <v>276</v>
      </c>
      <c r="AF27" s="72"/>
    </row>
    <row r="28" spans="1:32">
      <c r="A28">
        <v>12</v>
      </c>
      <c r="B28" s="8">
        <v>24</v>
      </c>
      <c r="C28" s="8" t="s">
        <v>244</v>
      </c>
      <c r="D28" s="8" t="s">
        <v>244</v>
      </c>
      <c r="E28" s="8" t="s">
        <v>243</v>
      </c>
      <c r="F28" s="8" t="s">
        <v>244</v>
      </c>
      <c r="G28" s="8"/>
      <c r="H28" s="8"/>
      <c r="I28" s="8"/>
      <c r="J28" s="8"/>
      <c r="K28" s="8"/>
      <c r="L28" s="8"/>
      <c r="M28" s="8"/>
      <c r="N28" s="8"/>
      <c r="O28" s="8"/>
      <c r="P28" s="8"/>
      <c r="Q28" s="10"/>
      <c r="R28" s="10"/>
      <c r="S28" s="10"/>
      <c r="T28" s="10"/>
      <c r="U28" s="8"/>
      <c r="V28" s="8"/>
      <c r="W28" s="8"/>
      <c r="X28" s="8"/>
      <c r="Y28" s="8"/>
      <c r="Z28" s="8"/>
      <c r="AA28" s="8"/>
      <c r="AB28" s="8"/>
      <c r="AC28" s="8"/>
      <c r="AD28" s="8"/>
      <c r="AE28" s="72" t="s">
        <v>277</v>
      </c>
      <c r="AF28" s="72"/>
    </row>
    <row r="29" spans="1:32">
      <c r="A29">
        <v>13</v>
      </c>
      <c r="B29" s="8">
        <v>25</v>
      </c>
      <c r="C29" s="8" t="s">
        <v>244</v>
      </c>
      <c r="D29" s="8" t="s">
        <v>244</v>
      </c>
      <c r="E29" s="8" t="s">
        <v>243</v>
      </c>
      <c r="F29" s="8" t="s">
        <v>244</v>
      </c>
      <c r="G29" s="8"/>
      <c r="H29" s="8"/>
      <c r="I29" s="8"/>
      <c r="J29" s="8"/>
      <c r="K29" s="8"/>
      <c r="L29" s="8"/>
      <c r="M29" s="8"/>
      <c r="N29" s="8"/>
      <c r="O29" s="8"/>
      <c r="P29" s="8"/>
      <c r="Q29" s="10"/>
      <c r="R29" s="10"/>
      <c r="S29" s="10"/>
      <c r="T29" s="10"/>
      <c r="U29" s="8"/>
      <c r="V29" s="8"/>
      <c r="W29" s="8"/>
      <c r="X29" s="8"/>
      <c r="Y29" s="8"/>
      <c r="Z29" s="8"/>
      <c r="AA29" s="8"/>
      <c r="AB29" s="8"/>
      <c r="AC29" s="8"/>
      <c r="AD29" s="8"/>
      <c r="AE29" s="72" t="s">
        <v>278</v>
      </c>
      <c r="AF29" s="72"/>
    </row>
    <row r="30" spans="1:32">
      <c r="A30">
        <v>14</v>
      </c>
      <c r="B30" s="8">
        <v>26</v>
      </c>
      <c r="C30" s="8" t="s">
        <v>244</v>
      </c>
      <c r="D30" s="8" t="s">
        <v>244</v>
      </c>
      <c r="E30" s="8" t="s">
        <v>243</v>
      </c>
      <c r="F30" s="8" t="s">
        <v>244</v>
      </c>
      <c r="G30" s="8"/>
      <c r="H30" s="8"/>
      <c r="I30" s="8"/>
      <c r="J30" s="8"/>
      <c r="K30" s="8"/>
      <c r="L30" s="8"/>
      <c r="M30" s="8"/>
      <c r="N30" s="8"/>
      <c r="O30" s="8"/>
      <c r="P30" s="8"/>
      <c r="Q30" s="10"/>
      <c r="R30" s="10"/>
      <c r="S30" s="10"/>
      <c r="T30" s="10"/>
      <c r="U30" s="8"/>
      <c r="V30" s="8"/>
      <c r="W30" s="8"/>
      <c r="X30" s="8"/>
      <c r="Y30" s="8"/>
      <c r="Z30" s="8"/>
      <c r="AA30" s="8"/>
      <c r="AB30" s="8"/>
      <c r="AC30" s="8"/>
      <c r="AD30" s="8"/>
      <c r="AE30" s="72" t="s">
        <v>279</v>
      </c>
      <c r="AF30" s="72"/>
    </row>
    <row r="31" spans="1:32">
      <c r="A31">
        <v>15</v>
      </c>
      <c r="B31" s="8">
        <v>27</v>
      </c>
      <c r="C31" s="8" t="s">
        <v>244</v>
      </c>
      <c r="D31" s="8" t="s">
        <v>244</v>
      </c>
      <c r="E31" s="8" t="s">
        <v>243</v>
      </c>
      <c r="F31" s="8" t="s">
        <v>244</v>
      </c>
      <c r="G31" s="8"/>
      <c r="H31" s="8"/>
      <c r="I31" s="8"/>
      <c r="J31" s="8"/>
      <c r="K31" s="8"/>
      <c r="L31" s="8"/>
      <c r="M31" s="8"/>
      <c r="N31" s="8"/>
      <c r="O31" s="8"/>
      <c r="P31" s="8"/>
      <c r="Q31" s="8"/>
      <c r="R31" s="8"/>
      <c r="S31" s="58"/>
      <c r="T31" s="58"/>
      <c r="U31" s="8"/>
      <c r="V31" s="8"/>
      <c r="W31" s="8"/>
      <c r="X31" s="8"/>
      <c r="Y31" s="8"/>
      <c r="Z31" s="8"/>
      <c r="AA31" s="8"/>
      <c r="AB31" s="8"/>
      <c r="AC31" s="8"/>
      <c r="AD31" s="8"/>
      <c r="AE31" s="72" t="s">
        <v>280</v>
      </c>
      <c r="AF31" s="72"/>
    </row>
    <row r="32" spans="1:32">
      <c r="A32">
        <v>16</v>
      </c>
      <c r="B32" s="8">
        <v>28</v>
      </c>
      <c r="C32" s="8" t="s">
        <v>244</v>
      </c>
      <c r="D32" s="8" t="s">
        <v>244</v>
      </c>
      <c r="E32" s="8" t="s">
        <v>243</v>
      </c>
      <c r="F32" s="8" t="s">
        <v>244</v>
      </c>
      <c r="G32" s="8"/>
      <c r="H32" s="8"/>
      <c r="I32" s="8"/>
      <c r="J32" s="8"/>
      <c r="K32" s="8"/>
      <c r="L32" s="8"/>
      <c r="M32" s="8"/>
      <c r="N32" s="8"/>
      <c r="O32" s="8"/>
      <c r="P32" s="8"/>
      <c r="Q32" s="62"/>
      <c r="R32" s="63"/>
      <c r="S32" s="8"/>
      <c r="T32" s="8"/>
      <c r="U32" s="8"/>
      <c r="V32" s="8"/>
      <c r="W32" s="8"/>
      <c r="X32" s="8"/>
      <c r="Y32" s="8"/>
      <c r="Z32" s="8"/>
      <c r="AA32" s="8"/>
      <c r="AB32" s="8"/>
      <c r="AC32" s="8"/>
      <c r="AD32" s="8"/>
      <c r="AE32" s="72" t="s">
        <v>281</v>
      </c>
      <c r="AF32" s="72"/>
    </row>
    <row r="33" spans="1:32">
      <c r="A33">
        <v>17</v>
      </c>
      <c r="B33" s="8">
        <v>29</v>
      </c>
      <c r="C33" s="8" t="s">
        <v>244</v>
      </c>
      <c r="D33" s="8" t="s">
        <v>244</v>
      </c>
      <c r="E33" s="8" t="s">
        <v>243</v>
      </c>
      <c r="F33" s="8" t="s">
        <v>244</v>
      </c>
      <c r="G33" s="8"/>
      <c r="H33" s="8"/>
      <c r="I33" s="8"/>
      <c r="J33" s="8"/>
      <c r="K33" s="8"/>
      <c r="L33" s="8"/>
      <c r="M33" s="8"/>
      <c r="N33" s="8"/>
      <c r="O33" s="8"/>
      <c r="P33" s="8"/>
      <c r="Q33" s="8"/>
      <c r="R33" s="8"/>
      <c r="S33" s="58"/>
      <c r="T33" s="58"/>
      <c r="U33" s="8"/>
      <c r="V33" s="8"/>
      <c r="W33" s="8"/>
      <c r="X33" s="8"/>
      <c r="Y33" s="8"/>
      <c r="Z33" s="8"/>
      <c r="AA33" s="8"/>
      <c r="AB33" s="8"/>
      <c r="AC33" s="8"/>
      <c r="AD33" s="8"/>
      <c r="AE33" s="72" t="s">
        <v>282</v>
      </c>
      <c r="AF33" s="72"/>
    </row>
    <row r="34" spans="1:32">
      <c r="A34">
        <v>18</v>
      </c>
      <c r="B34" s="8">
        <v>30</v>
      </c>
      <c r="C34" s="8" t="s">
        <v>244</v>
      </c>
      <c r="D34" s="8" t="s">
        <v>244</v>
      </c>
      <c r="E34" s="8" t="s">
        <v>243</v>
      </c>
      <c r="F34" s="8" t="s">
        <v>244</v>
      </c>
      <c r="G34" s="8"/>
      <c r="H34" s="8"/>
      <c r="I34" s="8"/>
      <c r="J34" s="8"/>
      <c r="K34" s="8"/>
      <c r="L34" s="8"/>
      <c r="M34" s="8"/>
      <c r="N34" s="8"/>
      <c r="O34" s="8"/>
      <c r="P34" s="8"/>
      <c r="Q34" s="62"/>
      <c r="R34" s="63"/>
      <c r="S34" s="8"/>
      <c r="T34" s="8"/>
      <c r="U34" s="8"/>
      <c r="V34" s="8"/>
      <c r="W34" s="8"/>
      <c r="X34" s="8"/>
      <c r="Y34" s="8"/>
      <c r="Z34" s="8"/>
      <c r="AA34" s="8"/>
      <c r="AB34" s="8"/>
      <c r="AC34" s="8"/>
      <c r="AD34" s="8"/>
      <c r="AE34" s="72" t="s">
        <v>283</v>
      </c>
      <c r="AF34" s="72"/>
    </row>
    <row r="35" spans="1:32">
      <c r="A35">
        <v>19</v>
      </c>
      <c r="B35" s="8">
        <v>31</v>
      </c>
      <c r="C35" s="8" t="s">
        <v>244</v>
      </c>
      <c r="D35" s="8" t="s">
        <v>244</v>
      </c>
      <c r="E35" s="8" t="s">
        <v>243</v>
      </c>
      <c r="F35" s="8" t="s">
        <v>244</v>
      </c>
      <c r="G35" s="8"/>
      <c r="H35" s="8"/>
      <c r="I35" s="8"/>
      <c r="J35" s="8"/>
      <c r="K35" s="8"/>
      <c r="L35" s="8"/>
      <c r="M35" s="8"/>
      <c r="N35" s="8"/>
      <c r="O35" s="8"/>
      <c r="P35" s="8"/>
      <c r="Q35" s="8"/>
      <c r="R35" s="8"/>
      <c r="S35" s="58"/>
      <c r="T35" s="58"/>
      <c r="U35" s="8"/>
      <c r="V35" s="8"/>
      <c r="W35" s="8"/>
      <c r="X35" s="8"/>
      <c r="Y35" s="8"/>
      <c r="Z35" s="8"/>
      <c r="AA35" s="8"/>
      <c r="AB35" s="8"/>
      <c r="AC35" s="8"/>
      <c r="AD35" s="8"/>
      <c r="AE35" s="72" t="s">
        <v>284</v>
      </c>
      <c r="AF35" s="72"/>
    </row>
    <row r="36" spans="1:32">
      <c r="A36">
        <v>20</v>
      </c>
      <c r="B36" s="8">
        <v>32</v>
      </c>
      <c r="C36" s="8" t="s">
        <v>244</v>
      </c>
      <c r="D36" s="8" t="s">
        <v>244</v>
      </c>
      <c r="E36" s="8" t="s">
        <v>243</v>
      </c>
      <c r="F36" s="8" t="s">
        <v>244</v>
      </c>
      <c r="G36" s="8"/>
      <c r="H36" s="8"/>
      <c r="I36" s="8"/>
      <c r="J36" s="8"/>
      <c r="K36" s="8"/>
      <c r="L36" s="8"/>
      <c r="M36" s="8"/>
      <c r="N36" s="8"/>
      <c r="O36" s="8"/>
      <c r="P36" s="8"/>
      <c r="Q36" s="8"/>
      <c r="R36" s="8"/>
      <c r="S36" s="8"/>
      <c r="T36" s="8"/>
      <c r="U36" s="8"/>
      <c r="V36" s="8"/>
      <c r="W36" s="8"/>
      <c r="X36" s="8"/>
      <c r="Y36" s="8"/>
      <c r="Z36" s="8"/>
      <c r="AA36" s="8"/>
      <c r="AB36" s="8"/>
      <c r="AC36" s="8"/>
      <c r="AD36" s="8"/>
      <c r="AE36" s="72" t="s">
        <v>285</v>
      </c>
      <c r="AF36" s="72"/>
    </row>
    <row r="37" spans="1:32">
      <c r="A37">
        <v>21</v>
      </c>
      <c r="B37" s="8">
        <v>33</v>
      </c>
      <c r="C37" s="8" t="s">
        <v>244</v>
      </c>
      <c r="D37" s="8" t="s">
        <v>244</v>
      </c>
      <c r="E37" s="8" t="s">
        <v>243</v>
      </c>
      <c r="F37" s="8" t="s">
        <v>244</v>
      </c>
      <c r="G37" s="8"/>
      <c r="H37" s="8"/>
      <c r="I37" s="8"/>
      <c r="J37" s="8"/>
      <c r="K37" s="8"/>
      <c r="L37" s="8"/>
      <c r="M37" s="8"/>
      <c r="N37" s="8"/>
      <c r="O37" s="8"/>
      <c r="P37" s="8"/>
      <c r="S37" s="8"/>
      <c r="T37" s="8"/>
      <c r="U37" s="8"/>
      <c r="V37" s="8"/>
      <c r="W37" s="8"/>
      <c r="X37" s="8"/>
      <c r="Y37" s="8"/>
      <c r="Z37" s="8"/>
      <c r="AA37" s="8"/>
      <c r="AB37" s="8"/>
      <c r="AC37" s="8"/>
      <c r="AD37" s="8"/>
      <c r="AE37" s="72" t="s">
        <v>286</v>
      </c>
      <c r="AF37" s="72"/>
    </row>
    <row r="38" spans="1:32">
      <c r="A38">
        <v>22</v>
      </c>
      <c r="B38" s="8">
        <v>34</v>
      </c>
      <c r="C38" s="8" t="s">
        <v>244</v>
      </c>
      <c r="D38" s="8" t="s">
        <v>244</v>
      </c>
      <c r="E38" s="8" t="s">
        <v>243</v>
      </c>
      <c r="F38" s="8" t="s">
        <v>244</v>
      </c>
      <c r="G38" s="8"/>
      <c r="H38" s="8"/>
      <c r="I38" s="8"/>
      <c r="J38" s="8"/>
      <c r="K38" s="8"/>
      <c r="L38" s="8"/>
      <c r="M38" s="8"/>
      <c r="N38" s="8"/>
      <c r="O38" s="8"/>
      <c r="P38" s="8"/>
      <c r="S38" s="8"/>
      <c r="T38" s="8"/>
      <c r="U38" s="8"/>
      <c r="V38" s="8"/>
      <c r="W38" s="8"/>
      <c r="X38" s="8"/>
      <c r="Y38" s="8"/>
      <c r="Z38" s="8"/>
      <c r="AA38" s="8"/>
      <c r="AB38" s="8"/>
      <c r="AC38" s="8"/>
      <c r="AD38" s="8"/>
      <c r="AE38" s="72" t="s">
        <v>287</v>
      </c>
      <c r="AF38" s="72"/>
    </row>
    <row r="39" spans="1:32">
      <c r="A39">
        <v>23</v>
      </c>
      <c r="B39" s="8">
        <v>35</v>
      </c>
      <c r="C39" s="8" t="s">
        <v>244</v>
      </c>
      <c r="D39" s="8" t="s">
        <v>244</v>
      </c>
      <c r="E39" s="8" t="s">
        <v>243</v>
      </c>
      <c r="F39" s="8" t="s">
        <v>244</v>
      </c>
      <c r="G39" s="8"/>
      <c r="H39" s="8"/>
      <c r="I39" s="8"/>
      <c r="J39" s="8"/>
      <c r="K39" s="8"/>
      <c r="L39" s="8"/>
      <c r="M39" s="8"/>
      <c r="N39" s="8"/>
      <c r="O39" s="8"/>
      <c r="P39" s="8"/>
      <c r="Q39" s="8"/>
      <c r="R39" s="8"/>
      <c r="S39" s="8"/>
      <c r="T39" s="8"/>
      <c r="U39" s="8"/>
      <c r="V39" s="8"/>
      <c r="W39" s="8"/>
      <c r="X39" s="8"/>
      <c r="Y39" s="8"/>
      <c r="Z39" s="8"/>
      <c r="AA39" s="8"/>
      <c r="AB39" s="8"/>
      <c r="AC39" s="8"/>
      <c r="AD39" s="8"/>
      <c r="AE39" s="72" t="s">
        <v>288</v>
      </c>
      <c r="AF39" s="72"/>
    </row>
    <row r="40" spans="1:32">
      <c r="A40">
        <v>24</v>
      </c>
      <c r="B40" s="8">
        <v>36</v>
      </c>
      <c r="C40" s="8" t="s">
        <v>244</v>
      </c>
      <c r="D40" s="8" t="s">
        <v>244</v>
      </c>
      <c r="E40" s="8" t="s">
        <v>243</v>
      </c>
      <c r="F40" s="8" t="s">
        <v>244</v>
      </c>
      <c r="G40" s="8"/>
      <c r="H40" s="8"/>
      <c r="I40" s="8"/>
      <c r="J40" s="8"/>
      <c r="K40" s="8"/>
      <c r="L40" s="8"/>
      <c r="M40" s="8"/>
      <c r="N40" s="8"/>
      <c r="O40" s="8"/>
      <c r="P40" s="8"/>
      <c r="Q40" s="8"/>
      <c r="R40" s="8"/>
      <c r="S40" s="8"/>
      <c r="T40" s="8"/>
      <c r="U40" s="8"/>
      <c r="V40" s="8"/>
      <c r="W40" s="8"/>
      <c r="X40" s="8"/>
      <c r="Y40" s="8"/>
      <c r="Z40" s="8"/>
      <c r="AA40" s="8"/>
      <c r="AB40" s="8"/>
      <c r="AC40" s="8"/>
      <c r="AD40" s="8"/>
      <c r="AE40" s="72" t="s">
        <v>289</v>
      </c>
      <c r="AF40" s="72"/>
    </row>
    <row r="41" spans="1:32">
      <c r="A41">
        <v>25</v>
      </c>
      <c r="B41" s="8">
        <v>37</v>
      </c>
      <c r="C41" s="8" t="s">
        <v>244</v>
      </c>
      <c r="D41" s="8" t="s">
        <v>244</v>
      </c>
      <c r="E41" s="8" t="s">
        <v>243</v>
      </c>
      <c r="F41" s="8" t="s">
        <v>244</v>
      </c>
      <c r="G41" s="8"/>
      <c r="H41" s="8"/>
      <c r="I41" s="8"/>
      <c r="J41" s="8"/>
      <c r="K41" s="8"/>
      <c r="L41" s="8"/>
      <c r="M41" s="8"/>
      <c r="N41" s="8"/>
      <c r="O41" s="8"/>
      <c r="P41" s="8"/>
      <c r="Q41" s="8"/>
      <c r="R41" s="8"/>
      <c r="S41" s="8"/>
      <c r="T41" s="8"/>
      <c r="U41" s="8"/>
      <c r="V41" s="8"/>
      <c r="W41" s="8"/>
      <c r="X41" s="8"/>
      <c r="Y41" s="8"/>
      <c r="Z41" s="8"/>
      <c r="AA41" s="8"/>
      <c r="AB41" s="8"/>
      <c r="AC41" s="8"/>
      <c r="AD41" s="8"/>
      <c r="AE41" s="72" t="s">
        <v>290</v>
      </c>
      <c r="AF41" s="72"/>
    </row>
    <row r="42" spans="1:32">
      <c r="A42">
        <v>26</v>
      </c>
      <c r="B42" s="8">
        <v>38</v>
      </c>
      <c r="C42" s="8" t="s">
        <v>244</v>
      </c>
      <c r="D42" s="8" t="s">
        <v>244</v>
      </c>
      <c r="E42" s="8" t="s">
        <v>243</v>
      </c>
      <c r="F42" s="8" t="s">
        <v>244</v>
      </c>
      <c r="G42" s="8"/>
      <c r="H42" s="8"/>
      <c r="I42" s="8"/>
      <c r="J42" s="8"/>
      <c r="K42" s="8"/>
      <c r="L42" s="8"/>
      <c r="M42" s="8"/>
      <c r="N42" s="8"/>
      <c r="O42" s="8"/>
      <c r="P42" s="8"/>
      <c r="Q42" s="8"/>
      <c r="R42" s="8"/>
      <c r="S42" s="8"/>
      <c r="T42" s="8"/>
      <c r="U42" s="8"/>
      <c r="V42" s="8"/>
      <c r="W42" s="8"/>
      <c r="X42" s="8"/>
      <c r="Y42" s="8"/>
      <c r="Z42" s="8"/>
      <c r="AA42" s="8"/>
      <c r="AB42" s="8"/>
      <c r="AC42" s="8"/>
      <c r="AD42" s="8"/>
      <c r="AE42" s="72" t="s">
        <v>291</v>
      </c>
      <c r="AF42" s="72"/>
    </row>
    <row r="43" spans="1:32">
      <c r="A43">
        <v>27</v>
      </c>
      <c r="B43" s="8">
        <v>39</v>
      </c>
      <c r="C43" s="8" t="s">
        <v>244</v>
      </c>
      <c r="D43" s="8" t="s">
        <v>244</v>
      </c>
      <c r="E43" s="8" t="s">
        <v>243</v>
      </c>
      <c r="F43" s="8" t="s">
        <v>244</v>
      </c>
      <c r="G43" s="8"/>
      <c r="H43" s="8"/>
      <c r="I43" s="8"/>
      <c r="J43" s="8"/>
      <c r="K43" s="8"/>
      <c r="L43" s="8"/>
      <c r="M43" s="8"/>
      <c r="N43" s="8"/>
      <c r="O43" s="8"/>
      <c r="P43" s="8"/>
      <c r="Q43" s="8"/>
      <c r="R43" s="8"/>
      <c r="S43" s="8"/>
      <c r="T43" s="8"/>
      <c r="U43" s="8"/>
      <c r="V43" s="8"/>
      <c r="W43" s="8"/>
      <c r="X43" s="8"/>
      <c r="Y43" s="8"/>
      <c r="Z43" s="8"/>
      <c r="AA43" s="8"/>
      <c r="AB43" s="8"/>
      <c r="AC43" s="8"/>
      <c r="AD43" s="8"/>
      <c r="AE43" s="72" t="s">
        <v>292</v>
      </c>
      <c r="AF43" s="72"/>
    </row>
    <row r="44" spans="1:32">
      <c r="A44">
        <v>28</v>
      </c>
      <c r="B44" s="8">
        <v>40</v>
      </c>
      <c r="C44" s="8" t="s">
        <v>244</v>
      </c>
      <c r="D44" s="8" t="s">
        <v>244</v>
      </c>
      <c r="E44" s="8" t="s">
        <v>243</v>
      </c>
      <c r="F44" s="8" t="s">
        <v>244</v>
      </c>
      <c r="G44" s="8"/>
      <c r="H44" s="8"/>
      <c r="I44" s="8"/>
      <c r="J44" s="8"/>
      <c r="K44" s="8"/>
      <c r="L44" s="8"/>
      <c r="M44" s="8"/>
      <c r="N44" s="8"/>
      <c r="O44" s="8"/>
      <c r="P44" s="8"/>
      <c r="Q44" s="8"/>
      <c r="R44" s="8"/>
      <c r="S44" s="8"/>
      <c r="T44" s="8"/>
      <c r="U44" s="8"/>
      <c r="V44" s="8"/>
      <c r="W44" s="8"/>
      <c r="X44" s="8"/>
      <c r="Y44" s="8"/>
      <c r="Z44" s="8"/>
      <c r="AA44" s="8"/>
      <c r="AB44" s="8"/>
      <c r="AC44" s="8"/>
      <c r="AD44" s="8"/>
      <c r="AE44" s="72" t="s">
        <v>293</v>
      </c>
      <c r="AF44" s="72"/>
    </row>
    <row r="45" spans="1:32">
      <c r="A45">
        <v>29</v>
      </c>
      <c r="B45" s="8">
        <v>41</v>
      </c>
      <c r="C45" s="8" t="s">
        <v>244</v>
      </c>
      <c r="D45" s="8" t="s">
        <v>244</v>
      </c>
      <c r="E45" s="8" t="s">
        <v>243</v>
      </c>
      <c r="F45" s="8" t="s">
        <v>244</v>
      </c>
      <c r="G45" s="8"/>
      <c r="H45" s="8"/>
      <c r="I45" s="8"/>
      <c r="J45" s="8"/>
      <c r="K45" s="8"/>
      <c r="L45" s="8"/>
      <c r="M45" s="8"/>
      <c r="N45" s="8"/>
      <c r="O45" s="8"/>
      <c r="P45" s="8"/>
      <c r="Q45" s="8"/>
      <c r="R45" s="8"/>
      <c r="S45" s="8"/>
      <c r="T45" s="8"/>
      <c r="U45" s="8"/>
      <c r="V45" s="8"/>
      <c r="W45" s="8"/>
      <c r="X45" s="8"/>
      <c r="Y45" s="8"/>
      <c r="Z45" s="8"/>
      <c r="AA45" s="8"/>
      <c r="AB45" s="8"/>
      <c r="AC45" s="8"/>
      <c r="AD45" s="8"/>
      <c r="AE45" s="72" t="s">
        <v>294</v>
      </c>
      <c r="AF45" s="72"/>
    </row>
    <row r="46" spans="1:32">
      <c r="A46">
        <v>30</v>
      </c>
      <c r="B46" s="8">
        <v>42</v>
      </c>
      <c r="C46" s="8" t="s">
        <v>244</v>
      </c>
      <c r="D46" s="8" t="s">
        <v>244</v>
      </c>
      <c r="E46" s="8" t="s">
        <v>243</v>
      </c>
      <c r="F46" s="8" t="s">
        <v>244</v>
      </c>
      <c r="G46" s="8"/>
      <c r="H46" s="8"/>
      <c r="I46" s="8"/>
      <c r="J46" s="8"/>
      <c r="K46" s="8"/>
      <c r="L46" s="8"/>
      <c r="M46" s="8"/>
      <c r="N46" s="8"/>
      <c r="O46" s="8"/>
      <c r="P46" s="8"/>
      <c r="Q46" s="8"/>
      <c r="R46" s="8"/>
      <c r="S46" s="8"/>
      <c r="T46" s="8"/>
      <c r="U46" s="8"/>
      <c r="V46" s="8"/>
      <c r="W46" s="8"/>
      <c r="X46" s="8"/>
      <c r="Y46" s="8"/>
      <c r="Z46" s="8"/>
      <c r="AA46" s="8"/>
      <c r="AB46" s="8"/>
      <c r="AC46" s="8"/>
      <c r="AD46" s="8"/>
      <c r="AE46" s="72" t="s">
        <v>295</v>
      </c>
      <c r="AF46" s="72"/>
    </row>
    <row r="47" spans="1:32">
      <c r="A47">
        <v>31</v>
      </c>
      <c r="B47" s="8">
        <v>43</v>
      </c>
      <c r="C47" s="8" t="s">
        <v>244</v>
      </c>
      <c r="D47" s="8" t="s">
        <v>244</v>
      </c>
      <c r="E47" s="8" t="s">
        <v>243</v>
      </c>
      <c r="F47" s="8" t="s">
        <v>244</v>
      </c>
      <c r="G47" s="8"/>
      <c r="H47" s="8"/>
      <c r="I47" s="8"/>
      <c r="J47" s="8"/>
      <c r="K47" s="8"/>
      <c r="L47" s="8"/>
      <c r="M47" s="8"/>
      <c r="N47" s="8"/>
      <c r="O47" s="8"/>
      <c r="P47" s="8"/>
      <c r="Q47" s="8"/>
      <c r="R47" s="8"/>
      <c r="S47" s="8"/>
      <c r="T47" s="8"/>
      <c r="U47" s="8"/>
      <c r="V47" s="8"/>
      <c r="W47" s="8"/>
      <c r="X47" s="8"/>
      <c r="Y47" s="8"/>
      <c r="Z47" s="8"/>
      <c r="AA47" s="8"/>
      <c r="AB47" s="8"/>
      <c r="AC47" s="8"/>
      <c r="AD47" s="8"/>
      <c r="AE47" s="72" t="s">
        <v>296</v>
      </c>
      <c r="AF47" s="72"/>
    </row>
    <row r="48" spans="1:32">
      <c r="A48">
        <v>32</v>
      </c>
      <c r="B48" s="8">
        <v>44</v>
      </c>
      <c r="C48" s="8" t="s">
        <v>244</v>
      </c>
      <c r="D48" s="8" t="s">
        <v>244</v>
      </c>
      <c r="E48" s="8" t="s">
        <v>243</v>
      </c>
      <c r="F48" s="8" t="s">
        <v>244</v>
      </c>
      <c r="G48" s="8"/>
      <c r="H48" s="8"/>
      <c r="I48" s="8"/>
      <c r="J48" s="8"/>
      <c r="K48" s="8"/>
      <c r="L48" s="8"/>
      <c r="M48" s="8"/>
      <c r="N48" s="8"/>
      <c r="O48" s="8"/>
      <c r="P48" s="8"/>
      <c r="Q48" s="8"/>
      <c r="R48" s="8"/>
      <c r="S48" s="8"/>
      <c r="T48" s="8"/>
      <c r="U48" s="8"/>
      <c r="V48" s="8"/>
      <c r="W48" s="8"/>
      <c r="X48" s="8"/>
      <c r="Y48" s="8"/>
      <c r="Z48" s="8"/>
      <c r="AA48" s="8"/>
      <c r="AB48" s="8"/>
      <c r="AC48" s="8"/>
      <c r="AD48" s="8"/>
      <c r="AE48" s="72" t="s">
        <v>297</v>
      </c>
      <c r="AF48" s="72"/>
    </row>
    <row r="49" spans="1:40">
      <c r="A49">
        <v>33</v>
      </c>
      <c r="B49" s="8">
        <v>45</v>
      </c>
      <c r="C49" s="8" t="s">
        <v>244</v>
      </c>
      <c r="D49" s="8" t="s">
        <v>244</v>
      </c>
      <c r="E49" s="8" t="s">
        <v>243</v>
      </c>
      <c r="F49" s="8" t="s">
        <v>244</v>
      </c>
      <c r="G49" s="8"/>
      <c r="H49" s="8"/>
      <c r="I49" s="8"/>
      <c r="J49" s="8"/>
      <c r="K49" s="8"/>
      <c r="L49" s="8"/>
      <c r="M49" s="8"/>
      <c r="N49" s="8"/>
      <c r="O49" s="8"/>
      <c r="P49" s="8"/>
      <c r="Q49" s="8"/>
      <c r="R49" s="8"/>
      <c r="S49" s="8"/>
      <c r="T49" s="8"/>
      <c r="U49" s="8"/>
      <c r="V49" s="8"/>
      <c r="W49" s="8"/>
      <c r="X49" s="8"/>
      <c r="Y49" s="8"/>
      <c r="Z49" s="8"/>
      <c r="AA49" s="8"/>
      <c r="AB49" s="8"/>
      <c r="AC49" s="8"/>
      <c r="AD49" s="8"/>
      <c r="AE49" s="72" t="s">
        <v>298</v>
      </c>
      <c r="AF49" s="72"/>
    </row>
    <row r="50" spans="1:40">
      <c r="A50">
        <v>34</v>
      </c>
      <c r="B50" s="8">
        <v>46</v>
      </c>
      <c r="C50" s="8" t="s">
        <v>244</v>
      </c>
      <c r="D50" s="8" t="s">
        <v>244</v>
      </c>
      <c r="E50" s="8" t="s">
        <v>243</v>
      </c>
      <c r="F50" s="8" t="s">
        <v>244</v>
      </c>
      <c r="G50" s="8"/>
      <c r="H50" s="8"/>
      <c r="I50" s="8"/>
      <c r="J50" s="8"/>
      <c r="K50" s="8"/>
      <c r="L50" s="8"/>
      <c r="M50" s="8"/>
      <c r="N50" s="8"/>
      <c r="O50" s="8"/>
      <c r="P50" s="8"/>
      <c r="S50" s="8"/>
      <c r="T50" s="8"/>
      <c r="U50" s="8"/>
      <c r="V50" s="8"/>
      <c r="W50" s="8"/>
      <c r="X50" s="8"/>
      <c r="Y50" s="8"/>
      <c r="Z50" s="8"/>
      <c r="AA50" s="8"/>
      <c r="AB50" s="8"/>
      <c r="AC50" s="8"/>
      <c r="AD50" s="8"/>
      <c r="AE50" s="72" t="s">
        <v>299</v>
      </c>
      <c r="AF50" s="72"/>
    </row>
    <row r="51" spans="1:40">
      <c r="A51">
        <v>35</v>
      </c>
      <c r="B51" s="8">
        <v>47</v>
      </c>
      <c r="C51" s="8" t="s">
        <v>244</v>
      </c>
      <c r="D51" s="8" t="s">
        <v>244</v>
      </c>
      <c r="E51" s="8" t="s">
        <v>243</v>
      </c>
      <c r="F51" s="8" t="s">
        <v>244</v>
      </c>
      <c r="G51" s="8"/>
      <c r="H51" s="8"/>
      <c r="I51" s="8"/>
      <c r="J51" s="8"/>
      <c r="K51" s="8"/>
      <c r="L51" s="8"/>
      <c r="M51" s="8"/>
      <c r="N51" s="8"/>
      <c r="O51" s="8"/>
      <c r="P51" s="8"/>
      <c r="Q51" s="8"/>
      <c r="R51" s="8"/>
      <c r="S51" s="8"/>
      <c r="T51" s="8"/>
      <c r="U51" s="8"/>
      <c r="V51" s="8"/>
      <c r="W51" s="8"/>
      <c r="X51" s="8"/>
      <c r="Y51" s="8"/>
      <c r="Z51" s="8"/>
      <c r="AA51" s="8"/>
      <c r="AB51" s="8"/>
      <c r="AC51" s="8"/>
      <c r="AD51" s="8"/>
      <c r="AE51" s="72" t="s">
        <v>300</v>
      </c>
      <c r="AF51" s="72"/>
    </row>
    <row r="52" spans="1:40">
      <c r="A52">
        <v>36</v>
      </c>
      <c r="B52" s="8">
        <v>48</v>
      </c>
      <c r="C52" s="8" t="s">
        <v>244</v>
      </c>
      <c r="D52" s="8" t="s">
        <v>244</v>
      </c>
      <c r="E52" s="8" t="s">
        <v>243</v>
      </c>
      <c r="F52" s="8" t="s">
        <v>244</v>
      </c>
      <c r="G52" s="8"/>
      <c r="H52" s="8"/>
      <c r="I52" s="8"/>
      <c r="J52" s="8"/>
      <c r="K52" s="8"/>
      <c r="L52" s="8"/>
      <c r="M52" s="8"/>
      <c r="N52" s="8"/>
      <c r="O52" s="8"/>
      <c r="P52" s="8"/>
      <c r="Q52" s="8"/>
      <c r="R52" s="8"/>
      <c r="S52" s="8"/>
      <c r="T52" s="8"/>
      <c r="U52" s="8"/>
      <c r="V52" s="8"/>
      <c r="W52" s="8"/>
      <c r="X52" s="8"/>
      <c r="Y52" s="8"/>
      <c r="Z52" s="8"/>
      <c r="AA52" s="8"/>
      <c r="AB52" s="8"/>
      <c r="AC52" s="8"/>
      <c r="AD52" s="8"/>
      <c r="AE52" s="72" t="s">
        <v>301</v>
      </c>
      <c r="AF52" s="72"/>
    </row>
    <row r="53" spans="1:40">
      <c r="A53">
        <v>37</v>
      </c>
      <c r="B53" s="8">
        <v>49</v>
      </c>
      <c r="C53" s="8" t="s">
        <v>244</v>
      </c>
      <c r="D53" s="8" t="s">
        <v>244</v>
      </c>
      <c r="E53" s="8" t="s">
        <v>243</v>
      </c>
      <c r="F53" s="8" t="s">
        <v>244</v>
      </c>
      <c r="G53" s="8"/>
      <c r="H53" s="8"/>
      <c r="I53" s="8"/>
      <c r="J53" s="8"/>
      <c r="K53" s="8"/>
      <c r="L53" s="8"/>
      <c r="M53" s="8"/>
      <c r="N53" s="8"/>
      <c r="O53" s="8"/>
      <c r="P53" s="8"/>
      <c r="Q53" s="8"/>
      <c r="R53" s="8"/>
      <c r="S53" s="8"/>
      <c r="T53" s="8"/>
      <c r="U53" s="8"/>
      <c r="V53" s="8"/>
      <c r="W53" s="8"/>
      <c r="X53" s="8"/>
      <c r="Y53" s="8"/>
      <c r="Z53" s="8"/>
      <c r="AA53" s="8"/>
      <c r="AB53" s="8"/>
      <c r="AC53" s="8"/>
      <c r="AD53" s="8"/>
      <c r="AE53" s="72" t="s">
        <v>302</v>
      </c>
      <c r="AF53" s="72"/>
    </row>
    <row r="54" spans="1:40">
      <c r="A54">
        <v>38</v>
      </c>
      <c r="B54" s="8">
        <v>50</v>
      </c>
      <c r="C54" s="8" t="s">
        <v>244</v>
      </c>
      <c r="D54" s="8" t="s">
        <v>244</v>
      </c>
      <c r="E54" s="8" t="s">
        <v>243</v>
      </c>
      <c r="F54" s="8" t="s">
        <v>244</v>
      </c>
      <c r="G54" s="8"/>
      <c r="H54" s="8"/>
      <c r="I54" s="8"/>
      <c r="J54" s="8"/>
      <c r="K54" s="8"/>
      <c r="L54" s="8"/>
      <c r="M54" s="8"/>
      <c r="N54" s="8"/>
      <c r="O54" s="8"/>
      <c r="P54" s="8"/>
      <c r="Q54" s="8"/>
      <c r="R54" s="8"/>
      <c r="S54" s="8"/>
      <c r="T54" s="8"/>
      <c r="U54" s="8"/>
      <c r="V54" s="8"/>
      <c r="W54" s="8"/>
      <c r="X54" s="8"/>
      <c r="Y54" s="8"/>
      <c r="Z54" s="8"/>
      <c r="AA54" s="8"/>
      <c r="AB54" s="8"/>
      <c r="AC54" s="8"/>
      <c r="AD54" s="8"/>
      <c r="AE54" s="72" t="s">
        <v>303</v>
      </c>
      <c r="AF54" s="72"/>
    </row>
    <row r="55" spans="1:40" ht="15.75" thickBot="1">
      <c r="A55" s="55">
        <v>39</v>
      </c>
      <c r="B55" s="54">
        <v>51</v>
      </c>
      <c r="C55" s="54" t="s">
        <v>244</v>
      </c>
      <c r="D55" s="54" t="s">
        <v>244</v>
      </c>
      <c r="E55" s="54" t="s">
        <v>243</v>
      </c>
      <c r="F55" s="54" t="s">
        <v>244</v>
      </c>
      <c r="G55" s="54"/>
      <c r="H55" s="60"/>
      <c r="I55" s="60"/>
      <c r="J55" s="60"/>
      <c r="K55" s="60"/>
      <c r="L55" s="60"/>
      <c r="M55" s="60"/>
      <c r="N55" s="60"/>
      <c r="O55" s="60"/>
      <c r="P55" s="60"/>
      <c r="Q55" s="54"/>
      <c r="R55" s="60"/>
      <c r="S55" s="54"/>
      <c r="T55" s="60"/>
      <c r="U55" s="54"/>
      <c r="V55" s="57"/>
      <c r="W55" s="60"/>
      <c r="X55" s="54"/>
      <c r="Y55" s="60"/>
      <c r="Z55" s="60"/>
      <c r="AA55" s="60"/>
      <c r="AB55" s="60"/>
      <c r="AC55" s="60"/>
      <c r="AD55" s="54"/>
      <c r="AE55" s="70" t="s">
        <v>304</v>
      </c>
      <c r="AF55" s="70"/>
      <c r="AG55" s="55"/>
      <c r="AH55" s="55"/>
      <c r="AI55" s="55"/>
      <c r="AJ55" s="55"/>
      <c r="AK55" s="55"/>
      <c r="AL55" s="55"/>
      <c r="AM55" s="55"/>
      <c r="AN55" s="55"/>
    </row>
    <row r="56" spans="1:40">
      <c r="B56" s="8">
        <v>52</v>
      </c>
      <c r="C56" s="8" t="s">
        <v>243</v>
      </c>
      <c r="D56" s="8" t="s">
        <v>243</v>
      </c>
      <c r="E56" s="8" t="s">
        <v>243</v>
      </c>
      <c r="F56" s="8" t="s">
        <v>243</v>
      </c>
      <c r="G56" s="8"/>
      <c r="H56" s="8"/>
      <c r="I56" s="8" t="s">
        <v>243</v>
      </c>
      <c r="J56" s="8"/>
      <c r="K56" s="8"/>
      <c r="L56" s="8"/>
      <c r="M56" s="8"/>
      <c r="N56" s="8"/>
      <c r="O56" s="8"/>
      <c r="P56" s="8"/>
      <c r="Q56" s="8"/>
      <c r="R56" s="8"/>
      <c r="S56" s="8"/>
      <c r="T56" s="8"/>
      <c r="U56" s="8"/>
      <c r="V56" s="8"/>
      <c r="W56" s="8"/>
      <c r="X56" s="8"/>
      <c r="Y56" s="8"/>
      <c r="Z56" s="8"/>
      <c r="AA56" s="8"/>
      <c r="AB56" s="8"/>
      <c r="AC56" s="8"/>
      <c r="AE56" s="8" t="s">
        <v>250</v>
      </c>
      <c r="AF56" s="8" t="s">
        <v>251</v>
      </c>
    </row>
    <row r="57" spans="1:40">
      <c r="B57" s="8">
        <v>53</v>
      </c>
      <c r="C57" s="8" t="s">
        <v>243</v>
      </c>
      <c r="D57" s="8" t="s">
        <v>243</v>
      </c>
      <c r="E57" s="8" t="s">
        <v>243</v>
      </c>
      <c r="F57" s="8" t="s">
        <v>243</v>
      </c>
      <c r="G57" s="8"/>
      <c r="H57" s="8"/>
      <c r="I57" s="8" t="s">
        <v>244</v>
      </c>
      <c r="J57" s="8"/>
      <c r="K57" s="8"/>
      <c r="L57" s="8"/>
      <c r="M57" s="8"/>
      <c r="N57" s="8"/>
      <c r="O57" s="8"/>
      <c r="P57" s="8"/>
      <c r="Q57" s="8"/>
      <c r="R57" s="8"/>
      <c r="S57" s="8"/>
      <c r="T57" s="8"/>
      <c r="U57" s="8"/>
      <c r="V57" s="8"/>
      <c r="W57" s="8"/>
      <c r="X57" s="8"/>
      <c r="Y57" s="8"/>
      <c r="Z57" s="8"/>
      <c r="AA57" s="8"/>
      <c r="AB57" s="8"/>
      <c r="AC57" s="8"/>
    </row>
    <row r="58" spans="1:40">
      <c r="B58" s="8">
        <v>54</v>
      </c>
      <c r="C58" s="8" t="s">
        <v>243</v>
      </c>
      <c r="D58" s="8" t="s">
        <v>243</v>
      </c>
      <c r="E58" s="8" t="s">
        <v>243</v>
      </c>
      <c r="F58" s="8" t="s">
        <v>243</v>
      </c>
      <c r="G58" s="8"/>
      <c r="H58" s="8"/>
      <c r="I58" s="8" t="s">
        <v>244</v>
      </c>
      <c r="J58" s="8"/>
      <c r="K58" s="8"/>
      <c r="L58" s="8"/>
      <c r="M58" s="8"/>
      <c r="N58" s="8"/>
      <c r="O58" s="8"/>
      <c r="P58" s="8"/>
      <c r="Q58" s="8"/>
      <c r="R58" s="8"/>
      <c r="S58" s="8"/>
      <c r="T58" s="8"/>
      <c r="U58" s="8"/>
      <c r="V58" s="8"/>
      <c r="W58" s="8"/>
      <c r="X58" s="8"/>
      <c r="Y58" s="8"/>
      <c r="Z58" s="8"/>
      <c r="AA58" s="8"/>
      <c r="AB58" s="8"/>
      <c r="AC58" s="8"/>
    </row>
    <row r="59" spans="1:40">
      <c r="B59" s="8">
        <v>55</v>
      </c>
      <c r="C59" s="8" t="s">
        <v>243</v>
      </c>
      <c r="D59" s="8" t="s">
        <v>243</v>
      </c>
      <c r="E59" s="8" t="s">
        <v>243</v>
      </c>
      <c r="F59" s="8" t="s">
        <v>243</v>
      </c>
      <c r="G59" s="8"/>
      <c r="H59" s="8"/>
      <c r="I59" s="8" t="s">
        <v>244</v>
      </c>
      <c r="J59" s="8"/>
      <c r="K59" s="8"/>
      <c r="L59" s="8"/>
      <c r="M59" s="8"/>
      <c r="N59" s="8"/>
      <c r="O59" s="8"/>
      <c r="P59" s="8"/>
      <c r="Q59" s="8"/>
      <c r="R59" s="8"/>
      <c r="S59" s="8"/>
      <c r="T59" s="8"/>
      <c r="U59" s="8"/>
      <c r="V59" s="8"/>
      <c r="W59" s="8"/>
      <c r="X59" s="8"/>
      <c r="Y59" s="8"/>
      <c r="Z59" s="8"/>
      <c r="AA59" s="8"/>
      <c r="AB59" s="8"/>
      <c r="AC59" s="8"/>
    </row>
    <row r="60" spans="1:40">
      <c r="B60" s="8">
        <v>56</v>
      </c>
      <c r="C60" s="8" t="s">
        <v>243</v>
      </c>
      <c r="D60" s="8" t="s">
        <v>243</v>
      </c>
      <c r="E60" s="8" t="s">
        <v>243</v>
      </c>
      <c r="F60" s="8" t="s">
        <v>243</v>
      </c>
      <c r="G60" s="8"/>
      <c r="H60" s="8"/>
      <c r="I60" s="8" t="s">
        <v>244</v>
      </c>
      <c r="J60" s="8"/>
      <c r="K60" s="8"/>
      <c r="L60" s="8"/>
      <c r="M60" s="8"/>
      <c r="N60" s="8"/>
      <c r="O60" s="8"/>
      <c r="P60" s="8"/>
      <c r="Q60" s="8"/>
      <c r="R60" s="8"/>
      <c r="S60" s="8"/>
      <c r="T60" s="8"/>
      <c r="U60" s="8"/>
      <c r="V60" s="8"/>
      <c r="W60" s="8"/>
      <c r="X60" s="8"/>
      <c r="Y60" s="8"/>
      <c r="Z60" s="8"/>
      <c r="AA60" s="8"/>
      <c r="AB60" s="8"/>
      <c r="AC60" s="8"/>
    </row>
    <row r="61" spans="1:40">
      <c r="B61" s="8">
        <v>57</v>
      </c>
      <c r="C61" s="8" t="s">
        <v>243</v>
      </c>
      <c r="D61" s="8" t="s">
        <v>243</v>
      </c>
      <c r="E61" s="8" t="s">
        <v>243</v>
      </c>
      <c r="F61" s="8" t="s">
        <v>243</v>
      </c>
      <c r="G61" s="8"/>
      <c r="H61" s="8"/>
      <c r="I61" s="8" t="s">
        <v>244</v>
      </c>
      <c r="J61" s="8"/>
      <c r="K61" s="8"/>
      <c r="L61" s="8"/>
      <c r="M61" s="8"/>
      <c r="N61" s="8"/>
      <c r="O61" s="8"/>
      <c r="P61" s="8"/>
      <c r="Q61" s="8"/>
      <c r="R61" s="8"/>
      <c r="S61" s="8"/>
      <c r="T61" s="8"/>
      <c r="U61" s="8"/>
      <c r="V61" s="8"/>
      <c r="W61" s="8"/>
      <c r="X61" s="8"/>
      <c r="Y61" s="8"/>
      <c r="Z61" s="8"/>
      <c r="AA61" s="8"/>
      <c r="AB61" s="8"/>
      <c r="AC61" s="8"/>
    </row>
    <row r="62" spans="1:40">
      <c r="B62" s="8">
        <v>58</v>
      </c>
      <c r="C62" s="8" t="s">
        <v>243</v>
      </c>
      <c r="D62" s="8" t="s">
        <v>243</v>
      </c>
      <c r="E62" s="8" t="s">
        <v>243</v>
      </c>
      <c r="F62" s="8" t="s">
        <v>243</v>
      </c>
      <c r="G62" s="8"/>
      <c r="H62" s="8"/>
      <c r="I62" s="8" t="s">
        <v>244</v>
      </c>
      <c r="J62" s="8"/>
      <c r="K62" s="8"/>
      <c r="L62" s="8"/>
      <c r="M62" s="8"/>
      <c r="N62" s="8"/>
      <c r="O62" s="8"/>
      <c r="P62" s="8"/>
      <c r="Q62" s="8"/>
      <c r="R62" s="8"/>
      <c r="S62" s="8"/>
      <c r="T62" s="8"/>
      <c r="U62" s="8"/>
      <c r="V62" s="8"/>
      <c r="W62" s="8"/>
      <c r="X62" s="8"/>
      <c r="Y62" s="8"/>
      <c r="Z62" s="8"/>
      <c r="AA62" s="8"/>
      <c r="AB62" s="8"/>
      <c r="AC62" s="8"/>
    </row>
    <row r="63" spans="1:40">
      <c r="B63" s="8">
        <v>59</v>
      </c>
      <c r="C63" s="8" t="s">
        <v>243</v>
      </c>
      <c r="D63" s="8" t="s">
        <v>243</v>
      </c>
      <c r="E63" s="8" t="s">
        <v>243</v>
      </c>
      <c r="F63" s="8" t="s">
        <v>243</v>
      </c>
      <c r="G63" s="8"/>
      <c r="H63" s="8"/>
      <c r="I63" s="8" t="s">
        <v>244</v>
      </c>
      <c r="J63" s="8"/>
      <c r="K63" s="8"/>
      <c r="L63" s="8"/>
      <c r="M63" s="8"/>
      <c r="N63" s="8"/>
      <c r="O63" s="8"/>
      <c r="P63" s="8"/>
      <c r="Q63" s="8"/>
      <c r="R63" s="8"/>
      <c r="S63" s="8"/>
      <c r="T63" s="8"/>
      <c r="U63" s="8"/>
      <c r="V63" s="8"/>
      <c r="W63" s="8"/>
      <c r="X63" s="8"/>
      <c r="Y63" s="8"/>
      <c r="Z63" s="8"/>
      <c r="AA63" s="8"/>
      <c r="AB63" s="8"/>
      <c r="AC63" s="8"/>
    </row>
    <row r="64" spans="1:40">
      <c r="B64" s="8">
        <v>60</v>
      </c>
      <c r="C64" s="8" t="s">
        <v>243</v>
      </c>
      <c r="D64" s="8" t="s">
        <v>243</v>
      </c>
      <c r="E64" s="8" t="s">
        <v>243</v>
      </c>
      <c r="F64" s="8" t="s">
        <v>243</v>
      </c>
      <c r="G64" s="8"/>
      <c r="H64" s="8"/>
      <c r="I64" s="8" t="s">
        <v>244</v>
      </c>
      <c r="J64" s="8"/>
      <c r="K64" s="8"/>
      <c r="L64" s="8"/>
      <c r="M64" s="8"/>
      <c r="N64" s="8"/>
      <c r="O64" s="8"/>
      <c r="P64" s="8"/>
      <c r="Q64" s="8"/>
      <c r="R64" s="8"/>
      <c r="S64" s="8"/>
      <c r="T64" s="8"/>
      <c r="U64" s="8"/>
      <c r="V64" s="8"/>
      <c r="W64" s="8"/>
      <c r="X64" s="8"/>
      <c r="Y64" s="8"/>
      <c r="Z64" s="8"/>
      <c r="AA64" s="8"/>
      <c r="AB64" s="8"/>
      <c r="AC64" s="8"/>
    </row>
    <row r="65" spans="2:30">
      <c r="B65" s="8">
        <v>61</v>
      </c>
      <c r="C65" s="8" t="s">
        <v>243</v>
      </c>
      <c r="D65" s="8" t="s">
        <v>243</v>
      </c>
      <c r="E65" s="8" t="s">
        <v>243</v>
      </c>
      <c r="F65" s="8" t="s">
        <v>243</v>
      </c>
      <c r="G65" s="8"/>
      <c r="H65" s="8"/>
      <c r="I65" s="8" t="s">
        <v>244</v>
      </c>
      <c r="J65" s="8"/>
      <c r="K65" s="8"/>
      <c r="L65" s="8"/>
      <c r="M65" s="8"/>
      <c r="N65" s="8"/>
      <c r="O65" s="8"/>
      <c r="P65" s="8"/>
      <c r="Q65" s="8"/>
      <c r="R65" s="8"/>
      <c r="S65" s="8"/>
      <c r="T65" s="8"/>
      <c r="U65" s="8"/>
      <c r="V65" s="8"/>
      <c r="W65" s="8"/>
      <c r="X65" s="8"/>
      <c r="Y65" s="8"/>
      <c r="Z65" s="8"/>
      <c r="AA65" s="8"/>
      <c r="AB65" s="8"/>
      <c r="AC65" s="8"/>
    </row>
    <row r="66" spans="2:30">
      <c r="B66" s="8">
        <v>62</v>
      </c>
      <c r="C66" s="8" t="s">
        <v>243</v>
      </c>
      <c r="D66" s="8" t="s">
        <v>243</v>
      </c>
      <c r="E66" s="8" t="s">
        <v>243</v>
      </c>
      <c r="F66" s="8" t="s">
        <v>243</v>
      </c>
      <c r="G66" s="8"/>
      <c r="H66" s="8"/>
      <c r="I66" s="8" t="s">
        <v>244</v>
      </c>
      <c r="J66" s="8"/>
      <c r="K66" s="8"/>
      <c r="L66" s="8"/>
      <c r="M66" s="8"/>
      <c r="N66" s="8"/>
      <c r="O66" s="8"/>
      <c r="P66" s="8"/>
      <c r="Q66" s="8"/>
      <c r="R66" s="8"/>
      <c r="S66" s="8"/>
      <c r="T66" s="8"/>
      <c r="U66" s="8"/>
      <c r="V66" s="8"/>
      <c r="W66" s="8"/>
      <c r="X66" s="8"/>
      <c r="Y66" s="8"/>
      <c r="Z66" s="8"/>
      <c r="AA66" s="8"/>
      <c r="AB66" s="8"/>
      <c r="AC66" s="8"/>
    </row>
    <row r="67" spans="2:30">
      <c r="B67" s="8">
        <v>63</v>
      </c>
      <c r="C67" s="8" t="s">
        <v>243</v>
      </c>
      <c r="D67" s="8" t="s">
        <v>243</v>
      </c>
      <c r="E67" s="8" t="s">
        <v>243</v>
      </c>
      <c r="F67" s="8" t="s">
        <v>243</v>
      </c>
      <c r="G67" s="8"/>
      <c r="H67" s="8" t="s">
        <v>243</v>
      </c>
      <c r="I67" s="8" t="s">
        <v>244</v>
      </c>
      <c r="J67" s="8"/>
      <c r="K67" s="8"/>
      <c r="L67" s="8"/>
      <c r="M67" s="8"/>
      <c r="N67" s="8"/>
      <c r="O67" s="8"/>
      <c r="P67" s="8"/>
      <c r="Q67" s="8"/>
      <c r="R67" s="8"/>
      <c r="S67" s="8"/>
      <c r="T67" s="8"/>
      <c r="U67" s="8"/>
      <c r="V67" s="8"/>
      <c r="W67" s="8"/>
      <c r="X67" s="8"/>
      <c r="Y67" s="8"/>
      <c r="Z67" s="8"/>
      <c r="AA67" s="8"/>
      <c r="AB67" s="8"/>
      <c r="AC67" s="8"/>
    </row>
    <row r="75" spans="2:30">
      <c r="G75" s="58"/>
      <c r="H75" s="58"/>
      <c r="I75" s="58"/>
      <c r="J75" s="58"/>
      <c r="K75" s="58"/>
      <c r="L75" s="58"/>
      <c r="M75" s="58"/>
      <c r="N75" s="58"/>
      <c r="O75" s="58"/>
      <c r="P75" s="58"/>
    </row>
    <row r="76" spans="2:30">
      <c r="G76" s="58" t="s">
        <v>316</v>
      </c>
      <c r="H76" s="58"/>
      <c r="I76" s="58"/>
      <c r="J76" s="58"/>
      <c r="K76" s="58"/>
      <c r="L76" s="58"/>
      <c r="M76" s="58"/>
      <c r="N76" s="58"/>
      <c r="O76" s="58"/>
      <c r="P76" s="58"/>
    </row>
    <row r="77" spans="2:30">
      <c r="G77" s="64" t="s">
        <v>309</v>
      </c>
      <c r="H77" s="64"/>
      <c r="I77" s="64"/>
      <c r="J77" s="64"/>
      <c r="K77" s="64"/>
      <c r="L77" s="64"/>
      <c r="M77" s="64"/>
      <c r="N77" s="64"/>
      <c r="O77" s="64"/>
      <c r="P77" s="64"/>
      <c r="Q77" t="s">
        <v>314</v>
      </c>
    </row>
    <row r="78" spans="2:30">
      <c r="G78" s="56" t="s">
        <v>310</v>
      </c>
      <c r="H78" s="59"/>
      <c r="I78" s="59"/>
      <c r="J78" s="59"/>
      <c r="K78" s="59"/>
      <c r="L78" s="59"/>
      <c r="M78" s="59"/>
      <c r="N78" s="59"/>
      <c r="O78" s="59"/>
      <c r="P78" s="59"/>
      <c r="Q78" s="69" t="s">
        <v>311</v>
      </c>
      <c r="R78" s="69"/>
      <c r="S78" s="69"/>
      <c r="T78" s="69"/>
      <c r="U78" s="69"/>
      <c r="V78" s="69"/>
      <c r="W78" s="69"/>
      <c r="X78" s="69"/>
      <c r="Y78" s="69"/>
      <c r="Z78" s="69"/>
      <c r="AA78" s="69"/>
      <c r="AB78" s="69"/>
      <c r="AC78" s="69"/>
      <c r="AD78" s="69"/>
    </row>
    <row r="79" spans="2:30">
      <c r="G79" s="56" t="s">
        <v>312</v>
      </c>
      <c r="H79" s="59"/>
      <c r="I79" s="59"/>
      <c r="J79" s="59"/>
      <c r="K79" s="59"/>
      <c r="L79" s="59"/>
      <c r="M79" s="59"/>
      <c r="N79" s="59"/>
      <c r="O79" s="59"/>
      <c r="P79" s="59"/>
      <c r="Q79" s="69" t="s">
        <v>313</v>
      </c>
      <c r="R79" s="69"/>
      <c r="S79" s="69"/>
      <c r="T79" s="69"/>
      <c r="U79" s="69"/>
      <c r="V79" s="69"/>
      <c r="W79" s="69"/>
      <c r="X79" s="69"/>
      <c r="Y79" s="69"/>
      <c r="Z79" s="69"/>
      <c r="AA79" s="69"/>
      <c r="AB79" s="69"/>
      <c r="AC79" s="69"/>
      <c r="AD79" s="69"/>
    </row>
    <row r="86" spans="7:17">
      <c r="G86" t="s">
        <v>320</v>
      </c>
    </row>
    <row r="88" spans="7:17">
      <c r="G88" t="s">
        <v>315</v>
      </c>
    </row>
    <row r="89" spans="7:17">
      <c r="G89" t="s">
        <v>328</v>
      </c>
    </row>
    <row r="91" spans="7:17">
      <c r="G91" t="s">
        <v>148</v>
      </c>
      <c r="Q91" t="s">
        <v>323</v>
      </c>
    </row>
    <row r="92" spans="7:17">
      <c r="G92" t="s">
        <v>321</v>
      </c>
      <c r="Q92" t="s">
        <v>324</v>
      </c>
    </row>
    <row r="93" spans="7:17">
      <c r="G93" t="s">
        <v>322</v>
      </c>
      <c r="Q93" t="s">
        <v>333</v>
      </c>
    </row>
    <row r="95" spans="7:17">
      <c r="G95" t="s">
        <v>325</v>
      </c>
    </row>
    <row r="97" spans="7:7">
      <c r="G97" t="s">
        <v>326</v>
      </c>
    </row>
    <row r="98" spans="7:7">
      <c r="G98" t="s">
        <v>327</v>
      </c>
    </row>
  </sheetData>
  <mergeCells count="63">
    <mergeCell ref="Z4:AA4"/>
    <mergeCell ref="Q1:T1"/>
    <mergeCell ref="X18:Y18"/>
    <mergeCell ref="X21:Y21"/>
    <mergeCell ref="X14:Y14"/>
    <mergeCell ref="X2:Y2"/>
    <mergeCell ref="I1:L1"/>
    <mergeCell ref="I2:I3"/>
    <mergeCell ref="J2:J3"/>
    <mergeCell ref="K2:K3"/>
    <mergeCell ref="L2:L3"/>
    <mergeCell ref="U1:Y1"/>
    <mergeCell ref="Q2:R2"/>
    <mergeCell ref="V2:W2"/>
    <mergeCell ref="S2:T2"/>
    <mergeCell ref="Q4:R4"/>
    <mergeCell ref="AD1:AF1"/>
    <mergeCell ref="C1:D1"/>
    <mergeCell ref="E1:F1"/>
    <mergeCell ref="Z1:AC1"/>
    <mergeCell ref="AE30:AF30"/>
    <mergeCell ref="AE16:AF16"/>
    <mergeCell ref="AE17:AF17"/>
    <mergeCell ref="AE18:AF18"/>
    <mergeCell ref="AE19:AF19"/>
    <mergeCell ref="AE20:AF20"/>
    <mergeCell ref="AE21:AF21"/>
    <mergeCell ref="AE22:AF22"/>
    <mergeCell ref="AE23:AF23"/>
    <mergeCell ref="AE24:AF24"/>
    <mergeCell ref="AE25:AF25"/>
    <mergeCell ref="AE26:AF26"/>
    <mergeCell ref="AE27:AF27"/>
    <mergeCell ref="AE28:AF28"/>
    <mergeCell ref="AE29:AF29"/>
    <mergeCell ref="AE42:AF42"/>
    <mergeCell ref="AE31:AF31"/>
    <mergeCell ref="AE32:AF32"/>
    <mergeCell ref="AE33:AF33"/>
    <mergeCell ref="AE34:AF34"/>
    <mergeCell ref="AE35:AF35"/>
    <mergeCell ref="AE36:AF36"/>
    <mergeCell ref="AE37:AF37"/>
    <mergeCell ref="AE38:AF38"/>
    <mergeCell ref="AE39:AF39"/>
    <mergeCell ref="AE40:AF40"/>
    <mergeCell ref="AE41:AF41"/>
    <mergeCell ref="Q79:AD79"/>
    <mergeCell ref="Q78:AD78"/>
    <mergeCell ref="AE55:AF55"/>
    <mergeCell ref="B1:B2"/>
    <mergeCell ref="AE49:AF49"/>
    <mergeCell ref="AE50:AF50"/>
    <mergeCell ref="AE51:AF51"/>
    <mergeCell ref="AE52:AF52"/>
    <mergeCell ref="AE53:AF53"/>
    <mergeCell ref="AE54:AF54"/>
    <mergeCell ref="AE43:AF43"/>
    <mergeCell ref="AE44:AF44"/>
    <mergeCell ref="AE45:AF45"/>
    <mergeCell ref="AE46:AF46"/>
    <mergeCell ref="AE47:AF47"/>
    <mergeCell ref="AE48:AF48"/>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Graphics</vt:lpstr>
      <vt:lpstr>Registers</vt:lpstr>
      <vt:lpstr>Memory Locations</vt:lpstr>
      <vt:lpstr>Screen Flags</vt:lpstr>
      <vt:lpstr>Sprite Flags</vt:lpstr>
      <vt:lpstr>Scanlines</vt:lpstr>
      <vt:lpstr>Cycles</vt:lpstr>
      <vt:lpstr>Scanline Timings</vt:lpstr>
      <vt:lpstr>Cycles2</vt:lpstr>
      <vt:lpstr>Sheet1</vt:lpstr>
      <vt:lpstr>Graphics Memory Layout</vt:lpstr>
      <vt:lpstr>Fetch Cycles Possibilities 2</vt:lpstr>
      <vt:lpstr>Fetch Cycle Possibilities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Southern</dc:creator>
  <cp:lastModifiedBy>Robin Southern</cp:lastModifiedBy>
  <cp:lastPrinted>2017-12-15T10:27:17Z</cp:lastPrinted>
  <dcterms:created xsi:type="dcterms:W3CDTF">2017-11-05T09:39:04Z</dcterms:created>
  <dcterms:modified xsi:type="dcterms:W3CDTF">2017-12-17T20:47:10Z</dcterms:modified>
</cp:coreProperties>
</file>