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myoffice.accenture.com/personal/bethany_spencer_accenture_com/Documents/Documents/Personal Admin/"/>
    </mc:Choice>
  </mc:AlternateContent>
  <xr:revisionPtr revIDLastSave="579" documentId="8_{E7BC07C3-3CFD-4FE7-BAF3-93C7FAD4972D}" xr6:coauthVersionLast="47" xr6:coauthVersionMax="47" xr10:uidLastSave="{6364D0E4-6E4D-4C4B-95B2-AB40A7A11011}"/>
  <bookViews>
    <workbookView xWindow="-110" yWindow="-110" windowWidth="19420" windowHeight="10420" activeTab="3" xr2:uid="{C56C674F-E272-4EC6-9E38-F34BD77C360E}"/>
  </bookViews>
  <sheets>
    <sheet name="Sample Size Calculator" sheetId="1" r:id="rId1"/>
    <sheet name="Significance Calculator" sheetId="2" r:id="rId2"/>
    <sheet name="Significance Calculator - n var" sheetId="7" r:id="rId3"/>
    <sheet name="Glossary" sheetId="6" r:id="rId4"/>
    <sheet name="Confidence Levels" sheetId="5" r:id="rId5"/>
    <sheet name="Sheet1"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9" i="1" l="1"/>
  <c r="M9" i="7"/>
  <c r="M10" i="7"/>
  <c r="M11" i="7"/>
  <c r="M12" i="7"/>
  <c r="M8" i="7"/>
  <c r="L18" i="7" l="1"/>
  <c r="L19" i="7"/>
  <c r="L20" i="7"/>
  <c r="L21" i="7"/>
  <c r="L17" i="7"/>
  <c r="F23" i="7"/>
  <c r="G13" i="2"/>
  <c r="G9" i="7"/>
  <c r="J18" i="7" s="1"/>
  <c r="G10" i="7"/>
  <c r="J19" i="7" s="1"/>
  <c r="G11" i="7"/>
  <c r="J20" i="7" s="1"/>
  <c r="G12" i="7"/>
  <c r="J21" i="7" s="1"/>
  <c r="G8" i="7"/>
  <c r="G7" i="7"/>
  <c r="I13" i="1"/>
  <c r="G13" i="1" s="1"/>
  <c r="G16" i="1" s="1"/>
  <c r="J6" i="1" s="1"/>
  <c r="J7" i="1" s="1"/>
  <c r="J8" i="1" s="1"/>
  <c r="K8" i="1"/>
  <c r="J13" i="1"/>
  <c r="F19" i="2"/>
  <c r="F13" i="2"/>
  <c r="F16" i="2" s="1"/>
  <c r="G8" i="2"/>
  <c r="G16" i="2" s="1"/>
  <c r="G7" i="2"/>
  <c r="J17" i="7" l="1"/>
  <c r="G17" i="7"/>
  <c r="G20" i="7"/>
  <c r="G19" i="2"/>
  <c r="J13" i="2" s="1"/>
  <c r="J16" i="2" s="1"/>
  <c r="F17" i="7" l="1"/>
  <c r="F20" i="7" s="1"/>
  <c r="J12" i="7"/>
  <c r="J11" i="7"/>
  <c r="K18" i="7"/>
  <c r="M18" i="7" s="1"/>
  <c r="K17" i="7"/>
  <c r="M17" i="7" s="1"/>
  <c r="K19" i="7"/>
  <c r="M19" i="7" s="1"/>
  <c r="K20" i="7"/>
  <c r="M20" i="7" s="1"/>
  <c r="K21" i="7"/>
  <c r="J8" i="2"/>
  <c r="K11" i="7" l="1"/>
  <c r="K9" i="7"/>
  <c r="K10" i="7"/>
  <c r="J10" i="7" s="1"/>
  <c r="K8" i="7"/>
  <c r="J8" i="7" s="1"/>
  <c r="M21" i="7"/>
  <c r="K8" i="2"/>
  <c r="I8" i="2"/>
  <c r="J9" i="7" l="1"/>
  <c r="K12" i="7"/>
</calcChain>
</file>

<file path=xl/sharedStrings.xml><?xml version="1.0" encoding="utf-8"?>
<sst xmlns="http://schemas.openxmlformats.org/spreadsheetml/2006/main" count="110" uniqueCount="70">
  <si>
    <t>Inputs</t>
  </si>
  <si>
    <t>Control</t>
  </si>
  <si>
    <t>Variant</t>
  </si>
  <si>
    <t>Visitors</t>
  </si>
  <si>
    <t>Conversion Rate</t>
  </si>
  <si>
    <t>Unique Conversions</t>
  </si>
  <si>
    <t>Uplift</t>
  </si>
  <si>
    <t>Confidence Level</t>
  </si>
  <si>
    <t>Confidence Levels</t>
  </si>
  <si>
    <t>Outputs</t>
  </si>
  <si>
    <t>Minimum</t>
  </si>
  <si>
    <t>Most likely</t>
  </si>
  <si>
    <t>Maximum</t>
  </si>
  <si>
    <t>Maths</t>
  </si>
  <si>
    <t>Standard Error (Control)</t>
  </si>
  <si>
    <t>Standard Error (Variant)</t>
  </si>
  <si>
    <t>Pooled Standard Error</t>
  </si>
  <si>
    <t>Statistical significance level</t>
  </si>
  <si>
    <t>Statistical power</t>
  </si>
  <si>
    <t>95% recommended</t>
  </si>
  <si>
    <t>80% recommended</t>
  </si>
  <si>
    <t>Max prob</t>
  </si>
  <si>
    <t>Alpha</t>
  </si>
  <si>
    <t>p-value</t>
  </si>
  <si>
    <t>Daily or Weekly</t>
  </si>
  <si>
    <t>Daily</t>
  </si>
  <si>
    <t>Weekly</t>
  </si>
  <si>
    <t>CI z-score</t>
  </si>
  <si>
    <t>Test statistic</t>
  </si>
  <si>
    <t>Test duration</t>
  </si>
  <si>
    <t>Probability</t>
  </si>
  <si>
    <t>Absolute % increase</t>
  </si>
  <si>
    <t>Variance</t>
  </si>
  <si>
    <t>Number of variants (excl. control)</t>
  </si>
  <si>
    <t>Number of visitors (per experience)</t>
  </si>
  <si>
    <t>Number of visitors (Total)</t>
  </si>
  <si>
    <t>Variant 1</t>
  </si>
  <si>
    <t>Variant 2</t>
  </si>
  <si>
    <t>Variant 3</t>
  </si>
  <si>
    <t>Variant 4</t>
  </si>
  <si>
    <t>Variant 5</t>
  </si>
  <si>
    <t>Standard Error</t>
  </si>
  <si>
    <t>Pooled SE</t>
  </si>
  <si>
    <t>Z</t>
  </si>
  <si>
    <t>Bonferroni corrected α</t>
  </si>
  <si>
    <t xml:space="preserve">Term </t>
  </si>
  <si>
    <t>Definition</t>
  </si>
  <si>
    <t>The minimum CR increase is the absolute % increase you would need to see in order for the change to be meaningful for your business. For online experiments, a proportional conversion rate increase of 1% is usually impacftul, but this can depend on the number of visitors you have to your site.</t>
  </si>
  <si>
    <t>Statistical Significance Level</t>
  </si>
  <si>
    <t>Statistical Power</t>
  </si>
  <si>
    <t>Statistical power controls the chance of reporting a false negative, or the likelihood of concluding that there the variant caused no change to the conversion rate when it actually did. Statistical power is normally set to 80%, but should be higher if you need to be very confident that there was no change - e.g. roll out of a new platform having no change on performance.</t>
  </si>
  <si>
    <t>Bonferroni Correction</t>
  </si>
  <si>
    <t>This number controls the likelihood of reporting a false positive, or the likelihood of concluding that the changes had an impact on conversion rate when there was actually wasn't one. We usually recommend 95% for experiments, but this can be lowered depending on traffic and potential impact of the variant. This means that if the experiment was repeated 20 times on a population that was not affected by the change, 1 of those experiments would incorrectly report a change.</t>
  </si>
  <si>
    <t>The Bonferroni correction is used as a method to control false positive over the whole experiment when multiple variants or metrics are being compared. By dividing the chance of finding a false positive between each comparison, it ensures that the overall significance level of the experiment is kept at 95% (or the level chosen for the given experiment). The Bonferroni correction increases the number of visitors needed in each experiment. It is necessary to make a correction for the results to be valid, but more advanced techniques using Bayesian statistics (FDR control, FWER control) can be used so that the number of visitors needed doesn't increase as dramatically.</t>
  </si>
  <si>
    <t>This is a measure of the distribution of the conversion rate around the mean. Since the conversion rate is made up of two outcomes (convert or not convert), it follows a binomial distribution and the variance is equal to Conversion Rate *(1 - Conversion Rate)</t>
  </si>
  <si>
    <t>This calculator is valid only for rates and probabilities.</t>
  </si>
  <si>
    <t>A different method should be used for means.</t>
  </si>
  <si>
    <t>Online calculators for comparison</t>
  </si>
  <si>
    <t>https://vwo.com/tools/ab-test-significance-calculator/</t>
  </si>
  <si>
    <t>https://www.abtasty.com/sample-size-calculator/</t>
  </si>
  <si>
    <t>https://neilpatel.com/ab-testing-calculator/</t>
  </si>
  <si>
    <t>http://www.experimentationhub.com/p-value.html</t>
  </si>
  <si>
    <t>https://abtestguide.com/calc/</t>
  </si>
  <si>
    <t>Users</t>
  </si>
  <si>
    <t>Minimum increase in metric</t>
  </si>
  <si>
    <r>
      <t>z(α</t>
    </r>
    <r>
      <rPr>
        <sz val="12.3"/>
        <color theme="2" tint="-0.249977111117893"/>
        <rFont val="Calibri"/>
        <family val="2"/>
      </rPr>
      <t>/2)</t>
    </r>
  </si>
  <si>
    <r>
      <t>z(β</t>
    </r>
    <r>
      <rPr>
        <sz val="12.3"/>
        <color theme="2" tint="-0.249977111117893"/>
        <rFont val="Calibri"/>
        <family val="2"/>
      </rPr>
      <t>)</t>
    </r>
  </si>
  <si>
    <t>A/B Test Sample Size Calculator - Rates and Probabilities</t>
  </si>
  <si>
    <r>
      <rPr>
        <sz val="18"/>
        <color theme="1"/>
        <rFont val="Calibri"/>
        <family val="2"/>
        <scheme val="minor"/>
      </rPr>
      <t>Statistical significance calculator - rates and probabilities - one variant</t>
    </r>
    <r>
      <rPr>
        <sz val="11"/>
        <color theme="1"/>
        <rFont val="Calibri"/>
        <family val="2"/>
        <scheme val="minor"/>
      </rPr>
      <t xml:space="preserve">
Use this calculator once, when you have reached the number of users needed for the experiment</t>
    </r>
  </si>
  <si>
    <r>
      <rPr>
        <sz val="18"/>
        <color theme="1"/>
        <rFont val="Calibri"/>
        <family val="2"/>
        <scheme val="minor"/>
      </rPr>
      <t>Conversion rate statistical significance calculator - multiple variants</t>
    </r>
    <r>
      <rPr>
        <sz val="11"/>
        <color theme="1"/>
        <rFont val="Calibri"/>
        <family val="2"/>
        <scheme val="minor"/>
      </rPr>
      <t xml:space="preserve">
</t>
    </r>
    <r>
      <rPr>
        <sz val="8"/>
        <color theme="1"/>
        <rFont val="Calibri"/>
        <family val="2"/>
        <scheme val="minor"/>
      </rPr>
      <t>**ONLY check significance if you have reached the total number of visitors / page views needed per experience**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</si>
</sst>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0000"/>
    <numFmt numFmtId="166" formatCode="0.0000000000000000%"/>
    <numFmt numFmtId="167" formatCode="0.000000000000000%"/>
    <numFmt numFmtId="168" formatCode="0.000000000000%"/>
    <numFmt numFmtId="169" formatCode="0.000%"/>
    <numFmt numFmtId="170" formatCode="0.00000000"/>
    <numFmt numFmtId="171" formatCode="0.00000000000"/>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theme="2" tint="-0.249977111117893"/>
      <name val="Calibri"/>
      <family val="2"/>
      <scheme val="minor"/>
    </font>
    <font>
      <sz val="11"/>
      <color theme="2" tint="-0.249977111117893"/>
      <name val="Calibri"/>
      <family val="2"/>
    </font>
    <font>
      <sz val="12.3"/>
      <color theme="2" tint="-0.249977111117893"/>
      <name val="Calibri"/>
      <family val="2"/>
    </font>
    <font>
      <sz val="7"/>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sz val="18"/>
      <color theme="1"/>
      <name val="Calibri"/>
      <family val="2"/>
    </font>
    <font>
      <sz val="11"/>
      <color theme="1"/>
      <name val="Calibri"/>
      <family val="2"/>
    </font>
    <font>
      <b/>
      <sz val="11"/>
      <color theme="1"/>
      <name val="Calibri"/>
      <family val="2"/>
    </font>
    <font>
      <sz val="11"/>
      <color theme="0"/>
      <name val="Calibri"/>
      <family val="2"/>
    </font>
    <font>
      <sz val="7"/>
      <color theme="1"/>
      <name val="Calibri"/>
      <family val="2"/>
    </font>
    <font>
      <sz val="18"/>
      <color theme="1"/>
      <name val="Calibri"/>
      <family val="2"/>
      <scheme val="minor"/>
    </font>
    <font>
      <sz val="11"/>
      <color theme="1" tint="0.499984740745262"/>
      <name val="Calibri"/>
      <family val="2"/>
      <scheme val="minor"/>
    </font>
    <font>
      <sz val="8"/>
      <color theme="1"/>
      <name val="Calibri"/>
      <family val="2"/>
      <scheme val="minor"/>
    </font>
  </fonts>
  <fills count="14">
    <fill>
      <patternFill patternType="none"/>
    </fill>
    <fill>
      <patternFill patternType="gray125"/>
    </fill>
    <fill>
      <patternFill patternType="solid">
        <fgColor theme="2" tint="-9.9978637043366805E-2"/>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79998168889431442"/>
        <bgColor indexed="64"/>
      </patternFill>
    </fill>
    <fill>
      <patternFill patternType="solid">
        <fgColor rgb="FFCB95D1"/>
        <bgColor indexed="64"/>
      </patternFill>
    </fill>
    <fill>
      <patternFill patternType="solid">
        <fgColor theme="4" tint="0.59999389629810485"/>
        <bgColor indexed="64"/>
      </patternFill>
    </fill>
    <fill>
      <patternFill patternType="solid">
        <fgColor rgb="FFCC3E22"/>
        <bgColor indexed="64"/>
      </patternFill>
    </fill>
    <fill>
      <patternFill patternType="solid">
        <fgColor rgb="FFFCE4D6"/>
        <bgColor indexed="64"/>
      </patternFill>
    </fill>
    <fill>
      <patternFill patternType="solid">
        <fgColor theme="4" tint="0.39997558519241921"/>
        <bgColor indexed="64"/>
      </patternFill>
    </fill>
    <fill>
      <patternFill patternType="solid">
        <fgColor theme="5" tint="-0.249977111117893"/>
        <bgColor indexed="64"/>
      </patternFill>
    </fill>
  </fills>
  <borders count="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9" fillId="0" borderId="0" applyNumberFormat="0" applyFill="0" applyBorder="0" applyAlignment="0" applyProtection="0"/>
  </cellStyleXfs>
  <cellXfs count="77">
    <xf numFmtId="0" fontId="0" fillId="0" borderId="0" xfId="0"/>
    <xf numFmtId="9" fontId="0" fillId="0" borderId="0" xfId="0" applyNumberFormat="1"/>
    <xf numFmtId="0" fontId="0" fillId="4" borderId="0" xfId="0" applyFill="1"/>
    <xf numFmtId="0" fontId="2" fillId="4" borderId="0" xfId="0" applyFont="1" applyFill="1"/>
    <xf numFmtId="0" fontId="4" fillId="5" borderId="0" xfId="0" applyFont="1" applyFill="1"/>
    <xf numFmtId="164" fontId="4" fillId="5" borderId="0" xfId="0" applyNumberFormat="1" applyFont="1" applyFill="1"/>
    <xf numFmtId="165" fontId="4" fillId="5" borderId="0" xfId="0" applyNumberFormat="1" applyFont="1" applyFill="1"/>
    <xf numFmtId="164" fontId="2" fillId="3" borderId="0" xfId="1" applyNumberFormat="1" applyFont="1" applyFill="1" applyBorder="1"/>
    <xf numFmtId="166" fontId="0" fillId="0" borderId="0" xfId="0" applyNumberFormat="1"/>
    <xf numFmtId="168" fontId="0" fillId="0" borderId="0" xfId="0" applyNumberFormat="1"/>
    <xf numFmtId="167" fontId="0" fillId="0" borderId="0" xfId="0" applyNumberFormat="1"/>
    <xf numFmtId="165" fontId="0" fillId="4" borderId="0" xfId="1" applyNumberFormat="1" applyFont="1" applyFill="1" applyBorder="1"/>
    <xf numFmtId="169" fontId="4" fillId="5" borderId="0" xfId="0" applyNumberFormat="1" applyFont="1" applyFill="1" applyAlignment="1">
      <alignment horizontal="left"/>
    </xf>
    <xf numFmtId="0" fontId="4" fillId="5" borderId="0" xfId="0" applyFont="1" applyFill="1" applyAlignment="1">
      <alignment horizontal="left"/>
    </xf>
    <xf numFmtId="2" fontId="4" fillId="5" borderId="0" xfId="0" applyNumberFormat="1" applyFont="1" applyFill="1"/>
    <xf numFmtId="170" fontId="4" fillId="5" borderId="0" xfId="0" applyNumberFormat="1" applyFont="1" applyFill="1"/>
    <xf numFmtId="171" fontId="4" fillId="5" borderId="0" xfId="0" applyNumberFormat="1" applyFont="1" applyFill="1"/>
    <xf numFmtId="164" fontId="0" fillId="0" borderId="0" xfId="0" applyNumberFormat="1"/>
    <xf numFmtId="9" fontId="0" fillId="0" borderId="0" xfId="1" applyFont="1"/>
    <xf numFmtId="0" fontId="7" fillId="4" borderId="0" xfId="0" applyFont="1" applyFill="1" applyAlignment="1">
      <alignment vertical="top"/>
    </xf>
    <xf numFmtId="0" fontId="0" fillId="0" borderId="0" xfId="0" applyFill="1"/>
    <xf numFmtId="1" fontId="4" fillId="5" borderId="0" xfId="0" applyNumberFormat="1" applyFont="1" applyFill="1"/>
    <xf numFmtId="9" fontId="4" fillId="5" borderId="0" xfId="0" applyNumberFormat="1" applyFont="1" applyFill="1" applyAlignment="1">
      <alignment horizontal="left"/>
    </xf>
    <xf numFmtId="0" fontId="0" fillId="0" borderId="0" xfId="0" applyAlignment="1">
      <alignment wrapText="1"/>
    </xf>
    <xf numFmtId="0" fontId="2" fillId="0" borderId="0" xfId="0" applyFont="1"/>
    <xf numFmtId="0" fontId="9" fillId="0" borderId="0" xfId="2"/>
    <xf numFmtId="164" fontId="2" fillId="3" borderId="0" xfId="1" applyNumberFormat="1" applyFont="1" applyFill="1" applyBorder="1" applyAlignment="1">
      <alignment horizontal="center"/>
    </xf>
    <xf numFmtId="0" fontId="11" fillId="4" borderId="1"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2" fillId="4" borderId="5"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2" fillId="4" borderId="0" xfId="0" applyFont="1" applyFill="1" applyAlignment="1">
      <alignment horizontal="center"/>
    </xf>
    <xf numFmtId="0" fontId="13" fillId="0" borderId="0" xfId="0" applyFont="1" applyFill="1" applyAlignment="1">
      <alignment horizontal="center"/>
    </xf>
    <xf numFmtId="0" fontId="12" fillId="4" borderId="0" xfId="0" applyFont="1" applyFill="1"/>
    <xf numFmtId="0" fontId="13" fillId="0" borderId="0" xfId="0" applyFont="1" applyAlignment="1">
      <alignment horizontal="center"/>
    </xf>
    <xf numFmtId="0" fontId="12" fillId="8" borderId="0" xfId="0" applyFont="1" applyFill="1"/>
    <xf numFmtId="0" fontId="13" fillId="2" borderId="0" xfId="0" applyFont="1" applyFill="1"/>
    <xf numFmtId="0" fontId="13" fillId="2" borderId="0" xfId="0" applyFont="1" applyFill="1" applyAlignment="1"/>
    <xf numFmtId="0" fontId="13" fillId="10" borderId="0" xfId="0" applyFont="1" applyFill="1" applyAlignment="1"/>
    <xf numFmtId="0" fontId="14" fillId="9" borderId="0" xfId="0" applyFont="1" applyFill="1" applyBorder="1"/>
    <xf numFmtId="1" fontId="14" fillId="9" borderId="0" xfId="0" applyNumberFormat="1" applyFont="1" applyFill="1" applyBorder="1"/>
    <xf numFmtId="0" fontId="12" fillId="11" borderId="0" xfId="0" applyFont="1" applyFill="1"/>
    <xf numFmtId="9" fontId="12" fillId="8" borderId="0" xfId="0" applyNumberFormat="1" applyFont="1" applyFill="1"/>
    <xf numFmtId="0" fontId="13" fillId="4" borderId="0" xfId="0" applyFont="1" applyFill="1" applyAlignment="1">
      <alignment horizontal="center"/>
    </xf>
    <xf numFmtId="0" fontId="15" fillId="4" borderId="0" xfId="0" applyFont="1" applyFill="1" applyAlignment="1">
      <alignment vertical="top"/>
    </xf>
    <xf numFmtId="0" fontId="12" fillId="6" borderId="0" xfId="0" applyFont="1" applyFill="1" applyAlignment="1">
      <alignment horizontal="center"/>
    </xf>
    <xf numFmtId="0" fontId="5" fillId="5" borderId="0" xfId="0" applyFont="1" applyFill="1"/>
    <xf numFmtId="164" fontId="5" fillId="5" borderId="0" xfId="0" applyNumberFormat="1" applyFont="1" applyFill="1"/>
    <xf numFmtId="169" fontId="5" fillId="5" borderId="0" xfId="0" applyNumberFormat="1" applyFont="1" applyFill="1"/>
    <xf numFmtId="165" fontId="5" fillId="5" borderId="0" xfId="0" applyNumberFormat="1" applyFont="1" applyFill="1"/>
    <xf numFmtId="0" fontId="12" fillId="5" borderId="0" xfId="0" applyFont="1" applyFill="1"/>
    <xf numFmtId="0" fontId="0" fillId="4" borderId="0" xfId="0" applyFont="1" applyFill="1"/>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0" fillId="4" borderId="4" xfId="0" applyFont="1" applyFill="1" applyBorder="1" applyAlignment="1">
      <alignment horizontal="center" vertical="center" wrapText="1"/>
    </xf>
    <xf numFmtId="0" fontId="0" fillId="4" borderId="5" xfId="0" applyFont="1" applyFill="1" applyBorder="1" applyAlignment="1">
      <alignment horizontal="center" vertical="center" wrapText="1"/>
    </xf>
    <xf numFmtId="0" fontId="0" fillId="4" borderId="6" xfId="0" applyFont="1" applyFill="1" applyBorder="1" applyAlignment="1">
      <alignment horizontal="center" vertical="center" wrapText="1"/>
    </xf>
    <xf numFmtId="0" fontId="0" fillId="4" borderId="0" xfId="0" applyFont="1" applyFill="1" applyAlignment="1">
      <alignment horizontal="center"/>
    </xf>
    <xf numFmtId="0" fontId="2" fillId="0" borderId="0" xfId="0" applyFont="1" applyFill="1" applyAlignment="1">
      <alignment horizontal="center"/>
    </xf>
    <xf numFmtId="0" fontId="2" fillId="0" borderId="0" xfId="0" applyFont="1" applyAlignment="1">
      <alignment horizontal="center"/>
    </xf>
    <xf numFmtId="0" fontId="2" fillId="2" borderId="0" xfId="0" applyFont="1" applyFill="1"/>
    <xf numFmtId="0" fontId="2" fillId="2" borderId="0" xfId="0" applyFont="1" applyFill="1" applyAlignment="1">
      <alignment horizontal="center"/>
    </xf>
    <xf numFmtId="0" fontId="2" fillId="2" borderId="0" xfId="0" applyFont="1" applyFill="1" applyAlignment="1">
      <alignment horizontal="center"/>
    </xf>
    <xf numFmtId="0" fontId="0" fillId="2" borderId="0" xfId="0" applyFont="1" applyFill="1" applyAlignment="1">
      <alignment horizontal="center"/>
    </xf>
    <xf numFmtId="164" fontId="0" fillId="7" borderId="0" xfId="0" applyNumberFormat="1" applyFont="1" applyFill="1" applyAlignment="1">
      <alignment wrapText="1"/>
    </xf>
    <xf numFmtId="164" fontId="0" fillId="7" borderId="0" xfId="0" applyNumberFormat="1" applyFont="1" applyFill="1" applyBorder="1" applyAlignment="1">
      <alignment wrapText="1"/>
    </xf>
    <xf numFmtId="0" fontId="2" fillId="4" borderId="0" xfId="0" applyFont="1" applyFill="1" applyAlignment="1">
      <alignment horizontal="center"/>
    </xf>
    <xf numFmtId="0" fontId="17" fillId="6" borderId="0" xfId="0" applyFont="1" applyFill="1" applyAlignment="1">
      <alignment horizontal="center"/>
    </xf>
    <xf numFmtId="0" fontId="0" fillId="5" borderId="0" xfId="0" applyFont="1" applyFill="1"/>
    <xf numFmtId="0" fontId="3" fillId="12" borderId="0" xfId="0" applyFont="1" applyFill="1" applyBorder="1"/>
    <xf numFmtId="9" fontId="0" fillId="8" borderId="0" xfId="0" applyNumberFormat="1" applyFont="1" applyFill="1"/>
    <xf numFmtId="164" fontId="0" fillId="10" borderId="0" xfId="1" applyNumberFormat="1" applyFont="1" applyFill="1" applyBorder="1"/>
    <xf numFmtId="0" fontId="10" fillId="8" borderId="0" xfId="0" applyFont="1" applyFill="1"/>
    <xf numFmtId="164" fontId="0" fillId="13" borderId="0" xfId="1" applyNumberFormat="1" applyFont="1" applyFill="1" applyBorder="1"/>
  </cellXfs>
  <cellStyles count="3">
    <cellStyle name="Hyperlink" xfId="2" builtinId="8"/>
    <cellStyle name="Normal" xfId="0" builtinId="0"/>
    <cellStyle name="Percent" xfId="1" builtinId="5"/>
  </cellStyles>
  <dxfs count="6">
    <dxf>
      <font>
        <color rgb="FF006100"/>
      </font>
      <fill>
        <patternFill>
          <bgColor rgb="FFC6EFCE"/>
        </patternFill>
      </fill>
    </dxf>
    <dxf>
      <font>
        <color rgb="FF9C0006"/>
      </font>
      <fill>
        <patternFill>
          <bgColor rgb="FFFFC7CE"/>
        </patternFill>
      </fill>
    </dxf>
    <dxf>
      <font>
        <color theme="0"/>
      </font>
      <fill>
        <patternFill>
          <fgColor theme="0"/>
          <bgColor theme="1" tint="0.24994659260841701"/>
        </patternFill>
      </fill>
    </dxf>
    <dxf>
      <font>
        <color rgb="FF006100"/>
      </font>
      <fill>
        <patternFill>
          <bgColor rgb="FFC6EFCE"/>
        </patternFill>
      </fill>
    </dxf>
    <dxf>
      <font>
        <color rgb="FF9C0006"/>
      </font>
      <fill>
        <patternFill>
          <bgColor rgb="FFFFC7CE"/>
        </patternFill>
      </fill>
    </dxf>
    <dxf>
      <font>
        <color theme="0"/>
      </font>
      <fill>
        <patternFill>
          <fgColor theme="0"/>
          <bgColor theme="1" tint="0.24994659260841701"/>
        </patternFill>
      </fill>
    </dxf>
  </dxfs>
  <tableStyles count="0" defaultTableStyle="TableStyleMedium2" defaultPivotStyle="PivotStyleLight16"/>
  <colors>
    <mruColors>
      <color rgb="FFCB95D1"/>
      <color rgb="FFCC3E22"/>
      <color rgb="FFFCE4D6"/>
      <color rgb="FFAA6D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neilpatel.com/ab-testing-calculator/" TargetMode="External"/><Relationship Id="rId7" Type="http://schemas.openxmlformats.org/officeDocument/2006/relationships/printerSettings" Target="../printerSettings/printerSettings6.bin"/><Relationship Id="rId2" Type="http://schemas.openxmlformats.org/officeDocument/2006/relationships/hyperlink" Target="https://www.abtasty.com/sample-size-calculator/" TargetMode="External"/><Relationship Id="rId1" Type="http://schemas.openxmlformats.org/officeDocument/2006/relationships/hyperlink" Target="https://vwo.com/tools/ab-test-significance-calculator/" TargetMode="External"/><Relationship Id="rId6" Type="http://schemas.openxmlformats.org/officeDocument/2006/relationships/hyperlink" Target="https://www.abtasty.com/sample-size-calculator/" TargetMode="External"/><Relationship Id="rId5" Type="http://schemas.openxmlformats.org/officeDocument/2006/relationships/hyperlink" Target="https://abtestguide.com/calc/" TargetMode="External"/><Relationship Id="rId4" Type="http://schemas.openxmlformats.org/officeDocument/2006/relationships/hyperlink" Target="http://www.experimentationhub.com/p-valu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0910-48A6-46E7-A447-23E602FCC78E}">
  <dimension ref="A1:K22"/>
  <sheetViews>
    <sheetView topLeftCell="A2" zoomScale="112" zoomScaleNormal="112" workbookViewId="0">
      <selection activeCell="D15" sqref="D15"/>
    </sheetView>
  </sheetViews>
  <sheetFormatPr defaultRowHeight="14.5" x14ac:dyDescent="0.35"/>
  <cols>
    <col min="1" max="1" width="0.54296875" customWidth="1"/>
    <col min="2" max="2" width="16.453125" customWidth="1"/>
    <col min="3" max="3" width="16.90625" customWidth="1"/>
    <col min="4" max="4" width="20.453125" customWidth="1"/>
    <col min="5" max="5" width="2.7265625" customWidth="1"/>
    <col min="8" max="8" width="0.36328125" customWidth="1"/>
    <col min="9" max="9" width="18.54296875" customWidth="1"/>
    <col min="11" max="11" width="9.81640625" customWidth="1"/>
  </cols>
  <sheetData>
    <row r="1" spans="1:11" ht="2.5" customHeight="1" x14ac:dyDescent="0.35">
      <c r="A1" s="2"/>
      <c r="B1" s="2"/>
      <c r="C1" s="2"/>
      <c r="D1" s="2"/>
      <c r="E1" s="2"/>
      <c r="F1" s="2"/>
      <c r="G1" s="2"/>
      <c r="H1" s="2"/>
      <c r="I1" s="2"/>
      <c r="J1" s="2"/>
      <c r="K1" s="2"/>
    </row>
    <row r="2" spans="1:11" x14ac:dyDescent="0.35">
      <c r="A2" s="2"/>
      <c r="B2" s="27" t="s">
        <v>67</v>
      </c>
      <c r="C2" s="28"/>
      <c r="D2" s="28"/>
      <c r="E2" s="28"/>
      <c r="F2" s="28"/>
      <c r="G2" s="28"/>
      <c r="H2" s="28"/>
      <c r="I2" s="28"/>
      <c r="J2" s="28"/>
      <c r="K2" s="29"/>
    </row>
    <row r="3" spans="1:11" ht="17" customHeight="1" x14ac:dyDescent="0.35">
      <c r="A3" s="2"/>
      <c r="B3" s="30"/>
      <c r="C3" s="31"/>
      <c r="D3" s="31"/>
      <c r="E3" s="31"/>
      <c r="F3" s="31"/>
      <c r="G3" s="31"/>
      <c r="H3" s="31"/>
      <c r="I3" s="31"/>
      <c r="J3" s="31"/>
      <c r="K3" s="32"/>
    </row>
    <row r="4" spans="1:11" x14ac:dyDescent="0.35">
      <c r="A4" s="2"/>
      <c r="B4" s="33"/>
      <c r="C4" s="33"/>
      <c r="D4" s="33"/>
      <c r="E4" s="33"/>
      <c r="F4" s="33"/>
      <c r="G4" s="33"/>
      <c r="H4" s="33"/>
      <c r="I4" s="33"/>
      <c r="J4" s="33"/>
      <c r="K4" s="33"/>
    </row>
    <row r="5" spans="1:11" x14ac:dyDescent="0.35">
      <c r="A5" s="2"/>
      <c r="B5" s="34" t="s">
        <v>0</v>
      </c>
      <c r="C5" s="34"/>
      <c r="D5" s="34"/>
      <c r="E5" s="35"/>
      <c r="F5" s="36" t="s">
        <v>9</v>
      </c>
      <c r="G5" s="36"/>
      <c r="H5" s="36"/>
      <c r="I5" s="36"/>
      <c r="J5" s="36"/>
      <c r="K5" s="36"/>
    </row>
    <row r="6" spans="1:11" x14ac:dyDescent="0.35">
      <c r="A6" s="2"/>
      <c r="B6" s="37" t="s">
        <v>25</v>
      </c>
      <c r="C6" s="38" t="s">
        <v>63</v>
      </c>
      <c r="D6" s="38" t="s">
        <v>5</v>
      </c>
      <c r="E6" s="35"/>
      <c r="F6" s="39" t="s">
        <v>34</v>
      </c>
      <c r="G6" s="39"/>
      <c r="H6" s="39"/>
      <c r="I6" s="39"/>
      <c r="J6" s="40">
        <f>J13/POWER(D9,2)*POWER((G16+G19),2)</f>
        <v>7063.9917609141803</v>
      </c>
      <c r="K6" s="39"/>
    </row>
    <row r="7" spans="1:11" x14ac:dyDescent="0.35">
      <c r="A7" s="2"/>
      <c r="B7" s="38" t="s">
        <v>1</v>
      </c>
      <c r="C7" s="41">
        <v>1000</v>
      </c>
      <c r="D7" s="42">
        <v>100</v>
      </c>
      <c r="E7" s="35"/>
      <c r="F7" s="35" t="s">
        <v>35</v>
      </c>
      <c r="G7" s="35"/>
      <c r="H7" s="35"/>
      <c r="I7" s="35"/>
      <c r="J7" s="43">
        <f>J6*(1+D17)</f>
        <v>14127.983521828361</v>
      </c>
      <c r="K7" s="35"/>
    </row>
    <row r="8" spans="1:11" x14ac:dyDescent="0.35">
      <c r="A8" s="2"/>
      <c r="B8" s="35"/>
      <c r="C8" s="35"/>
      <c r="D8" s="35"/>
      <c r="E8" s="35"/>
      <c r="F8" s="39" t="s">
        <v>29</v>
      </c>
      <c r="G8" s="39"/>
      <c r="H8" s="39"/>
      <c r="I8" s="39"/>
      <c r="J8" s="40">
        <f>J7/C7</f>
        <v>14.12798352182836</v>
      </c>
      <c r="K8" s="39" t="str">
        <f>IF(B6="Daily", "Days", IF(B6="Weekly", "Weeks"))</f>
        <v>Days</v>
      </c>
    </row>
    <row r="9" spans="1:11" x14ac:dyDescent="0.35">
      <c r="A9" s="2"/>
      <c r="B9" s="38" t="s">
        <v>64</v>
      </c>
      <c r="C9" s="38"/>
      <c r="D9" s="44">
        <v>0.01</v>
      </c>
      <c r="E9" s="35"/>
      <c r="F9" s="45"/>
      <c r="G9" s="35"/>
      <c r="H9" s="35"/>
      <c r="I9" s="35"/>
      <c r="J9" s="35"/>
      <c r="K9" s="35"/>
    </row>
    <row r="10" spans="1:11" x14ac:dyDescent="0.35">
      <c r="A10" s="2"/>
      <c r="B10" s="35"/>
      <c r="C10" s="35"/>
      <c r="D10" s="46" t="s">
        <v>31</v>
      </c>
      <c r="E10" s="35"/>
      <c r="F10" s="47" t="s">
        <v>13</v>
      </c>
      <c r="G10" s="47"/>
      <c r="H10" s="47"/>
      <c r="I10" s="47"/>
      <c r="J10" s="47"/>
      <c r="K10" s="47"/>
    </row>
    <row r="11" spans="1:11" x14ac:dyDescent="0.35">
      <c r="A11" s="2"/>
      <c r="B11" s="38" t="s">
        <v>17</v>
      </c>
      <c r="C11" s="38"/>
      <c r="D11" s="44">
        <v>0.95</v>
      </c>
      <c r="E11" s="35"/>
      <c r="F11" s="48"/>
      <c r="G11" s="48"/>
      <c r="H11" s="48"/>
      <c r="I11" s="48"/>
      <c r="J11" s="48"/>
      <c r="K11" s="48"/>
    </row>
    <row r="12" spans="1:11" x14ac:dyDescent="0.35">
      <c r="A12" s="2"/>
      <c r="B12" s="35"/>
      <c r="C12" s="35"/>
      <c r="D12" s="46" t="s">
        <v>19</v>
      </c>
      <c r="E12" s="35"/>
      <c r="F12" s="48"/>
      <c r="G12" s="48" t="s">
        <v>30</v>
      </c>
      <c r="H12" s="48"/>
      <c r="I12" s="49" t="s">
        <v>44</v>
      </c>
      <c r="J12" s="48" t="s">
        <v>32</v>
      </c>
      <c r="K12" s="48"/>
    </row>
    <row r="13" spans="1:11" x14ac:dyDescent="0.35">
      <c r="A13" s="2"/>
      <c r="B13" s="38" t="s">
        <v>18</v>
      </c>
      <c r="C13" s="38"/>
      <c r="D13" s="44">
        <v>0.8</v>
      </c>
      <c r="E13" s="35"/>
      <c r="F13" s="48"/>
      <c r="G13" s="50">
        <f>(1-I13)+I13/2</f>
        <v>0.97499999999999998</v>
      </c>
      <c r="H13" s="48"/>
      <c r="I13" s="51">
        <f>(1-D11)/D17</f>
        <v>5.0000000000000044E-2</v>
      </c>
      <c r="J13" s="48">
        <f>(D7/C7)*(1-D7/C7)</f>
        <v>9.0000000000000011E-2</v>
      </c>
      <c r="K13" s="48"/>
    </row>
    <row r="14" spans="1:11" x14ac:dyDescent="0.35">
      <c r="A14" s="2"/>
      <c r="B14" s="35"/>
      <c r="C14" s="35"/>
      <c r="D14" s="46" t="s">
        <v>20</v>
      </c>
      <c r="E14" s="35"/>
      <c r="F14" s="48"/>
      <c r="G14" s="48"/>
      <c r="H14" s="48"/>
      <c r="I14" s="48"/>
      <c r="J14" s="48"/>
      <c r="K14" s="48"/>
    </row>
    <row r="15" spans="1:11" ht="16.5" x14ac:dyDescent="0.4">
      <c r="A15" s="2"/>
      <c r="B15" s="35"/>
      <c r="C15" s="35"/>
      <c r="D15" s="35"/>
      <c r="E15" s="35"/>
      <c r="F15" s="48"/>
      <c r="G15" s="48" t="s">
        <v>65</v>
      </c>
      <c r="H15" s="48"/>
      <c r="I15" s="48"/>
      <c r="J15" s="48"/>
      <c r="K15" s="48"/>
    </row>
    <row r="16" spans="1:11" x14ac:dyDescent="0.35">
      <c r="A16" s="2"/>
      <c r="B16" s="35"/>
      <c r="C16" s="35"/>
      <c r="D16" s="35"/>
      <c r="E16" s="35"/>
      <c r="F16" s="48"/>
      <c r="G16" s="48">
        <f>_xlfn.NORM.INV(G13,0,1)</f>
        <v>1.9599639845400536</v>
      </c>
      <c r="H16" s="48"/>
      <c r="I16" s="48"/>
      <c r="J16" s="48"/>
      <c r="K16" s="48"/>
    </row>
    <row r="17" spans="1:11" x14ac:dyDescent="0.35">
      <c r="A17" s="2"/>
      <c r="B17" s="38" t="s">
        <v>33</v>
      </c>
      <c r="C17" s="38"/>
      <c r="D17" s="37">
        <v>1</v>
      </c>
      <c r="E17" s="35"/>
      <c r="F17" s="48"/>
      <c r="G17" s="48"/>
      <c r="H17" s="48"/>
      <c r="I17" s="48"/>
      <c r="J17" s="48"/>
      <c r="K17" s="48"/>
    </row>
    <row r="18" spans="1:11" ht="16.5" x14ac:dyDescent="0.4">
      <c r="A18" s="2"/>
      <c r="B18" s="35"/>
      <c r="C18" s="35"/>
      <c r="D18" s="35"/>
      <c r="E18" s="35"/>
      <c r="F18" s="48"/>
      <c r="G18" s="48" t="s">
        <v>66</v>
      </c>
      <c r="H18" s="48"/>
      <c r="I18" s="48"/>
      <c r="J18" s="48"/>
      <c r="K18" s="48"/>
    </row>
    <row r="19" spans="1:11" x14ac:dyDescent="0.35">
      <c r="A19" s="2"/>
      <c r="B19" s="45"/>
      <c r="C19" s="35"/>
      <c r="D19" s="35"/>
      <c r="E19" s="35"/>
      <c r="F19" s="52"/>
      <c r="G19" s="48">
        <f>_xlfn.NORM.INV(D13,0,1)</f>
        <v>0.84162123357291474</v>
      </c>
      <c r="H19" s="52"/>
      <c r="I19" s="52"/>
      <c r="J19" s="52"/>
      <c r="K19" s="52"/>
    </row>
    <row r="20" spans="1:11" x14ac:dyDescent="0.35">
      <c r="A20" s="2"/>
      <c r="B20" s="35"/>
      <c r="C20" s="35"/>
      <c r="D20" s="35"/>
      <c r="E20" s="35"/>
      <c r="F20" s="35"/>
      <c r="G20" s="35"/>
      <c r="H20" s="35"/>
      <c r="I20" s="35"/>
      <c r="J20" s="35"/>
      <c r="K20" s="35"/>
    </row>
    <row r="21" spans="1:11" x14ac:dyDescent="0.35">
      <c r="A21" s="2"/>
      <c r="B21" s="20"/>
      <c r="C21" s="20"/>
      <c r="D21" s="20"/>
      <c r="E21" s="20"/>
    </row>
    <row r="22" spans="1:11" x14ac:dyDescent="0.35">
      <c r="A22" s="2"/>
      <c r="B22" s="20"/>
      <c r="C22" s="20"/>
      <c r="D22" s="20"/>
      <c r="E22" s="20"/>
    </row>
  </sheetData>
  <mergeCells count="4">
    <mergeCell ref="B2:K3"/>
    <mergeCell ref="B5:D5"/>
    <mergeCell ref="F5:K5"/>
    <mergeCell ref="F10:K10"/>
  </mergeCells>
  <pageMargins left="0.7" right="0.7" top="0.75" bottom="0.75" header="0.3" footer="0.3"/>
  <pageSetup paperSize="9" orientation="portrait" horizontalDpi="360" verticalDpi="360" r:id="rId1"/>
  <extLst>
    <ext xmlns:x14="http://schemas.microsoft.com/office/spreadsheetml/2009/9/main" uri="{CCE6A557-97BC-4b89-ADB6-D9C93CAAB3DF}">
      <x14:dataValidations xmlns:xm="http://schemas.microsoft.com/office/excel/2006/main" count="3">
        <x14:dataValidation type="list" allowBlank="1" showInputMessage="1" showErrorMessage="1" xr:uid="{1C1665FB-D7D6-4AC9-8D75-FEA5A1391538}">
          <x14:formula1>
            <xm:f>'Confidence Levels'!$B$2:$B$3</xm:f>
          </x14:formula1>
          <xm:sqref>B6</xm:sqref>
        </x14:dataValidation>
        <x14:dataValidation type="list" allowBlank="1" showInputMessage="1" showErrorMessage="1" xr:uid="{529717FB-F840-4C28-9FB2-794CB982CF50}">
          <x14:formula1>
            <xm:f>'Confidence Levels'!A2:A6</xm:f>
          </x14:formula1>
          <xm:sqref>D11</xm:sqref>
        </x14:dataValidation>
        <x14:dataValidation type="list" allowBlank="1" showInputMessage="1" showErrorMessage="1" xr:uid="{11AFB3CE-60BD-48DE-94D8-61275399DC15}">
          <x14:formula1>
            <xm:f>'Confidence Levels'!A2:A6</xm:f>
          </x14:formula1>
          <xm:sqref>D13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7F7BD-86FF-48E8-92E0-5B4E99F5080B}">
  <dimension ref="A1:O20"/>
  <sheetViews>
    <sheetView workbookViewId="0">
      <selection activeCell="B2" sqref="B2:K3"/>
    </sheetView>
  </sheetViews>
  <sheetFormatPr defaultRowHeight="14.5" x14ac:dyDescent="0.35"/>
  <cols>
    <col min="1" max="1" width="0.36328125" customWidth="1"/>
    <col min="2" max="2" width="9.90625" customWidth="1"/>
    <col min="3" max="3" width="17.7265625" customWidth="1"/>
    <col min="4" max="4" width="21" customWidth="1"/>
    <col min="5" max="5" width="0.90625" customWidth="1"/>
    <col min="6" max="6" width="16.08984375" customWidth="1"/>
    <col min="7" max="7" width="20.08984375" customWidth="1"/>
    <col min="8" max="8" width="0.36328125" customWidth="1"/>
    <col min="9" max="9" width="14.54296875" customWidth="1"/>
    <col min="10" max="10" width="18.36328125" customWidth="1"/>
    <col min="11" max="11" width="13.453125" customWidth="1"/>
    <col min="12" max="12" width="0.7265625" customWidth="1"/>
    <col min="13" max="13" width="20.6328125" bestFit="1" customWidth="1"/>
    <col min="14" max="14" width="20" bestFit="1" customWidth="1"/>
    <col min="15" max="15" width="21.08984375" bestFit="1" customWidth="1"/>
  </cols>
  <sheetData>
    <row r="1" spans="1:15" ht="4" customHeight="1" x14ac:dyDescent="0.35">
      <c r="A1" s="2"/>
      <c r="B1" s="53"/>
      <c r="C1" s="53"/>
      <c r="D1" s="53"/>
      <c r="E1" s="53"/>
      <c r="F1" s="53"/>
      <c r="G1" s="53"/>
      <c r="H1" s="53"/>
      <c r="I1" s="53"/>
      <c r="J1" s="53"/>
      <c r="K1" s="53"/>
      <c r="L1" s="2"/>
    </row>
    <row r="2" spans="1:15" ht="14.5" customHeight="1" x14ac:dyDescent="0.35">
      <c r="A2" s="2"/>
      <c r="B2" s="54" t="s">
        <v>68</v>
      </c>
      <c r="C2" s="55"/>
      <c r="D2" s="55"/>
      <c r="E2" s="55"/>
      <c r="F2" s="55"/>
      <c r="G2" s="55"/>
      <c r="H2" s="55"/>
      <c r="I2" s="55"/>
      <c r="J2" s="55"/>
      <c r="K2" s="56"/>
      <c r="L2" s="2"/>
    </row>
    <row r="3" spans="1:15" ht="28" customHeight="1" x14ac:dyDescent="0.35">
      <c r="A3" s="2"/>
      <c r="B3" s="57"/>
      <c r="C3" s="58"/>
      <c r="D3" s="58"/>
      <c r="E3" s="58"/>
      <c r="F3" s="58"/>
      <c r="G3" s="58"/>
      <c r="H3" s="58"/>
      <c r="I3" s="58"/>
      <c r="J3" s="58"/>
      <c r="K3" s="59"/>
      <c r="L3" s="2"/>
    </row>
    <row r="4" spans="1:15" ht="4" customHeight="1" x14ac:dyDescent="0.35">
      <c r="A4" s="2"/>
      <c r="B4" s="60"/>
      <c r="C4" s="60"/>
      <c r="D4" s="60"/>
      <c r="E4" s="60"/>
      <c r="F4" s="60"/>
      <c r="G4" s="60"/>
      <c r="H4" s="60"/>
      <c r="I4" s="60"/>
      <c r="J4" s="60"/>
      <c r="K4" s="60"/>
      <c r="L4" s="2"/>
    </row>
    <row r="5" spans="1:15" ht="18.5" customHeight="1" x14ac:dyDescent="0.35">
      <c r="A5" s="2"/>
      <c r="B5" s="61" t="s">
        <v>0</v>
      </c>
      <c r="C5" s="61"/>
      <c r="D5" s="61"/>
      <c r="E5" s="53"/>
      <c r="F5" s="62" t="s">
        <v>9</v>
      </c>
      <c r="G5" s="62"/>
      <c r="H5" s="62"/>
      <c r="I5" s="62"/>
      <c r="J5" s="62"/>
      <c r="K5" s="62"/>
      <c r="L5" s="2"/>
    </row>
    <row r="6" spans="1:15" ht="17" customHeight="1" x14ac:dyDescent="0.35">
      <c r="A6" s="2"/>
      <c r="B6" s="53"/>
      <c r="C6" s="63" t="s">
        <v>63</v>
      </c>
      <c r="D6" s="63" t="s">
        <v>5</v>
      </c>
      <c r="E6" s="53"/>
      <c r="F6" s="3"/>
      <c r="G6" s="64" t="s">
        <v>4</v>
      </c>
      <c r="H6" s="3"/>
      <c r="I6" s="65" t="s">
        <v>6</v>
      </c>
      <c r="J6" s="65"/>
      <c r="K6" s="65"/>
      <c r="L6" s="2"/>
    </row>
    <row r="7" spans="1:15" ht="22.5" customHeight="1" x14ac:dyDescent="0.35">
      <c r="A7" s="2"/>
      <c r="B7" s="63" t="s">
        <v>1</v>
      </c>
      <c r="C7" s="72">
        <v>1000</v>
      </c>
      <c r="D7" s="72">
        <v>100</v>
      </c>
      <c r="E7" s="53"/>
      <c r="F7" s="64" t="s">
        <v>1</v>
      </c>
      <c r="G7" s="74">
        <f>D7/C7</f>
        <v>0.1</v>
      </c>
      <c r="H7" s="11"/>
      <c r="I7" s="66" t="s">
        <v>10</v>
      </c>
      <c r="J7" s="64" t="s">
        <v>11</v>
      </c>
      <c r="K7" s="66" t="s">
        <v>12</v>
      </c>
      <c r="L7" s="2"/>
    </row>
    <row r="8" spans="1:15" ht="30" customHeight="1" x14ac:dyDescent="0.35">
      <c r="A8" s="2"/>
      <c r="B8" s="63" t="s">
        <v>2</v>
      </c>
      <c r="C8" s="72">
        <v>1000</v>
      </c>
      <c r="D8" s="72">
        <v>122</v>
      </c>
      <c r="E8" s="53"/>
      <c r="F8" s="64" t="s">
        <v>2</v>
      </c>
      <c r="G8" s="74">
        <f>D8/C8</f>
        <v>0.122</v>
      </c>
      <c r="H8" s="11"/>
      <c r="I8" s="67">
        <f>IF(J16&lt;F19,J8-F16*G19,"-")</f>
        <v>0.2005519180392635</v>
      </c>
      <c r="J8" s="7">
        <f>IF(J16&lt;F19, (G8-G7)/G7, "No significant change")</f>
        <v>0.21999999999999992</v>
      </c>
      <c r="K8" s="68">
        <f>IF(J16&lt;F19,J8+F16*G19,"-")</f>
        <v>0.23944808196073633</v>
      </c>
      <c r="L8" s="2"/>
      <c r="M8" s="18"/>
      <c r="N8" s="17"/>
      <c r="O8" s="17"/>
    </row>
    <row r="9" spans="1:15" x14ac:dyDescent="0.35">
      <c r="A9" s="2"/>
      <c r="B9" s="53"/>
      <c r="C9" s="53"/>
      <c r="D9" s="53"/>
      <c r="E9" s="53"/>
      <c r="F9" s="69"/>
      <c r="G9" s="53"/>
      <c r="H9" s="53"/>
      <c r="I9" s="53"/>
      <c r="J9" s="53"/>
      <c r="K9" s="53"/>
      <c r="L9" s="2"/>
      <c r="N9" s="10"/>
    </row>
    <row r="10" spans="1:15" x14ac:dyDescent="0.35">
      <c r="A10" s="2"/>
      <c r="B10" s="63" t="s">
        <v>7</v>
      </c>
      <c r="C10" s="63"/>
      <c r="D10" s="73">
        <v>0.95</v>
      </c>
      <c r="E10" s="53"/>
      <c r="F10" s="70" t="s">
        <v>13</v>
      </c>
      <c r="G10" s="70"/>
      <c r="H10" s="70"/>
      <c r="I10" s="70"/>
      <c r="J10" s="70"/>
      <c r="K10" s="70"/>
      <c r="L10" s="2"/>
      <c r="N10" s="8"/>
    </row>
    <row r="11" spans="1:15" x14ac:dyDescent="0.35">
      <c r="A11" s="2"/>
      <c r="B11" s="53"/>
      <c r="C11" s="53"/>
      <c r="D11" s="19" t="s">
        <v>19</v>
      </c>
      <c r="E11" s="53"/>
      <c r="F11" s="4"/>
      <c r="G11" s="4"/>
      <c r="H11" s="4"/>
      <c r="I11" s="4"/>
      <c r="J11" s="4"/>
      <c r="K11" s="4"/>
      <c r="L11" s="2"/>
    </row>
    <row r="12" spans="1:15" x14ac:dyDescent="0.35">
      <c r="A12" s="2"/>
      <c r="B12" s="53"/>
      <c r="C12" s="53"/>
      <c r="D12" s="53"/>
      <c r="E12" s="53"/>
      <c r="F12" s="4" t="s">
        <v>21</v>
      </c>
      <c r="G12" s="4" t="s">
        <v>14</v>
      </c>
      <c r="H12" s="4"/>
      <c r="I12" s="5"/>
      <c r="J12" s="4" t="s">
        <v>28</v>
      </c>
      <c r="K12" s="4"/>
      <c r="L12" s="2"/>
      <c r="N12" s="9"/>
    </row>
    <row r="13" spans="1:15" x14ac:dyDescent="0.35">
      <c r="A13" s="2"/>
      <c r="B13" s="53" t="s">
        <v>55</v>
      </c>
      <c r="C13" s="53"/>
      <c r="D13" s="53"/>
      <c r="E13" s="53"/>
      <c r="F13" s="12">
        <f>D10+(1-D10)/2</f>
        <v>0.97499999999999998</v>
      </c>
      <c r="G13" s="13">
        <f>SQRT((G7*(1-G7)/C7))</f>
        <v>9.4868329805051377E-3</v>
      </c>
      <c r="H13" s="4"/>
      <c r="I13" s="6"/>
      <c r="J13" s="14">
        <f>(G7-G8)/G19</f>
        <v>-2.2171444848357891</v>
      </c>
      <c r="K13" s="4"/>
      <c r="L13" s="2"/>
    </row>
    <row r="14" spans="1:15" x14ac:dyDescent="0.35">
      <c r="A14" s="2"/>
      <c r="B14" s="53" t="s">
        <v>56</v>
      </c>
      <c r="C14" s="53"/>
      <c r="D14" s="53"/>
      <c r="E14" s="53"/>
      <c r="F14" s="4"/>
      <c r="G14" s="4"/>
      <c r="H14" s="4"/>
      <c r="I14" s="4"/>
      <c r="J14" s="4"/>
      <c r="K14" s="4"/>
      <c r="L14" s="2"/>
    </row>
    <row r="15" spans="1:15" x14ac:dyDescent="0.35">
      <c r="A15" s="2"/>
      <c r="B15" s="53"/>
      <c r="C15" s="53"/>
      <c r="D15" s="53"/>
      <c r="E15" s="53"/>
      <c r="F15" s="12" t="s">
        <v>27</v>
      </c>
      <c r="G15" s="4" t="s">
        <v>15</v>
      </c>
      <c r="H15" s="4"/>
      <c r="I15" s="4"/>
      <c r="J15" s="4" t="s">
        <v>23</v>
      </c>
      <c r="K15" s="4"/>
      <c r="L15" s="2"/>
    </row>
    <row r="16" spans="1:15" x14ac:dyDescent="0.35">
      <c r="A16" s="2"/>
      <c r="B16" s="53"/>
      <c r="C16" s="53"/>
      <c r="D16" s="53"/>
      <c r="E16" s="53"/>
      <c r="F16" s="13">
        <f>_xlfn.NORM.INV(F13,0,1)</f>
        <v>1.9599639845400536</v>
      </c>
      <c r="G16" s="13">
        <f>SQRT((G8*(1-G8)/C8))</f>
        <v>1.0349685985574635E-2</v>
      </c>
      <c r="H16" s="4"/>
      <c r="I16" s="4"/>
      <c r="J16" s="16">
        <f>_xlfn.NORM.DIST(J13,0,1,FALSE)</f>
        <v>3.4156466110070526E-2</v>
      </c>
      <c r="K16" s="4"/>
      <c r="L16" s="2"/>
    </row>
    <row r="17" spans="1:12" x14ac:dyDescent="0.35">
      <c r="A17" s="2"/>
      <c r="B17" s="53"/>
      <c r="C17" s="53"/>
      <c r="D17" s="53"/>
      <c r="E17" s="53"/>
      <c r="F17" s="13"/>
      <c r="G17" s="4"/>
      <c r="H17" s="4"/>
      <c r="I17" s="4"/>
      <c r="J17" s="4"/>
      <c r="K17" s="4"/>
      <c r="L17" s="2"/>
    </row>
    <row r="18" spans="1:12" x14ac:dyDescent="0.35">
      <c r="A18" s="2"/>
      <c r="B18" s="53"/>
      <c r="C18" s="53"/>
      <c r="D18" s="53"/>
      <c r="E18" s="53"/>
      <c r="F18" s="4" t="s">
        <v>22</v>
      </c>
      <c r="G18" s="4" t="s">
        <v>16</v>
      </c>
      <c r="H18" s="4"/>
      <c r="I18" s="4"/>
      <c r="J18" s="4"/>
      <c r="K18" s="4"/>
      <c r="L18" s="2"/>
    </row>
    <row r="19" spans="1:12" x14ac:dyDescent="0.35">
      <c r="A19" s="2"/>
      <c r="B19" s="53"/>
      <c r="C19" s="53"/>
      <c r="D19" s="53"/>
      <c r="E19" s="53"/>
      <c r="F19" s="13">
        <f>1-D10</f>
        <v>5.0000000000000044E-2</v>
      </c>
      <c r="G19" s="13">
        <f>SQRT(((C7 - 1)*POWER(G13,2)+(C8-1)*POWER(G16,2))/(C7+C8))</f>
        <v>9.9226731277413348E-3</v>
      </c>
      <c r="H19" s="71"/>
      <c r="I19" s="71"/>
      <c r="J19" s="71"/>
      <c r="K19" s="71"/>
      <c r="L19" s="2"/>
    </row>
    <row r="20" spans="1:12" x14ac:dyDescent="0.35">
      <c r="A20" s="2"/>
      <c r="B20" s="53"/>
      <c r="C20" s="53"/>
      <c r="D20" s="53"/>
      <c r="E20" s="53"/>
      <c r="F20" s="53"/>
      <c r="G20" s="53"/>
      <c r="H20" s="53"/>
      <c r="I20" s="53"/>
      <c r="J20" s="53"/>
      <c r="K20" s="53"/>
      <c r="L20" s="2"/>
    </row>
  </sheetData>
  <mergeCells count="5">
    <mergeCell ref="B5:D5"/>
    <mergeCell ref="F5:K5"/>
    <mergeCell ref="I6:K6"/>
    <mergeCell ref="F10:K10"/>
    <mergeCell ref="B2:K3"/>
  </mergeCells>
  <conditionalFormatting sqref="J8">
    <cfRule type="containsText" dxfId="5" priority="1" operator="containsText" text="No significant change">
      <formula>NOT(ISERROR(SEARCH("No significant change",J8)))</formula>
    </cfRule>
    <cfRule type="cellIs" dxfId="4" priority="2" operator="lessThan">
      <formula>0</formula>
    </cfRule>
    <cfRule type="cellIs" dxfId="3" priority="3" operator="greaterThan">
      <formula>0</formula>
    </cfRule>
  </conditionalFormatting>
  <pageMargins left="0.7" right="0.7" top="0.75" bottom="0.75" header="0.3" footer="0.3"/>
  <pageSetup paperSize="9"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InputMessage="1" showErrorMessage="1" xr:uid="{4B3902AC-0682-494F-A5C7-6472FEAF28AC}">
          <x14:formula1>
            <xm:f>'Confidence Levels'!A2:A6</xm:f>
          </x14:formula1>
          <xm:sqref>D10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79D05-E001-45E4-BDF5-BA02D1BF0C7C}">
  <dimension ref="A1:Q24"/>
  <sheetViews>
    <sheetView topLeftCell="A2" workbookViewId="0">
      <selection activeCell="G7" sqref="G7:G12"/>
    </sheetView>
  </sheetViews>
  <sheetFormatPr defaultRowHeight="14.5" x14ac:dyDescent="0.35"/>
  <cols>
    <col min="1" max="1" width="0.36328125" customWidth="1"/>
    <col min="2" max="2" width="12.08984375" customWidth="1"/>
    <col min="3" max="3" width="17.7265625" customWidth="1"/>
    <col min="4" max="4" width="21" customWidth="1"/>
    <col min="5" max="5" width="0.90625" customWidth="1"/>
    <col min="6" max="6" width="16.08984375" customWidth="1"/>
    <col min="7" max="7" width="20.08984375" customWidth="1"/>
    <col min="8" max="8" width="0.36328125" customWidth="1"/>
    <col min="9" max="9" width="2.1796875" customWidth="1"/>
    <col min="10" max="10" width="14.54296875" customWidth="1"/>
    <col min="11" max="11" width="11.54296875" customWidth="1"/>
    <col min="12" max="12" width="7.1796875" customWidth="1"/>
    <col min="13" max="13" width="13.453125" customWidth="1"/>
    <col min="14" max="14" width="0.7265625" customWidth="1"/>
    <col min="15" max="15" width="20.6328125" bestFit="1" customWidth="1"/>
    <col min="16" max="16" width="20" bestFit="1" customWidth="1"/>
    <col min="17" max="17" width="21.08984375" bestFit="1" customWidth="1"/>
  </cols>
  <sheetData>
    <row r="1" spans="1:17" ht="4" customHeight="1" x14ac:dyDescent="0.35">
      <c r="A1" s="2"/>
      <c r="B1" s="2"/>
      <c r="C1" s="2"/>
      <c r="D1" s="2"/>
      <c r="E1" s="2"/>
      <c r="F1" s="2"/>
      <c r="G1" s="2"/>
      <c r="H1" s="2"/>
      <c r="I1" s="2"/>
      <c r="J1" s="2"/>
      <c r="K1" s="2"/>
      <c r="L1" s="2"/>
      <c r="M1" s="2"/>
      <c r="N1" s="2"/>
    </row>
    <row r="2" spans="1:17" ht="14.5" customHeight="1" x14ac:dyDescent="0.35">
      <c r="A2" s="2"/>
      <c r="B2" s="54" t="s">
        <v>69</v>
      </c>
      <c r="C2" s="55"/>
      <c r="D2" s="55"/>
      <c r="E2" s="55"/>
      <c r="F2" s="55"/>
      <c r="G2" s="55"/>
      <c r="H2" s="55"/>
      <c r="I2" s="55"/>
      <c r="J2" s="55"/>
      <c r="K2" s="55"/>
      <c r="L2" s="55"/>
      <c r="M2" s="56"/>
      <c r="N2" s="2"/>
    </row>
    <row r="3" spans="1:17" ht="29" customHeight="1" x14ac:dyDescent="0.35">
      <c r="A3" s="2"/>
      <c r="B3" s="57"/>
      <c r="C3" s="58"/>
      <c r="D3" s="58"/>
      <c r="E3" s="58"/>
      <c r="F3" s="58"/>
      <c r="G3" s="58"/>
      <c r="H3" s="58"/>
      <c r="I3" s="58"/>
      <c r="J3" s="58"/>
      <c r="K3" s="58"/>
      <c r="L3" s="58"/>
      <c r="M3" s="59"/>
      <c r="N3" s="2"/>
    </row>
    <row r="4" spans="1:17" ht="4" customHeight="1" x14ac:dyDescent="0.35">
      <c r="A4" s="2"/>
      <c r="B4" s="60"/>
      <c r="C4" s="60"/>
      <c r="D4" s="60"/>
      <c r="E4" s="60"/>
      <c r="F4" s="60"/>
      <c r="G4" s="60"/>
      <c r="H4" s="60"/>
      <c r="I4" s="60"/>
      <c r="J4" s="60"/>
      <c r="K4" s="60"/>
      <c r="L4" s="60"/>
      <c r="M4" s="60"/>
      <c r="N4" s="2"/>
    </row>
    <row r="5" spans="1:17" ht="18.5" customHeight="1" x14ac:dyDescent="0.35">
      <c r="A5" s="2"/>
      <c r="B5" s="61" t="s">
        <v>0</v>
      </c>
      <c r="C5" s="61"/>
      <c r="D5" s="61"/>
      <c r="E5" s="53"/>
      <c r="F5" s="62" t="s">
        <v>9</v>
      </c>
      <c r="G5" s="62"/>
      <c r="H5" s="62"/>
      <c r="I5" s="62"/>
      <c r="J5" s="62"/>
      <c r="K5" s="62"/>
      <c r="L5" s="62"/>
      <c r="M5" s="62"/>
      <c r="N5" s="2"/>
    </row>
    <row r="6" spans="1:17" ht="17" customHeight="1" x14ac:dyDescent="0.35">
      <c r="A6" s="2"/>
      <c r="B6" s="53"/>
      <c r="C6" s="63" t="s">
        <v>3</v>
      </c>
      <c r="D6" s="63" t="s">
        <v>5</v>
      </c>
      <c r="E6" s="53"/>
      <c r="F6" s="3"/>
      <c r="G6" s="64" t="s">
        <v>4</v>
      </c>
      <c r="H6" s="3"/>
      <c r="I6" s="53"/>
      <c r="J6" s="65" t="s">
        <v>6</v>
      </c>
      <c r="K6" s="65"/>
      <c r="L6" s="65"/>
      <c r="M6" s="65"/>
      <c r="N6" s="2"/>
    </row>
    <row r="7" spans="1:17" ht="22.5" customHeight="1" x14ac:dyDescent="0.35">
      <c r="A7" s="2"/>
      <c r="B7" s="63" t="s">
        <v>1</v>
      </c>
      <c r="C7" s="72">
        <v>1000</v>
      </c>
      <c r="D7" s="72">
        <v>100</v>
      </c>
      <c r="E7" s="53"/>
      <c r="F7" s="64" t="s">
        <v>1</v>
      </c>
      <c r="G7" s="76">
        <f>D7/C7</f>
        <v>0.1</v>
      </c>
      <c r="H7" s="11"/>
      <c r="I7" s="53"/>
      <c r="J7" s="66" t="s">
        <v>10</v>
      </c>
      <c r="K7" s="65" t="s">
        <v>11</v>
      </c>
      <c r="L7" s="65"/>
      <c r="M7" s="66" t="s">
        <v>12</v>
      </c>
      <c r="N7" s="2"/>
    </row>
    <row r="8" spans="1:17" ht="30" customHeight="1" x14ac:dyDescent="0.35">
      <c r="A8" s="2"/>
      <c r="B8" s="63" t="s">
        <v>36</v>
      </c>
      <c r="C8" s="72">
        <v>1000</v>
      </c>
      <c r="D8" s="72">
        <v>122</v>
      </c>
      <c r="E8" s="53"/>
      <c r="F8" s="64" t="s">
        <v>36</v>
      </c>
      <c r="G8" s="76">
        <f>D8/C8</f>
        <v>0.122</v>
      </c>
      <c r="H8" s="11"/>
      <c r="I8" s="53"/>
      <c r="J8" s="67" t="str">
        <f>IF(M17&lt;$G$20,K8-$F$20*K17,"-")</f>
        <v>-</v>
      </c>
      <c r="K8" s="26" t="str">
        <f>IF(M17&lt;$G$20, (G8-$G$7)/$G$7, "No significant change")</f>
        <v>No significant change</v>
      </c>
      <c r="L8" s="26"/>
      <c r="M8" s="68" t="str">
        <f>IF(M17&lt;$G$20,K8+$F$20*J17,"-")</f>
        <v>-</v>
      </c>
      <c r="N8" s="2"/>
      <c r="O8" s="18"/>
      <c r="P8" s="17"/>
      <c r="Q8" s="17"/>
    </row>
    <row r="9" spans="1:17" ht="30" customHeight="1" x14ac:dyDescent="0.35">
      <c r="A9" s="2"/>
      <c r="B9" s="63" t="s">
        <v>37</v>
      </c>
      <c r="C9" s="72">
        <v>1000</v>
      </c>
      <c r="D9" s="72">
        <v>70</v>
      </c>
      <c r="E9" s="53"/>
      <c r="F9" s="64" t="s">
        <v>37</v>
      </c>
      <c r="G9" s="76">
        <f t="shared" ref="G9:G12" si="0">D9/C9</f>
        <v>7.0000000000000007E-2</v>
      </c>
      <c r="H9" s="11"/>
      <c r="I9" s="53"/>
      <c r="J9" s="67">
        <f t="shared" ref="J9:J12" si="1">IF(M18&lt;$G$20,K9-$F$20*K18,"-")</f>
        <v>-0.32267204655909532</v>
      </c>
      <c r="K9" s="26">
        <f t="shared" ref="K9:K12" si="2">IF(M18&lt;$G$20, (G9-$G$7)/$G$7, "No significant change")</f>
        <v>-0.3</v>
      </c>
      <c r="L9" s="26"/>
      <c r="M9" s="68">
        <f t="shared" ref="M9:M12" si="3">IF(M18&lt;$G$20,K9+$F$20*J18,"-")</f>
        <v>-0.27921703176332885</v>
      </c>
      <c r="N9" s="2"/>
      <c r="O9" s="18"/>
      <c r="P9" s="17"/>
      <c r="Q9" s="17"/>
    </row>
    <row r="10" spans="1:17" ht="30" customHeight="1" x14ac:dyDescent="0.35">
      <c r="A10" s="2"/>
      <c r="B10" s="63" t="s">
        <v>38</v>
      </c>
      <c r="C10" s="72">
        <v>1000</v>
      </c>
      <c r="D10" s="72">
        <v>150</v>
      </c>
      <c r="E10" s="53"/>
      <c r="F10" s="64" t="s">
        <v>38</v>
      </c>
      <c r="G10" s="76">
        <f t="shared" si="0"/>
        <v>0.15</v>
      </c>
      <c r="H10" s="11"/>
      <c r="I10" s="53"/>
      <c r="J10" s="67">
        <f t="shared" si="1"/>
        <v>0.47315184437702096</v>
      </c>
      <c r="K10" s="26">
        <f t="shared" si="2"/>
        <v>0.49999999999999989</v>
      </c>
      <c r="L10" s="26"/>
      <c r="M10" s="68">
        <f t="shared" si="3"/>
        <v>0.52908520786637425</v>
      </c>
      <c r="N10" s="2"/>
      <c r="O10" s="18"/>
      <c r="P10" s="17"/>
      <c r="Q10" s="17"/>
    </row>
    <row r="11" spans="1:17" ht="30" customHeight="1" x14ac:dyDescent="0.35">
      <c r="A11" s="2"/>
      <c r="B11" s="63" t="s">
        <v>39</v>
      </c>
      <c r="C11" s="72">
        <v>1000</v>
      </c>
      <c r="D11" s="72">
        <v>95</v>
      </c>
      <c r="E11" s="53"/>
      <c r="F11" s="64" t="s">
        <v>39</v>
      </c>
      <c r="G11" s="76">
        <f t="shared" si="0"/>
        <v>9.5000000000000001E-2</v>
      </c>
      <c r="H11" s="11"/>
      <c r="I11" s="53"/>
      <c r="J11" s="67" t="str">
        <f t="shared" si="1"/>
        <v>-</v>
      </c>
      <c r="K11" s="26" t="str">
        <f t="shared" si="2"/>
        <v>No significant change</v>
      </c>
      <c r="L11" s="26"/>
      <c r="M11" s="68" t="str">
        <f t="shared" si="3"/>
        <v>-</v>
      </c>
      <c r="N11" s="2"/>
      <c r="O11" s="18"/>
      <c r="P11" s="17"/>
      <c r="Q11" s="17"/>
    </row>
    <row r="12" spans="1:17" ht="30" customHeight="1" x14ac:dyDescent="0.35">
      <c r="A12" s="2"/>
      <c r="B12" s="63" t="s">
        <v>40</v>
      </c>
      <c r="C12" s="72">
        <v>1000</v>
      </c>
      <c r="D12" s="72">
        <v>105</v>
      </c>
      <c r="E12" s="53"/>
      <c r="F12" s="64" t="s">
        <v>40</v>
      </c>
      <c r="G12" s="76">
        <f t="shared" si="0"/>
        <v>0.105</v>
      </c>
      <c r="H12" s="11"/>
      <c r="I12" s="53"/>
      <c r="J12" s="67" t="str">
        <f t="shared" si="1"/>
        <v>-</v>
      </c>
      <c r="K12" s="26" t="str">
        <f t="shared" si="2"/>
        <v>No significant change</v>
      </c>
      <c r="L12" s="26"/>
      <c r="M12" s="68" t="str">
        <f t="shared" si="3"/>
        <v>-</v>
      </c>
      <c r="N12" s="2"/>
      <c r="O12" s="18"/>
      <c r="P12" s="17"/>
      <c r="Q12" s="17"/>
    </row>
    <row r="13" spans="1:17" x14ac:dyDescent="0.35">
      <c r="A13" s="2"/>
      <c r="B13" s="53"/>
      <c r="C13" s="53"/>
      <c r="D13" s="53"/>
      <c r="E13" s="53"/>
      <c r="F13" s="69"/>
      <c r="G13" s="53"/>
      <c r="H13" s="53"/>
      <c r="I13" s="53"/>
      <c r="J13" s="53"/>
      <c r="K13" s="53"/>
      <c r="L13" s="53"/>
      <c r="M13" s="53"/>
      <c r="N13" s="2"/>
      <c r="P13" s="10"/>
    </row>
    <row r="14" spans="1:17" x14ac:dyDescent="0.35">
      <c r="A14" s="2"/>
      <c r="B14" s="63" t="s">
        <v>7</v>
      </c>
      <c r="C14" s="63"/>
      <c r="D14" s="73">
        <v>0.95</v>
      </c>
      <c r="E14" s="53"/>
      <c r="F14" s="70" t="s">
        <v>13</v>
      </c>
      <c r="G14" s="70"/>
      <c r="H14" s="70"/>
      <c r="I14" s="70"/>
      <c r="J14" s="70"/>
      <c r="K14" s="70"/>
      <c r="L14" s="70"/>
      <c r="M14" s="70"/>
      <c r="N14" s="2"/>
      <c r="P14" s="8"/>
    </row>
    <row r="15" spans="1:17" x14ac:dyDescent="0.35">
      <c r="A15" s="2"/>
      <c r="B15" s="53"/>
      <c r="C15" s="53"/>
      <c r="D15" s="19" t="s">
        <v>19</v>
      </c>
      <c r="E15" s="53"/>
      <c r="F15" s="4"/>
      <c r="G15" s="4"/>
      <c r="H15" s="4"/>
      <c r="I15" s="4"/>
      <c r="J15" s="4"/>
      <c r="K15" s="4"/>
      <c r="L15" s="4"/>
      <c r="M15" s="4"/>
      <c r="N15" s="2"/>
    </row>
    <row r="16" spans="1:17" x14ac:dyDescent="0.35">
      <c r="A16" s="2"/>
      <c r="B16" s="53"/>
      <c r="C16" s="53"/>
      <c r="D16" s="53"/>
      <c r="E16" s="53"/>
      <c r="F16" s="4" t="s">
        <v>21</v>
      </c>
      <c r="G16" s="13" t="s">
        <v>14</v>
      </c>
      <c r="H16" s="4"/>
      <c r="I16" s="5"/>
      <c r="J16" s="5" t="s">
        <v>41</v>
      </c>
      <c r="K16" s="5" t="s">
        <v>42</v>
      </c>
      <c r="L16" s="4" t="s">
        <v>43</v>
      </c>
      <c r="M16" s="4" t="s">
        <v>23</v>
      </c>
      <c r="N16" s="2"/>
      <c r="P16" s="9"/>
    </row>
    <row r="17" spans="1:14" x14ac:dyDescent="0.35">
      <c r="A17" s="2"/>
      <c r="B17" s="63" t="s">
        <v>33</v>
      </c>
      <c r="C17" s="63"/>
      <c r="D17" s="75">
        <v>5</v>
      </c>
      <c r="E17" s="53"/>
      <c r="F17" s="12">
        <f>(1-$G$20)+($G$20)/2</f>
        <v>0.995</v>
      </c>
      <c r="G17" s="13">
        <f>SQRT((G7*(1-G7)/C7))</f>
        <v>9.4868329805051377E-3</v>
      </c>
      <c r="H17" s="4"/>
      <c r="I17" s="21">
        <v>1</v>
      </c>
      <c r="J17" s="13">
        <f>SQRT((G8*(1-G8)/C8))</f>
        <v>1.0349685985574635E-2</v>
      </c>
      <c r="K17" s="15">
        <f>SQRT(((C7 - 1)*POWER($G$17,2)+(C8-1)*POWER(J17,2))/(C7+C8))</f>
        <v>9.9226731277413348E-3</v>
      </c>
      <c r="L17" s="14">
        <f>($G$7-G8)/K17</f>
        <v>-2.2171444848357891</v>
      </c>
      <c r="M17" s="4">
        <f>_xlfn.NORM.DIST(L17,0,1,FALSE)</f>
        <v>3.4156466110070526E-2</v>
      </c>
      <c r="N17" s="2"/>
    </row>
    <row r="18" spans="1:14" x14ac:dyDescent="0.35">
      <c r="A18" s="2"/>
      <c r="B18" s="53"/>
      <c r="C18" s="53"/>
      <c r="D18" s="53"/>
      <c r="E18" s="53"/>
      <c r="F18" s="4"/>
      <c r="G18" s="4"/>
      <c r="H18" s="4"/>
      <c r="I18" s="4">
        <v>2</v>
      </c>
      <c r="J18" s="13">
        <f t="shared" ref="J18:J21" si="4">SQRT((G9*(1-G9)/C9))</f>
        <v>8.0684571015777248E-3</v>
      </c>
      <c r="K18" s="15">
        <f t="shared" ref="K18:K21" si="5">SQRT(((C8 - 1)*POWER($G$17,2)+(C9-1)*POWER(J18,2))/(C8+C9))</f>
        <v>8.8018435568919303E-3</v>
      </c>
      <c r="L18" s="14">
        <f t="shared" ref="L18:L21" si="6">($G$7-G9)/K18</f>
        <v>3.4083768708328952</v>
      </c>
      <c r="M18" s="4">
        <f t="shared" ref="M18:M21" si="7">_xlfn.NORM.DIST(L18,0,1,FALSE)</f>
        <v>1.1975769402422314E-3</v>
      </c>
      <c r="N18" s="2"/>
    </row>
    <row r="19" spans="1:14" x14ac:dyDescent="0.35">
      <c r="A19" s="2"/>
      <c r="B19" s="53"/>
      <c r="C19" s="53"/>
      <c r="D19" s="53"/>
      <c r="E19" s="53"/>
      <c r="F19" s="12" t="s">
        <v>27</v>
      </c>
      <c r="G19" s="4" t="s">
        <v>44</v>
      </c>
      <c r="H19" s="4"/>
      <c r="I19" s="4">
        <v>3</v>
      </c>
      <c r="J19" s="13">
        <f t="shared" si="4"/>
        <v>1.1291589790636216E-2</v>
      </c>
      <c r="K19" s="15">
        <f t="shared" si="5"/>
        <v>1.0423111339710422E-2</v>
      </c>
      <c r="L19" s="14">
        <f t="shared" si="6"/>
        <v>-4.7970321308482831</v>
      </c>
      <c r="M19" s="4">
        <f t="shared" si="7"/>
        <v>4.0181170306612048E-6</v>
      </c>
      <c r="N19" s="2"/>
    </row>
    <row r="20" spans="1:14" x14ac:dyDescent="0.35">
      <c r="A20" s="2"/>
      <c r="B20" s="53" t="s">
        <v>55</v>
      </c>
      <c r="C20" s="53"/>
      <c r="D20" s="53"/>
      <c r="E20" s="53"/>
      <c r="F20" s="13">
        <f>_xlfn.NORM.INV($F$17,0,1)</f>
        <v>2.5758293035488999</v>
      </c>
      <c r="G20" s="13">
        <f>F23/D17</f>
        <v>1.0000000000000009E-2</v>
      </c>
      <c r="H20" s="4"/>
      <c r="I20" s="4">
        <v>4</v>
      </c>
      <c r="J20" s="13">
        <f t="shared" si="4"/>
        <v>9.2722704878578695E-3</v>
      </c>
      <c r="K20" s="15">
        <f t="shared" si="5"/>
        <v>9.3754739880178867E-3</v>
      </c>
      <c r="L20" s="14">
        <f t="shared" si="6"/>
        <v>0.53330637004487902</v>
      </c>
      <c r="M20" s="4">
        <f t="shared" si="7"/>
        <v>0.34605886948741144</v>
      </c>
      <c r="N20" s="2"/>
    </row>
    <row r="21" spans="1:14" x14ac:dyDescent="0.35">
      <c r="A21" s="2"/>
      <c r="B21" s="53" t="s">
        <v>56</v>
      </c>
      <c r="C21" s="53"/>
      <c r="D21" s="53"/>
      <c r="E21" s="53"/>
      <c r="F21" s="13"/>
      <c r="G21" s="4"/>
      <c r="H21" s="4"/>
      <c r="I21" s="4">
        <v>5</v>
      </c>
      <c r="J21" s="13">
        <f t="shared" si="4"/>
        <v>9.6940703525402582E-3</v>
      </c>
      <c r="K21" s="15">
        <f t="shared" si="5"/>
        <v>9.5862147117618847E-3</v>
      </c>
      <c r="L21" s="14">
        <f t="shared" si="6"/>
        <v>-0.52158230858997967</v>
      </c>
      <c r="M21" s="4">
        <f t="shared" si="7"/>
        <v>0.34820545498792399</v>
      </c>
      <c r="N21" s="2"/>
    </row>
    <row r="22" spans="1:14" x14ac:dyDescent="0.35">
      <c r="A22" s="2"/>
      <c r="B22" s="53"/>
      <c r="C22" s="53"/>
      <c r="D22" s="53"/>
      <c r="E22" s="53"/>
      <c r="F22" s="4" t="s">
        <v>22</v>
      </c>
      <c r="G22" s="4"/>
      <c r="H22" s="4"/>
      <c r="I22" s="4"/>
      <c r="J22" s="4"/>
      <c r="K22" s="4"/>
      <c r="L22" s="4"/>
      <c r="M22" s="4"/>
      <c r="N22" s="2"/>
    </row>
    <row r="23" spans="1:14" x14ac:dyDescent="0.35">
      <c r="A23" s="2"/>
      <c r="B23" s="53"/>
      <c r="C23" s="53"/>
      <c r="D23" s="53"/>
      <c r="E23" s="53"/>
      <c r="F23" s="22">
        <f>1-$D$14</f>
        <v>5.0000000000000044E-2</v>
      </c>
      <c r="G23" s="13"/>
      <c r="H23" s="71"/>
      <c r="I23" s="71"/>
      <c r="J23" s="71"/>
      <c r="K23" s="71"/>
      <c r="L23" s="13"/>
      <c r="M23" s="71"/>
      <c r="N23" s="2"/>
    </row>
    <row r="24" spans="1:14" x14ac:dyDescent="0.35">
      <c r="A24" s="2"/>
      <c r="B24" s="2"/>
      <c r="C24" s="2"/>
      <c r="D24" s="2"/>
      <c r="E24" s="2"/>
      <c r="F24" s="2"/>
      <c r="G24" s="2"/>
      <c r="H24" s="2"/>
      <c r="I24" s="2"/>
      <c r="J24" s="2"/>
      <c r="K24" s="2"/>
      <c r="L24" s="2"/>
      <c r="M24" s="2"/>
      <c r="N24" s="2"/>
    </row>
  </sheetData>
  <mergeCells count="11">
    <mergeCell ref="J6:M6"/>
    <mergeCell ref="B2:M3"/>
    <mergeCell ref="B5:D5"/>
    <mergeCell ref="F5:M5"/>
    <mergeCell ref="F14:M14"/>
    <mergeCell ref="K7:L7"/>
    <mergeCell ref="K8:L8"/>
    <mergeCell ref="K9:L9"/>
    <mergeCell ref="K10:L10"/>
    <mergeCell ref="K11:L11"/>
    <mergeCell ref="K12:L12"/>
  </mergeCells>
  <phoneticPr fontId="8" type="noConversion"/>
  <conditionalFormatting sqref="K8:K12">
    <cfRule type="containsText" dxfId="2" priority="1" operator="containsText" text="No significant change">
      <formula>NOT(ISERROR(SEARCH("No significant change",K8)))</formula>
    </cfRule>
    <cfRule type="cellIs" dxfId="1" priority="2" operator="lessThan">
      <formula>0</formula>
    </cfRule>
    <cfRule type="cellIs" dxfId="0" priority="3" operator="greaterThan">
      <formula>0</formula>
    </cfRule>
  </conditionalFormatting>
  <pageMargins left="0.7" right="0.7" top="0.75" bottom="0.75" header="0.3" footer="0.3"/>
  <pageSetup paperSize="9"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InputMessage="1" showErrorMessage="1" xr:uid="{214F002A-B034-455E-82C3-A92D72FA5738}">
          <x14:formula1>
            <xm:f>'Confidence Levels'!A2:A6</xm:f>
          </x14:formula1>
          <xm:sqref>D14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A8496-11BE-44FC-89F6-C27A2EE42CBF}">
  <dimension ref="A1:B6"/>
  <sheetViews>
    <sheetView tabSelected="1" workbookViewId="0">
      <selection activeCell="B3" sqref="B3"/>
    </sheetView>
  </sheetViews>
  <sheetFormatPr defaultRowHeight="14.5" x14ac:dyDescent="0.35"/>
  <cols>
    <col min="1" max="1" width="32" customWidth="1"/>
    <col min="2" max="2" width="107.26953125" customWidth="1"/>
  </cols>
  <sheetData>
    <row r="1" spans="1:2" x14ac:dyDescent="0.35">
      <c r="A1" s="24" t="s">
        <v>45</v>
      </c>
      <c r="B1" s="24" t="s">
        <v>46</v>
      </c>
    </row>
    <row r="2" spans="1:2" ht="43.5" x14ac:dyDescent="0.35">
      <c r="A2" t="s">
        <v>64</v>
      </c>
      <c r="B2" s="23" t="s">
        <v>47</v>
      </c>
    </row>
    <row r="3" spans="1:2" ht="58" x14ac:dyDescent="0.35">
      <c r="A3" t="s">
        <v>48</v>
      </c>
      <c r="B3" s="23" t="s">
        <v>52</v>
      </c>
    </row>
    <row r="4" spans="1:2" ht="43.5" x14ac:dyDescent="0.35">
      <c r="A4" t="s">
        <v>49</v>
      </c>
      <c r="B4" s="23" t="s">
        <v>50</v>
      </c>
    </row>
    <row r="5" spans="1:2" ht="87" x14ac:dyDescent="0.35">
      <c r="A5" t="s">
        <v>51</v>
      </c>
      <c r="B5" s="23" t="s">
        <v>53</v>
      </c>
    </row>
    <row r="6" spans="1:2" ht="43.5" x14ac:dyDescent="0.35">
      <c r="A6" t="s">
        <v>32</v>
      </c>
      <c r="B6" s="23" t="s">
        <v>54</v>
      </c>
    </row>
  </sheetData>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DCB24-4FAC-4BEA-84F2-666AAD58656C}">
  <dimension ref="A1:B6"/>
  <sheetViews>
    <sheetView workbookViewId="0">
      <selection activeCell="B14" sqref="B14"/>
    </sheetView>
  </sheetViews>
  <sheetFormatPr defaultRowHeight="14.5" x14ac:dyDescent="0.35"/>
  <cols>
    <col min="1" max="1" width="17.453125" customWidth="1"/>
    <col min="2" max="2" width="13.90625" customWidth="1"/>
  </cols>
  <sheetData>
    <row r="1" spans="1:2" x14ac:dyDescent="0.35">
      <c r="A1" t="s">
        <v>8</v>
      </c>
      <c r="B1" t="s">
        <v>24</v>
      </c>
    </row>
    <row r="2" spans="1:2" x14ac:dyDescent="0.35">
      <c r="A2" s="1">
        <v>0.99</v>
      </c>
      <c r="B2" t="s">
        <v>25</v>
      </c>
    </row>
    <row r="3" spans="1:2" x14ac:dyDescent="0.35">
      <c r="A3" s="1">
        <v>0.95</v>
      </c>
      <c r="B3" t="s">
        <v>26</v>
      </c>
    </row>
    <row r="4" spans="1:2" x14ac:dyDescent="0.35">
      <c r="A4" s="1">
        <v>0.9</v>
      </c>
    </row>
    <row r="5" spans="1:2" x14ac:dyDescent="0.35">
      <c r="A5" s="1">
        <v>0.85</v>
      </c>
    </row>
    <row r="6" spans="1:2" x14ac:dyDescent="0.35">
      <c r="A6" s="1">
        <v>0.8</v>
      </c>
    </row>
  </sheetData>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27CB0-0AC8-490A-8B53-8B075E9A25C1}">
  <dimension ref="A1:A9"/>
  <sheetViews>
    <sheetView workbookViewId="0">
      <selection activeCell="A3" sqref="A3"/>
    </sheetView>
  </sheetViews>
  <sheetFormatPr defaultRowHeight="14.5" x14ac:dyDescent="0.35"/>
  <sheetData>
    <row r="1" spans="1:1" x14ac:dyDescent="0.35">
      <c r="A1" t="s">
        <v>57</v>
      </c>
    </row>
    <row r="3" spans="1:1" x14ac:dyDescent="0.35">
      <c r="A3" s="25" t="s">
        <v>58</v>
      </c>
    </row>
    <row r="4" spans="1:1" x14ac:dyDescent="0.35">
      <c r="A4" s="25" t="s">
        <v>59</v>
      </c>
    </row>
    <row r="5" spans="1:1" x14ac:dyDescent="0.35">
      <c r="A5" s="25" t="s">
        <v>60</v>
      </c>
    </row>
    <row r="6" spans="1:1" x14ac:dyDescent="0.35">
      <c r="A6" s="25" t="s">
        <v>61</v>
      </c>
    </row>
    <row r="7" spans="1:1" x14ac:dyDescent="0.35">
      <c r="A7" s="25" t="s">
        <v>62</v>
      </c>
    </row>
    <row r="9" spans="1:1" x14ac:dyDescent="0.35">
      <c r="A9" s="25" t="s">
        <v>59</v>
      </c>
    </row>
  </sheetData>
  <hyperlinks>
    <hyperlink ref="A3" r:id="rId1" xr:uid="{26A2E8AB-F650-45D2-8885-093E83C74ADB}"/>
    <hyperlink ref="A4" r:id="rId2" xr:uid="{ED8E46F9-8DF0-4511-8E65-6C857CE7923B}"/>
    <hyperlink ref="A5" r:id="rId3" xr:uid="{58D98158-20B9-4373-AE4F-8BB8F79BFA67}"/>
    <hyperlink ref="A6" r:id="rId4" xr:uid="{8C2BF478-2812-4ED9-BAAB-4988CC12555A}"/>
    <hyperlink ref="A7" r:id="rId5" xr:uid="{24696508-8953-413C-87A9-572B7092433C}"/>
    <hyperlink ref="A9" r:id="rId6" xr:uid="{C4DF1462-CB46-4E3B-AD01-727054B841A7}"/>
  </hyperlinks>
  <pageMargins left="0.7" right="0.7" top="0.75" bottom="0.75" header="0.3" footer="0.3"/>
  <pageSetup paperSize="9" orientation="portrait" horizontalDpi="360" verticalDpi="360"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3078126045C946840C9DF28294284D" ma:contentTypeVersion="6" ma:contentTypeDescription="Create a new document." ma:contentTypeScope="" ma:versionID="882dddf0f721531bebb520a2b163b36b">
  <xsd:schema xmlns:xsd="http://www.w3.org/2001/XMLSchema" xmlns:xs="http://www.w3.org/2001/XMLSchema" xmlns:p="http://schemas.microsoft.com/office/2006/metadata/properties" xmlns:ns2="88341e82-dd7d-4923-8b17-1483d0602ab5" xmlns:ns3="2eb44eb0-e599-44d6-af5c-128d2bf1b966" targetNamespace="http://schemas.microsoft.com/office/2006/metadata/properties" ma:root="true" ma:fieldsID="084b1b50f053e947cfa50c86661f1994" ns2:_="" ns3:_="">
    <xsd:import namespace="88341e82-dd7d-4923-8b17-1483d0602ab5"/>
    <xsd:import namespace="2eb44eb0-e599-44d6-af5c-128d2bf1b96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341e82-dd7d-4923-8b17-1483d0602a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eb44eb0-e599-44d6-af5c-128d2bf1b96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9A5D13-F511-4715-853F-4394DAAFE2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8341e82-dd7d-4923-8b17-1483d0602ab5"/>
    <ds:schemaRef ds:uri="2eb44eb0-e599-44d6-af5c-128d2bf1b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59B6A2A-6B43-4B84-A1C0-38F44B2672B4}">
  <ds:schemaRefs>
    <ds:schemaRef ds:uri="http://schemas.microsoft.com/sharepoint/v3/contenttype/forms"/>
  </ds:schemaRefs>
</ds:datastoreItem>
</file>

<file path=customXml/itemProps3.xml><?xml version="1.0" encoding="utf-8"?>
<ds:datastoreItem xmlns:ds="http://schemas.openxmlformats.org/officeDocument/2006/customXml" ds:itemID="{819259F6-2B6B-43D3-837F-D44874C0D57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Sample Size Calculator</vt:lpstr>
      <vt:lpstr>Significance Calculator</vt:lpstr>
      <vt:lpstr>Significance Calculator - n var</vt:lpstr>
      <vt:lpstr>Glossary</vt:lpstr>
      <vt:lpstr>Confidence Levels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Bethany</dc:creator>
  <cp:lastModifiedBy>Spencer, Bethany</cp:lastModifiedBy>
  <dcterms:created xsi:type="dcterms:W3CDTF">2022-02-07T09:53:40Z</dcterms:created>
  <dcterms:modified xsi:type="dcterms:W3CDTF">2022-02-28T11:35:19Z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0x0101006C3078126045C946840C9DF28294284D</vt:lpwstr>
  </property>
</Properties>
</file>