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Overview" sheetId="1" r:id="rId4"/>
    <sheet state="visible" name="Case 1 EEPS-LEACH" sheetId="2" r:id="rId5"/>
    <sheet state="visible" name="Case1 LEACH" sheetId="3" r:id="rId6"/>
    <sheet state="visible" name="Case1 PEGASIS" sheetId="4" r:id="rId7"/>
    <sheet state="visible" name="Case 2 EEPS-LEACH" sheetId="5" r:id="rId8"/>
    <sheet state="visible" name="Case 2 LEACH" sheetId="6" r:id="rId9"/>
    <sheet state="visible" name="Case 2 PEGASIS" sheetId="7" r:id="rId10"/>
    <sheet state="visible" name="Case 3 EEPS-LEACH" sheetId="8" r:id="rId11"/>
    <sheet state="visible" name="Case 3 LEACH" sheetId="9" r:id="rId12"/>
    <sheet state="visible" name="Case 3 PEGASIS" sheetId="10"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A1">
      <text>
        <t xml:space="preserve">Optimal Conditions: No Jammers present, little noise, equal node distribution
</t>
      </text>
    </comment>
    <comment authorId="0" ref="C2">
      <text>
        <t xml:space="preserve">Sending out election nomination + waking state</t>
      </text>
    </comment>
    <comment authorId="0" ref="C3">
      <text>
        <t xml:space="preserve">receiving join requests from the node</t>
      </text>
    </comment>
    <comment authorId="0" ref="C4">
      <text>
        <t xml:space="preserve">Sending the TDMA schedule</t>
      </text>
    </comment>
    <comment authorId="0" ref="G4">
      <text>
        <t xml:space="preserve">This is the energy needed to run an election and at least 2 rounds of non-election transaction
</t>
      </text>
    </comment>
    <comment authorId="0" ref="C5">
      <text>
        <t xml:space="preserve">attaching to two neighboring nodes</t>
      </text>
    </comment>
    <comment authorId="0" ref="C7">
      <text>
        <t xml:space="preserve">receives communication from cluster nodes &amp; neighboring CHs + waking state</t>
      </text>
    </comment>
    <comment authorId="0" ref="C8">
      <text>
        <t xml:space="preserve">sends aggregated transmission</t>
      </text>
    </comment>
    <comment authorId="0" ref="C12">
      <text>
        <t xml:space="preserve">Sending out election nomination + waking state</t>
      </text>
    </comment>
    <comment authorId="0" ref="C13">
      <text>
        <t xml:space="preserve">receiving join requests from the node</t>
      </text>
    </comment>
    <comment authorId="0" ref="C14">
      <text>
        <t xml:space="preserve">Sending the TDMA schedule</t>
      </text>
    </comment>
    <comment authorId="0" ref="C15">
      <text>
        <t xml:space="preserve">attaching to two neighboring nodes</t>
      </text>
    </comment>
    <comment authorId="0" ref="C17">
      <text>
        <t xml:space="preserve">receives communication from cluster nodes &amp; neighboring CHs + waking state</t>
      </text>
    </comment>
    <comment authorId="0" ref="C18">
      <text>
        <t xml:space="preserve">sends aggregated transmission</t>
      </text>
    </comment>
    <comment authorId="0" ref="C22">
      <text>
        <t xml:space="preserve">Sending out election nomination + waking state</t>
      </text>
    </comment>
    <comment authorId="0" ref="C23">
      <text>
        <t xml:space="preserve">receiving join requests from the node</t>
      </text>
    </comment>
    <comment authorId="0" ref="C24">
      <text>
        <t xml:space="preserve">Sending the TDMA schedule</t>
      </text>
    </comment>
    <comment authorId="0" ref="C25">
      <text>
        <t xml:space="preserve">attaching to two neighboring nodes</t>
      </text>
    </comment>
    <comment authorId="0" ref="C27">
      <text>
        <t xml:space="preserve">receives communication from cluster nodes &amp; neighboring CHs + waking state</t>
      </text>
    </comment>
    <comment authorId="0" ref="C28">
      <text>
        <t xml:space="preserve">sends aggregated transmission</t>
      </text>
    </comment>
    <comment authorId="0" ref="C32">
      <text>
        <t xml:space="preserve">Sending out election nomination + waking state</t>
      </text>
    </comment>
    <comment authorId="0" ref="C33">
      <text>
        <t xml:space="preserve">receiving join requests from the node</t>
      </text>
    </comment>
    <comment authorId="0" ref="C34">
      <text>
        <t xml:space="preserve">Sending the TDMA schedule</t>
      </text>
    </comment>
    <comment authorId="0" ref="C35">
      <text>
        <t xml:space="preserve">attaching to two neighboring nodes</t>
      </text>
    </comment>
    <comment authorId="0" ref="C37">
      <text>
        <t xml:space="preserve">receives communication from cluster nodes &amp; neighboring CHs + waking state</t>
      </text>
    </comment>
    <comment authorId="0" ref="C38">
      <text>
        <t xml:space="preserve">sends aggregated transmission</t>
      </text>
    </comment>
    <comment authorId="0" ref="C42">
      <text>
        <t xml:space="preserve">Sending out election nomination + waking state</t>
      </text>
    </comment>
    <comment authorId="0" ref="C43">
      <text>
        <t xml:space="preserve">receiving join requests from the node</t>
      </text>
    </comment>
    <comment authorId="0" ref="C44">
      <text>
        <t xml:space="preserve">Sending the TDMA schedule</t>
      </text>
    </comment>
    <comment authorId="0" ref="C45">
      <text>
        <t xml:space="preserve">attaching to two neighboring nodes</t>
      </text>
    </comment>
    <comment authorId="0" ref="C47">
      <text>
        <t xml:space="preserve">receives communication from cluster nodes &amp; neighboring CHs + waking state</t>
      </text>
    </comment>
    <comment authorId="0" ref="C48">
      <text>
        <t xml:space="preserve">sends aggregated transmission</t>
      </text>
    </comment>
    <comment authorId="0" ref="C52">
      <text>
        <t xml:space="preserve">Sending out election nomination + waking state</t>
      </text>
    </comment>
    <comment authorId="0" ref="C53">
      <text>
        <t xml:space="preserve">receiving join requests from the node</t>
      </text>
    </comment>
    <comment authorId="0" ref="C54">
      <text>
        <t xml:space="preserve">Sending the TDMA schedule</t>
      </text>
    </comment>
    <comment authorId="0" ref="C55">
      <text>
        <t xml:space="preserve">attaching to two neighboring nodes</t>
      </text>
    </comment>
    <comment authorId="0" ref="C57">
      <text>
        <t xml:space="preserve">receives communication from cluster nodes &amp; neighboring CHs + waking state</t>
      </text>
    </comment>
    <comment authorId="0" ref="C58">
      <text>
        <t xml:space="preserve">sends aggregated transmission</t>
      </text>
    </comment>
    <comment authorId="0" ref="C62">
      <text>
        <t xml:space="preserve">Sending out election nomination + waking state</t>
      </text>
    </comment>
    <comment authorId="0" ref="C63">
      <text>
        <t xml:space="preserve">receiving join requests from the node</t>
      </text>
    </comment>
    <comment authorId="0" ref="C64">
      <text>
        <t xml:space="preserve">Sending the TDMA schedule</t>
      </text>
    </comment>
    <comment authorId="0" ref="C65">
      <text>
        <t xml:space="preserve">attaching to two neighboring nodes</t>
      </text>
    </comment>
    <comment authorId="0" ref="C67">
      <text>
        <t xml:space="preserve">receives communication from cluster nodes &amp; neighboring CHs + waking state</t>
      </text>
    </comment>
    <comment authorId="0" ref="C68">
      <text>
        <t xml:space="preserve">sends aggregated transmission</t>
      </text>
    </comment>
    <comment authorId="0" ref="C72">
      <text>
        <t xml:space="preserve">Sending out election nomination + waking state</t>
      </text>
    </comment>
    <comment authorId="0" ref="C73">
      <text>
        <t xml:space="preserve">receiving join requests from the node</t>
      </text>
    </comment>
    <comment authorId="0" ref="C74">
      <text>
        <t xml:space="preserve">Sending the TDMA schedule</t>
      </text>
    </comment>
    <comment authorId="0" ref="C75">
      <text>
        <t xml:space="preserve">attaching to two neighboring nodes</t>
      </text>
    </comment>
    <comment authorId="0" ref="C77">
      <text>
        <t xml:space="preserve">receives communication from cluster nodes &amp; neighboring CHs + waking state</t>
      </text>
    </comment>
    <comment authorId="0" ref="C78">
      <text>
        <t xml:space="preserve">sends aggregated transmission</t>
      </text>
    </comment>
    <comment authorId="0" ref="C82">
      <text>
        <t xml:space="preserve">Sending out election nomination + waking state</t>
      </text>
    </comment>
    <comment authorId="0" ref="C83">
      <text>
        <t xml:space="preserve">receiving join requests from the node</t>
      </text>
    </comment>
    <comment authorId="0" ref="C84">
      <text>
        <t xml:space="preserve">Sending the TDMA schedule</t>
      </text>
    </comment>
    <comment authorId="0" ref="C85">
      <text>
        <t xml:space="preserve">attaching to two neighboring nodes</t>
      </text>
    </comment>
    <comment authorId="0" ref="C87">
      <text>
        <t xml:space="preserve">receives communication from cluster nodes &amp; neighboring CHs + waking state</t>
      </text>
    </comment>
    <comment authorId="0" ref="C88">
      <text>
        <t xml:space="preserve">sends aggregated transmission</t>
      </text>
    </comment>
    <comment authorId="0" ref="C92">
      <text>
        <t xml:space="preserve">Sending out election nomination + waking state</t>
      </text>
    </comment>
    <comment authorId="0" ref="C93">
      <text>
        <t xml:space="preserve">receiving join requests from the node</t>
      </text>
    </comment>
    <comment authorId="0" ref="C94">
      <text>
        <t xml:space="preserve">Sending the TDMA schedule</t>
      </text>
    </comment>
    <comment authorId="0" ref="C95">
      <text>
        <t xml:space="preserve">attaching to two neighboring nodes</t>
      </text>
    </comment>
    <comment authorId="0" ref="C97">
      <text>
        <t xml:space="preserve">receives communication from cluster nodes &amp; neighboring CHs + waking state</t>
      </text>
    </comment>
    <comment authorId="0" ref="C98">
      <text>
        <t xml:space="preserve">sends aggregated transmission</t>
      </text>
    </comment>
    <comment authorId="0" ref="C102">
      <text>
        <t xml:space="preserve">Sending out election nomination + waking state</t>
      </text>
    </comment>
    <comment authorId="0" ref="C103">
      <text>
        <t xml:space="preserve">receiving join requests from the node</t>
      </text>
    </comment>
    <comment authorId="0" ref="C104">
      <text>
        <t xml:space="preserve">Sending the TDMA schedule</t>
      </text>
    </comment>
    <comment authorId="0" ref="C105">
      <text>
        <t xml:space="preserve">attaching to two neighboring nodes</t>
      </text>
    </comment>
    <comment authorId="0" ref="C107">
      <text>
        <t xml:space="preserve">receives communication from cluster nodes &amp; neighboring CHs + waking state</t>
      </text>
    </comment>
    <comment authorId="0" ref="C108">
      <text>
        <t xml:space="preserve">sends aggregated transmission</t>
      </text>
    </comment>
    <comment authorId="0" ref="C112">
      <text>
        <t xml:space="preserve">Sending out election nomination + waking state</t>
      </text>
    </comment>
    <comment authorId="0" ref="C113">
      <text>
        <t xml:space="preserve">receiving join requests from the node</t>
      </text>
    </comment>
    <comment authorId="0" ref="C114">
      <text>
        <t xml:space="preserve">Sending the TDMA schedule</t>
      </text>
    </comment>
    <comment authorId="0" ref="C115">
      <text>
        <t xml:space="preserve">attaching to two neighboring nodes</t>
      </text>
    </comment>
    <comment authorId="0" ref="C117">
      <text>
        <t xml:space="preserve">receives communication from cluster nodes &amp; neighboring CHs + waking state</t>
      </text>
    </comment>
    <comment authorId="0" ref="C118">
      <text>
        <t xml:space="preserve">sends aggregated transmission</t>
      </text>
    </comment>
    <comment authorId="0" ref="C122">
      <text>
        <t xml:space="preserve">Sending out election nomination + waking state</t>
      </text>
    </comment>
    <comment authorId="0" ref="C123">
      <text>
        <t xml:space="preserve">receiving join requests from the node</t>
      </text>
    </comment>
    <comment authorId="0" ref="C124">
      <text>
        <t xml:space="preserve">Sending the TDMA schedule</t>
      </text>
    </comment>
    <comment authorId="0" ref="C125">
      <text>
        <t xml:space="preserve">attaching to two neighboring nodes</t>
      </text>
    </comment>
    <comment authorId="0" ref="C127">
      <text>
        <t xml:space="preserve">receives communication from cluster nodes &amp; neighboring CHs + waking state</t>
      </text>
    </comment>
    <comment authorId="0" ref="C128">
      <text>
        <t xml:space="preserve">sends aggregated transmission</t>
      </text>
    </comment>
    <comment authorId="0" ref="C132">
      <text>
        <t xml:space="preserve">Sending out election nomination + waking state</t>
      </text>
    </comment>
    <comment authorId="0" ref="C133">
      <text>
        <t xml:space="preserve">receiving join requests from the node</t>
      </text>
    </comment>
    <comment authorId="0" ref="C134">
      <text>
        <t xml:space="preserve">Sending the TDMA schedule</t>
      </text>
    </comment>
    <comment authorId="0" ref="C135">
      <text>
        <t xml:space="preserve">attaching to two neighboring nodes</t>
      </text>
    </comment>
    <comment authorId="0" ref="C137">
      <text>
        <t xml:space="preserve">receives communication from cluster nodes &amp; neighboring CHs + waking state</t>
      </text>
    </comment>
    <comment authorId="0" ref="C138">
      <text>
        <t xml:space="preserve">sends aggregated transmission</t>
      </text>
    </comment>
    <comment authorId="0" ref="C142">
      <text>
        <t xml:space="preserve">Sending out election nomination + waking state</t>
      </text>
    </comment>
    <comment authorId="0" ref="C143">
      <text>
        <t xml:space="preserve">receiving join requests from the node</t>
      </text>
    </comment>
    <comment authorId="0" ref="C144">
      <text>
        <t xml:space="preserve">Sending the TDMA schedule</t>
      </text>
    </comment>
    <comment authorId="0" ref="C145">
      <text>
        <t xml:space="preserve">attaching to two neighboring nodes</t>
      </text>
    </comment>
    <comment authorId="0" ref="C147">
      <text>
        <t xml:space="preserve">receives communication from cluster nodes &amp; neighboring CHs + waking state</t>
      </text>
    </comment>
    <comment authorId="0" ref="C148">
      <text>
        <t xml:space="preserve">sends aggregated transmission</t>
      </text>
    </comment>
    <comment authorId="0" ref="C152">
      <text>
        <t xml:space="preserve">Sending out election nomination + waking state</t>
      </text>
    </comment>
    <comment authorId="0" ref="C153">
      <text>
        <t xml:space="preserve">receiving join requests from the node</t>
      </text>
    </comment>
    <comment authorId="0" ref="C154">
      <text>
        <t xml:space="preserve">Sending the TDMA schedule</t>
      </text>
    </comment>
    <comment authorId="0" ref="C155">
      <text>
        <t xml:space="preserve">attaching to two neighboring nodes</t>
      </text>
    </comment>
    <comment authorId="0" ref="C157">
      <text>
        <t xml:space="preserve">receives communication from cluster nodes &amp; neighboring CHs + waking state</t>
      </text>
    </comment>
    <comment authorId="0" ref="C158">
      <text>
        <t xml:space="preserve">sends aggregated transmission</t>
      </text>
    </comment>
    <comment authorId="0" ref="C162">
      <text>
        <t xml:space="preserve">Sending out election nomination + waking state</t>
      </text>
    </comment>
    <comment authorId="0" ref="C163">
      <text>
        <t xml:space="preserve">receiving join requests from the node</t>
      </text>
    </comment>
    <comment authorId="0" ref="C164">
      <text>
        <t xml:space="preserve">Sending the TDMA schedule</t>
      </text>
    </comment>
    <comment authorId="0" ref="C165">
      <text>
        <t xml:space="preserve">attaching to two neighboring nodes</t>
      </text>
    </comment>
    <comment authorId="0" ref="C167">
      <text>
        <t xml:space="preserve">receives communication from cluster nodes &amp; neighboring CHs + waking state</t>
      </text>
    </comment>
    <comment authorId="0" ref="C168">
      <text>
        <t xml:space="preserve">sends aggregated transmission</t>
      </text>
    </comment>
    <comment authorId="0" ref="C172">
      <text>
        <t xml:space="preserve">Sending out election nomination + waking state</t>
      </text>
    </comment>
    <comment authorId="0" ref="C173">
      <text>
        <t xml:space="preserve">receiving join requests from the node</t>
      </text>
    </comment>
    <comment authorId="0" ref="C174">
      <text>
        <t xml:space="preserve">Sending the TDMA schedule</t>
      </text>
    </comment>
    <comment authorId="0" ref="C175">
      <text>
        <t xml:space="preserve">attaching to two neighboring nodes</t>
      </text>
    </comment>
    <comment authorId="0" ref="C177">
      <text>
        <t xml:space="preserve">receives communication from cluster nodes &amp; neighboring CHs + waking state</t>
      </text>
    </comment>
    <comment authorId="0" ref="C178">
      <text>
        <t xml:space="preserve">sends aggregated transmission</t>
      </text>
    </comment>
    <comment authorId="0" ref="C182">
      <text>
        <t xml:space="preserve">Sending out election nomination + waking state</t>
      </text>
    </comment>
    <comment authorId="0" ref="C183">
      <text>
        <t xml:space="preserve">receiving join requests from the node</t>
      </text>
    </comment>
    <comment authorId="0" ref="C184">
      <text>
        <t xml:space="preserve">Sending the TDMA schedule</t>
      </text>
    </comment>
    <comment authorId="0" ref="C185">
      <text>
        <t xml:space="preserve">attaching to two neighboring nodes</t>
      </text>
    </comment>
    <comment authorId="0" ref="C187">
      <text>
        <t xml:space="preserve">receives communication from cluster nodes &amp; neighboring CHs + waking state</t>
      </text>
    </comment>
    <comment authorId="0" ref="C188">
      <text>
        <t xml:space="preserve">sends aggregated transmission</t>
      </text>
    </comment>
    <comment authorId="0" ref="C192">
      <text>
        <t xml:space="preserve">Sending out election nomination + waking state</t>
      </text>
    </comment>
    <comment authorId="0" ref="C193">
      <text>
        <t xml:space="preserve">receiving join requests from the node</t>
      </text>
    </comment>
    <comment authorId="0" ref="C194">
      <text>
        <t xml:space="preserve">Sending the TDMA schedule</t>
      </text>
    </comment>
    <comment authorId="0" ref="C195">
      <text>
        <t xml:space="preserve">attaching to two neighboring nodes</t>
      </text>
    </comment>
    <comment authorId="0" ref="C197">
      <text>
        <t xml:space="preserve">receives communication from cluster nodes &amp; neighboring CHs + waking state</t>
      </text>
    </comment>
    <comment authorId="0" ref="C198">
      <text>
        <t xml:space="preserve">sends aggregated transmission</t>
      </text>
    </comment>
    <comment authorId="0" ref="C202">
      <text>
        <t xml:space="preserve">Sending out election nomination + waking state</t>
      </text>
    </comment>
    <comment authorId="0" ref="C203">
      <text>
        <t xml:space="preserve">receiving join requests from the node</t>
      </text>
    </comment>
    <comment authorId="0" ref="C204">
      <text>
        <t xml:space="preserve">Sending the TDMA schedule</t>
      </text>
    </comment>
    <comment authorId="0" ref="C205">
      <text>
        <t xml:space="preserve">attaching to two neighboring nodes</t>
      </text>
    </comment>
    <comment authorId="0" ref="C207">
      <text>
        <t xml:space="preserve">receives communication from cluster nodes &amp; neighboring CHs + waking state</t>
      </text>
    </comment>
    <comment authorId="0" ref="C208">
      <text>
        <t xml:space="preserve">sends aggregated transmission</t>
      </text>
    </comment>
    <comment authorId="0" ref="C212">
      <text>
        <t xml:space="preserve">Sending out election nomination + waking state</t>
      </text>
    </comment>
    <comment authorId="0" ref="C213">
      <text>
        <t xml:space="preserve">receiving join requests from the node</t>
      </text>
    </comment>
    <comment authorId="0" ref="C214">
      <text>
        <t xml:space="preserve">Sending the TDMA schedule</t>
      </text>
    </comment>
    <comment authorId="0" ref="C215">
      <text>
        <t xml:space="preserve">attaching to two neighboring nodes</t>
      </text>
    </comment>
    <comment authorId="0" ref="C217">
      <text>
        <t xml:space="preserve">receives communication from cluster nodes &amp; neighboring CHs + waking state</t>
      </text>
    </comment>
    <comment authorId="0" ref="C218">
      <text>
        <t xml:space="preserve">sends aggregated transmission</t>
      </text>
    </comment>
    <comment authorId="0" ref="C222">
      <text>
        <t xml:space="preserve">Sending out election nomination + waking state</t>
      </text>
    </comment>
    <comment authorId="0" ref="C223">
      <text>
        <t xml:space="preserve">receiving join requests from the node</t>
      </text>
    </comment>
    <comment authorId="0" ref="C224">
      <text>
        <t xml:space="preserve">Sending the TDMA schedule</t>
      </text>
    </comment>
    <comment authorId="0" ref="C225">
      <text>
        <t xml:space="preserve">attaching to two neighboring nodes</t>
      </text>
    </comment>
    <comment authorId="0" ref="C227">
      <text>
        <t xml:space="preserve">receives communication from cluster nodes &amp; neighboring CHs + waking state</t>
      </text>
    </comment>
    <comment authorId="0" ref="C228">
      <text>
        <t xml:space="preserve">sends aggregated transmission</t>
      </text>
    </comment>
    <comment authorId="0" ref="C232">
      <text>
        <t xml:space="preserve">Sending out election nomination + waking state</t>
      </text>
    </comment>
    <comment authorId="0" ref="C233">
      <text>
        <t xml:space="preserve">receiving join requests from the node</t>
      </text>
    </comment>
    <comment authorId="0" ref="C234">
      <text>
        <t xml:space="preserve">Sending the TDMA schedule</t>
      </text>
    </comment>
    <comment authorId="0" ref="C235">
      <text>
        <t xml:space="preserve">attaching to two neighboring nodes</t>
      </text>
    </comment>
    <comment authorId="0" ref="C237">
      <text>
        <t xml:space="preserve">receives communication from cluster nodes &amp; neighboring CHs + waking state</t>
      </text>
    </comment>
    <comment authorId="0" ref="C238">
      <text>
        <t xml:space="preserve">sends aggregated transmission</t>
      </text>
    </comment>
    <comment authorId="0" ref="C242">
      <text>
        <t xml:space="preserve">Sending out election nomination + waking state</t>
      </text>
    </comment>
    <comment authorId="0" ref="C243">
      <text>
        <t xml:space="preserve">receiving join requests from the node</t>
      </text>
    </comment>
    <comment authorId="0" ref="C244">
      <text>
        <t xml:space="preserve">Sending the TDMA schedule</t>
      </text>
    </comment>
    <comment authorId="0" ref="C245">
      <text>
        <t xml:space="preserve">attaching to two neighboring nodes</t>
      </text>
    </comment>
    <comment authorId="0" ref="C247">
      <text>
        <t xml:space="preserve">receives communication from cluster nodes &amp; neighboring CHs + waking state</t>
      </text>
    </comment>
    <comment authorId="0" ref="C248">
      <text>
        <t xml:space="preserve">sends aggregated transmission</t>
      </text>
    </comment>
    <comment authorId="0" ref="C252">
      <text>
        <t xml:space="preserve">Sending out election nomination + waking state</t>
      </text>
    </comment>
    <comment authorId="0" ref="C253">
      <text>
        <t xml:space="preserve">receiving join requests from the node</t>
      </text>
    </comment>
    <comment authorId="0" ref="C254">
      <text>
        <t xml:space="preserve">Sending the TDMA schedule</t>
      </text>
    </comment>
    <comment authorId="0" ref="C255">
      <text>
        <t xml:space="preserve">attaching to two neighboring nodes</t>
      </text>
    </comment>
    <comment authorId="0" ref="C257">
      <text>
        <t xml:space="preserve">receives communication from cluster nodes &amp; neighboring CHs + waking state</t>
      </text>
    </comment>
    <comment authorId="0" ref="C258">
      <text>
        <t xml:space="preserve">sends aggregated transmission</t>
      </text>
    </comment>
    <comment authorId="0" ref="C262">
      <text>
        <t xml:space="preserve">Sending out election nomination + waking state</t>
      </text>
    </comment>
    <comment authorId="0" ref="C263">
      <text>
        <t xml:space="preserve">receiving join requests from the node</t>
      </text>
    </comment>
    <comment authorId="0" ref="C264">
      <text>
        <t xml:space="preserve">Sending the TDMA schedule</t>
      </text>
    </comment>
    <comment authorId="0" ref="C265">
      <text>
        <t xml:space="preserve">attaching to two neighboring nodes</t>
      </text>
    </comment>
    <comment authorId="0" ref="C267">
      <text>
        <t xml:space="preserve">receives communication from cluster nodes &amp; neighboring CHs + waking state</t>
      </text>
    </comment>
    <comment authorId="0" ref="C268">
      <text>
        <t xml:space="preserve">sends aggregated transmission</t>
      </text>
    </comment>
    <comment authorId="0" ref="C272">
      <text>
        <t xml:space="preserve">Sending out election nomination + waking state</t>
      </text>
    </comment>
    <comment authorId="0" ref="C273">
      <text>
        <t xml:space="preserve">receiving join requests from the node</t>
      </text>
    </comment>
    <comment authorId="0" ref="C274">
      <text>
        <t xml:space="preserve">Sending the TDMA schedule</t>
      </text>
    </comment>
    <comment authorId="0" ref="C275">
      <text>
        <t xml:space="preserve">attaching to two neighboring nodes</t>
      </text>
    </comment>
    <comment authorId="0" ref="C277">
      <text>
        <t xml:space="preserve">receives communication from cluster nodes &amp; neighboring CHs + waking state</t>
      </text>
    </comment>
    <comment authorId="0" ref="C278">
      <text>
        <t xml:space="preserve">sends aggregated transmission</t>
      </text>
    </comment>
    <comment authorId="0" ref="C282">
      <text>
        <t xml:space="preserve">Sending out election nomination + waking state</t>
      </text>
    </comment>
    <comment authorId="0" ref="C283">
      <text>
        <t xml:space="preserve">receiving join requests from the node</t>
      </text>
    </comment>
    <comment authorId="0" ref="C284">
      <text>
        <t xml:space="preserve">Sending the TDMA schedule</t>
      </text>
    </comment>
    <comment authorId="0" ref="C285">
      <text>
        <t xml:space="preserve">attaching to two neighboring nodes</t>
      </text>
    </comment>
    <comment authorId="0" ref="C287">
      <text>
        <t xml:space="preserve">receives communication from cluster nodes &amp; neighboring CHs + waking state</t>
      </text>
    </comment>
    <comment authorId="0" ref="C288">
      <text>
        <t xml:space="preserve">sends aggregated transmission</t>
      </text>
    </comment>
    <comment authorId="0" ref="C292">
      <text>
        <t xml:space="preserve">Sending out election nomination + waking state</t>
      </text>
    </comment>
    <comment authorId="0" ref="C293">
      <text>
        <t xml:space="preserve">receiving join requests from the node</t>
      </text>
    </comment>
    <comment authorId="0" ref="C294">
      <text>
        <t xml:space="preserve">Sending the TDMA schedule</t>
      </text>
    </comment>
    <comment authorId="0" ref="C295">
      <text>
        <t xml:space="preserve">attaching to two neighboring nodes</t>
      </text>
    </comment>
    <comment authorId="0" ref="C297">
      <text>
        <t xml:space="preserve">receives communication from cluster nodes &amp; neighboring CHs + waking state</t>
      </text>
    </comment>
    <comment authorId="0" ref="C298">
      <text>
        <t xml:space="preserve">sends aggregated transmission</t>
      </text>
    </comment>
    <comment authorId="0" ref="C302">
      <text>
        <t xml:space="preserve">Sending out election nomination + waking state</t>
      </text>
    </comment>
    <comment authorId="0" ref="C303">
      <text>
        <t xml:space="preserve">receiving join requests from the node</t>
      </text>
    </comment>
    <comment authorId="0" ref="C304">
      <text>
        <t xml:space="preserve">Sending the TDMA schedule</t>
      </text>
    </comment>
    <comment authorId="0" ref="C305">
      <text>
        <t xml:space="preserve">attaching to two neighboring nodes</t>
      </text>
    </comment>
    <comment authorId="0" ref="C307">
      <text>
        <t xml:space="preserve">receives communication from cluster nodes &amp; neighboring CHs + waking state</t>
      </text>
    </comment>
    <comment authorId="0" ref="C308">
      <text>
        <t xml:space="preserve">sends aggregated transmission</t>
      </text>
    </comment>
    <comment authorId="0" ref="C312">
      <text>
        <t xml:space="preserve">Sending out election nomination + waking state</t>
      </text>
    </comment>
    <comment authorId="0" ref="C313">
      <text>
        <t xml:space="preserve">receiving join requests from the node</t>
      </text>
    </comment>
    <comment authorId="0" ref="C314">
      <text>
        <t xml:space="preserve">Sending the TDMA schedule</t>
      </text>
    </comment>
    <comment authorId="0" ref="C315">
      <text>
        <t xml:space="preserve">attaching to two neighboring nodes</t>
      </text>
    </comment>
    <comment authorId="0" ref="C317">
      <text>
        <t xml:space="preserve">receives communication from cluster nodes &amp; neighboring CHs + waking state</t>
      </text>
    </comment>
    <comment authorId="0" ref="C318">
      <text>
        <t xml:space="preserve">sends aggregated transmission</t>
      </text>
    </comment>
    <comment authorId="0" ref="C322">
      <text>
        <t xml:space="preserve">Sending out election nomination + waking state</t>
      </text>
    </comment>
    <comment authorId="0" ref="C323">
      <text>
        <t xml:space="preserve">receiving join requests from the node</t>
      </text>
    </comment>
    <comment authorId="0" ref="C324">
      <text>
        <t xml:space="preserve">Sending the TDMA schedule</t>
      </text>
    </comment>
    <comment authorId="0" ref="C325">
      <text>
        <t xml:space="preserve">attaching to two neighboring nodes</t>
      </text>
    </comment>
    <comment authorId="0" ref="C327">
      <text>
        <t xml:space="preserve">receives communication from cluster nodes &amp; neighboring CHs + waking state</t>
      </text>
    </comment>
    <comment authorId="0" ref="C328">
      <text>
        <t xml:space="preserve">sends aggregated transmission</t>
      </text>
    </comment>
    <comment authorId="0" ref="C332">
      <text>
        <t xml:space="preserve">Sending out election nomination + waking state</t>
      </text>
    </comment>
    <comment authorId="0" ref="C333">
      <text>
        <t xml:space="preserve">receiving join requests from the node</t>
      </text>
    </comment>
    <comment authorId="0" ref="C334">
      <text>
        <t xml:space="preserve">Sending the TDMA schedule</t>
      </text>
    </comment>
    <comment authorId="0" ref="C335">
      <text>
        <t xml:space="preserve">attaching to two neighboring nodes</t>
      </text>
    </comment>
    <comment authorId="0" ref="C337">
      <text>
        <t xml:space="preserve">receives communication from cluster nodes &amp; neighboring CHs + waking state</t>
      </text>
    </comment>
    <comment authorId="0" ref="C338">
      <text>
        <t xml:space="preserve">sends aggregated transmission</t>
      </text>
    </comment>
    <comment authorId="0" ref="C342">
      <text>
        <t xml:space="preserve">Sending out election nomination + waking state</t>
      </text>
    </comment>
    <comment authorId="0" ref="C343">
      <text>
        <t xml:space="preserve">receiving join requests from the node</t>
      </text>
    </comment>
    <comment authorId="0" ref="C344">
      <text>
        <t xml:space="preserve">Sending the TDMA schedule</t>
      </text>
    </comment>
    <comment authorId="0" ref="C345">
      <text>
        <t xml:space="preserve">attaching to two neighboring nodes</t>
      </text>
    </comment>
    <comment authorId="0" ref="C347">
      <text>
        <t xml:space="preserve">receives communication from cluster nodes &amp; neighboring CHs + waking state</t>
      </text>
    </comment>
    <comment authorId="0" ref="C348">
      <text>
        <t xml:space="preserve">sends aggregated transmission</t>
      </text>
    </comment>
    <comment authorId="0" ref="C352">
      <text>
        <t xml:space="preserve">Sending out election nomination + waking state</t>
      </text>
    </comment>
    <comment authorId="0" ref="C353">
      <text>
        <t xml:space="preserve">receiving join requests from the node</t>
      </text>
    </comment>
    <comment authorId="0" ref="C354">
      <text>
        <t xml:space="preserve">Sending the TDMA schedule</t>
      </text>
    </comment>
    <comment authorId="0" ref="C355">
      <text>
        <t xml:space="preserve">attaching to two neighboring nodes</t>
      </text>
    </comment>
    <comment authorId="0" ref="C357">
      <text>
        <t xml:space="preserve">receives communication from cluster nodes &amp; neighboring CHs + waking state</t>
      </text>
    </comment>
    <comment authorId="0" ref="C358">
      <text>
        <t xml:space="preserve">sends aggregated transmission</t>
      </text>
    </comment>
    <comment authorId="0" ref="C362">
      <text>
        <t xml:space="preserve">Sending out election nomination + waking state</t>
      </text>
    </comment>
    <comment authorId="0" ref="C363">
      <text>
        <t xml:space="preserve">receiving join requests from the node</t>
      </text>
    </comment>
    <comment authorId="0" ref="C364">
      <text>
        <t xml:space="preserve">Sending the TDMA schedule</t>
      </text>
    </comment>
    <comment authorId="0" ref="C365">
      <text>
        <t xml:space="preserve">attaching to two neighboring nodes</t>
      </text>
    </comment>
    <comment authorId="0" ref="C367">
      <text>
        <t xml:space="preserve">receives communication from cluster nodes &amp; neighboring CHs + waking state</t>
      </text>
    </comment>
    <comment authorId="0" ref="C368">
      <text>
        <t xml:space="preserve">sends aggregated transmission</t>
      </text>
    </comment>
    <comment authorId="0" ref="C372">
      <text>
        <t xml:space="preserve">Sending out election nomination + waking state</t>
      </text>
    </comment>
    <comment authorId="0" ref="C373">
      <text>
        <t xml:space="preserve">receiving join requests from the node</t>
      </text>
    </comment>
    <comment authorId="0" ref="C374">
      <text>
        <t xml:space="preserve">Sending the TDMA schedule</t>
      </text>
    </comment>
    <comment authorId="0" ref="C375">
      <text>
        <t xml:space="preserve">attaching to two neighboring nodes</t>
      </text>
    </comment>
    <comment authorId="0" ref="C377">
      <text>
        <t xml:space="preserve">receives communication from cluster nodes &amp; neighboring CHs + waking state</t>
      </text>
    </comment>
    <comment authorId="0" ref="C378">
      <text>
        <t xml:space="preserve">sends aggregated transmission</t>
      </text>
    </comment>
    <comment authorId="0" ref="C382">
      <text>
        <t xml:space="preserve">Sending out election nomination + waking state</t>
      </text>
    </comment>
    <comment authorId="0" ref="C383">
      <text>
        <t xml:space="preserve">receiving join requests from the node</t>
      </text>
    </comment>
    <comment authorId="0" ref="C384">
      <text>
        <t xml:space="preserve">Sending the TDMA schedule</t>
      </text>
    </comment>
    <comment authorId="0" ref="C385">
      <text>
        <t xml:space="preserve">attaching to two neighboring nodes</t>
      </text>
    </comment>
    <comment authorId="0" ref="C387">
      <text>
        <t xml:space="preserve">receives communication from cluster nodes &amp; neighboring CHs + waking state</t>
      </text>
    </comment>
    <comment authorId="0" ref="C388">
      <text>
        <t xml:space="preserve">sends aggregated transmission</t>
      </text>
    </comment>
    <comment authorId="0" ref="C392">
      <text>
        <t xml:space="preserve">Sending out election nomination + waking state</t>
      </text>
    </comment>
    <comment authorId="0" ref="C393">
      <text>
        <t xml:space="preserve">receiving join requests from the node</t>
      </text>
    </comment>
    <comment authorId="0" ref="C394">
      <text>
        <t xml:space="preserve">Sending the TDMA schedule</t>
      </text>
    </comment>
    <comment authorId="0" ref="C395">
      <text>
        <t xml:space="preserve">attaching to two neighboring nodes</t>
      </text>
    </comment>
    <comment authorId="0" ref="C397">
      <text>
        <t xml:space="preserve">receives communication from cluster nodes &amp; neighboring CHs + waking state</t>
      </text>
    </comment>
    <comment authorId="0" ref="C398">
      <text>
        <t xml:space="preserve">sends aggregated transmission</t>
      </text>
    </comment>
    <comment authorId="0" ref="C402">
      <text>
        <t xml:space="preserve">Sending out election nomination + waking state</t>
      </text>
    </comment>
    <comment authorId="0" ref="C403">
      <text>
        <t xml:space="preserve">receiving join requests from the node</t>
      </text>
    </comment>
    <comment authorId="0" ref="C404">
      <text>
        <t xml:space="preserve">Sending the TDMA schedule</t>
      </text>
    </comment>
    <comment authorId="0" ref="C405">
      <text>
        <t xml:space="preserve">attaching to two neighboring nodes</t>
      </text>
    </comment>
    <comment authorId="0" ref="C407">
      <text>
        <t xml:space="preserve">receives communication from cluster nodes &amp; neighboring CHs + waking state</t>
      </text>
    </comment>
    <comment authorId="0" ref="C408">
      <text>
        <t xml:space="preserve">sends aggregated transmission</t>
      </text>
    </comment>
    <comment authorId="0" ref="C412">
      <text>
        <t xml:space="preserve">Sending out election nomination + waking state</t>
      </text>
    </comment>
    <comment authorId="0" ref="C413">
      <text>
        <t xml:space="preserve">receiving join requests from the node</t>
      </text>
    </comment>
    <comment authorId="0" ref="C414">
      <text>
        <t xml:space="preserve">Sending the TDMA schedule</t>
      </text>
    </comment>
    <comment authorId="0" ref="C415">
      <text>
        <t xml:space="preserve">attaching to two neighboring nodes</t>
      </text>
    </comment>
    <comment authorId="0" ref="C417">
      <text>
        <t xml:space="preserve">receives communication from cluster nodes &amp; neighboring CHs + waking state</t>
      </text>
    </comment>
    <comment authorId="0" ref="C418">
      <text>
        <t xml:space="preserve">sends aggregated transmission</t>
      </text>
    </comment>
    <comment authorId="0" ref="C422">
      <text>
        <t xml:space="preserve">Sending out election nomination + waking state</t>
      </text>
    </comment>
    <comment authorId="0" ref="C423">
      <text>
        <t xml:space="preserve">receiving join requests from the node</t>
      </text>
    </comment>
    <comment authorId="0" ref="C424">
      <text>
        <t xml:space="preserve">Sending the TDMA schedule</t>
      </text>
    </comment>
    <comment authorId="0" ref="C425">
      <text>
        <t xml:space="preserve">attaching to two neighboring nodes</t>
      </text>
    </comment>
    <comment authorId="0" ref="C427">
      <text>
        <t xml:space="preserve">receives communication from cluster nodes &amp; neighboring CHs + waking state</t>
      </text>
    </comment>
    <comment authorId="0" ref="C428">
      <text>
        <t xml:space="preserve">sends aggregated transmission</t>
      </text>
    </comment>
    <comment authorId="0" ref="C432">
      <text>
        <t xml:space="preserve">Sending out election nomination + waking state</t>
      </text>
    </comment>
    <comment authorId="0" ref="C433">
      <text>
        <t xml:space="preserve">receiving join requests from the node</t>
      </text>
    </comment>
    <comment authorId="0" ref="C434">
      <text>
        <t xml:space="preserve">Sending the TDMA schedule</t>
      </text>
    </comment>
    <comment authorId="0" ref="C435">
      <text>
        <t xml:space="preserve">attaching to two neighboring nodes</t>
      </text>
    </comment>
    <comment authorId="0" ref="C437">
      <text>
        <t xml:space="preserve">receives communication from cluster nodes &amp; neighboring CHs + waking state</t>
      </text>
    </comment>
    <comment authorId="0" ref="C438">
      <text>
        <t xml:space="preserve">sends aggregated transmission</t>
      </text>
    </comment>
    <comment authorId="0" ref="C442">
      <text>
        <t xml:space="preserve">Sending out election nomination + waking state</t>
      </text>
    </comment>
    <comment authorId="0" ref="C443">
      <text>
        <t xml:space="preserve">receiving join requests from the node</t>
      </text>
    </comment>
    <comment authorId="0" ref="C444">
      <text>
        <t xml:space="preserve">Sending the TDMA schedule</t>
      </text>
    </comment>
    <comment authorId="0" ref="C445">
      <text>
        <t xml:space="preserve">attaching to two neighboring nodes</t>
      </text>
    </comment>
    <comment authorId="0" ref="C447">
      <text>
        <t xml:space="preserve">receives communication from cluster nodes &amp; neighboring CHs + waking state</t>
      </text>
    </comment>
    <comment authorId="0" ref="C448">
      <text>
        <t xml:space="preserve">sends aggregated transmission</t>
      </text>
    </comment>
    <comment authorId="0" ref="C452">
      <text>
        <t xml:space="preserve">Sending out election nomination + waking state</t>
      </text>
    </comment>
    <comment authorId="0" ref="C453">
      <text>
        <t xml:space="preserve">receiving join requests from the node</t>
      </text>
    </comment>
    <comment authorId="0" ref="C454">
      <text>
        <t xml:space="preserve">Sending the TDMA schedule</t>
      </text>
    </comment>
    <comment authorId="0" ref="C455">
      <text>
        <t xml:space="preserve">attaching to two neighboring nodes</t>
      </text>
    </comment>
    <comment authorId="0" ref="C457">
      <text>
        <t xml:space="preserve">receives communication from cluster nodes &amp; neighboring CHs + waking state</t>
      </text>
    </comment>
    <comment authorId="0" ref="C458">
      <text>
        <t xml:space="preserve">sends aggregated transmission</t>
      </text>
    </comment>
    <comment authorId="0" ref="C462">
      <text>
        <t xml:space="preserve">Sending out election nomination + waking state</t>
      </text>
    </comment>
    <comment authorId="0" ref="C463">
      <text>
        <t xml:space="preserve">receiving join requests from the node</t>
      </text>
    </comment>
    <comment authorId="0" ref="C464">
      <text>
        <t xml:space="preserve">Sending the TDMA schedule</t>
      </text>
    </comment>
    <comment authorId="0" ref="C465">
      <text>
        <t xml:space="preserve">attaching to two neighboring nodes</t>
      </text>
    </comment>
    <comment authorId="0" ref="C467">
      <text>
        <t xml:space="preserve">receives communication from cluster nodes &amp; neighboring CHs + waking state</t>
      </text>
    </comment>
    <comment authorId="0" ref="C468">
      <text>
        <t xml:space="preserve">sends aggregated transmission</t>
      </text>
    </comment>
    <comment authorId="0" ref="C472">
      <text>
        <t xml:space="preserve">Sending out election nomination + waking state</t>
      </text>
    </comment>
    <comment authorId="0" ref="C473">
      <text>
        <t xml:space="preserve">receiving join requests from the node</t>
      </text>
    </comment>
    <comment authorId="0" ref="C474">
      <text>
        <t xml:space="preserve">Sending the TDMA schedule</t>
      </text>
    </comment>
    <comment authorId="0" ref="C475">
      <text>
        <t xml:space="preserve">attaching to two neighboring nodes</t>
      </text>
    </comment>
    <comment authorId="0" ref="C477">
      <text>
        <t xml:space="preserve">receives communication from cluster nodes &amp; neighboring CHs + waking state</t>
      </text>
    </comment>
    <comment authorId="0" ref="C478">
      <text>
        <t xml:space="preserve">sends aggregated transmission</t>
      </text>
    </comment>
    <comment authorId="0" ref="C482">
      <text>
        <t xml:space="preserve">Sending out election nomination + waking state</t>
      </text>
    </comment>
    <comment authorId="0" ref="C483">
      <text>
        <t xml:space="preserve">receiving join requests from the node</t>
      </text>
    </comment>
    <comment authorId="0" ref="C484">
      <text>
        <t xml:space="preserve">Sending the TDMA schedule</t>
      </text>
    </comment>
    <comment authorId="0" ref="C485">
      <text>
        <t xml:space="preserve">attaching to two neighboring nodes</t>
      </text>
    </comment>
    <comment authorId="0" ref="C487">
      <text>
        <t xml:space="preserve">receives communication from cluster nodes &amp; neighboring CHs + waking state</t>
      </text>
    </comment>
    <comment authorId="0" ref="C488">
      <text>
        <t xml:space="preserve">sends aggregated transmission</t>
      </text>
    </comment>
    <comment authorId="0" ref="C492">
      <text>
        <t xml:space="preserve">Sending out election nomination + waking state</t>
      </text>
    </comment>
    <comment authorId="0" ref="C493">
      <text>
        <t xml:space="preserve">receiving join requests from the node</t>
      </text>
    </comment>
    <comment authorId="0" ref="C494">
      <text>
        <t xml:space="preserve">Sending the TDMA schedule</t>
      </text>
    </comment>
    <comment authorId="0" ref="C495">
      <text>
        <t xml:space="preserve">attaching to two neighboring nodes</t>
      </text>
    </comment>
    <comment authorId="0" ref="C497">
      <text>
        <t xml:space="preserve">receives communication from cluster nodes &amp; neighboring CHs + waking state</t>
      </text>
    </comment>
    <comment authorId="0" ref="C498">
      <text>
        <t xml:space="preserve">sends aggregated transmission</t>
      </text>
    </comment>
    <comment authorId="0" ref="C502">
      <text>
        <t xml:space="preserve">Sending out election nomination + waking state</t>
      </text>
    </comment>
    <comment authorId="0" ref="C503">
      <text>
        <t xml:space="preserve">receiving join requests from the node</t>
      </text>
    </comment>
    <comment authorId="0" ref="C504">
      <text>
        <t xml:space="preserve">Sending the TDMA schedule</t>
      </text>
    </comment>
    <comment authorId="0" ref="C505">
      <text>
        <t xml:space="preserve">attaching to two neighboring nodes</t>
      </text>
    </comment>
    <comment authorId="0" ref="C507">
      <text>
        <t xml:space="preserve">receives communication from cluster nodes &amp; neighboring CHs + waking state</t>
      </text>
    </comment>
    <comment authorId="0" ref="C508">
      <text>
        <t xml:space="preserve">sends aggregated transmission</t>
      </text>
    </comment>
    <comment authorId="0" ref="C512">
      <text>
        <t xml:space="preserve">Sending out election nomination + waking state</t>
      </text>
    </comment>
    <comment authorId="0" ref="C513">
      <text>
        <t xml:space="preserve">receiving join requests from the node</t>
      </text>
    </comment>
    <comment authorId="0" ref="C514">
      <text>
        <t xml:space="preserve">Sending the TDMA schedule</t>
      </text>
    </comment>
    <comment authorId="0" ref="C515">
      <text>
        <t xml:space="preserve">attaching to two neighboring nodes</t>
      </text>
    </comment>
    <comment authorId="0" ref="C517">
      <text>
        <t xml:space="preserve">receives communication from cluster nodes &amp; neighboring CHs + waking state</t>
      </text>
    </comment>
    <comment authorId="0" ref="C518">
      <text>
        <t xml:space="preserve">sends aggregated transmission</t>
      </text>
    </comment>
    <comment authorId="0" ref="C522">
      <text>
        <t xml:space="preserve">Sending out election nomination + waking state</t>
      </text>
    </comment>
    <comment authorId="0" ref="C523">
      <text>
        <t xml:space="preserve">receiving join requests from the node</t>
      </text>
    </comment>
    <comment authorId="0" ref="C524">
      <text>
        <t xml:space="preserve">Sending the TDMA schedule</t>
      </text>
    </comment>
    <comment authorId="0" ref="C525">
      <text>
        <t xml:space="preserve">attaching to two neighboring nodes</t>
      </text>
    </comment>
    <comment authorId="0" ref="C527">
      <text>
        <t xml:space="preserve">receives communication from cluster nodes &amp; neighboring CHs + waking state</t>
      </text>
    </comment>
    <comment authorId="0" ref="C528">
      <text>
        <t xml:space="preserve">sends aggregated transmission</t>
      </text>
    </comment>
    <comment authorId="0" ref="C532">
      <text>
        <t xml:space="preserve">Sending out election nomination + waking state</t>
      </text>
    </comment>
    <comment authorId="0" ref="C533">
      <text>
        <t xml:space="preserve">receiving join requests from the node</t>
      </text>
    </comment>
    <comment authorId="0" ref="C534">
      <text>
        <t xml:space="preserve">Sending the TDMA schedule</t>
      </text>
    </comment>
    <comment authorId="0" ref="C535">
      <text>
        <t xml:space="preserve">attaching to two neighboring nodes</t>
      </text>
    </comment>
    <comment authorId="0" ref="C537">
      <text>
        <t xml:space="preserve">receives communication from cluster nodes &amp; neighboring CHs + waking state</t>
      </text>
    </comment>
    <comment authorId="0" ref="C538">
      <text>
        <t xml:space="preserve">sends aggregated transmission</t>
      </text>
    </comment>
    <comment authorId="0" ref="C542">
      <text>
        <t xml:space="preserve">Sending out election nomination + waking state</t>
      </text>
    </comment>
    <comment authorId="0" ref="C543">
      <text>
        <t xml:space="preserve">receiving join requests from the node</t>
      </text>
    </comment>
    <comment authorId="0" ref="C544">
      <text>
        <t xml:space="preserve">Sending the TDMA schedule</t>
      </text>
    </comment>
    <comment authorId="0" ref="C545">
      <text>
        <t xml:space="preserve">attaching to two neighboring nodes</t>
      </text>
    </comment>
    <comment authorId="0" ref="C547">
      <text>
        <t xml:space="preserve">receives communication from cluster nodes &amp; neighboring CHs + waking state</t>
      </text>
    </comment>
    <comment authorId="0" ref="C548">
      <text>
        <t xml:space="preserve">sends aggregated transmission</t>
      </text>
    </comment>
    <comment authorId="0" ref="C552">
      <text>
        <t xml:space="preserve">Sending out election nomination + waking state</t>
      </text>
    </comment>
    <comment authorId="0" ref="C553">
      <text>
        <t xml:space="preserve">receiving join requests from the node</t>
      </text>
    </comment>
    <comment authorId="0" ref="C554">
      <text>
        <t xml:space="preserve">Sending the TDMA schedule</t>
      </text>
    </comment>
    <comment authorId="0" ref="C555">
      <text>
        <t xml:space="preserve">attaching to two neighboring nodes</t>
      </text>
    </comment>
    <comment authorId="0" ref="C557">
      <text>
        <t xml:space="preserve">receives communication from cluster nodes &amp; neighboring CHs + waking state</t>
      </text>
    </comment>
    <comment authorId="0" ref="C558">
      <text>
        <t xml:space="preserve">sends aggregated transmission</t>
      </text>
    </comment>
    <comment authorId="0" ref="C562">
      <text>
        <t xml:space="preserve">Sending out election nomination + waking state</t>
      </text>
    </comment>
    <comment authorId="0" ref="C563">
      <text>
        <t xml:space="preserve">receiving join requests from the node</t>
      </text>
    </comment>
    <comment authorId="0" ref="C564">
      <text>
        <t xml:space="preserve">Sending the TDMA schedule</t>
      </text>
    </comment>
    <comment authorId="0" ref="C565">
      <text>
        <t xml:space="preserve">attaching to two neighboring nodes</t>
      </text>
    </comment>
    <comment authorId="0" ref="C567">
      <text>
        <t xml:space="preserve">receives communication from cluster nodes &amp; neighboring CHs + waking state</t>
      </text>
    </comment>
    <comment authorId="0" ref="C568">
      <text>
        <t xml:space="preserve">sends aggregated transmission</t>
      </text>
    </comment>
    <comment authorId="0" ref="C572">
      <text>
        <t xml:space="preserve">Sending out election nomination + waking state</t>
      </text>
    </comment>
    <comment authorId="0" ref="C573">
      <text>
        <t xml:space="preserve">receiving join requests from the node</t>
      </text>
    </comment>
    <comment authorId="0" ref="C574">
      <text>
        <t xml:space="preserve">Sending the TDMA schedule</t>
      </text>
    </comment>
    <comment authorId="0" ref="C575">
      <text>
        <t xml:space="preserve">attaching to two neighboring nodes</t>
      </text>
    </comment>
    <comment authorId="0" ref="C577">
      <text>
        <t xml:space="preserve">receives communication from cluster nodes &amp; neighboring CHs + waking state</t>
      </text>
    </comment>
    <comment authorId="0" ref="C578">
      <text>
        <t xml:space="preserve">sends aggregated transmission</t>
      </text>
    </comment>
    <comment authorId="0" ref="C582">
      <text>
        <t xml:space="preserve">Sending out election nomination + waking state</t>
      </text>
    </comment>
    <comment authorId="0" ref="C583">
      <text>
        <t xml:space="preserve">receiving join requests from the node</t>
      </text>
    </comment>
    <comment authorId="0" ref="C584">
      <text>
        <t xml:space="preserve">Sending the TDMA schedule</t>
      </text>
    </comment>
    <comment authorId="0" ref="C585">
      <text>
        <t xml:space="preserve">attaching to two neighboring nodes</t>
      </text>
    </comment>
    <comment authorId="0" ref="C587">
      <text>
        <t xml:space="preserve">receives communication from cluster nodes &amp; neighboring CHs + waking state</t>
      </text>
    </comment>
    <comment authorId="0" ref="C588">
      <text>
        <t xml:space="preserve">sends aggregated transmission</t>
      </text>
    </comment>
    <comment authorId="0" ref="C592">
      <text>
        <t xml:space="preserve">Sending out election nomination + waking state</t>
      </text>
    </comment>
    <comment authorId="0" ref="C593">
      <text>
        <t xml:space="preserve">receiving join requests from the node</t>
      </text>
    </comment>
    <comment authorId="0" ref="C594">
      <text>
        <t xml:space="preserve">Sending the TDMA schedule</t>
      </text>
    </comment>
    <comment authorId="0" ref="C595">
      <text>
        <t xml:space="preserve">attaching to two neighboring nodes</t>
      </text>
    </comment>
    <comment authorId="0" ref="C597">
      <text>
        <t xml:space="preserve">receives communication from cluster nodes &amp; neighboring CHs + waking state</t>
      </text>
    </comment>
    <comment authorId="0" ref="C598">
      <text>
        <t xml:space="preserve">sends aggregated transmission</t>
      </text>
    </comment>
    <comment authorId="0" ref="C602">
      <text>
        <t xml:space="preserve">Sending out election nomination + waking state</t>
      </text>
    </comment>
    <comment authorId="0" ref="C603">
      <text>
        <t xml:space="preserve">receiving join requests from the node</t>
      </text>
    </comment>
    <comment authorId="0" ref="C604">
      <text>
        <t xml:space="preserve">Sending the TDMA schedule</t>
      </text>
    </comment>
    <comment authorId="0" ref="C605">
      <text>
        <t xml:space="preserve">attaching to two neighboring nodes</t>
      </text>
    </comment>
    <comment authorId="0" ref="C607">
      <text>
        <t xml:space="preserve">receives communication from cluster nodes &amp; neighboring CHs + waking state</t>
      </text>
    </comment>
    <comment authorId="0" ref="C608">
      <text>
        <t xml:space="preserve">sends aggregated transmission</t>
      </text>
    </comment>
    <comment authorId="0" ref="C612">
      <text>
        <t xml:space="preserve">Sending out election nomination + waking state</t>
      </text>
    </comment>
    <comment authorId="0" ref="C613">
      <text>
        <t xml:space="preserve">receiving join requests from the node</t>
      </text>
    </comment>
    <comment authorId="0" ref="C614">
      <text>
        <t xml:space="preserve">Sending the TDMA schedule</t>
      </text>
    </comment>
    <comment authorId="0" ref="C615">
      <text>
        <t xml:space="preserve">attaching to two neighboring nodes</t>
      </text>
    </comment>
    <comment authorId="0" ref="C617">
      <text>
        <t xml:space="preserve">receives communication from cluster nodes &amp; neighboring CHs + waking state</t>
      </text>
    </comment>
    <comment authorId="0" ref="C618">
      <text>
        <t xml:space="preserve">sends aggregated transmission</t>
      </text>
    </comment>
    <comment authorId="0" ref="C622">
      <text>
        <t xml:space="preserve">Sending out election nomination + waking state</t>
      </text>
    </comment>
    <comment authorId="0" ref="C623">
      <text>
        <t xml:space="preserve">receiving join requests from the node</t>
      </text>
    </comment>
    <comment authorId="0" ref="C624">
      <text>
        <t xml:space="preserve">Sending the TDMA schedule</t>
      </text>
    </comment>
    <comment authorId="0" ref="C625">
      <text>
        <t xml:space="preserve">attaching to two neighboring nodes</t>
      </text>
    </comment>
    <comment authorId="0" ref="C627">
      <text>
        <t xml:space="preserve">receives communication from cluster nodes &amp; neighboring CHs + waking state</t>
      </text>
    </comment>
    <comment authorId="0" ref="C628">
      <text>
        <t xml:space="preserve">sends aggregated transmission</t>
      </text>
    </comment>
    <comment authorId="0" ref="C632">
      <text>
        <t xml:space="preserve">Sending out election nomination + waking state</t>
      </text>
    </comment>
    <comment authorId="0" ref="C633">
      <text>
        <t xml:space="preserve">receiving join requests from the node</t>
      </text>
    </comment>
    <comment authorId="0" ref="C634">
      <text>
        <t xml:space="preserve">Sending the TDMA schedule</t>
      </text>
    </comment>
    <comment authorId="0" ref="C635">
      <text>
        <t xml:space="preserve">attaching to two neighboring nodes</t>
      </text>
    </comment>
    <comment authorId="0" ref="C637">
      <text>
        <t xml:space="preserve">receives communication from cluster nodes &amp; neighboring CHs + waking state</t>
      </text>
    </comment>
    <comment authorId="0" ref="C638">
      <text>
        <t xml:space="preserve">sends aggregated transmission</t>
      </text>
    </comment>
    <comment authorId="0" ref="C642">
      <text>
        <t xml:space="preserve">Sending out election nomination + waking state</t>
      </text>
    </comment>
    <comment authorId="0" ref="C643">
      <text>
        <t xml:space="preserve">receiving join requests from the node</t>
      </text>
    </comment>
    <comment authorId="0" ref="C644">
      <text>
        <t xml:space="preserve">Sending the TDMA schedule</t>
      </text>
    </comment>
    <comment authorId="0" ref="C645">
      <text>
        <t xml:space="preserve">attaching to two neighboring nodes</t>
      </text>
    </comment>
    <comment authorId="0" ref="C647">
      <text>
        <t xml:space="preserve">receives communication from cluster nodes &amp; neighboring CHs + waking state</t>
      </text>
    </comment>
    <comment authorId="0" ref="C648">
      <text>
        <t xml:space="preserve">sends aggregated transmission</t>
      </text>
    </comment>
    <comment authorId="0" ref="C652">
      <text>
        <t xml:space="preserve">Sending out election nomination + waking state</t>
      </text>
    </comment>
    <comment authorId="0" ref="C653">
      <text>
        <t xml:space="preserve">receiving join requests from the node</t>
      </text>
    </comment>
    <comment authorId="0" ref="C654">
      <text>
        <t xml:space="preserve">Sending the TDMA schedule</t>
      </text>
    </comment>
    <comment authorId="0" ref="C655">
      <text>
        <t xml:space="preserve">attaching to two neighboring nodes</t>
      </text>
    </comment>
    <comment authorId="0" ref="C657">
      <text>
        <t xml:space="preserve">receives communication from cluster nodes &amp; neighboring CHs + waking state</t>
      </text>
    </comment>
    <comment authorId="0" ref="C658">
      <text>
        <t xml:space="preserve">sends aggregated transmission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Optimal Conditions: No Jammers present, little noise, equal node distribution
</t>
      </text>
    </comment>
    <comment authorId="0" ref="C2">
      <text>
        <t xml:space="preserve">Sending out election nomination + waking state</t>
      </text>
    </comment>
    <comment authorId="0" ref="C3">
      <text>
        <t xml:space="preserve">receiving join requests from the node</t>
      </text>
    </comment>
    <comment authorId="0" ref="C4">
      <text>
        <t xml:space="preserve">Sending the TDMA schedule</t>
      </text>
    </comment>
    <comment authorId="0" ref="C6">
      <text>
        <t xml:space="preserve">receives communication from cluster nodes + waking state</t>
      </text>
    </comment>
    <comment authorId="0" ref="C7">
      <text>
        <t xml:space="preserve">sends aggregated transmission</t>
      </text>
    </comment>
    <comment authorId="0" ref="C10">
      <text>
        <t xml:space="preserve">Sending out election nomination + waking state</t>
      </text>
    </comment>
    <comment authorId="0" ref="C11">
      <text>
        <t xml:space="preserve">receiving join requests from the node</t>
      </text>
    </comment>
    <comment authorId="0" ref="C12">
      <text>
        <t xml:space="preserve">receiving join requests from the node</t>
      </text>
    </comment>
    <comment authorId="0" ref="C14">
      <text>
        <t xml:space="preserve">receiving join requests from the node</t>
      </text>
    </comment>
    <comment authorId="0" ref="C15">
      <text>
        <t xml:space="preserve">sends aggregated transmission</t>
      </text>
    </comment>
    <comment authorId="0" ref="C18">
      <text>
        <t xml:space="preserve">Sending out election nomination + waking state</t>
      </text>
    </comment>
    <comment authorId="0" ref="C19">
      <text>
        <t xml:space="preserve">receiving join requests from the node</t>
      </text>
    </comment>
    <comment authorId="0" ref="C20">
      <text>
        <t xml:space="preserve">receiving join requests from the node</t>
      </text>
    </comment>
    <comment authorId="0" ref="C22">
      <text>
        <t xml:space="preserve">receiving join requests from the node</t>
      </text>
    </comment>
    <comment authorId="0" ref="C23">
      <text>
        <t xml:space="preserve">sends aggregated transmission</t>
      </text>
    </comment>
    <comment authorId="0" ref="C26">
      <text>
        <t xml:space="preserve">Sending out election nomination + waking state</t>
      </text>
    </comment>
    <comment authorId="0" ref="C27">
      <text>
        <t xml:space="preserve">receiving join requests from the node</t>
      </text>
    </comment>
    <comment authorId="0" ref="C28">
      <text>
        <t xml:space="preserve">receiving join requests from the node</t>
      </text>
    </comment>
    <comment authorId="0" ref="C30">
      <text>
        <t xml:space="preserve">receiving join requests from the node</t>
      </text>
    </comment>
    <comment authorId="0" ref="C31">
      <text>
        <t xml:space="preserve">sends aggregated transmission</t>
      </text>
    </comment>
    <comment authorId="0" ref="C34">
      <text>
        <t xml:space="preserve">Sending out election nomination + waking state</t>
      </text>
    </comment>
    <comment authorId="0" ref="C35">
      <text>
        <t xml:space="preserve">receiving join requests from the node</t>
      </text>
    </comment>
    <comment authorId="0" ref="C36">
      <text>
        <t xml:space="preserve">receiving join requests from the node</t>
      </text>
    </comment>
    <comment authorId="0" ref="C38">
      <text>
        <t xml:space="preserve">receiving join requests from the node</t>
      </text>
    </comment>
    <comment authorId="0" ref="C39">
      <text>
        <t xml:space="preserve">sends aggregated transmission</t>
      </text>
    </comment>
    <comment authorId="0" ref="C42">
      <text>
        <t xml:space="preserve">Sending out election nomination + waking state</t>
      </text>
    </comment>
    <comment authorId="0" ref="C43">
      <text>
        <t xml:space="preserve">receiving join requests from the node</t>
      </text>
    </comment>
    <comment authorId="0" ref="C44">
      <text>
        <t xml:space="preserve">receiving join requests from the node</t>
      </text>
    </comment>
    <comment authorId="0" ref="C46">
      <text>
        <t xml:space="preserve">receiving join requests from the node</t>
      </text>
    </comment>
    <comment authorId="0" ref="C47">
      <text>
        <t xml:space="preserve">sends aggregated transmission</t>
      </text>
    </comment>
    <comment authorId="0" ref="C50">
      <text>
        <t xml:space="preserve">Sending out election nomination + waking state</t>
      </text>
    </comment>
    <comment authorId="0" ref="C51">
      <text>
        <t xml:space="preserve">receiving join requests from the node</t>
      </text>
    </comment>
    <comment authorId="0" ref="C52">
      <text>
        <t xml:space="preserve">receiving join requests from the node</t>
      </text>
    </comment>
    <comment authorId="0" ref="C54">
      <text>
        <t xml:space="preserve">receiving join requests from the node</t>
      </text>
    </comment>
    <comment authorId="0" ref="C55">
      <text>
        <t xml:space="preserve">sends aggregated transmission</t>
      </text>
    </comment>
    <comment authorId="0" ref="C58">
      <text>
        <t xml:space="preserve">Sending out election nomination + waking state</t>
      </text>
    </comment>
    <comment authorId="0" ref="C59">
      <text>
        <t xml:space="preserve">receiving join requests from the node</t>
      </text>
    </comment>
    <comment authorId="0" ref="C60">
      <text>
        <t xml:space="preserve">receiving join requests from the node</t>
      </text>
    </comment>
    <comment authorId="0" ref="C62">
      <text>
        <t xml:space="preserve">receiving join requests from the node</t>
      </text>
    </comment>
    <comment authorId="0" ref="C63">
      <text>
        <t xml:space="preserve">sends aggregated transmission</t>
      </text>
    </comment>
    <comment authorId="0" ref="C66">
      <text>
        <t xml:space="preserve">Sending out election nomination + waking state</t>
      </text>
    </comment>
    <comment authorId="0" ref="C67">
      <text>
        <t xml:space="preserve">receiving join requests from the node</t>
      </text>
    </comment>
    <comment authorId="0" ref="C68">
      <text>
        <t xml:space="preserve">receiving join requests from the node</t>
      </text>
    </comment>
    <comment authorId="0" ref="C70">
      <text>
        <t xml:space="preserve">receiving join requests from the node</t>
      </text>
    </comment>
    <comment authorId="0" ref="C71">
      <text>
        <t xml:space="preserve">sends aggregated transmission</t>
      </text>
    </comment>
    <comment authorId="0" ref="C74">
      <text>
        <t xml:space="preserve">Sending out election nomination + waking state</t>
      </text>
    </comment>
    <comment authorId="0" ref="C75">
      <text>
        <t xml:space="preserve">receiving join requests from the node</t>
      </text>
    </comment>
    <comment authorId="0" ref="C76">
      <text>
        <t xml:space="preserve">receiving join requests from the node</t>
      </text>
    </comment>
    <comment authorId="0" ref="C78">
      <text>
        <t xml:space="preserve">receiving join requests from the node</t>
      </text>
    </comment>
    <comment authorId="0" ref="C79">
      <text>
        <t xml:space="preserve">sends aggregated transmission</t>
      </text>
    </comment>
    <comment authorId="0" ref="C82">
      <text>
        <t xml:space="preserve">Sending out election nomination + waking state</t>
      </text>
    </comment>
    <comment authorId="0" ref="C83">
      <text>
        <t xml:space="preserve">receiving join requests from the node</t>
      </text>
    </comment>
    <comment authorId="0" ref="C84">
      <text>
        <t xml:space="preserve">receiving join requests from the node</t>
      </text>
    </comment>
    <comment authorId="0" ref="C86">
      <text>
        <t xml:space="preserve">receiving join requests from the node</t>
      </text>
    </comment>
    <comment authorId="0" ref="C87">
      <text>
        <t xml:space="preserve">sends aggregated transmission</t>
      </text>
    </comment>
    <comment authorId="0" ref="C90">
      <text>
        <t xml:space="preserve">Sending out election nomination + waking state</t>
      </text>
    </comment>
    <comment authorId="0" ref="C91">
      <text>
        <t xml:space="preserve">receiving join requests from the node</t>
      </text>
    </comment>
    <comment authorId="0" ref="C92">
      <text>
        <t xml:space="preserve">receiving join requests from the node</t>
      </text>
    </comment>
    <comment authorId="0" ref="C94">
      <text>
        <t xml:space="preserve">receiving join requests from the node</t>
      </text>
    </comment>
    <comment authorId="0" ref="C95">
      <text>
        <t xml:space="preserve">sends aggregated transmission</t>
      </text>
    </comment>
    <comment authorId="0" ref="C98">
      <text>
        <t xml:space="preserve">Sending out election nomination + waking state</t>
      </text>
    </comment>
    <comment authorId="0" ref="C99">
      <text>
        <t xml:space="preserve">receiving join requests from the node</t>
      </text>
    </comment>
    <comment authorId="0" ref="C100">
      <text>
        <t xml:space="preserve">receiving join requests from the node</t>
      </text>
    </comment>
    <comment authorId="0" ref="C102">
      <text>
        <t xml:space="preserve">receiving join requests from the node</t>
      </text>
    </comment>
    <comment authorId="0" ref="C103">
      <text>
        <t xml:space="preserve">sends aggregated transmission</t>
      </text>
    </comment>
    <comment authorId="0" ref="C106">
      <text>
        <t xml:space="preserve">Sending out election nomination + waking state</t>
      </text>
    </comment>
    <comment authorId="0" ref="C107">
      <text>
        <t xml:space="preserve">receiving join requests from the node</t>
      </text>
    </comment>
    <comment authorId="0" ref="C108">
      <text>
        <t xml:space="preserve">receiving join requests from the node</t>
      </text>
    </comment>
    <comment authorId="0" ref="C110">
      <text>
        <t xml:space="preserve">receiving join requests from the node</t>
      </text>
    </comment>
    <comment authorId="0" ref="C111">
      <text>
        <t xml:space="preserve">sends aggregated transmission</t>
      </text>
    </comment>
    <comment authorId="0" ref="C114">
      <text>
        <t xml:space="preserve">Sending out election nomination + waking state</t>
      </text>
    </comment>
    <comment authorId="0" ref="C115">
      <text>
        <t xml:space="preserve">receiving join requests from the node</t>
      </text>
    </comment>
    <comment authorId="0" ref="C116">
      <text>
        <t xml:space="preserve">receiving join requests from the node</t>
      </text>
    </comment>
    <comment authorId="0" ref="C118">
      <text>
        <t xml:space="preserve">receiving join requests from the node</t>
      </text>
    </comment>
    <comment authorId="0" ref="C119">
      <text>
        <t xml:space="preserve">sends aggregated transmission</t>
      </text>
    </comment>
    <comment authorId="0" ref="C122">
      <text>
        <t xml:space="preserve">Sending out election nomination + waking state</t>
      </text>
    </comment>
    <comment authorId="0" ref="C123">
      <text>
        <t xml:space="preserve">receiving join requests from the node</t>
      </text>
    </comment>
    <comment authorId="0" ref="C124">
      <text>
        <t xml:space="preserve">receiving join requests from the node</t>
      </text>
    </comment>
    <comment authorId="0" ref="C126">
      <text>
        <t xml:space="preserve">receiving join requests from the node</t>
      </text>
    </comment>
    <comment authorId="0" ref="C127">
      <text>
        <t xml:space="preserve">sends aggregated transmission</t>
      </text>
    </comment>
    <comment authorId="0" ref="C130">
      <text>
        <t xml:space="preserve">Sending out election nomination + waking state</t>
      </text>
    </comment>
    <comment authorId="0" ref="C131">
      <text>
        <t xml:space="preserve">receiving join requests from the node</t>
      </text>
    </comment>
    <comment authorId="0" ref="C132">
      <text>
        <t xml:space="preserve">receiving join requests from the node</t>
      </text>
    </comment>
    <comment authorId="0" ref="C134">
      <text>
        <t xml:space="preserve">receiving join requests from the node</t>
      </text>
    </comment>
    <comment authorId="0" ref="C135">
      <text>
        <t xml:space="preserve">sends aggregated transmission</t>
      </text>
    </comment>
    <comment authorId="0" ref="C138">
      <text>
        <t xml:space="preserve">Sending out election nomination + waking state</t>
      </text>
    </comment>
    <comment authorId="0" ref="C139">
      <text>
        <t xml:space="preserve">receiving join requests from the node</t>
      </text>
    </comment>
    <comment authorId="0" ref="C140">
      <text>
        <t xml:space="preserve">receiving join requests from the node</t>
      </text>
    </comment>
    <comment authorId="0" ref="C142">
      <text>
        <t xml:space="preserve">receiving join requests from the node</t>
      </text>
    </comment>
    <comment authorId="0" ref="C143">
      <text>
        <t xml:space="preserve">sends aggregated transmission</t>
      </text>
    </comment>
    <comment authorId="0" ref="C146">
      <text>
        <t xml:space="preserve">Sending out election nomination + waking state</t>
      </text>
    </comment>
    <comment authorId="0" ref="C147">
      <text>
        <t xml:space="preserve">receiving join requests from the node</t>
      </text>
    </comment>
    <comment authorId="0" ref="C148">
      <text>
        <t xml:space="preserve">receiving join requests from the node</t>
      </text>
    </comment>
    <comment authorId="0" ref="C150">
      <text>
        <t xml:space="preserve">receiving join requests from the node</t>
      </text>
    </comment>
    <comment authorId="0" ref="C151">
      <text>
        <t xml:space="preserve">sends aggregated transmission</t>
      </text>
    </comment>
    <comment authorId="0" ref="C154">
      <text>
        <t xml:space="preserve">Sending out election nomination + waking state</t>
      </text>
    </comment>
    <comment authorId="0" ref="C155">
      <text>
        <t xml:space="preserve">receiving join requests from the node</t>
      </text>
    </comment>
    <comment authorId="0" ref="C156">
      <text>
        <t xml:space="preserve">receiving join requests from the node</t>
      </text>
    </comment>
    <comment authorId="0" ref="C158">
      <text>
        <t xml:space="preserve">receiving join requests from the node</t>
      </text>
    </comment>
    <comment authorId="0" ref="C159">
      <text>
        <t xml:space="preserve">sends aggregated transmission</t>
      </text>
    </comment>
    <comment authorId="0" ref="C162">
      <text>
        <t xml:space="preserve">Sending out election nomination + waking state</t>
      </text>
    </comment>
    <comment authorId="0" ref="C163">
      <text>
        <t xml:space="preserve">receiving join requests from the node</t>
      </text>
    </comment>
    <comment authorId="0" ref="C164">
      <text>
        <t xml:space="preserve">receiving join requests from the node</t>
      </text>
    </comment>
    <comment authorId="0" ref="C166">
      <text>
        <t xml:space="preserve">receiving join requests from the node</t>
      </text>
    </comment>
    <comment authorId="0" ref="C167">
      <text>
        <t xml:space="preserve">sends aggregated transmission</t>
      </text>
    </comment>
    <comment authorId="0" ref="C170">
      <text>
        <t xml:space="preserve">Sending out election nomination + waking state</t>
      </text>
    </comment>
    <comment authorId="0" ref="C171">
      <text>
        <t xml:space="preserve">receiving join requests from the node</t>
      </text>
    </comment>
    <comment authorId="0" ref="C172">
      <text>
        <t xml:space="preserve">receiving join requests from the node</t>
      </text>
    </comment>
    <comment authorId="0" ref="C174">
      <text>
        <t xml:space="preserve">receiving join requests from the node</t>
      </text>
    </comment>
    <comment authorId="0" ref="C175">
      <text>
        <t xml:space="preserve">sends aggregated transmission</t>
      </text>
    </comment>
    <comment authorId="0" ref="C178">
      <text>
        <t xml:space="preserve">Sending out election nomination + waking state</t>
      </text>
    </comment>
    <comment authorId="0" ref="C179">
      <text>
        <t xml:space="preserve">receiving join requests from the node</t>
      </text>
    </comment>
    <comment authorId="0" ref="C180">
      <text>
        <t xml:space="preserve">receiving join requests from the node</t>
      </text>
    </comment>
    <comment authorId="0" ref="C182">
      <text>
        <t xml:space="preserve">receiving join requests from the node</t>
      </text>
    </comment>
    <comment authorId="0" ref="C183">
      <text>
        <t xml:space="preserve">sends aggregated transmission</t>
      </text>
    </comment>
    <comment authorId="0" ref="C186">
      <text>
        <t xml:space="preserve">Sending out election nomination + waking state</t>
      </text>
    </comment>
    <comment authorId="0" ref="C187">
      <text>
        <t xml:space="preserve">receiving join requests from the node</t>
      </text>
    </comment>
    <comment authorId="0" ref="C188">
      <text>
        <t xml:space="preserve">receiving join requests from the node</t>
      </text>
    </comment>
    <comment authorId="0" ref="C190">
      <text>
        <t xml:space="preserve">receiving join requests from the node</t>
      </text>
    </comment>
    <comment authorId="0" ref="C191">
      <text>
        <t xml:space="preserve">sends aggregated transmission</t>
      </text>
    </comment>
    <comment authorId="0" ref="C194">
      <text>
        <t xml:space="preserve">Sending out election nomination + waking state</t>
      </text>
    </comment>
    <comment authorId="0" ref="C195">
      <text>
        <t xml:space="preserve">receiving join requests from the node</t>
      </text>
    </comment>
    <comment authorId="0" ref="C196">
      <text>
        <t xml:space="preserve">receiving join requests from the node</t>
      </text>
    </comment>
    <comment authorId="0" ref="C198">
      <text>
        <t xml:space="preserve">receiving join requests from the node</t>
      </text>
    </comment>
    <comment authorId="0" ref="C199">
      <text>
        <t xml:space="preserve">sends aggregated transmission</t>
      </text>
    </comment>
    <comment authorId="0" ref="C202">
      <text>
        <t xml:space="preserve">Sending out election nomination + waking state</t>
      </text>
    </comment>
    <comment authorId="0" ref="C203">
      <text>
        <t xml:space="preserve">receiving join requests from the node</t>
      </text>
    </comment>
    <comment authorId="0" ref="C204">
      <text>
        <t xml:space="preserve">receiving join requests from the node</t>
      </text>
    </comment>
    <comment authorId="0" ref="C206">
      <text>
        <t xml:space="preserve">receiving join requests from the node</t>
      </text>
    </comment>
    <comment authorId="0" ref="C207">
      <text>
        <t xml:space="preserve">sends aggregated transmission</t>
      </text>
    </comment>
    <comment authorId="0" ref="C210">
      <text>
        <t xml:space="preserve">Sending out election nomination + waking state</t>
      </text>
    </comment>
    <comment authorId="0" ref="C211">
      <text>
        <t xml:space="preserve">receiving join requests from the node</t>
      </text>
    </comment>
    <comment authorId="0" ref="C212">
      <text>
        <t xml:space="preserve">receiving join requests from the node</t>
      </text>
    </comment>
    <comment authorId="0" ref="C214">
      <text>
        <t xml:space="preserve">receiving join requests from the node</t>
      </text>
    </comment>
    <comment authorId="0" ref="C215">
      <text>
        <t xml:space="preserve">sends aggregated transmission</t>
      </text>
    </comment>
    <comment authorId="0" ref="C218">
      <text>
        <t xml:space="preserve">Sending out election nomination + waking state</t>
      </text>
    </comment>
    <comment authorId="0" ref="C219">
      <text>
        <t xml:space="preserve">receiving join requests from the node</t>
      </text>
    </comment>
    <comment authorId="0" ref="C220">
      <text>
        <t xml:space="preserve">receiving join requests from the node</t>
      </text>
    </comment>
    <comment authorId="0" ref="C222">
      <text>
        <t xml:space="preserve">receiving join requests from the node</t>
      </text>
    </comment>
    <comment authorId="0" ref="C223">
      <text>
        <t xml:space="preserve">sends aggregated transmission</t>
      </text>
    </comment>
    <comment authorId="0" ref="C226">
      <text>
        <t xml:space="preserve">Sending out election nomination + waking state</t>
      </text>
    </comment>
    <comment authorId="0" ref="C227">
      <text>
        <t xml:space="preserve">receiving join requests from the node</t>
      </text>
    </comment>
    <comment authorId="0" ref="C228">
      <text>
        <t xml:space="preserve">receiving join requests from the node</t>
      </text>
    </comment>
    <comment authorId="0" ref="C230">
      <text>
        <t xml:space="preserve">receiving join requests from the node</t>
      </text>
    </comment>
    <comment authorId="0" ref="C231">
      <text>
        <t xml:space="preserve">sends aggregated transmission</t>
      </text>
    </comment>
    <comment authorId="0" ref="C234">
      <text>
        <t xml:space="preserve">Sending out election nomination + waking state</t>
      </text>
    </comment>
    <comment authorId="0" ref="C235">
      <text>
        <t xml:space="preserve">receiving join requests from the node</t>
      </text>
    </comment>
    <comment authorId="0" ref="C236">
      <text>
        <t xml:space="preserve">receiving join requests from the node</t>
      </text>
    </comment>
    <comment authorId="0" ref="C238">
      <text>
        <t xml:space="preserve">receiving join requests from the node</t>
      </text>
    </comment>
    <comment authorId="0" ref="C239">
      <text>
        <t xml:space="preserve">sends aggregated transmission</t>
      </text>
    </comment>
    <comment authorId="0" ref="C242">
      <text>
        <t xml:space="preserve">Sending out election nomination + waking state</t>
      </text>
    </comment>
    <comment authorId="0" ref="C243">
      <text>
        <t xml:space="preserve">receiving join requests from the node</t>
      </text>
    </comment>
    <comment authorId="0" ref="C244">
      <text>
        <t xml:space="preserve">receiving join requests from the node</t>
      </text>
    </comment>
    <comment authorId="0" ref="C246">
      <text>
        <t xml:space="preserve">receiving join requests from the node</t>
      </text>
    </comment>
    <comment authorId="0" ref="C247">
      <text>
        <t xml:space="preserve">sends aggregated transmission</t>
      </text>
    </comment>
    <comment authorId="0" ref="C250">
      <text>
        <t xml:space="preserve">Sending out election nomination + waking state</t>
      </text>
    </comment>
    <comment authorId="0" ref="C251">
      <text>
        <t xml:space="preserve">receiving join requests from the node</t>
      </text>
    </comment>
    <comment authorId="0" ref="C252">
      <text>
        <t xml:space="preserve">receiving join requests from the node</t>
      </text>
    </comment>
    <comment authorId="0" ref="C254">
      <text>
        <t xml:space="preserve">receiving join requests from the node</t>
      </text>
    </comment>
    <comment authorId="0" ref="C255">
      <text>
        <t xml:space="preserve">sends aggregated transmission</t>
      </text>
    </comment>
    <comment authorId="0" ref="C258">
      <text>
        <t xml:space="preserve">Sending out election nomination + waking state</t>
      </text>
    </comment>
    <comment authorId="0" ref="C259">
      <text>
        <t xml:space="preserve">receiving join requests from the node</t>
      </text>
    </comment>
    <comment authorId="0" ref="C260">
      <text>
        <t xml:space="preserve">receiving join requests from the node</t>
      </text>
    </comment>
    <comment authorId="0" ref="C262">
      <text>
        <t xml:space="preserve">receiving join requests from the node</t>
      </text>
    </comment>
    <comment authorId="0" ref="C263">
      <text>
        <t xml:space="preserve">sends aggregated transmission</t>
      </text>
    </comment>
    <comment authorId="0" ref="C266">
      <text>
        <t xml:space="preserve">Sending out election nomination + waking state</t>
      </text>
    </comment>
    <comment authorId="0" ref="C267">
      <text>
        <t xml:space="preserve">receiving join requests from the node</t>
      </text>
    </comment>
    <comment authorId="0" ref="C268">
      <text>
        <t xml:space="preserve">receiving join requests from the node</t>
      </text>
    </comment>
    <comment authorId="0" ref="C270">
      <text>
        <t xml:space="preserve">receiving join requests from the node</t>
      </text>
    </comment>
    <comment authorId="0" ref="C271">
      <text>
        <t xml:space="preserve">sends aggregated transmission</t>
      </text>
    </comment>
    <comment authorId="0" ref="C274">
      <text>
        <t xml:space="preserve">Sending out election nomination + waking state</t>
      </text>
    </comment>
    <comment authorId="0" ref="C275">
      <text>
        <t xml:space="preserve">receiving join requests from the node</t>
      </text>
    </comment>
    <comment authorId="0" ref="C276">
      <text>
        <t xml:space="preserve">receiving join requests from the node</t>
      </text>
    </comment>
    <comment authorId="0" ref="C278">
      <text>
        <t xml:space="preserve">receiving join requests from the node</t>
      </text>
    </comment>
    <comment authorId="0" ref="C279">
      <text>
        <t xml:space="preserve">sends aggregated transmission</t>
      </text>
    </comment>
    <comment authorId="0" ref="C282">
      <text>
        <t xml:space="preserve">Sending out election nomination + waking state</t>
      </text>
    </comment>
    <comment authorId="0" ref="C283">
      <text>
        <t xml:space="preserve">receiving join requests from the node</t>
      </text>
    </comment>
    <comment authorId="0" ref="C284">
      <text>
        <t xml:space="preserve">receiving join requests from the node</t>
      </text>
    </comment>
    <comment authorId="0" ref="C286">
      <text>
        <t xml:space="preserve">receiving join requests from the node</t>
      </text>
    </comment>
    <comment authorId="0" ref="C287">
      <text>
        <t xml:space="preserve">sends aggregated transmission</t>
      </text>
    </comment>
    <comment authorId="0" ref="C290">
      <text>
        <t xml:space="preserve">Sending out election nomination + waking state</t>
      </text>
    </comment>
    <comment authorId="0" ref="C291">
      <text>
        <t xml:space="preserve">receiving join requests from the node</t>
      </text>
    </comment>
    <comment authorId="0" ref="C292">
      <text>
        <t xml:space="preserve">receiving join requests from the node</t>
      </text>
    </comment>
    <comment authorId="0" ref="C294">
      <text>
        <t xml:space="preserve">receiving join requests from the node</t>
      </text>
    </comment>
    <comment authorId="0" ref="C295">
      <text>
        <t xml:space="preserve">sends aggregated transmission</t>
      </text>
    </comment>
    <comment authorId="0" ref="C298">
      <text>
        <t xml:space="preserve">Sending out election nomination + waking state</t>
      </text>
    </comment>
    <comment authorId="0" ref="C299">
      <text>
        <t xml:space="preserve">receiving join requests from the node</t>
      </text>
    </comment>
    <comment authorId="0" ref="C300">
      <text>
        <t xml:space="preserve">receiving join requests from the node</t>
      </text>
    </comment>
    <comment authorId="0" ref="C302">
      <text>
        <t xml:space="preserve">receiving join requests from the node</t>
      </text>
    </comment>
    <comment authorId="0" ref="C303">
      <text>
        <t xml:space="preserve">sends aggregated transmission</t>
      </text>
    </comment>
    <comment authorId="0" ref="C306">
      <text>
        <t xml:space="preserve">Sending out election nomination + waking state</t>
      </text>
    </comment>
    <comment authorId="0" ref="C307">
      <text>
        <t xml:space="preserve">receiving join requests from the node</t>
      </text>
    </comment>
    <comment authorId="0" ref="C308">
      <text>
        <t xml:space="preserve">receiving join requests from the node</t>
      </text>
    </comment>
    <comment authorId="0" ref="C310">
      <text>
        <t xml:space="preserve">receiving join requests from the node</t>
      </text>
    </comment>
    <comment authorId="0" ref="C311">
      <text>
        <t xml:space="preserve">sends aggregated transmission</t>
      </text>
    </comment>
    <comment authorId="0" ref="C314">
      <text>
        <t xml:space="preserve">Sending out election nomination + waking state</t>
      </text>
    </comment>
    <comment authorId="0" ref="C315">
      <text>
        <t xml:space="preserve">receiving join requests from the node</t>
      </text>
    </comment>
    <comment authorId="0" ref="C316">
      <text>
        <t xml:space="preserve">receiving join requests from the node</t>
      </text>
    </comment>
    <comment authorId="0" ref="C318">
      <text>
        <t xml:space="preserve">receiving join requests from the node</t>
      </text>
    </comment>
    <comment authorId="0" ref="C319">
      <text>
        <t xml:space="preserve">sends aggregated transmission</t>
      </text>
    </comment>
    <comment authorId="0" ref="C322">
      <text>
        <t xml:space="preserve">Sending out election nomination + waking state</t>
      </text>
    </comment>
    <comment authorId="0" ref="C323">
      <text>
        <t xml:space="preserve">receiving join requests from the node</t>
      </text>
    </comment>
    <comment authorId="0" ref="C324">
      <text>
        <t xml:space="preserve">receiving join requests from the node</t>
      </text>
    </comment>
    <comment authorId="0" ref="C326">
      <text>
        <t xml:space="preserve">receiving join requests from the node</t>
      </text>
    </comment>
    <comment authorId="0" ref="C327">
      <text>
        <t xml:space="preserve">sends aggregated transmission</t>
      </text>
    </comment>
    <comment authorId="0" ref="C330">
      <text>
        <t xml:space="preserve">Sending out election nomination + waking state</t>
      </text>
    </comment>
    <comment authorId="0" ref="C331">
      <text>
        <t xml:space="preserve">receiving join requests from the node</t>
      </text>
    </comment>
    <comment authorId="0" ref="C332">
      <text>
        <t xml:space="preserve">receiving join requests from the node</t>
      </text>
    </comment>
    <comment authorId="0" ref="C334">
      <text>
        <t xml:space="preserve">receiving join requests from the node</t>
      </text>
    </comment>
    <comment authorId="0" ref="C335">
      <text>
        <t xml:space="preserve">sends aggregated transmission</t>
      </text>
    </comment>
    <comment authorId="0" ref="C338">
      <text>
        <t xml:space="preserve">Sending out election nomination + waking state</t>
      </text>
    </comment>
    <comment authorId="0" ref="C339">
      <text>
        <t xml:space="preserve">receiving join requests from the node</t>
      </text>
    </comment>
    <comment authorId="0" ref="C340">
      <text>
        <t xml:space="preserve">receiving join requests from the node</t>
      </text>
    </comment>
    <comment authorId="0" ref="C342">
      <text>
        <t xml:space="preserve">receiving join requests from the node</t>
      </text>
    </comment>
    <comment authorId="0" ref="C343">
      <text>
        <t xml:space="preserve">sends aggregated transmission</t>
      </text>
    </comment>
    <comment authorId="0" ref="C346">
      <text>
        <t xml:space="preserve">Sending out election nomination + waking state</t>
      </text>
    </comment>
    <comment authorId="0" ref="C347">
      <text>
        <t xml:space="preserve">receiving join requests from the node</t>
      </text>
    </comment>
    <comment authorId="0" ref="C348">
      <text>
        <t xml:space="preserve">receiving join requests from the node</t>
      </text>
    </comment>
    <comment authorId="0" ref="C350">
      <text>
        <t xml:space="preserve">receiving join requests from the node</t>
      </text>
    </comment>
    <comment authorId="0" ref="C351">
      <text>
        <t xml:space="preserve">sends aggregated transmission</t>
      </text>
    </comment>
    <comment authorId="0" ref="C354">
      <text>
        <t xml:space="preserve">Sending out election nomination + waking state</t>
      </text>
    </comment>
    <comment authorId="0" ref="C355">
      <text>
        <t xml:space="preserve">receiving join requests from the node</t>
      </text>
    </comment>
    <comment authorId="0" ref="C356">
      <text>
        <t xml:space="preserve">receiving join requests from the node</t>
      </text>
    </comment>
    <comment authorId="0" ref="C358">
      <text>
        <t xml:space="preserve">receiving join requests from the node</t>
      </text>
    </comment>
    <comment authorId="0" ref="C359">
      <text>
        <t xml:space="preserve">sends aggregated transmission</t>
      </text>
    </comment>
    <comment authorId="0" ref="C362">
      <text>
        <t xml:space="preserve">Sending out election nomination + waking state</t>
      </text>
    </comment>
    <comment authorId="0" ref="C363">
      <text>
        <t xml:space="preserve">receiving join requests from the node</t>
      </text>
    </comment>
    <comment authorId="0" ref="C364">
      <text>
        <t xml:space="preserve">receiving join requests from the node</t>
      </text>
    </comment>
    <comment authorId="0" ref="C366">
      <text>
        <t xml:space="preserve">receiving join requests from the node</t>
      </text>
    </comment>
    <comment authorId="0" ref="C367">
      <text>
        <t xml:space="preserve">sends aggregated transmission</t>
      </text>
    </comment>
    <comment authorId="0" ref="C370">
      <text>
        <t xml:space="preserve">Sending out election nomination + waking state</t>
      </text>
    </comment>
    <comment authorId="0" ref="C371">
      <text>
        <t xml:space="preserve">receiving join requests from the node</t>
      </text>
    </comment>
    <comment authorId="0" ref="C372">
      <text>
        <t xml:space="preserve">receiving join requests from the node</t>
      </text>
    </comment>
    <comment authorId="0" ref="C374">
      <text>
        <t xml:space="preserve">receiving join requests from the node</t>
      </text>
    </comment>
    <comment authorId="0" ref="C375">
      <text>
        <t xml:space="preserve">sends aggregated transmission</t>
      </text>
    </comment>
    <comment authorId="0" ref="C378">
      <text>
        <t xml:space="preserve">Sending out election nomination + waking state</t>
      </text>
    </comment>
    <comment authorId="0" ref="C379">
      <text>
        <t xml:space="preserve">receiving join requests from the node</t>
      </text>
    </comment>
    <comment authorId="0" ref="C380">
      <text>
        <t xml:space="preserve">receiving join requests from the node</t>
      </text>
    </comment>
    <comment authorId="0" ref="C382">
      <text>
        <t xml:space="preserve">receiving join requests from the node</t>
      </text>
    </comment>
    <comment authorId="0" ref="C383">
      <text>
        <t xml:space="preserve">sends aggregated transmission</t>
      </text>
    </comment>
    <comment authorId="0" ref="C386">
      <text>
        <t xml:space="preserve">Sending out election nomination + waking state</t>
      </text>
    </comment>
    <comment authorId="0" ref="C387">
      <text>
        <t xml:space="preserve">receiving join requests from the node</t>
      </text>
    </comment>
    <comment authorId="0" ref="C388">
      <text>
        <t xml:space="preserve">receiving join requests from the node</t>
      </text>
    </comment>
    <comment authorId="0" ref="C390">
      <text>
        <t xml:space="preserve">receiving join requests from the node</t>
      </text>
    </comment>
    <comment authorId="0" ref="C391">
      <text>
        <t xml:space="preserve">sends aggregated transmission</t>
      </text>
    </comment>
    <comment authorId="0" ref="C394">
      <text>
        <t xml:space="preserve">Sending out election nomination + waking state</t>
      </text>
    </comment>
    <comment authorId="0" ref="C395">
      <text>
        <t xml:space="preserve">receiving join requests from the node</t>
      </text>
    </comment>
    <comment authorId="0" ref="C396">
      <text>
        <t xml:space="preserve">receiving join requests from the node</t>
      </text>
    </comment>
    <comment authorId="0" ref="C398">
      <text>
        <t xml:space="preserve">receiving join requests from the node</t>
      </text>
    </comment>
    <comment authorId="0" ref="C399">
      <text>
        <t xml:space="preserve">sends aggregated transmission</t>
      </text>
    </comment>
    <comment authorId="0" ref="C402">
      <text>
        <t xml:space="preserve">Sending out election nomination + waking state</t>
      </text>
    </comment>
    <comment authorId="0" ref="C403">
      <text>
        <t xml:space="preserve">receiving join requests from the node</t>
      </text>
    </comment>
    <comment authorId="0" ref="C404">
      <text>
        <t xml:space="preserve">receiving join requests from the node</t>
      </text>
    </comment>
    <comment authorId="0" ref="C406">
      <text>
        <t xml:space="preserve">receiving join requests from the node</t>
      </text>
    </comment>
    <comment authorId="0" ref="C407">
      <text>
        <t xml:space="preserve">sends aggregated transmission</t>
      </text>
    </comment>
    <comment authorId="0" ref="C410">
      <text>
        <t xml:space="preserve">Sending out election nomination + waking state</t>
      </text>
    </comment>
    <comment authorId="0" ref="C411">
      <text>
        <t xml:space="preserve">receiving join requests from the node</t>
      </text>
    </comment>
    <comment authorId="0" ref="C412">
      <text>
        <t xml:space="preserve">receiving join requests from the node</t>
      </text>
    </comment>
    <comment authorId="0" ref="C414">
      <text>
        <t xml:space="preserve">receiving join requests from the node</t>
      </text>
    </comment>
    <comment authorId="0" ref="C415">
      <text>
        <t xml:space="preserve">sends aggregated transmission</t>
      </text>
    </comment>
    <comment authorId="0" ref="C418">
      <text>
        <t xml:space="preserve">Sending out election nomination + waking state</t>
      </text>
    </comment>
    <comment authorId="0" ref="C419">
      <text>
        <t xml:space="preserve">receiving join requests from the node</t>
      </text>
    </comment>
    <comment authorId="0" ref="C420">
      <text>
        <t xml:space="preserve">receiving join requests from the node</t>
      </text>
    </comment>
    <comment authorId="0" ref="C422">
      <text>
        <t xml:space="preserve">receiving join requests from the node</t>
      </text>
    </comment>
    <comment authorId="0" ref="C423">
      <text>
        <t xml:space="preserve">sends aggregated transmission</t>
      </text>
    </comment>
    <comment authorId="0" ref="C426">
      <text>
        <t xml:space="preserve">Sending out election nomination + waking state</t>
      </text>
    </comment>
    <comment authorId="0" ref="C427">
      <text>
        <t xml:space="preserve">receiving join requests from the node</t>
      </text>
    </comment>
    <comment authorId="0" ref="C428">
      <text>
        <t xml:space="preserve">receiving join requests from the node</t>
      </text>
    </comment>
    <comment authorId="0" ref="C430">
      <text>
        <t xml:space="preserve">receiving join requests from the node</t>
      </text>
    </comment>
    <comment authorId="0" ref="C431">
      <text>
        <t xml:space="preserve">sends aggregated transmission</t>
      </text>
    </comment>
    <comment authorId="0" ref="C434">
      <text>
        <t xml:space="preserve">Sending out election nomination + waking state</t>
      </text>
    </comment>
    <comment authorId="0" ref="C435">
      <text>
        <t xml:space="preserve">receiving join requests from the node</t>
      </text>
    </comment>
    <comment authorId="0" ref="C436">
      <text>
        <t xml:space="preserve">receiving join requests from the node</t>
      </text>
    </comment>
    <comment authorId="0" ref="C438">
      <text>
        <t xml:space="preserve">receiving join requests from the node</t>
      </text>
    </comment>
    <comment authorId="0" ref="C439">
      <text>
        <t xml:space="preserve">sends aggregated transmission</t>
      </text>
    </comment>
    <comment authorId="0" ref="C442">
      <text>
        <t xml:space="preserve">Sending out election nomination + waking state</t>
      </text>
    </comment>
    <comment authorId="0" ref="C443">
      <text>
        <t xml:space="preserve">receiving join requests from the node</t>
      </text>
    </comment>
    <comment authorId="0" ref="C444">
      <text>
        <t xml:space="preserve">receiving join requests from the node</t>
      </text>
    </comment>
    <comment authorId="0" ref="C446">
      <text>
        <t xml:space="preserve">receiving join requests from the node</t>
      </text>
    </comment>
    <comment authorId="0" ref="C447">
      <text>
        <t xml:space="preserve">sends aggregated transmission</t>
      </text>
    </comment>
    <comment authorId="0" ref="C450">
      <text>
        <t xml:space="preserve">Sending out election nomination + waking state</t>
      </text>
    </comment>
    <comment authorId="0" ref="C451">
      <text>
        <t xml:space="preserve">receiving join requests from the node</t>
      </text>
    </comment>
    <comment authorId="0" ref="C452">
      <text>
        <t xml:space="preserve">receiving join requests from the node</t>
      </text>
    </comment>
    <comment authorId="0" ref="C454">
      <text>
        <t xml:space="preserve">receiving join requests from the node</t>
      </text>
    </comment>
    <comment authorId="0" ref="C455">
      <text>
        <t xml:space="preserve">sends aggregated transmission</t>
      </text>
    </comment>
    <comment authorId="0" ref="C458">
      <text>
        <t xml:space="preserve">Sending out election nomination + waking state</t>
      </text>
    </comment>
    <comment authorId="0" ref="C459">
      <text>
        <t xml:space="preserve">receiving join requests from the node</t>
      </text>
    </comment>
    <comment authorId="0" ref="C460">
      <text>
        <t xml:space="preserve">receiving join requests from the node</t>
      </text>
    </comment>
    <comment authorId="0" ref="C462">
      <text>
        <t xml:space="preserve">receiving join requests from the node</t>
      </text>
    </comment>
    <comment authorId="0" ref="C463">
      <text>
        <t xml:space="preserve">sends aggregated transmission</t>
      </text>
    </comment>
    <comment authorId="0" ref="C466">
      <text>
        <t xml:space="preserve">Sending out election nomination + waking state</t>
      </text>
    </comment>
    <comment authorId="0" ref="C467">
      <text>
        <t xml:space="preserve">receiving join requests from the node</t>
      </text>
    </comment>
    <comment authorId="0" ref="C468">
      <text>
        <t xml:space="preserve">receiving join requests from the node</t>
      </text>
    </comment>
    <comment authorId="0" ref="C470">
      <text>
        <t xml:space="preserve">receiving join requests from the node</t>
      </text>
    </comment>
    <comment authorId="0" ref="C471">
      <text>
        <t xml:space="preserve">sends aggregated transmission</t>
      </text>
    </comment>
    <comment authorId="0" ref="C474">
      <text>
        <t xml:space="preserve">Sending out election nomination + waking state</t>
      </text>
    </comment>
    <comment authorId="0" ref="C475">
      <text>
        <t xml:space="preserve">receiving join requests from the node</t>
      </text>
    </comment>
    <comment authorId="0" ref="C476">
      <text>
        <t xml:space="preserve">receiving join requests from the node</t>
      </text>
    </comment>
    <comment authorId="0" ref="C478">
      <text>
        <t xml:space="preserve">receiving join requests from the node</t>
      </text>
    </comment>
    <comment authorId="0" ref="C479">
      <text>
        <t xml:space="preserve">sends aggregated transmission</t>
      </text>
    </comment>
    <comment authorId="0" ref="C482">
      <text>
        <t xml:space="preserve">Sending out election nomination + waking state</t>
      </text>
    </comment>
    <comment authorId="0" ref="C483">
      <text>
        <t xml:space="preserve">receiving join requests from the node</t>
      </text>
    </comment>
    <comment authorId="0" ref="C484">
      <text>
        <t xml:space="preserve">receiving join requests from the node</t>
      </text>
    </comment>
    <comment authorId="0" ref="C486">
      <text>
        <t xml:space="preserve">receiving join requests from the node</t>
      </text>
    </comment>
    <comment authorId="0" ref="C487">
      <text>
        <t xml:space="preserve">sends aggregated transmission</t>
      </text>
    </comment>
    <comment authorId="0" ref="C490">
      <text>
        <t xml:space="preserve">Sending out election nomination + waking state</t>
      </text>
    </comment>
    <comment authorId="0" ref="C491">
      <text>
        <t xml:space="preserve">receiving join requests from the node</t>
      </text>
    </comment>
    <comment authorId="0" ref="C492">
      <text>
        <t xml:space="preserve">receiving join requests from the node</t>
      </text>
    </comment>
    <comment authorId="0" ref="C494">
      <text>
        <t xml:space="preserve">receiving join requests from the node</t>
      </text>
    </comment>
    <comment authorId="0" ref="C495">
      <text>
        <t xml:space="preserve">sends aggregated transmission</t>
      </text>
    </comment>
    <comment authorId="0" ref="C498">
      <text>
        <t xml:space="preserve">Sending out election nomination + waking state</t>
      </text>
    </comment>
    <comment authorId="0" ref="C499">
      <text>
        <t xml:space="preserve">receiving join requests from the node</t>
      </text>
    </comment>
    <comment authorId="0" ref="C500">
      <text>
        <t xml:space="preserve">receiving join requests from the node</t>
      </text>
    </comment>
    <comment authorId="0" ref="C502">
      <text>
        <t xml:space="preserve">receiving join requests from the node</t>
      </text>
    </comment>
    <comment authorId="0" ref="C503">
      <text>
        <t xml:space="preserve">sends aggregated transmission</t>
      </text>
    </comment>
    <comment authorId="0" ref="C506">
      <text>
        <t xml:space="preserve">Sending out election nomination + waking state</t>
      </text>
    </comment>
    <comment authorId="0" ref="C507">
      <text>
        <t xml:space="preserve">receiving join requests from the node</t>
      </text>
    </comment>
    <comment authorId="0" ref="C508">
      <text>
        <t xml:space="preserve">receiving join requests from the node</t>
      </text>
    </comment>
    <comment authorId="0" ref="C510">
      <text>
        <t xml:space="preserve">receiving join requests from the node</t>
      </text>
    </comment>
    <comment authorId="0" ref="C511">
      <text>
        <t xml:space="preserve">sends aggregated transmission</t>
      </text>
    </comment>
    <comment authorId="0" ref="C514">
      <text>
        <t xml:space="preserve">Sending out election nomination + waking state</t>
      </text>
    </comment>
    <comment authorId="0" ref="C515">
      <text>
        <t xml:space="preserve">receiving join requests from the node</t>
      </text>
    </comment>
    <comment authorId="0" ref="C516">
      <text>
        <t xml:space="preserve">receiving join requests from the node</t>
      </text>
    </comment>
    <comment authorId="0" ref="C518">
      <text>
        <t xml:space="preserve">receiving join requests from the node</t>
      </text>
    </comment>
    <comment authorId="0" ref="C519">
      <text>
        <t xml:space="preserve">sends aggregated transmission</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Optimal Conditions: No Jammers present, little noise,
</t>
      </text>
    </comment>
    <comment authorId="0" ref="C2">
      <text>
        <t xml:space="preserve">attaching to two neighboring nodes</t>
      </text>
    </comment>
    <comment authorId="0" ref="C4">
      <text>
        <t xml:space="preserve">receives communication neighboring CHs + waking state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1 Proximity Jammer attacking a CH node
What does proximity mean? 
It can attack that singular node and when that node goes down; it won't attack further. </t>
      </text>
    </comment>
    <comment authorId="0" ref="C2">
      <text>
        <t xml:space="preserve">Sending out election nomination + waking state</t>
      </text>
    </comment>
    <comment authorId="0" ref="C3">
      <text>
        <t xml:space="preserve">receiving join requests from the node</t>
      </text>
    </comment>
    <comment authorId="0" ref="C4">
      <text>
        <t xml:space="preserve">Sending the TDMA schedule</t>
      </text>
    </comment>
    <comment authorId="0" ref="G4">
      <text>
        <t xml:space="preserve">This is the energy needed to run an election and at least 2 rounds of non-election transaction
</t>
      </text>
    </comment>
    <comment authorId="0" ref="C5">
      <text>
        <t xml:space="preserve">attaching to two neighboring nodes</t>
      </text>
    </comment>
    <comment authorId="0" ref="C7">
      <text>
        <t xml:space="preserve">receives communication from cluster nodes &amp; neighboring CHs + waking state</t>
      </text>
    </comment>
    <comment authorId="0" ref="C8">
      <text>
        <t xml:space="preserve">sends aggregated transmission</t>
      </text>
    </comment>
    <comment authorId="0" ref="A11">
      <text>
        <t xml:space="preserve">Affect of the Jammer: It will cause a new cluster head election as it takes down the CH 
</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1 Proximity Jammer attacking a CH node
What does proximity mean? 
It can attack that singular node and when that node goes down; it won't attack further. </t>
      </text>
    </comment>
    <comment authorId="0" ref="C2">
      <text>
        <t xml:space="preserve">Sending out election nomination + waking state</t>
      </text>
    </comment>
    <comment authorId="0" ref="C3">
      <text>
        <t xml:space="preserve">receiving join requests from the node</t>
      </text>
    </comment>
    <comment authorId="0" ref="C4">
      <text>
        <t xml:space="preserve">Sending the TDMA schedule</t>
      </text>
    </comment>
    <comment authorId="0" ref="C6">
      <text>
        <t xml:space="preserve">receives communication from cluster nodes + waking state</t>
      </text>
    </comment>
    <comment authorId="0" ref="C7">
      <text>
        <t xml:space="preserve">sends aggregated transmission</t>
      </text>
    </comment>
  </commentList>
</comments>
</file>

<file path=xl/comments6.xml><?xml version="1.0" encoding="utf-8"?>
<comments xmlns:r="http://schemas.openxmlformats.org/officeDocument/2006/relationships" xmlns="http://schemas.openxmlformats.org/spreadsheetml/2006/main">
  <authors>
    <author/>
  </authors>
  <commentList>
    <comment authorId="0" ref="A1">
      <text>
        <t xml:space="preserve">Jammer is present. It affects 1 node. 
There are no cluster heads so that expense isn't considered.
</t>
      </text>
    </comment>
    <comment authorId="0" ref="C2">
      <text>
        <t xml:space="preserve">attaching to two neighboring nodes</t>
      </text>
    </comment>
    <comment authorId="0" ref="C4">
      <text>
        <t xml:space="preserve">receives communication neighboring CHs + waking state</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1 internal Jammer within the network
What does it being "internal" mean?
It means that the  networks treats the jamming node like it belongs within the system. 
This set of calculations assumes that it consistently attacks nodes that become CH within a specific cluster. Thereby causing 10 elections to occur.  </t>
      </text>
    </comment>
    <comment authorId="0" ref="C2">
      <text>
        <t xml:space="preserve">Sending out election nomination + waking state</t>
      </text>
    </comment>
    <comment authorId="0" ref="C3">
      <text>
        <t xml:space="preserve">receiving join requests from the node</t>
      </text>
    </comment>
    <comment authorId="0" ref="C4">
      <text>
        <t xml:space="preserve">Sending the TDMA schedule</t>
      </text>
    </comment>
    <comment authorId="0" ref="G4">
      <text>
        <t xml:space="preserve">This is the energy needed to run an election and at least 2 rounds of non-election transaction
</t>
      </text>
    </comment>
    <comment authorId="0" ref="C5">
      <text>
        <t xml:space="preserve">attaching to two neighboring nodes</t>
      </text>
    </comment>
    <comment authorId="0" ref="C7">
      <text>
        <t xml:space="preserve">receives communication from cluster nodes &amp; neighboring CHs + waking state</t>
      </text>
    </comment>
    <comment authorId="0" ref="C8">
      <text>
        <t xml:space="preserve">sends aggregated transmission</t>
      </text>
    </comment>
    <comment authorId="0" ref="C13">
      <text>
        <t xml:space="preserve">Sending out election nomination + waking state</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1 internal Jammer within the network
What does it being "internal" mean?
It means that the  networks treats the jamming node like it belongs within the system. 
This set of calculations assumes that it consistently attacks nodes that become CH within a specific cluster. Thereby causing 10 elections to occur.  </t>
      </text>
    </comment>
    <comment authorId="0" ref="C2">
      <text>
        <t xml:space="preserve">Sending out election nomination + waking state</t>
      </text>
    </comment>
    <comment authorId="0" ref="C3">
      <text>
        <t xml:space="preserve">receiving join requests from the node</t>
      </text>
    </comment>
    <comment authorId="0" ref="C4">
      <text>
        <t xml:space="preserve">Sending the TDMA schedule</t>
      </text>
    </comment>
    <comment authorId="0" ref="C6">
      <text>
        <t xml:space="preserve">receives communication from cluster nodes + waking state</t>
      </text>
    </comment>
    <comment authorId="0" ref="C7">
      <text>
        <t xml:space="preserve">sends aggregated transmission</t>
      </text>
    </comment>
  </commentList>
</comments>
</file>

<file path=xl/comments9.xml><?xml version="1.0" encoding="utf-8"?>
<comments xmlns:r="http://schemas.openxmlformats.org/officeDocument/2006/relationships" xmlns="http://schemas.openxmlformats.org/spreadsheetml/2006/main">
  <authors>
    <author/>
  </authors>
  <commentList>
    <comment authorId="0" ref="A1">
      <text>
        <t xml:space="preserve">Jammer is present. It affects 10 nodes. 
There are no cluster heads so that expense isn't considered.
</t>
      </text>
    </comment>
    <comment authorId="0" ref="C2">
      <text>
        <t xml:space="preserve">attaching to two neighboring nodes</t>
      </text>
    </comment>
    <comment authorId="0" ref="C4">
      <text>
        <t xml:space="preserve">receives communication neighboring CHs + waking state</t>
      </text>
    </comment>
  </commentList>
</comments>
</file>

<file path=xl/sharedStrings.xml><?xml version="1.0" encoding="utf-8"?>
<sst xmlns="http://schemas.openxmlformats.org/spreadsheetml/2006/main" count="20013" uniqueCount="130">
  <si>
    <t xml:space="preserve">Parameters </t>
  </si>
  <si>
    <r>
      <rPr>
        <rFont val="Arial, sans-serif"/>
        <color rgb="FF000000"/>
        <sz val="11.0"/>
        <u/>
      </rPr>
      <t xml:space="preserve">based on </t>
    </r>
    <r>
      <rPr>
        <rFont val="Arial, sans-serif"/>
        <color rgb="FF1155CC"/>
        <sz val="11.0"/>
        <u/>
      </rPr>
      <t xml:space="preserve">this </t>
    </r>
    <r>
      <rPr>
        <rFont val="Arial, sans-serif"/>
        <color rgb="FF000000"/>
        <sz val="11.0"/>
        <u/>
      </rPr>
      <t>paper</t>
    </r>
  </si>
  <si>
    <t xml:space="preserve">Overview </t>
  </si>
  <si>
    <t>Number of Nodes</t>
  </si>
  <si>
    <t>Hardware is Semtech’s SX1272 transceiver.</t>
  </si>
  <si>
    <t>Field Area</t>
  </si>
  <si>
    <t>2 x 2 km</t>
  </si>
  <si>
    <t>Qualifier for electing CH</t>
  </si>
  <si>
    <t>P/(1-P(rmod(1/P))SNR, nG, EEres</t>
  </si>
  <si>
    <t>Einit</t>
  </si>
  <si>
    <t>1 J</t>
  </si>
  <si>
    <t>General qualifier for 2 &amp; 3</t>
  </si>
  <si>
    <t>SNR=(Ebit/N0)</t>
  </si>
  <si>
    <t>ETX=ERX</t>
  </si>
  <si>
    <t>if SF=7, 2 μJ/bit</t>
  </si>
  <si>
    <t>10^-6</t>
  </si>
  <si>
    <t>Ebit= ((PCONSPTr)(NPayload+NP+4.25) 2SF)/(PLBW))</t>
  </si>
  <si>
    <t>Data Packet Size</t>
  </si>
  <si>
    <t>if SF=7, 128 bits</t>
  </si>
  <si>
    <t># of symbols to tranmsit payload</t>
  </si>
  <si>
    <t>NPayload= 8 + max(ceil((8*PL-4*SF+16+8*0)/(5*1))*1/CR,0)</t>
  </si>
  <si>
    <t>Spreading Factor</t>
  </si>
  <si>
    <t>SNR</t>
  </si>
  <si>
    <t>Protocol</t>
  </si>
  <si>
    <t>CASE 1</t>
  </si>
  <si>
    <t>Case 2</t>
  </si>
  <si>
    <t>Case 3</t>
  </si>
  <si>
    <t>Case1-Case 2</t>
  </si>
  <si>
    <t>Case2-Case3</t>
  </si>
  <si>
    <t xml:space="preserve">Noise </t>
  </si>
  <si>
    <t>7 dbm</t>
  </si>
  <si>
    <t>EEPS-LEACH</t>
  </si>
  <si>
    <t>Round difference</t>
  </si>
  <si>
    <r>
      <rPr>
        <rFont val="Arial"/>
        <sz val="11.0"/>
      </rPr>
      <t xml:space="preserve">Data Aggregation Energy Cost: this </t>
    </r>
    <r>
      <rPr>
        <rFont val="Arial"/>
        <color rgb="FF1155CC"/>
        <sz val="11.0"/>
        <u/>
      </rPr>
      <t xml:space="preserve">paper </t>
    </r>
  </si>
  <si>
    <t>50 pJ/bit</t>
  </si>
  <si>
    <t>10^-12</t>
  </si>
  <si>
    <t>LEACH</t>
  </si>
  <si>
    <r>
      <rPr>
        <rFont val="Arial"/>
        <sz val="11.0"/>
      </rPr>
      <t xml:space="preserve">AES-128: this </t>
    </r>
    <r>
      <rPr>
        <rFont val="Arial"/>
        <color rgb="FF1155CC"/>
        <sz val="11.0"/>
        <u/>
      </rPr>
      <t>paper</t>
    </r>
  </si>
  <si>
    <t>36.029 nJ/bit</t>
  </si>
  <si>
    <t>10^-9</t>
  </si>
  <si>
    <t>PEGASIS</t>
  </si>
  <si>
    <t>Case 1</t>
  </si>
  <si>
    <t>EEPS-LEACH/ LEACH</t>
  </si>
  <si>
    <t>EEPS-LEACH v LEACH</t>
  </si>
  <si>
    <t>25% node death</t>
  </si>
  <si>
    <t>50% node death</t>
  </si>
  <si>
    <t>Notes</t>
  </si>
  <si>
    <t>ratio eepsleach/leach</t>
  </si>
  <si>
    <t>75% node death</t>
  </si>
  <si>
    <t xml:space="preserve">Assumes the presence of a jammer does take down a node </t>
  </si>
  <si>
    <t>ratio eepsleach/pegasis</t>
  </si>
  <si>
    <t>Conclusions</t>
  </si>
  <si>
    <t>EEPS-LEACH is very resilient to jammers that are placed on the edge of the network and not able to target multiple cluster heads</t>
  </si>
  <si>
    <t>As expected PEGASIS does not do well with the increased number of nodes</t>
  </si>
  <si>
    <t xml:space="preserve">LEACH was more resilient than expected in case 3. </t>
  </si>
  <si>
    <t>This leads to question about jammer's behavior. Which is more likely?</t>
  </si>
  <si>
    <t>One jammer scanning the perimeter of the network</t>
  </si>
  <si>
    <t>OR</t>
  </si>
  <si>
    <t>One jammer ingratiated into the network</t>
  </si>
  <si>
    <t xml:space="preserve">OR </t>
  </si>
  <si>
    <t>Multiple jammers functioning on the perimeter of the network</t>
  </si>
  <si>
    <t>EEPS 50-25, 75-50</t>
  </si>
  <si>
    <t>LEACH dif</t>
  </si>
  <si>
    <t>Case 1: EEPS-LEACH</t>
  </si>
  <si>
    <t xml:space="preserve">Cluster Head </t>
  </si>
  <si>
    <t>Non-Cluster Head</t>
  </si>
  <si>
    <t>Ebyte</t>
  </si>
  <si>
    <t>J/bit</t>
  </si>
  <si>
    <t>This is the amount of energy used per transmission for a packet</t>
  </si>
  <si>
    <t>CH Election</t>
  </si>
  <si>
    <t xml:space="preserve">CH nodes </t>
  </si>
  <si>
    <t>Assumes that each round takes 1 second</t>
  </si>
  <si>
    <t>Join Request</t>
  </si>
  <si>
    <t>Nodes Alive</t>
  </si>
  <si>
    <t>TDMA Schedule</t>
  </si>
  <si>
    <t>Ech</t>
  </si>
  <si>
    <t xml:space="preserve">Chaining </t>
  </si>
  <si>
    <t>Remaining Energy</t>
  </si>
  <si>
    <t>AES</t>
  </si>
  <si>
    <t>J</t>
  </si>
  <si>
    <t>CH Rx</t>
  </si>
  <si>
    <t xml:space="preserve">NonCH Tx </t>
  </si>
  <si>
    <t xml:space="preserve">CH Tx </t>
  </si>
  <si>
    <t>**The 10 CH nodes' E &lt; Ech so triggers election</t>
  </si>
  <si>
    <t>Old CH 1</t>
  </si>
  <si>
    <t xml:space="preserve"># of nodes </t>
  </si>
  <si>
    <t>Total Dead</t>
  </si>
  <si>
    <t>Old CH 32</t>
  </si>
  <si>
    <t>Clustering ends as no nodes can expend the energy to elect and become CH</t>
  </si>
  <si>
    <t>Case 1: LEACH</t>
  </si>
  <si>
    <t>Ebit</t>
  </si>
  <si>
    <t xml:space="preserve">Data Aggregation Energy cost </t>
  </si>
  <si>
    <t>CH nodes</t>
  </si>
  <si>
    <t>Dead Nodes</t>
  </si>
  <si>
    <t>**The 10 CH nodes died, prompting CH Election</t>
  </si>
  <si>
    <t># in a cluster</t>
  </si>
  <si>
    <t xml:space="preserve">Clustering ends as there is one node left. </t>
  </si>
  <si>
    <t>Case 1: PEGASIS</t>
  </si>
  <si>
    <t>Round 1</t>
  </si>
  <si>
    <t>CH Rx &amp; Tx</t>
  </si>
  <si>
    <t>Round 19096</t>
  </si>
  <si>
    <t>All nodes will die attempting the next round and therefore the chain ends</t>
  </si>
  <si>
    <t>Case 2: EEPS-LEACH</t>
  </si>
  <si>
    <t>**The jammer kills the CH node and triggers a new election</t>
  </si>
  <si>
    <t>Jammer is introduced</t>
  </si>
  <si>
    <t>Old CH 2</t>
  </si>
  <si>
    <t># of round ran</t>
  </si>
  <si>
    <t>Old CH 3</t>
  </si>
  <si>
    <t>Old CH 4</t>
  </si>
  <si>
    <t>Old CH 5</t>
  </si>
  <si>
    <t>Old CH 6</t>
  </si>
  <si>
    <t>Old CH 7</t>
  </si>
  <si>
    <t>Old CH 8</t>
  </si>
  <si>
    <t>Case 2: LEACH</t>
  </si>
  <si>
    <t>Amount of remaining rounds for CH</t>
  </si>
  <si>
    <t>NonCH Tx</t>
  </si>
  <si>
    <t>CH Tx</t>
  </si>
  <si>
    <t>Case 2: PEGASIS</t>
  </si>
  <si>
    <t>Jammer is introduced &amp; one node goes down</t>
  </si>
  <si>
    <t>Round 19095</t>
  </si>
  <si>
    <t>Case 3: EEPS-LEACH</t>
  </si>
  <si>
    <t>Old CH 9</t>
  </si>
  <si>
    <t>Old CH 10</t>
  </si>
  <si>
    <t>Old CH 11</t>
  </si>
  <si>
    <t>Old CH 12</t>
  </si>
  <si>
    <t># of rounds</t>
  </si>
  <si>
    <t>CH Death</t>
  </si>
  <si>
    <t>Case 3: PEGASIS</t>
  </si>
  <si>
    <t>Jammer is introduced &amp; 10 nodes go down</t>
  </si>
  <si>
    <t>Round 19086</t>
  </si>
</sst>
</file>

<file path=xl/styles.xml><?xml version="1.0" encoding="utf-8"?>
<styleSheet xmlns="http://schemas.openxmlformats.org/spreadsheetml/2006/main" xmlns:x14ac="http://schemas.microsoft.com/office/spreadsheetml/2009/9/ac" xmlns:mc="http://schemas.openxmlformats.org/markup-compatibility/2006">
  <numFmts count="7">
    <numFmt numFmtId="164" formatCode="0.00000000000000"/>
    <numFmt numFmtId="165" formatCode="0.0000000000"/>
    <numFmt numFmtId="166" formatCode="0.00000000000"/>
    <numFmt numFmtId="167" formatCode="0.000"/>
    <numFmt numFmtId="168" formatCode="0.0000000"/>
    <numFmt numFmtId="169" formatCode="0.000000000"/>
    <numFmt numFmtId="170" formatCode="0.00000000"/>
  </numFmts>
  <fonts count="26">
    <font>
      <sz val="10.0"/>
      <color rgb="FF000000"/>
      <name val="Arial"/>
      <scheme val="minor"/>
    </font>
    <font>
      <sz val="11.0"/>
      <color theme="1"/>
      <name val="Arial"/>
    </font>
    <font>
      <u/>
      <sz val="11.0"/>
      <color rgb="FF0000FF"/>
      <name val="Arial"/>
    </font>
    <font>
      <color theme="1"/>
      <name val="Arial"/>
    </font>
    <font>
      <b/>
      <color theme="1"/>
      <name val="Arial"/>
    </font>
    <font>
      <color theme="1"/>
      <name val="Arial"/>
      <scheme val="minor"/>
    </font>
    <font>
      <u/>
      <sz val="11.0"/>
      <color rgb="FF0000FF"/>
      <name val="Arial"/>
    </font>
    <font>
      <sz val="11.0"/>
      <color rgb="FF1F1F1F"/>
      <name val="&quot;Google Sans&quot;"/>
    </font>
    <font>
      <i/>
      <color theme="1"/>
      <name val="Arial"/>
      <scheme val="minor"/>
    </font>
    <font>
      <b/>
      <u/>
      <color theme="1"/>
      <name val="Arial"/>
    </font>
    <font>
      <sz val="9.0"/>
      <color rgb="FF1155CC"/>
      <name val="Arial"/>
    </font>
    <font>
      <b/>
      <sz val="9.0"/>
      <color theme="1"/>
      <name val="Arial"/>
    </font>
    <font>
      <i/>
      <color theme="1"/>
      <name val="Arial"/>
    </font>
    <font>
      <b/>
      <color theme="1"/>
      <name val="Arial"/>
      <scheme val="minor"/>
    </font>
    <font>
      <sz val="9.0"/>
      <color theme="1"/>
      <name val="Arial"/>
    </font>
    <font>
      <b/>
      <u/>
      <color theme="1"/>
      <name val="Arial"/>
    </font>
    <font>
      <sz val="9.0"/>
      <color rgb="FF1155CC"/>
      <name val="&quot;Google Sans Mono&quot;"/>
    </font>
    <font>
      <b/>
      <sz val="9.0"/>
      <color theme="1"/>
      <name val="&quot;Google Sans Mono&quot;"/>
    </font>
    <font>
      <sz val="9.0"/>
      <color rgb="FF000000"/>
      <name val="&quot;Google Sans Mono&quot;"/>
    </font>
    <font>
      <sz val="9.0"/>
      <color rgb="FF7E3794"/>
      <name val="&quot;Google Sans Mono&quot;"/>
    </font>
    <font>
      <sz val="9.0"/>
      <color theme="1"/>
      <name val="&quot;Google Sans Mono&quot;"/>
    </font>
    <font>
      <i/>
      <sz val="9.0"/>
      <color rgb="FF1155CC"/>
      <name val="&quot;Google Sans Mono&quot;"/>
    </font>
    <font>
      <sz val="9.0"/>
      <color rgb="FF3C78D8"/>
      <name val="&quot;Google Sans Mono&quot;"/>
    </font>
    <font>
      <sz val="9.0"/>
      <color rgb="FF1155CC"/>
      <name val="Google Sans Mono"/>
    </font>
    <font>
      <sz val="9.0"/>
      <color theme="1"/>
      <name val="Google Sans Mono"/>
    </font>
    <font>
      <b/>
      <sz val="9.0"/>
      <color theme="1"/>
      <name val="Google Sans Mono"/>
    </font>
  </fonts>
  <fills count="5">
    <fill>
      <patternFill patternType="none"/>
    </fill>
    <fill>
      <patternFill patternType="lightGray"/>
    </fill>
    <fill>
      <patternFill patternType="solid">
        <fgColor rgb="FFFCE5CD"/>
        <bgColor rgb="FFFCE5CD"/>
      </patternFill>
    </fill>
    <fill>
      <patternFill patternType="solid">
        <fgColor rgb="FFEAD1DC"/>
        <bgColor rgb="FFEAD1DC"/>
      </patternFill>
    </fill>
    <fill>
      <patternFill patternType="solid">
        <fgColor rgb="FFFFFFFF"/>
        <bgColor rgb="FFFFFFFF"/>
      </patternFill>
    </fill>
  </fills>
  <borders count="12">
    <border/>
    <border>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right style="thin">
        <color rgb="FF000000"/>
      </right>
    </border>
    <border>
      <left style="thin">
        <color rgb="FF000000"/>
      </left>
      <right style="thin">
        <color rgb="FF000000"/>
      </right>
      <top style="thin">
        <color rgb="FF000000"/>
      </top>
      <bottom style="thin">
        <color rgb="FF000000"/>
      </bottom>
    </border>
    <border>
      <left style="thin">
        <color rgb="FF000000"/>
      </left>
      <top style="thin">
        <color rgb="FF000000"/>
      </top>
    </border>
    <border>
      <right style="thin">
        <color rgb="FF000000"/>
      </right>
      <top style="thin">
        <color rgb="FF000000"/>
      </top>
    </border>
    <border>
      <left style="thin">
        <color rgb="FF000000"/>
      </left>
    </border>
    <border>
      <top style="thin">
        <color rgb="FF000000"/>
      </top>
    </border>
    <border>
      <left style="thin">
        <color rgb="FF000000"/>
      </left>
      <bottom style="thin">
        <color rgb="FF000000"/>
      </bottom>
    </border>
    <border>
      <left style="thin">
        <color rgb="FF000000"/>
      </left>
      <top style="thin">
        <color rgb="FF000000"/>
      </top>
      <bottom style="thin">
        <color rgb="FF000000"/>
      </bottom>
    </border>
  </borders>
  <cellStyleXfs count="1">
    <xf borderId="0" fillId="0" fontId="0" numFmtId="0" applyAlignment="1" applyFont="1"/>
  </cellStyleXfs>
  <cellXfs count="126">
    <xf borderId="0" fillId="0" fontId="0" numFmtId="0" xfId="0" applyAlignment="1" applyFont="1">
      <alignment readingOrder="0" shrinkToFit="0" vertical="bottom" wrapText="0"/>
    </xf>
    <xf borderId="1" fillId="0" fontId="1" numFmtId="0" xfId="0" applyAlignment="1" applyBorder="1" applyFont="1">
      <alignment shrinkToFit="0" vertical="bottom" wrapText="1"/>
    </xf>
    <xf borderId="1" fillId="0" fontId="2" numFmtId="0" xfId="0" applyAlignment="1" applyBorder="1" applyFont="1">
      <alignment shrinkToFit="0" vertical="bottom" wrapText="1"/>
    </xf>
    <xf borderId="0" fillId="0" fontId="3" numFmtId="0" xfId="0" applyAlignment="1" applyFont="1">
      <alignment vertical="bottom"/>
    </xf>
    <xf borderId="0" fillId="0" fontId="4" numFmtId="0" xfId="0" applyAlignment="1" applyFont="1">
      <alignment vertical="bottom"/>
    </xf>
    <xf borderId="2" fillId="0" fontId="1" numFmtId="0" xfId="0" applyAlignment="1" applyBorder="1" applyFont="1">
      <alignment shrinkToFit="0" vertical="bottom" wrapText="1"/>
    </xf>
    <xf borderId="3" fillId="0" fontId="1" numFmtId="0" xfId="0" applyAlignment="1" applyBorder="1" applyFont="1">
      <alignment shrinkToFit="0" vertical="bottom" wrapText="1"/>
    </xf>
    <xf borderId="0" fillId="0" fontId="3" numFmtId="0" xfId="0" applyAlignment="1" applyFont="1">
      <alignment shrinkToFit="0" vertical="bottom" wrapText="0"/>
    </xf>
    <xf borderId="0" fillId="0" fontId="3" numFmtId="0" xfId="0" applyAlignment="1" applyFont="1">
      <alignment vertical="bottom"/>
    </xf>
    <xf borderId="0" fillId="0" fontId="1" numFmtId="0" xfId="0" applyAlignment="1" applyFont="1">
      <alignment shrinkToFit="0" vertical="bottom" wrapText="0"/>
    </xf>
    <xf borderId="0" fillId="0" fontId="1" numFmtId="0" xfId="0" applyAlignment="1" applyFont="1">
      <alignment vertical="bottom"/>
    </xf>
    <xf borderId="0" fillId="0" fontId="3" numFmtId="0" xfId="0" applyAlignment="1" applyFont="1">
      <alignment readingOrder="0" vertical="bottom"/>
    </xf>
    <xf borderId="0" fillId="0" fontId="1" numFmtId="0" xfId="0" applyAlignment="1" applyFont="1">
      <alignment readingOrder="0" shrinkToFit="0" vertical="bottom" wrapText="0"/>
    </xf>
    <xf borderId="0" fillId="0" fontId="5" numFmtId="164" xfId="0" applyFont="1" applyNumberFormat="1"/>
    <xf borderId="0" fillId="0" fontId="5" numFmtId="0" xfId="0" applyFont="1"/>
    <xf borderId="2" fillId="0" fontId="1" numFmtId="0" xfId="0" applyAlignment="1" applyBorder="1" applyFont="1">
      <alignment readingOrder="0" shrinkToFit="0" vertical="bottom" wrapText="1"/>
    </xf>
    <xf borderId="4" fillId="0" fontId="3" numFmtId="0" xfId="0" applyAlignment="1" applyBorder="1" applyFont="1">
      <alignment horizontal="right" vertical="bottom"/>
    </xf>
    <xf borderId="5" fillId="0" fontId="3" numFmtId="0" xfId="0" applyAlignment="1" applyBorder="1" applyFont="1">
      <alignment readingOrder="0" vertical="bottom"/>
    </xf>
    <xf borderId="5" fillId="0" fontId="5" numFmtId="0" xfId="0" applyAlignment="1" applyBorder="1" applyFont="1">
      <alignment readingOrder="0"/>
    </xf>
    <xf borderId="5" fillId="2" fontId="5" numFmtId="0" xfId="0" applyBorder="1" applyFill="1" applyFont="1"/>
    <xf borderId="5" fillId="2" fontId="5" numFmtId="0" xfId="0" applyAlignment="1" applyBorder="1" applyFont="1">
      <alignment readingOrder="0"/>
    </xf>
    <xf borderId="2" fillId="0" fontId="6" numFmtId="0" xfId="0" applyAlignment="1" applyBorder="1" applyFont="1">
      <alignment readingOrder="0" vertical="bottom"/>
    </xf>
    <xf borderId="3" fillId="0" fontId="1" numFmtId="0" xfId="0" applyAlignment="1" applyBorder="1" applyFont="1">
      <alignment readingOrder="0" vertical="bottom"/>
    </xf>
    <xf borderId="5" fillId="0" fontId="5" numFmtId="0" xfId="0" applyBorder="1" applyFont="1"/>
    <xf borderId="0" fillId="0" fontId="5" numFmtId="0" xfId="0" applyAlignment="1" applyFont="1">
      <alignment readingOrder="0"/>
    </xf>
    <xf borderId="3" fillId="0" fontId="1" numFmtId="0" xfId="0" applyAlignment="1" applyBorder="1" applyFont="1">
      <alignment vertical="bottom"/>
    </xf>
    <xf borderId="3" fillId="0" fontId="1" numFmtId="0" xfId="0" applyAlignment="1" applyBorder="1" applyFont="1">
      <alignment horizontal="right" readingOrder="0" vertical="bottom"/>
    </xf>
    <xf borderId="5" fillId="2" fontId="3" numFmtId="0" xfId="0" applyAlignment="1" applyBorder="1" applyFont="1">
      <alignment vertical="bottom"/>
    </xf>
    <xf borderId="5" fillId="3" fontId="5" numFmtId="0" xfId="0" applyAlignment="1" applyBorder="1" applyFill="1" applyFont="1">
      <alignment readingOrder="0"/>
    </xf>
    <xf borderId="5" fillId="3" fontId="5" numFmtId="0" xfId="0" applyBorder="1" applyFont="1"/>
    <xf borderId="5" fillId="3" fontId="5" numFmtId="0" xfId="0" applyBorder="1" applyFont="1"/>
    <xf borderId="5" fillId="2" fontId="3" numFmtId="0" xfId="0" applyAlignment="1" applyBorder="1" applyFont="1">
      <alignment readingOrder="0" vertical="bottom"/>
    </xf>
    <xf borderId="0" fillId="0" fontId="3" numFmtId="0" xfId="0" applyAlignment="1" applyFont="1">
      <alignment readingOrder="0" shrinkToFit="0" vertical="bottom" wrapText="0"/>
    </xf>
    <xf borderId="0" fillId="4" fontId="7" numFmtId="0" xfId="0" applyAlignment="1" applyFill="1" applyFont="1">
      <alignment readingOrder="0"/>
    </xf>
    <xf borderId="0" fillId="0" fontId="8" numFmtId="0" xfId="0" applyAlignment="1" applyFont="1">
      <alignment readingOrder="0"/>
    </xf>
    <xf borderId="0" fillId="0" fontId="9" numFmtId="0" xfId="0" applyAlignment="1" applyFont="1">
      <alignment vertical="bottom"/>
    </xf>
    <xf borderId="0" fillId="0" fontId="3" numFmtId="0" xfId="0" applyAlignment="1" applyFont="1">
      <alignment horizontal="right" vertical="bottom"/>
    </xf>
    <xf borderId="6" fillId="0" fontId="3" numFmtId="0" xfId="0" applyAlignment="1" applyBorder="1" applyFont="1">
      <alignment readingOrder="0" vertical="bottom"/>
    </xf>
    <xf borderId="7" fillId="4" fontId="10" numFmtId="0" xfId="0" applyAlignment="1" applyBorder="1" applyFont="1">
      <alignment horizontal="right" vertical="bottom"/>
    </xf>
    <xf borderId="0" fillId="4" fontId="1" numFmtId="0" xfId="0" applyAlignment="1" applyFont="1">
      <alignment vertical="bottom"/>
    </xf>
    <xf borderId="0" fillId="4" fontId="10" numFmtId="0" xfId="0" applyAlignment="1" applyFont="1">
      <alignment horizontal="right" vertical="bottom"/>
    </xf>
    <xf borderId="8" fillId="0" fontId="3" numFmtId="0" xfId="0" applyAlignment="1" applyBorder="1" applyFont="1">
      <alignment vertical="bottom"/>
    </xf>
    <xf borderId="0" fillId="4" fontId="10" numFmtId="165" xfId="0" applyAlignment="1" applyFont="1" applyNumberFormat="1">
      <alignment horizontal="right" vertical="bottom"/>
    </xf>
    <xf borderId="4" fillId="0" fontId="3" numFmtId="0" xfId="0" applyAlignment="1" applyBorder="1" applyFont="1">
      <alignment horizontal="right" vertical="bottom"/>
    </xf>
    <xf borderId="0" fillId="4" fontId="10" numFmtId="166" xfId="0" applyAlignment="1" applyFont="1" applyNumberFormat="1">
      <alignment horizontal="right" vertical="bottom"/>
    </xf>
    <xf borderId="0" fillId="0" fontId="4" numFmtId="0" xfId="0" applyAlignment="1" applyFont="1">
      <alignment horizontal="right" vertical="bottom"/>
    </xf>
    <xf borderId="0" fillId="4" fontId="11" numFmtId="0" xfId="0" applyAlignment="1" applyFont="1">
      <alignment horizontal="right" vertical="bottom"/>
    </xf>
    <xf borderId="4" fillId="0" fontId="1" numFmtId="0" xfId="0" applyAlignment="1" applyBorder="1" applyFont="1">
      <alignment horizontal="right" readingOrder="0" vertical="bottom"/>
    </xf>
    <xf borderId="9" fillId="0" fontId="3" numFmtId="0" xfId="0" applyAlignment="1" applyBorder="1" applyFont="1">
      <alignment readingOrder="0" vertical="bottom"/>
    </xf>
    <xf borderId="0" fillId="0" fontId="4" numFmtId="0" xfId="0" applyAlignment="1" applyFont="1">
      <alignment horizontal="right" vertical="bottom"/>
    </xf>
    <xf borderId="0" fillId="0" fontId="12" numFmtId="0" xfId="0" applyAlignment="1" applyFont="1">
      <alignment shrinkToFit="0" vertical="bottom" wrapText="0"/>
    </xf>
    <xf borderId="0" fillId="4" fontId="3" numFmtId="0" xfId="0" applyAlignment="1" applyFont="1">
      <alignment vertical="bottom"/>
    </xf>
    <xf borderId="1" fillId="4" fontId="3" numFmtId="0" xfId="0" applyAlignment="1" applyBorder="1" applyFont="1">
      <alignment vertical="bottom"/>
    </xf>
    <xf borderId="1" fillId="0" fontId="3" numFmtId="0" xfId="0" applyAlignment="1" applyBorder="1" applyFont="1">
      <alignment vertical="bottom"/>
    </xf>
    <xf borderId="4" fillId="0" fontId="3" numFmtId="0" xfId="0" applyAlignment="1" applyBorder="1" applyFont="1">
      <alignment vertical="bottom"/>
    </xf>
    <xf borderId="0" fillId="0" fontId="13" numFmtId="0" xfId="0" applyAlignment="1" applyFont="1">
      <alignment readingOrder="0"/>
    </xf>
    <xf borderId="0" fillId="0" fontId="13" numFmtId="0" xfId="0" applyFont="1"/>
    <xf borderId="0" fillId="4" fontId="10" numFmtId="0" xfId="0" applyAlignment="1" applyFont="1">
      <alignment horizontal="right" vertical="bottom"/>
    </xf>
    <xf borderId="1" fillId="0" fontId="3" numFmtId="0" xfId="0" applyAlignment="1" applyBorder="1" applyFont="1">
      <alignment vertical="bottom"/>
    </xf>
    <xf borderId="3" fillId="0" fontId="3" numFmtId="0" xfId="0" applyAlignment="1" applyBorder="1" applyFont="1">
      <alignment horizontal="right" vertical="bottom"/>
    </xf>
    <xf borderId="0" fillId="0" fontId="3" numFmtId="0" xfId="0" applyAlignment="1" applyFont="1">
      <alignment horizontal="right" vertical="bottom"/>
    </xf>
    <xf borderId="0" fillId="0" fontId="4" numFmtId="0" xfId="0" applyAlignment="1" applyFont="1">
      <alignment vertical="bottom"/>
    </xf>
    <xf borderId="0" fillId="0" fontId="3" numFmtId="167" xfId="0" applyAlignment="1" applyFont="1" applyNumberFormat="1">
      <alignment vertical="bottom"/>
    </xf>
    <xf borderId="1" fillId="4" fontId="3" numFmtId="0" xfId="0" applyAlignment="1" applyBorder="1" applyFont="1">
      <alignment vertical="bottom"/>
    </xf>
    <xf borderId="9" fillId="0" fontId="3" numFmtId="0" xfId="0" applyAlignment="1" applyBorder="1" applyFont="1">
      <alignment vertical="bottom"/>
    </xf>
    <xf borderId="7" fillId="0" fontId="3" numFmtId="0" xfId="0" applyAlignment="1" applyBorder="1" applyFont="1">
      <alignment horizontal="right" vertical="bottom"/>
    </xf>
    <xf borderId="0" fillId="0" fontId="3" numFmtId="0" xfId="0" applyAlignment="1" applyFont="1">
      <alignment horizontal="right" readingOrder="0" vertical="bottom"/>
    </xf>
    <xf borderId="0" fillId="4" fontId="3" numFmtId="0" xfId="0" applyAlignment="1" applyFont="1">
      <alignment vertical="bottom"/>
    </xf>
    <xf borderId="4" fillId="0" fontId="3" numFmtId="0" xfId="0" applyAlignment="1" applyBorder="1" applyFont="1">
      <alignment vertical="bottom"/>
    </xf>
    <xf borderId="9" fillId="0" fontId="3" numFmtId="0" xfId="0" applyAlignment="1" applyBorder="1" applyFont="1">
      <alignment vertical="bottom"/>
    </xf>
    <xf borderId="7" fillId="0" fontId="3" numFmtId="0" xfId="0" applyAlignment="1" applyBorder="1" applyFont="1">
      <alignment horizontal="right" vertical="bottom"/>
    </xf>
    <xf borderId="0" fillId="0" fontId="3" numFmtId="168" xfId="0" applyAlignment="1" applyFont="1" applyNumberFormat="1">
      <alignment horizontal="right" vertical="bottom"/>
    </xf>
    <xf borderId="3" fillId="0" fontId="3" numFmtId="165" xfId="0" applyAlignment="1" applyBorder="1" applyFont="1" applyNumberFormat="1">
      <alignment horizontal="right" vertical="bottom"/>
    </xf>
    <xf borderId="0" fillId="4" fontId="11" numFmtId="0" xfId="0" applyAlignment="1" applyFont="1">
      <alignment horizontal="right" vertical="bottom"/>
    </xf>
    <xf borderId="0" fillId="0" fontId="4" numFmtId="168" xfId="0" applyAlignment="1" applyFont="1" applyNumberFormat="1">
      <alignment horizontal="right" vertical="bottom"/>
    </xf>
    <xf borderId="0" fillId="0" fontId="4" numFmtId="167" xfId="0" applyAlignment="1" applyFont="1" applyNumberFormat="1">
      <alignment horizontal="right" vertical="bottom"/>
    </xf>
    <xf borderId="7" fillId="0" fontId="3" numFmtId="0" xfId="0" applyAlignment="1" applyBorder="1" applyFont="1">
      <alignment horizontal="right" readingOrder="0" vertical="bottom"/>
    </xf>
    <xf borderId="0" fillId="4" fontId="14" numFmtId="168" xfId="0" applyAlignment="1" applyFont="1" applyNumberFormat="1">
      <alignment horizontal="right" vertical="bottom"/>
    </xf>
    <xf borderId="4" fillId="4" fontId="10" numFmtId="0" xfId="0" applyAlignment="1" applyBorder="1" applyFont="1">
      <alignment horizontal="right" vertical="bottom"/>
    </xf>
    <xf borderId="4" fillId="4" fontId="10" numFmtId="165" xfId="0" applyAlignment="1" applyBorder="1" applyFont="1" applyNumberFormat="1">
      <alignment horizontal="right" vertical="bottom"/>
    </xf>
    <xf borderId="3" fillId="0" fontId="3" numFmtId="0" xfId="0" applyAlignment="1" applyBorder="1" applyFont="1">
      <alignment horizontal="right" vertical="bottom"/>
    </xf>
    <xf borderId="0" fillId="0" fontId="12" numFmtId="0" xfId="0" applyAlignment="1" applyFont="1">
      <alignment readingOrder="0" shrinkToFit="0" vertical="bottom" wrapText="0"/>
    </xf>
    <xf borderId="0" fillId="0" fontId="15" numFmtId="0" xfId="0" applyAlignment="1" applyFont="1">
      <alignment vertical="bottom"/>
    </xf>
    <xf borderId="6" fillId="0" fontId="3" numFmtId="0" xfId="0" applyAlignment="1" applyBorder="1" applyFont="1">
      <alignment vertical="bottom"/>
    </xf>
    <xf borderId="0" fillId="4" fontId="16" numFmtId="0" xfId="0" applyFont="1"/>
    <xf borderId="0" fillId="4" fontId="16" numFmtId="0" xfId="0" applyAlignment="1" applyFont="1">
      <alignment horizontal="right" vertical="bottom"/>
    </xf>
    <xf borderId="8" fillId="0" fontId="3" numFmtId="0" xfId="0" applyAlignment="1" applyBorder="1" applyFont="1">
      <alignment vertical="bottom"/>
    </xf>
    <xf borderId="10" fillId="0" fontId="1" numFmtId="0" xfId="0" applyAlignment="1" applyBorder="1" applyFont="1">
      <alignment vertical="bottom"/>
    </xf>
    <xf borderId="0" fillId="4" fontId="17" numFmtId="0" xfId="0" applyAlignment="1" applyFont="1">
      <alignment horizontal="right" vertical="bottom"/>
    </xf>
    <xf borderId="0" fillId="4" fontId="16" numFmtId="165" xfId="0" applyAlignment="1" applyFont="1" applyNumberFormat="1">
      <alignment horizontal="right" vertical="bottom"/>
    </xf>
    <xf borderId="0" fillId="0" fontId="3" numFmtId="0" xfId="0" applyAlignment="1" applyFont="1">
      <alignment shrinkToFit="0" vertical="bottom" wrapText="0"/>
    </xf>
    <xf borderId="0" fillId="4" fontId="18" numFmtId="0" xfId="0" applyFont="1"/>
    <xf borderId="4" fillId="0" fontId="3" numFmtId="0" xfId="0" applyAlignment="1" applyBorder="1" applyFont="1">
      <alignment horizontal="right" readingOrder="0" vertical="bottom"/>
    </xf>
    <xf borderId="10" fillId="0" fontId="3" numFmtId="0" xfId="0" applyAlignment="1" applyBorder="1" applyFont="1">
      <alignment vertical="bottom"/>
    </xf>
    <xf borderId="3" fillId="4" fontId="19" numFmtId="0" xfId="0" applyAlignment="1" applyBorder="1" applyFont="1">
      <alignment horizontal="right" vertical="bottom"/>
    </xf>
    <xf borderId="0" fillId="4" fontId="20" numFmtId="0" xfId="0" applyAlignment="1" applyFont="1">
      <alignment horizontal="right" vertical="bottom"/>
    </xf>
    <xf borderId="0" fillId="4" fontId="21" numFmtId="0" xfId="0" applyAlignment="1" applyFont="1">
      <alignment horizontal="left" readingOrder="0" vertical="bottom"/>
    </xf>
    <xf borderId="11" fillId="0" fontId="3" numFmtId="0" xfId="0" applyAlignment="1" applyBorder="1" applyFont="1">
      <alignment vertical="bottom"/>
    </xf>
    <xf borderId="0" fillId="0" fontId="4" numFmtId="0" xfId="0" applyAlignment="1" applyFont="1">
      <alignment readingOrder="0" vertical="bottom"/>
    </xf>
    <xf borderId="4" fillId="4" fontId="10" numFmtId="0" xfId="0" applyAlignment="1" applyBorder="1" applyFont="1">
      <alignment horizontal="right" vertical="bottom"/>
    </xf>
    <xf borderId="0" fillId="4" fontId="10" numFmtId="169" xfId="0" applyAlignment="1" applyFont="1" applyNumberFormat="1">
      <alignment horizontal="right" vertical="bottom"/>
    </xf>
    <xf borderId="4" fillId="0" fontId="4" numFmtId="0" xfId="0" applyAlignment="1" applyBorder="1" applyFont="1">
      <alignment horizontal="right" vertical="bottom"/>
    </xf>
    <xf borderId="3" fillId="0" fontId="1" numFmtId="0" xfId="0" applyAlignment="1" applyBorder="1" applyFont="1">
      <alignment horizontal="right" vertical="bottom"/>
    </xf>
    <xf borderId="0" fillId="0" fontId="4" numFmtId="0" xfId="0" applyAlignment="1" applyFont="1">
      <alignment horizontal="right" readingOrder="0" vertical="bottom"/>
    </xf>
    <xf borderId="0" fillId="4" fontId="14" numFmtId="0" xfId="0" applyAlignment="1" applyFont="1">
      <alignment horizontal="right" vertical="bottom"/>
    </xf>
    <xf borderId="0" fillId="0" fontId="12" numFmtId="0" xfId="0" applyAlignment="1" applyFont="1">
      <alignment readingOrder="0" vertical="bottom"/>
    </xf>
    <xf borderId="0" fillId="4" fontId="16" numFmtId="0" xfId="0" applyAlignment="1" applyFont="1">
      <alignment readingOrder="0"/>
    </xf>
    <xf borderId="0" fillId="0" fontId="4" numFmtId="167" xfId="0" applyAlignment="1" applyFont="1" applyNumberFormat="1">
      <alignment vertical="bottom"/>
    </xf>
    <xf borderId="4" fillId="4" fontId="16" numFmtId="0" xfId="0" applyAlignment="1" applyBorder="1" applyFont="1">
      <alignment horizontal="right" vertical="bottom"/>
    </xf>
    <xf borderId="4" fillId="0" fontId="4" numFmtId="0" xfId="0" applyAlignment="1" applyBorder="1" applyFont="1">
      <alignment horizontal="right" vertical="bottom"/>
    </xf>
    <xf borderId="0" fillId="4" fontId="22" numFmtId="0" xfId="0" applyFont="1"/>
    <xf borderId="0" fillId="4" fontId="18" numFmtId="0" xfId="0" applyAlignment="1" applyFont="1">
      <alignment readingOrder="0"/>
    </xf>
    <xf borderId="0" fillId="4" fontId="23" numFmtId="0" xfId="0" applyAlignment="1" applyFont="1">
      <alignment horizontal="right" vertical="bottom"/>
    </xf>
    <xf borderId="4" fillId="4" fontId="23" numFmtId="0" xfId="0" applyAlignment="1" applyBorder="1" applyFont="1">
      <alignment horizontal="right" vertical="bottom"/>
    </xf>
    <xf borderId="0" fillId="4" fontId="24" numFmtId="0" xfId="0" applyAlignment="1" applyFont="1">
      <alignment horizontal="right" vertical="bottom"/>
    </xf>
    <xf borderId="0" fillId="4" fontId="25" numFmtId="0" xfId="0" applyAlignment="1" applyFont="1">
      <alignment horizontal="right" vertical="bottom"/>
    </xf>
    <xf borderId="0" fillId="4" fontId="23" numFmtId="165" xfId="0" applyAlignment="1" applyFont="1" applyNumberFormat="1">
      <alignment horizontal="right" vertical="bottom"/>
    </xf>
    <xf borderId="0" fillId="4" fontId="19" numFmtId="0" xfId="0" applyAlignment="1" applyFont="1">
      <alignment horizontal="right" vertical="bottom"/>
    </xf>
    <xf borderId="0" fillId="0" fontId="4" numFmtId="170" xfId="0" applyAlignment="1" applyFont="1" applyNumberFormat="1">
      <alignment readingOrder="0" vertical="bottom"/>
    </xf>
    <xf borderId="0" fillId="4" fontId="17" numFmtId="170" xfId="0" applyAlignment="1" applyFont="1" applyNumberFormat="1">
      <alignment horizontal="right" vertical="bottom"/>
    </xf>
    <xf borderId="0" fillId="0" fontId="10" numFmtId="0" xfId="0" applyAlignment="1" applyFont="1">
      <alignment horizontal="right" vertical="bottom"/>
    </xf>
    <xf borderId="0" fillId="0" fontId="4" numFmtId="0" xfId="0" applyAlignment="1" applyFont="1">
      <alignment shrinkToFit="0" vertical="bottom" wrapText="0"/>
    </xf>
    <xf borderId="1" fillId="0" fontId="1" numFmtId="0" xfId="0" applyAlignment="1" applyBorder="1" applyFont="1">
      <alignment vertical="bottom"/>
    </xf>
    <xf borderId="3" fillId="0" fontId="1" numFmtId="0" xfId="0" applyAlignment="1" applyBorder="1" applyFont="1">
      <alignment horizontal="right" vertical="bottom"/>
    </xf>
    <xf borderId="0" fillId="4" fontId="20" numFmtId="0" xfId="0" applyAlignment="1" applyFont="1">
      <alignment horizontal="right" readingOrder="0" vertical="bottom"/>
    </xf>
    <xf borderId="0" fillId="4" fontId="24" numFmtId="0" xfId="0" applyAlignment="1" applyFont="1">
      <alignment horizontal="right" readingOrder="0"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mdpi.com/1424-8220/18/7/2104" TargetMode="External"/><Relationship Id="rId2" Type="http://schemas.openxmlformats.org/officeDocument/2006/relationships/hyperlink" Target="https://www.nsnam.org/docs/release/3.28/models/html/wifi-testing.html" TargetMode="External"/><Relationship Id="rId3" Type="http://schemas.openxmlformats.org/officeDocument/2006/relationships/hyperlink" Target="https://link.springer.com/article/10.1007/s11276-016-1414-9" TargetMode="External"/><Relationship Id="rId4" Type="http://schemas.openxmlformats.org/officeDocument/2006/relationships/hyperlink" Target="https://ieeexplore.ieee.org/abstract/document/8404071"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drawing" Target="../drawings/drawing10.xml"/><Relationship Id="rId3" Type="http://schemas.openxmlformats.org/officeDocument/2006/relationships/vmlDrawing" Target="../drawings/vmlDrawing9.v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3.xml"/><Relationship Id="rId3"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4.xml"/><Relationship Id="rId3"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5.xml"/><Relationship Id="rId3"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drawing" Target="../drawings/drawing6.xml"/><Relationship Id="rId3"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drawing" Target="../drawings/drawing7.xml"/><Relationship Id="rId3"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drawing" Target="../drawings/drawing8.xml"/><Relationship Id="rId3" Type="http://schemas.openxmlformats.org/officeDocument/2006/relationships/vmlDrawing" Target="../drawings/vmlDrawing7.v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drawing" Target="../drawings/drawing9.xml"/><Relationship Id="rId3"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1.5"/>
    <col customWidth="1" min="3" max="3" width="20.0"/>
  </cols>
  <sheetData>
    <row r="1">
      <c r="A1" s="1" t="s">
        <v>0</v>
      </c>
      <c r="B1" s="2" t="s">
        <v>1</v>
      </c>
      <c r="C1" s="3"/>
      <c r="D1" s="4" t="s">
        <v>2</v>
      </c>
    </row>
    <row r="2">
      <c r="A2" s="5" t="s">
        <v>3</v>
      </c>
      <c r="B2" s="6">
        <v>200.0</v>
      </c>
      <c r="C2" s="3"/>
      <c r="D2" s="7" t="s">
        <v>4</v>
      </c>
    </row>
    <row r="3">
      <c r="A3" s="5" t="s">
        <v>5</v>
      </c>
      <c r="B3" s="6" t="s">
        <v>6</v>
      </c>
      <c r="C3" s="8" t="s">
        <v>7</v>
      </c>
      <c r="D3" s="9" t="s">
        <v>8</v>
      </c>
    </row>
    <row r="4">
      <c r="A4" s="5" t="s">
        <v>9</v>
      </c>
      <c r="B4" s="6" t="s">
        <v>10</v>
      </c>
      <c r="C4" s="8" t="s">
        <v>11</v>
      </c>
      <c r="D4" s="10" t="s">
        <v>12</v>
      </c>
    </row>
    <row r="5">
      <c r="A5" s="5" t="s">
        <v>13</v>
      </c>
      <c r="B5" s="6" t="s">
        <v>14</v>
      </c>
      <c r="C5" s="11" t="s">
        <v>15</v>
      </c>
      <c r="D5" s="12" t="s">
        <v>16</v>
      </c>
      <c r="H5" s="13">
        <f>(0.000002*(H6+12.25)*2^7)/(128*11000*8)</f>
        <v>0.0000002045511364</v>
      </c>
    </row>
    <row r="6">
      <c r="A6" s="5" t="s">
        <v>17</v>
      </c>
      <c r="B6" s="6" t="s">
        <v>18</v>
      </c>
      <c r="C6" s="8" t="s">
        <v>19</v>
      </c>
      <c r="D6" s="9" t="s">
        <v>20</v>
      </c>
      <c r="H6" s="14">
        <f>8+max(_xlfn.CEILING.PRECISE(8*128*7+16+(8*0)/5)*(1/(4/5)),0)</f>
        <v>8988</v>
      </c>
    </row>
    <row r="7">
      <c r="A7" s="5" t="s">
        <v>21</v>
      </c>
      <c r="B7" s="6">
        <v>7.0</v>
      </c>
      <c r="C7" s="3"/>
      <c r="D7" s="3"/>
    </row>
    <row r="8">
      <c r="A8" s="15" t="s">
        <v>22</v>
      </c>
      <c r="B8" s="16">
        <f>0.000041472/7</f>
        <v>0.000005924571429</v>
      </c>
      <c r="C8" s="3"/>
      <c r="D8" s="17" t="s">
        <v>23</v>
      </c>
      <c r="E8" s="18" t="s">
        <v>24</v>
      </c>
      <c r="F8" s="18" t="s">
        <v>25</v>
      </c>
      <c r="G8" s="18" t="s">
        <v>26</v>
      </c>
      <c r="I8" s="19"/>
      <c r="J8" s="20" t="s">
        <v>27</v>
      </c>
      <c r="K8" s="20" t="s">
        <v>28</v>
      </c>
    </row>
    <row r="9">
      <c r="A9" s="21" t="s">
        <v>29</v>
      </c>
      <c r="B9" s="22" t="s">
        <v>30</v>
      </c>
      <c r="C9" s="3"/>
      <c r="D9" s="17" t="s">
        <v>31</v>
      </c>
      <c r="E9" s="23">
        <f>'Case 1 EEPS-LEACH'!A666</f>
        <v>37098</v>
      </c>
      <c r="F9" s="23">
        <f>'Case 2 EEPS-LEACH'!A676</f>
        <v>37598</v>
      </c>
      <c r="G9" s="23">
        <f>'Case 3 EEPS-LEACH'!A758</f>
        <v>37554</v>
      </c>
      <c r="H9" s="24"/>
      <c r="I9" s="20" t="s">
        <v>32</v>
      </c>
      <c r="J9" s="19">
        <f t="shared" ref="J9:K9" si="1">E9-F9</f>
        <v>-500</v>
      </c>
      <c r="K9" s="19">
        <f t="shared" si="1"/>
        <v>44</v>
      </c>
    </row>
    <row r="10">
      <c r="A10" s="21" t="s">
        <v>33</v>
      </c>
      <c r="B10" s="25" t="s">
        <v>34</v>
      </c>
      <c r="C10" s="8" t="s">
        <v>35</v>
      </c>
      <c r="D10" s="17" t="s">
        <v>36</v>
      </c>
      <c r="E10" s="23">
        <f>'Case1 LEACH'!A525</f>
        <v>34680</v>
      </c>
      <c r="F10" s="18">
        <f>'Case 2 LEACH'!A534</f>
        <v>35312</v>
      </c>
      <c r="G10" s="23">
        <f>'Case 3 LEACH'!A606</f>
        <v>35267</v>
      </c>
      <c r="H10" s="24"/>
      <c r="I10" s="20" t="s">
        <v>32</v>
      </c>
      <c r="J10" s="19">
        <f t="shared" ref="J10:K10" si="2">E10-F10</f>
        <v>-632</v>
      </c>
      <c r="K10" s="19">
        <f t="shared" si="2"/>
        <v>45</v>
      </c>
    </row>
    <row r="11">
      <c r="A11" s="21" t="s">
        <v>37</v>
      </c>
      <c r="B11" s="26" t="s">
        <v>38</v>
      </c>
      <c r="C11" s="11" t="s">
        <v>39</v>
      </c>
      <c r="D11" s="17" t="s">
        <v>40</v>
      </c>
      <c r="E11" s="18">
        <f>'Case1 PEGASIS'!A7</f>
        <v>19096</v>
      </c>
      <c r="F11" s="18">
        <f>'Case 2 PEGASIS'!A8</f>
        <v>19095</v>
      </c>
      <c r="G11" s="18">
        <f>'Case 3 PEGASIS'!A8</f>
        <v>19086</v>
      </c>
    </row>
    <row r="12">
      <c r="D12" s="7"/>
    </row>
    <row r="13">
      <c r="A13" s="3"/>
      <c r="B13" s="3"/>
      <c r="C13" s="3"/>
      <c r="D13" s="27"/>
      <c r="E13" s="20" t="s">
        <v>41</v>
      </c>
      <c r="F13" s="20" t="s">
        <v>25</v>
      </c>
      <c r="G13" s="20" t="s">
        <v>26</v>
      </c>
      <c r="I13" s="28" t="s">
        <v>41</v>
      </c>
      <c r="J13" s="28" t="s">
        <v>31</v>
      </c>
      <c r="K13" s="28" t="s">
        <v>36</v>
      </c>
      <c r="M13" s="28" t="s">
        <v>41</v>
      </c>
      <c r="N13" s="28" t="s">
        <v>42</v>
      </c>
    </row>
    <row r="14">
      <c r="A14" s="3"/>
      <c r="B14" s="3"/>
      <c r="C14" s="3"/>
      <c r="D14" s="20" t="s">
        <v>43</v>
      </c>
      <c r="E14" s="19">
        <f t="shared" ref="E14:G14" si="3">E9-E10</f>
        <v>2418</v>
      </c>
      <c r="F14" s="19">
        <f t="shared" si="3"/>
        <v>2286</v>
      </c>
      <c r="G14" s="19">
        <f t="shared" si="3"/>
        <v>2287</v>
      </c>
      <c r="I14" s="28" t="s">
        <v>44</v>
      </c>
      <c r="J14" s="29">
        <f>'Case1 LEACH'!A54</f>
        <v>10258</v>
      </c>
      <c r="K14" s="30">
        <f>'Case1 LEACH'!A54</f>
        <v>10258</v>
      </c>
      <c r="M14" s="28" t="s">
        <v>44</v>
      </c>
      <c r="N14" s="29">
        <f t="shared" ref="N14:N16" si="4">J14/K14</f>
        <v>1</v>
      </c>
    </row>
    <row r="15">
      <c r="A15" s="4"/>
      <c r="B15" s="3"/>
      <c r="C15" s="3"/>
      <c r="D15" s="11"/>
      <c r="I15" s="28" t="s">
        <v>45</v>
      </c>
      <c r="J15" s="29">
        <f>'Case 1 EEPS-LEACH'!A156</f>
        <v>19729</v>
      </c>
      <c r="K15" s="30">
        <f>'Case1 LEACH'!A118</f>
        <v>19425</v>
      </c>
      <c r="M15" s="28" t="s">
        <v>45</v>
      </c>
      <c r="N15" s="29">
        <f t="shared" si="4"/>
        <v>1.015649936</v>
      </c>
    </row>
    <row r="16">
      <c r="A16" s="4" t="s">
        <v>46</v>
      </c>
      <c r="B16" s="3"/>
      <c r="C16" s="3"/>
      <c r="D16" s="31" t="s">
        <v>47</v>
      </c>
      <c r="E16" s="19">
        <f t="shared" ref="E16:G16" si="5">E9/E10</f>
        <v>1.069723183</v>
      </c>
      <c r="F16" s="19">
        <f t="shared" si="5"/>
        <v>1.0647372</v>
      </c>
      <c r="G16" s="19">
        <f t="shared" si="5"/>
        <v>1.064848158</v>
      </c>
      <c r="I16" s="28" t="s">
        <v>48</v>
      </c>
      <c r="J16" s="30">
        <f>'Case 1 EEPS-LEACH'!A286</f>
        <v>28289</v>
      </c>
      <c r="K16" s="30">
        <f>'Case1 LEACH'!A222</f>
        <v>28085</v>
      </c>
      <c r="M16" s="28" t="s">
        <v>48</v>
      </c>
      <c r="N16" s="29">
        <f t="shared" si="4"/>
        <v>1.007263664</v>
      </c>
    </row>
    <row r="17">
      <c r="A17" s="32" t="s">
        <v>49</v>
      </c>
      <c r="B17" s="3"/>
      <c r="C17" s="3"/>
      <c r="D17" s="31" t="s">
        <v>50</v>
      </c>
      <c r="E17" s="19">
        <f t="shared" ref="E17:G17" si="6">E9/E11</f>
        <v>1.942710515</v>
      </c>
      <c r="F17" s="19">
        <f t="shared" si="6"/>
        <v>1.96899712</v>
      </c>
      <c r="G17" s="19">
        <f t="shared" si="6"/>
        <v>1.967620245</v>
      </c>
    </row>
    <row r="18">
      <c r="B18" s="3"/>
      <c r="C18" s="3"/>
      <c r="D18" s="3"/>
      <c r="I18" s="28" t="s">
        <v>25</v>
      </c>
      <c r="J18" s="28" t="s">
        <v>31</v>
      </c>
      <c r="K18" s="28" t="s">
        <v>36</v>
      </c>
      <c r="M18" s="28" t="s">
        <v>25</v>
      </c>
      <c r="N18" s="28" t="s">
        <v>42</v>
      </c>
    </row>
    <row r="19">
      <c r="A19" s="24" t="s">
        <v>51</v>
      </c>
      <c r="D19" s="3"/>
      <c r="I19" s="28" t="s">
        <v>44</v>
      </c>
      <c r="J19" s="30">
        <f>'Case 2 EEPS-LEACH'!A86</f>
        <v>11071</v>
      </c>
      <c r="K19" s="30">
        <f>'Case 2 LEACH'!A63</f>
        <v>7839</v>
      </c>
      <c r="M19" s="28" t="s">
        <v>44</v>
      </c>
      <c r="N19" s="29">
        <f t="shared" ref="N19:N21" si="7">J19/K19</f>
        <v>1.412297487</v>
      </c>
    </row>
    <row r="20">
      <c r="A20" s="33" t="s">
        <v>52</v>
      </c>
      <c r="D20" s="3"/>
      <c r="I20" s="28" t="s">
        <v>45</v>
      </c>
      <c r="J20" s="30">
        <f>'Case 2 EEPS-LEACH'!A166</f>
        <v>19774</v>
      </c>
      <c r="K20" s="30">
        <f>'Case 2 LEACH'!A127</f>
        <v>15227</v>
      </c>
      <c r="M20" s="28" t="s">
        <v>45</v>
      </c>
      <c r="N20" s="29">
        <f t="shared" si="7"/>
        <v>1.298614304</v>
      </c>
    </row>
    <row r="21">
      <c r="A21" s="24" t="s">
        <v>53</v>
      </c>
      <c r="D21" s="3"/>
      <c r="I21" s="28" t="s">
        <v>48</v>
      </c>
      <c r="J21" s="30">
        <f>'Case 2 EEPS-LEACH'!A296</f>
        <v>28499</v>
      </c>
      <c r="K21" s="30">
        <f>'Case 2 LEACH'!A231</f>
        <v>23687</v>
      </c>
      <c r="M21" s="28" t="s">
        <v>48</v>
      </c>
      <c r="N21" s="29">
        <f t="shared" si="7"/>
        <v>1.203149407</v>
      </c>
    </row>
    <row r="22">
      <c r="A22" s="24" t="s">
        <v>54</v>
      </c>
    </row>
    <row r="23">
      <c r="I23" s="28" t="s">
        <v>26</v>
      </c>
      <c r="J23" s="28" t="s">
        <v>31</v>
      </c>
      <c r="K23" s="28" t="s">
        <v>36</v>
      </c>
      <c r="M23" s="28" t="s">
        <v>26</v>
      </c>
      <c r="N23" s="28" t="s">
        <v>42</v>
      </c>
    </row>
    <row r="24">
      <c r="A24" s="24" t="s">
        <v>55</v>
      </c>
      <c r="I24" s="28" t="s">
        <v>44</v>
      </c>
      <c r="J24" s="30">
        <f>'Case 3 EEPS-LEACH'!A168</f>
        <v>9896</v>
      </c>
      <c r="K24" s="30">
        <f>'Case 3 LEACH'!A126</f>
        <v>6211</v>
      </c>
      <c r="M24" s="28" t="s">
        <v>44</v>
      </c>
      <c r="N24" s="29">
        <f t="shared" ref="N24:N26" si="8">J24/K24</f>
        <v>1.593302206</v>
      </c>
    </row>
    <row r="25">
      <c r="B25" s="24" t="s">
        <v>56</v>
      </c>
      <c r="I25" s="28" t="s">
        <v>45</v>
      </c>
      <c r="J25" s="30">
        <f>'Case 3 EEPS-LEACH'!A248</f>
        <v>18962</v>
      </c>
      <c r="K25" s="30">
        <f>'Case 3 LEACH'!A198</f>
        <v>14765</v>
      </c>
      <c r="M25" s="28" t="s">
        <v>45</v>
      </c>
      <c r="N25" s="29">
        <f t="shared" si="8"/>
        <v>1.284253302</v>
      </c>
    </row>
    <row r="26">
      <c r="A26" s="24" t="s">
        <v>57</v>
      </c>
      <c r="B26" s="24" t="s">
        <v>58</v>
      </c>
      <c r="I26" s="28" t="s">
        <v>48</v>
      </c>
      <c r="J26" s="30">
        <f>'Case 3 EEPS-LEACH'!A378</f>
        <v>28056</v>
      </c>
      <c r="K26" s="30">
        <f>'Case 3 LEACH'!A310</f>
        <v>23828</v>
      </c>
      <c r="M26" s="28" t="s">
        <v>48</v>
      </c>
      <c r="N26" s="29">
        <f t="shared" si="8"/>
        <v>1.177438308</v>
      </c>
    </row>
    <row r="27">
      <c r="A27" s="24" t="s">
        <v>59</v>
      </c>
      <c r="B27" s="24" t="s">
        <v>60</v>
      </c>
    </row>
    <row r="28">
      <c r="I28" s="28" t="s">
        <v>61</v>
      </c>
      <c r="J28" s="28" t="s">
        <v>62</v>
      </c>
    </row>
    <row r="29">
      <c r="D29" s="34"/>
      <c r="I29" s="30">
        <f t="shared" ref="I29:J29" si="9">J15/J14</f>
        <v>1.923279392</v>
      </c>
      <c r="J29" s="30">
        <f t="shared" si="9"/>
        <v>1.893643985</v>
      </c>
    </row>
    <row r="30">
      <c r="I30" s="30">
        <f t="shared" ref="I30:J30" si="10">J16/J15</f>
        <v>1.433879061</v>
      </c>
      <c r="J30" s="30">
        <f t="shared" si="10"/>
        <v>1.445817246</v>
      </c>
    </row>
    <row r="31">
      <c r="I31" s="30">
        <f t="shared" ref="I31:J31" si="11">I29-I30</f>
        <v>0.4894003304</v>
      </c>
      <c r="J31" s="30">
        <f t="shared" si="11"/>
        <v>0.4478267394</v>
      </c>
    </row>
    <row r="33">
      <c r="I33" s="28" t="s">
        <v>61</v>
      </c>
      <c r="J33" s="28" t="s">
        <v>62</v>
      </c>
    </row>
    <row r="34">
      <c r="I34" s="30">
        <f t="shared" ref="I34:J34" si="12">J20/J19</f>
        <v>1.786107849</v>
      </c>
      <c r="J34" s="30">
        <f t="shared" si="12"/>
        <v>1.942467151</v>
      </c>
    </row>
    <row r="35">
      <c r="I35" s="30">
        <f t="shared" ref="I35:J35" si="13">J21/J20</f>
        <v>1.441235966</v>
      </c>
      <c r="J35" s="30">
        <f t="shared" si="13"/>
        <v>1.55559204</v>
      </c>
    </row>
    <row r="36">
      <c r="I36" s="30">
        <f t="shared" ref="I36:J36" si="14">I34-I35</f>
        <v>0.3448718829</v>
      </c>
      <c r="J36" s="30">
        <f t="shared" si="14"/>
        <v>0.386875111</v>
      </c>
    </row>
    <row r="38">
      <c r="I38" s="28" t="s">
        <v>61</v>
      </c>
      <c r="J38" s="28" t="s">
        <v>62</v>
      </c>
    </row>
    <row r="39">
      <c r="I39" s="30">
        <f t="shared" ref="I39:J39" si="15">J25/J24</f>
        <v>1.916127728</v>
      </c>
      <c r="J39" s="30">
        <f t="shared" si="15"/>
        <v>2.37723394</v>
      </c>
    </row>
    <row r="40">
      <c r="I40" s="30">
        <f t="shared" ref="I40:J40" si="16">J26/J25</f>
        <v>1.47959076</v>
      </c>
      <c r="J40" s="30">
        <f t="shared" si="16"/>
        <v>1.613816458</v>
      </c>
    </row>
    <row r="41">
      <c r="I41" s="30">
        <f t="shared" ref="I41:J41" si="17">I39-I40</f>
        <v>0.4365369679</v>
      </c>
      <c r="J41" s="30">
        <f t="shared" si="17"/>
        <v>0.7634174819</v>
      </c>
    </row>
  </sheetData>
  <hyperlinks>
    <hyperlink r:id="rId1" ref="B1"/>
    <hyperlink r:id="rId2" ref="A9"/>
    <hyperlink r:id="rId3" ref="A10"/>
    <hyperlink r:id="rId4" ref="A1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sheetPr>
  <sheetViews>
    <sheetView workbookViewId="0"/>
  </sheetViews>
  <sheetFormatPr customHeight="1" defaultColWidth="12.63" defaultRowHeight="15.75"/>
  <sheetData>
    <row r="1">
      <c r="A1" s="11" t="s">
        <v>127</v>
      </c>
      <c r="B1" s="3"/>
      <c r="C1" s="60">
        <v>1.0</v>
      </c>
      <c r="D1" s="3"/>
      <c r="E1" s="97" t="s">
        <v>90</v>
      </c>
      <c r="F1" s="84">
        <f>Overview!H5*128</f>
        <v>0.00002618254545</v>
      </c>
    </row>
    <row r="2">
      <c r="A2" s="3"/>
      <c r="B2" s="3" t="s">
        <v>76</v>
      </c>
      <c r="C2" s="85">
        <f>(F1*2)</f>
        <v>0.00005236509091</v>
      </c>
      <c r="D2" s="3"/>
      <c r="E2" s="3"/>
      <c r="F2" s="3"/>
    </row>
    <row r="3">
      <c r="A3" s="3"/>
      <c r="B3" s="61" t="s">
        <v>77</v>
      </c>
      <c r="C3" s="88">
        <f>C1-C2</f>
        <v>0.9999476349</v>
      </c>
      <c r="D3" s="3"/>
      <c r="E3" s="3"/>
      <c r="F3" s="3"/>
    </row>
    <row r="4">
      <c r="A4" s="61" t="s">
        <v>98</v>
      </c>
      <c r="B4" s="3" t="s">
        <v>80</v>
      </c>
      <c r="C4" s="85">
        <f>(F1*2)</f>
        <v>0.00005236509091</v>
      </c>
      <c r="D4" s="3"/>
      <c r="E4" s="3"/>
      <c r="F4" s="3"/>
    </row>
    <row r="5">
      <c r="A5" s="60"/>
      <c r="B5" s="61" t="s">
        <v>77</v>
      </c>
      <c r="C5" s="49">
        <f>C3-(sum(C4))</f>
        <v>0.9998952698</v>
      </c>
      <c r="D5" s="3"/>
      <c r="F5" s="3"/>
    </row>
    <row r="6">
      <c r="A6" s="3">
        <f>round(C6/C4,0)</f>
        <v>19085</v>
      </c>
      <c r="B6" s="3"/>
      <c r="C6" s="118">
        <f>C5-(C4*10)</f>
        <v>0.9993716189</v>
      </c>
      <c r="D6" s="98" t="s">
        <v>128</v>
      </c>
      <c r="E6" s="3"/>
      <c r="F6" s="3"/>
    </row>
    <row r="7">
      <c r="A7" s="98" t="s">
        <v>129</v>
      </c>
      <c r="B7" s="61" t="s">
        <v>77</v>
      </c>
      <c r="C7" s="119">
        <f>C6-(C4*A6)</f>
        <v>-0.00001614109091</v>
      </c>
      <c r="D7" s="3"/>
      <c r="E7" s="3"/>
      <c r="F7" s="3"/>
    </row>
    <row r="8">
      <c r="A8" s="3">
        <f>A6+1</f>
        <v>19086</v>
      </c>
      <c r="B8" s="3"/>
      <c r="C8" s="50" t="s">
        <v>101</v>
      </c>
      <c r="D8" s="3"/>
      <c r="E8" s="3"/>
      <c r="F8" s="3"/>
    </row>
  </sheetData>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F00"/>
    <outlinePr summaryBelow="0" summaryRight="0"/>
  </sheetPr>
  <sheetViews>
    <sheetView workbookViewId="0"/>
  </sheetViews>
  <sheetFormatPr customHeight="1" defaultColWidth="12.63" defaultRowHeight="15.75"/>
  <cols>
    <col customWidth="1" min="1" max="1" width="17.75"/>
    <col customWidth="1" min="2" max="2" width="29.25"/>
    <col customWidth="1" min="4" max="4" width="15.63"/>
    <col customWidth="1" min="6" max="6" width="14.38"/>
    <col customWidth="1" min="8" max="8" width="15.63"/>
    <col customWidth="1" min="10" max="10" width="15.63"/>
    <col customWidth="1" min="12" max="12" width="17.13"/>
  </cols>
  <sheetData>
    <row r="1">
      <c r="A1" s="8" t="s">
        <v>63</v>
      </c>
      <c r="B1" s="35" t="s">
        <v>64</v>
      </c>
      <c r="C1" s="36">
        <v>1.0</v>
      </c>
      <c r="D1" s="4" t="s">
        <v>65</v>
      </c>
      <c r="E1" s="36">
        <v>1.0</v>
      </c>
      <c r="F1" s="37" t="s">
        <v>66</v>
      </c>
      <c r="G1" s="38">
        <f>Overview!H5*128</f>
        <v>0.00002618254545</v>
      </c>
      <c r="H1" s="39" t="s">
        <v>67</v>
      </c>
      <c r="I1" s="7" t="s">
        <v>68</v>
      </c>
      <c r="J1" s="3"/>
      <c r="K1" s="3"/>
    </row>
    <row r="2">
      <c r="A2" s="3">
        <f>1</f>
        <v>1</v>
      </c>
      <c r="B2" s="8" t="s">
        <v>69</v>
      </c>
      <c r="C2" s="40">
        <f>$G$1</f>
        <v>0.00002618254545</v>
      </c>
      <c r="D2" s="8" t="s">
        <v>69</v>
      </c>
      <c r="E2" s="40">
        <f>$G$1</f>
        <v>0.00002618254545</v>
      </c>
      <c r="F2" s="41" t="s">
        <v>70</v>
      </c>
      <c r="G2" s="16">
        <f>0.05*200</f>
        <v>10</v>
      </c>
      <c r="H2" s="3"/>
      <c r="I2" s="7" t="s">
        <v>71</v>
      </c>
      <c r="J2" s="3"/>
      <c r="K2" s="3"/>
    </row>
    <row r="3">
      <c r="A3" s="3"/>
      <c r="B3" s="8" t="s">
        <v>72</v>
      </c>
      <c r="C3" s="42">
        <f>($G$1*(($G$3-$G$2)/$G$2))*$G$5</f>
        <v>0.000000001860712578</v>
      </c>
      <c r="D3" s="8" t="s">
        <v>72</v>
      </c>
      <c r="E3" s="42">
        <f>$G$1*G5</f>
        <v>0</v>
      </c>
      <c r="F3" s="41" t="s">
        <v>73</v>
      </c>
      <c r="G3" s="43">
        <v>200.0</v>
      </c>
      <c r="H3" s="3"/>
      <c r="I3" s="3"/>
      <c r="J3" s="3"/>
      <c r="K3" s="3"/>
    </row>
    <row r="4">
      <c r="A4" s="3"/>
      <c r="B4" s="8" t="s">
        <v>74</v>
      </c>
      <c r="C4" s="40">
        <f>$G$1*(($G$3-$G$2)/$G$2)</f>
        <v>0.0004974683636</v>
      </c>
      <c r="D4" s="8" t="s">
        <v>74</v>
      </c>
      <c r="E4" s="40">
        <f>$G$1</f>
        <v>0.00002618254545</v>
      </c>
      <c r="F4" s="41" t="s">
        <v>75</v>
      </c>
      <c r="G4" s="16">
        <f>sum(C7+C8)+sum(C2:C5)</f>
        <v>0.00107360802</v>
      </c>
      <c r="H4" s="8" t="s">
        <v>67</v>
      </c>
      <c r="I4" s="3">
        <f>C2:C5</f>
        <v>0.0004974683636</v>
      </c>
      <c r="J4" s="3">
        <f>sum(E2:E4)</f>
        <v>0.00005236518884</v>
      </c>
      <c r="K4" s="3"/>
    </row>
    <row r="5">
      <c r="A5" s="8"/>
      <c r="B5" s="8" t="s">
        <v>76</v>
      </c>
      <c r="C5" s="44">
        <f>($G$1*2)*$G$5</f>
        <v>0.0000000001958644819</v>
      </c>
      <c r="D5" s="3"/>
      <c r="E5" s="3"/>
      <c r="F5" s="41" t="s">
        <v>22</v>
      </c>
      <c r="G5" s="16">
        <f>G1/7</f>
        <v>0.000003740363636</v>
      </c>
      <c r="H5" s="3"/>
      <c r="I5" s="3">
        <f>sum(C7:C8)</f>
        <v>0.0005499550545</v>
      </c>
      <c r="J5" s="3">
        <f>E7</f>
        <v>0.00002664371665</v>
      </c>
      <c r="K5" s="3"/>
    </row>
    <row r="6">
      <c r="A6" s="45">
        <v>1.0</v>
      </c>
      <c r="B6" s="4" t="s">
        <v>77</v>
      </c>
      <c r="C6" s="46">
        <f>C1-(SUM(C2:C5))</f>
        <v>0.999476347</v>
      </c>
      <c r="D6" s="4" t="s">
        <v>77</v>
      </c>
      <c r="E6" s="45">
        <f>1-(sum(E2:E4))</f>
        <v>0.9999476348</v>
      </c>
      <c r="F6" s="41" t="s">
        <v>78</v>
      </c>
      <c r="G6" s="47">
        <f>0.0000000036029*128</f>
        <v>0.0000004611712</v>
      </c>
      <c r="H6" s="8" t="s">
        <v>79</v>
      </c>
      <c r="I6" s="3">
        <f t="shared" ref="I6:J6" si="1">sum(I4:I5)</f>
        <v>0.001047423418</v>
      </c>
      <c r="J6" s="3">
        <f t="shared" si="1"/>
        <v>0.0000790089055</v>
      </c>
      <c r="K6" s="3"/>
    </row>
    <row r="7">
      <c r="A7" s="8"/>
      <c r="B7" s="8" t="s">
        <v>80</v>
      </c>
      <c r="C7" s="40">
        <f>($G$1*((($G$3-$G$2)/$G$2)+1))</f>
        <v>0.0005236509091</v>
      </c>
      <c r="D7" s="8" t="s">
        <v>81</v>
      </c>
      <c r="E7" s="40">
        <f>$G$1+$G$6</f>
        <v>0.00002664371665</v>
      </c>
      <c r="F7" s="48"/>
      <c r="G7" s="48"/>
      <c r="H7" s="11"/>
      <c r="I7" s="3"/>
      <c r="J7" s="3"/>
      <c r="K7" s="3"/>
    </row>
    <row r="8">
      <c r="A8" s="3"/>
      <c r="B8" s="8" t="s">
        <v>82</v>
      </c>
      <c r="C8" s="40">
        <f>$G$1+((128*5E-11)*19)</f>
        <v>0.00002630414545</v>
      </c>
      <c r="D8" s="3"/>
      <c r="E8" s="3"/>
      <c r="F8" s="3"/>
      <c r="G8" s="3"/>
      <c r="H8" s="3"/>
      <c r="I8" s="3"/>
      <c r="J8" s="3"/>
      <c r="K8" s="3"/>
    </row>
    <row r="9">
      <c r="A9" s="3"/>
      <c r="B9" s="4" t="s">
        <v>77</v>
      </c>
      <c r="C9" s="49">
        <f>C6-(sum(C7:C8))</f>
        <v>0.998926392</v>
      </c>
      <c r="D9" s="4" t="s">
        <v>77</v>
      </c>
      <c r="E9" s="49">
        <f>E6-$E$7</f>
        <v>0.9999209911</v>
      </c>
      <c r="F9" s="3"/>
      <c r="G9" s="3"/>
      <c r="H9" s="3"/>
      <c r="I9" s="3"/>
      <c r="J9" s="3"/>
      <c r="K9" s="3"/>
    </row>
    <row r="10">
      <c r="A10" s="3"/>
      <c r="B10" s="50" t="s">
        <v>83</v>
      </c>
      <c r="C10" s="51"/>
      <c r="D10" s="3"/>
      <c r="E10" s="3"/>
      <c r="F10" s="52"/>
      <c r="G10" s="53"/>
      <c r="H10" s="3"/>
      <c r="I10" s="3"/>
      <c r="J10" s="3"/>
      <c r="K10" s="3"/>
    </row>
    <row r="11">
      <c r="A11" s="8">
        <f>1+A2</f>
        <v>2</v>
      </c>
      <c r="B11" s="35" t="s">
        <v>64</v>
      </c>
      <c r="C11" s="3"/>
      <c r="D11" s="4" t="s">
        <v>65</v>
      </c>
      <c r="E11" s="54"/>
      <c r="F11" s="3" t="s">
        <v>70</v>
      </c>
      <c r="G11" s="16">
        <f>ROUND(0.05*G12,0)</f>
        <v>10</v>
      </c>
      <c r="H11" s="4" t="s">
        <v>84</v>
      </c>
      <c r="I11" s="36">
        <f>C9-(J11*sum(C7:C8))</f>
        <v>0.0007579679798</v>
      </c>
      <c r="J11" s="11">
        <v>1815.0</v>
      </c>
      <c r="K11" s="3"/>
      <c r="L11" s="55"/>
      <c r="M11" s="56"/>
      <c r="N11" s="55"/>
      <c r="P11" s="55"/>
      <c r="R11" s="55"/>
    </row>
    <row r="12">
      <c r="A12" s="3"/>
      <c r="B12" s="8" t="s">
        <v>69</v>
      </c>
      <c r="C12" s="40">
        <f>$G$1</f>
        <v>0.00002618254545</v>
      </c>
      <c r="D12" s="8" t="s">
        <v>69</v>
      </c>
      <c r="E12" s="40">
        <f>$G$1+$G$7</f>
        <v>0.00002618254545</v>
      </c>
      <c r="F12" s="8" t="s">
        <v>73</v>
      </c>
      <c r="G12" s="16">
        <f>200-K10</f>
        <v>200</v>
      </c>
      <c r="H12" s="3" t="s">
        <v>69</v>
      </c>
      <c r="I12" s="57">
        <f>$E$2</f>
        <v>0.00002618254545</v>
      </c>
      <c r="J12" s="3"/>
      <c r="K12" s="3"/>
    </row>
    <row r="13">
      <c r="A13" s="3"/>
      <c r="B13" s="8" t="s">
        <v>72</v>
      </c>
      <c r="C13" s="42">
        <f>($G$1*(($G$3-$G$2)/$G$2))*$G$5</f>
        <v>0.000000001860712578</v>
      </c>
      <c r="D13" s="8" t="s">
        <v>72</v>
      </c>
      <c r="E13" s="44">
        <f>$G$1*G15</f>
        <v>0</v>
      </c>
      <c r="F13" s="58" t="s">
        <v>75</v>
      </c>
      <c r="G13" s="59">
        <f>sum(C12:C15)+sum(C17:C18)</f>
        <v>0.00107360802</v>
      </c>
      <c r="H13" s="3" t="s">
        <v>72</v>
      </c>
      <c r="I13" s="42">
        <f>$E$3</f>
        <v>0</v>
      </c>
      <c r="J13" s="3"/>
      <c r="K13" s="3"/>
    </row>
    <row r="14">
      <c r="A14" s="3"/>
      <c r="B14" s="8" t="s">
        <v>74</v>
      </c>
      <c r="C14" s="40">
        <f>$G$1*(($G$3-$G$2)/$G$2)</f>
        <v>0.0004974683636</v>
      </c>
      <c r="D14" s="8" t="s">
        <v>74</v>
      </c>
      <c r="E14" s="40">
        <f>$G$1</f>
        <v>0.00002618254545</v>
      </c>
      <c r="F14" s="8" t="s">
        <v>85</v>
      </c>
      <c r="G14" s="60">
        <f>Round(G12/G11,0)</f>
        <v>20</v>
      </c>
      <c r="H14" s="8" t="s">
        <v>74</v>
      </c>
      <c r="I14" s="57">
        <f>$G$1</f>
        <v>0.00002618254545</v>
      </c>
      <c r="J14" s="3"/>
      <c r="K14" s="3"/>
    </row>
    <row r="15">
      <c r="A15" s="3"/>
      <c r="B15" s="8" t="s">
        <v>76</v>
      </c>
      <c r="C15" s="44">
        <f>($G$1*2)*$G$5</f>
        <v>0.0000000001958644819</v>
      </c>
      <c r="D15" s="3"/>
      <c r="E15" s="3"/>
      <c r="F15" s="3"/>
      <c r="G15" s="3"/>
      <c r="H15" s="3"/>
      <c r="I15" s="3"/>
      <c r="J15" s="8"/>
      <c r="K15" s="8"/>
      <c r="L15" s="55"/>
      <c r="M15" s="55"/>
      <c r="N15" s="55"/>
      <c r="O15" s="55"/>
      <c r="P15" s="55"/>
      <c r="Q15" s="55"/>
      <c r="R15" s="55"/>
      <c r="S15" s="55"/>
    </row>
    <row r="16">
      <c r="A16" s="60">
        <f>1+J11</f>
        <v>1816</v>
      </c>
      <c r="B16" s="4" t="s">
        <v>77</v>
      </c>
      <c r="C16" s="46">
        <f>E9-(SUM(C12:C15)+(E7*J11))</f>
        <v>0.9510389924</v>
      </c>
      <c r="D16" s="4" t="s">
        <v>77</v>
      </c>
      <c r="E16" s="45">
        <f>E9-(J11*E7)</f>
        <v>0.9515626454</v>
      </c>
      <c r="F16" s="8"/>
      <c r="G16" s="8"/>
      <c r="H16" s="4" t="s">
        <v>77</v>
      </c>
      <c r="I16" s="49">
        <f>(I11-(sum(I12:I14)))</f>
        <v>0.0007056027909</v>
      </c>
      <c r="J16" s="3"/>
      <c r="K16" s="3"/>
    </row>
    <row r="17">
      <c r="A17" s="8"/>
      <c r="B17" s="8" t="s">
        <v>80</v>
      </c>
      <c r="C17" s="40">
        <f>($G$1*((($G$3-$G$2)/$G$2)+1))+$G$7</f>
        <v>0.0005236509091</v>
      </c>
      <c r="D17" s="8" t="s">
        <v>81</v>
      </c>
      <c r="E17" s="40">
        <f>$G$1+$G$6+$G$7</f>
        <v>0.00002664371665</v>
      </c>
      <c r="F17" s="3"/>
      <c r="G17" s="51"/>
      <c r="H17" s="3" t="s">
        <v>81</v>
      </c>
      <c r="I17" s="57">
        <f>$E$7</f>
        <v>0.00002664371665</v>
      </c>
      <c r="J17" s="60"/>
      <c r="K17" s="3"/>
    </row>
    <row r="18">
      <c r="A18" s="8"/>
      <c r="B18" s="8" t="s">
        <v>82</v>
      </c>
      <c r="C18" s="40">
        <f>$G$1+((128*5E-11)*19)</f>
        <v>0.00002630414545</v>
      </c>
      <c r="D18" s="3"/>
      <c r="E18" s="3"/>
      <c r="F18" s="3"/>
      <c r="G18" s="3"/>
      <c r="H18" s="8"/>
      <c r="I18" s="3"/>
      <c r="J18" s="8"/>
      <c r="K18" s="3"/>
      <c r="L18" s="55"/>
      <c r="M18" s="56"/>
      <c r="N18" s="55"/>
      <c r="O18" s="56"/>
      <c r="P18" s="55"/>
      <c r="Q18" s="56"/>
      <c r="R18" s="55"/>
      <c r="S18" s="56"/>
    </row>
    <row r="19">
      <c r="A19" s="3"/>
      <c r="B19" s="4" t="s">
        <v>77</v>
      </c>
      <c r="C19" s="49">
        <f>C16-(sum(C17:C18))</f>
        <v>0.9504890373</v>
      </c>
      <c r="D19" s="4" t="s">
        <v>77</v>
      </c>
      <c r="E19" s="49">
        <f>E16-$E$7</f>
        <v>0.9515360016</v>
      </c>
      <c r="F19" s="8"/>
      <c r="G19" s="3"/>
      <c r="H19" s="61" t="s">
        <v>77</v>
      </c>
      <c r="I19" s="49">
        <f>I16-$E$7</f>
        <v>0.0006789590743</v>
      </c>
      <c r="J19" s="60">
        <f>I19-(I17*J21)</f>
        <v>-0.04533473959</v>
      </c>
      <c r="K19" s="3"/>
    </row>
    <row r="20">
      <c r="A20" s="3"/>
      <c r="B20" s="3"/>
      <c r="C20" s="62"/>
      <c r="D20" s="8"/>
      <c r="E20" s="51"/>
      <c r="F20" s="58"/>
      <c r="G20" s="63"/>
      <c r="H20" s="8"/>
      <c r="I20" s="3"/>
      <c r="J20" s="4" t="s">
        <v>86</v>
      </c>
      <c r="K20" s="49">
        <v>10.0</v>
      </c>
      <c r="L20" s="55"/>
      <c r="M20" s="56"/>
      <c r="N20" s="55"/>
      <c r="O20" s="56"/>
      <c r="P20" s="55"/>
      <c r="Q20" s="56"/>
      <c r="R20" s="55"/>
      <c r="S20" s="56"/>
    </row>
    <row r="21">
      <c r="A21" s="8">
        <f>1+A11</f>
        <v>3</v>
      </c>
      <c r="B21" s="35" t="s">
        <v>64</v>
      </c>
      <c r="C21" s="3"/>
      <c r="D21" s="4" t="s">
        <v>65</v>
      </c>
      <c r="E21" s="54"/>
      <c r="F21" s="64" t="s">
        <v>70</v>
      </c>
      <c r="G21" s="65">
        <f>ROUND(0.05*G22,0)</f>
        <v>10</v>
      </c>
      <c r="H21" s="4" t="s">
        <v>84</v>
      </c>
      <c r="I21" s="36">
        <f>C19-(J21*sum(C17:C18))</f>
        <v>0.0007166581463</v>
      </c>
      <c r="J21" s="66">
        <v>1727.0</v>
      </c>
      <c r="K21" s="4"/>
      <c r="L21" s="36"/>
      <c r="M21" s="3"/>
      <c r="N21" s="8"/>
      <c r="O21" s="3"/>
      <c r="P21" s="8"/>
      <c r="Q21" s="3"/>
      <c r="R21" s="8"/>
      <c r="S21" s="3"/>
      <c r="T21" s="3"/>
      <c r="U21" s="3"/>
      <c r="V21" s="3"/>
      <c r="W21" s="3"/>
      <c r="X21" s="3"/>
      <c r="Y21" s="3"/>
      <c r="Z21" s="3"/>
      <c r="AA21" s="3"/>
      <c r="AB21" s="3"/>
    </row>
    <row r="22">
      <c r="A22" s="3"/>
      <c r="B22" s="8" t="s">
        <v>69</v>
      </c>
      <c r="C22" s="40">
        <f>$G$1</f>
        <v>0.00002618254545</v>
      </c>
      <c r="D22" s="8" t="s">
        <v>69</v>
      </c>
      <c r="E22" s="40">
        <f t="shared" ref="E22:E24" si="2">$G$1</f>
        <v>0.00002618254545</v>
      </c>
      <c r="F22" s="8" t="s">
        <v>73</v>
      </c>
      <c r="G22" s="16">
        <f>200-K20</f>
        <v>190</v>
      </c>
      <c r="H22" s="3" t="s">
        <v>69</v>
      </c>
      <c r="I22" s="57">
        <f>$E$2</f>
        <v>0.00002618254545</v>
      </c>
      <c r="J22" s="3"/>
      <c r="K22" s="3"/>
      <c r="L22" s="57"/>
      <c r="M22" s="3"/>
      <c r="N22" s="3"/>
      <c r="O22" s="3"/>
      <c r="P22" s="3"/>
      <c r="Q22" s="3"/>
      <c r="R22" s="3"/>
      <c r="S22" s="3"/>
      <c r="T22" s="3"/>
      <c r="U22" s="3"/>
      <c r="V22" s="3"/>
      <c r="W22" s="3"/>
      <c r="X22" s="3"/>
      <c r="Y22" s="3"/>
      <c r="Z22" s="3"/>
      <c r="AA22" s="3"/>
      <c r="AB22" s="3"/>
    </row>
    <row r="23">
      <c r="A23" s="3"/>
      <c r="B23" s="8" t="s">
        <v>72</v>
      </c>
      <c r="C23" s="42">
        <f>($G$1*((G22-G21)/G21))*$G$5</f>
        <v>0.000000001762780337</v>
      </c>
      <c r="D23" s="8" t="s">
        <v>72</v>
      </c>
      <c r="E23" s="40">
        <f t="shared" si="2"/>
        <v>0.00002618254545</v>
      </c>
      <c r="F23" s="58" t="s">
        <v>75</v>
      </c>
      <c r="G23" s="59">
        <f>sum(C22:C25)+sum(C27:C28)</f>
        <v>0.001021242831</v>
      </c>
      <c r="H23" s="3" t="s">
        <v>72</v>
      </c>
      <c r="I23" s="42">
        <f>$E$3</f>
        <v>0</v>
      </c>
      <c r="J23" s="3"/>
      <c r="K23" s="3"/>
      <c r="L23" s="57"/>
      <c r="M23" s="3"/>
      <c r="N23" s="8"/>
      <c r="O23" s="3"/>
      <c r="P23" s="8"/>
      <c r="Q23" s="3"/>
      <c r="R23" s="8"/>
      <c r="S23" s="3"/>
      <c r="T23" s="3"/>
      <c r="U23" s="3"/>
      <c r="V23" s="3"/>
      <c r="W23" s="3"/>
      <c r="X23" s="3"/>
      <c r="Y23" s="3"/>
      <c r="Z23" s="3"/>
      <c r="AA23" s="3"/>
      <c r="AB23" s="3"/>
    </row>
    <row r="24">
      <c r="A24" s="3"/>
      <c r="B24" s="8" t="s">
        <v>74</v>
      </c>
      <c r="C24" s="40">
        <f>$G$1*((G22-G21)/G21)</f>
        <v>0.0004712858182</v>
      </c>
      <c r="D24" s="8" t="s">
        <v>74</v>
      </c>
      <c r="E24" s="40">
        <f t="shared" si="2"/>
        <v>0.00002618254545</v>
      </c>
      <c r="F24" s="8" t="s">
        <v>85</v>
      </c>
      <c r="G24" s="60">
        <f>Round(G22/G21,0)</f>
        <v>19</v>
      </c>
      <c r="H24" s="8" t="s">
        <v>74</v>
      </c>
      <c r="I24" s="57">
        <f>$G$1</f>
        <v>0.00002618254545</v>
      </c>
      <c r="J24" s="3"/>
      <c r="K24" s="8"/>
      <c r="L24" s="57"/>
      <c r="M24" s="3"/>
      <c r="N24" s="3"/>
      <c r="O24" s="3"/>
      <c r="P24" s="3"/>
      <c r="Q24" s="3"/>
      <c r="R24" s="3"/>
      <c r="S24" s="3"/>
      <c r="T24" s="3"/>
      <c r="U24" s="3"/>
      <c r="V24" s="3"/>
      <c r="W24" s="3"/>
      <c r="X24" s="3"/>
      <c r="Y24" s="3"/>
      <c r="Z24" s="3"/>
      <c r="AA24" s="3"/>
      <c r="AB24" s="3"/>
    </row>
    <row r="25">
      <c r="A25" s="3"/>
      <c r="B25" s="8" t="s">
        <v>76</v>
      </c>
      <c r="C25" s="44">
        <f>($G$1*2)*$G$5</f>
        <v>0.0000000001958644819</v>
      </c>
      <c r="D25" s="3"/>
      <c r="E25" s="3"/>
      <c r="F25" s="3"/>
      <c r="G25" s="3"/>
      <c r="H25" s="3"/>
      <c r="I25" s="3"/>
      <c r="J25" s="8"/>
      <c r="K25" s="3"/>
      <c r="L25" s="3"/>
      <c r="M25" s="3"/>
      <c r="N25" s="3"/>
      <c r="O25" s="3"/>
      <c r="P25" s="3"/>
      <c r="Q25" s="3"/>
      <c r="R25" s="3"/>
      <c r="S25" s="3"/>
      <c r="T25" s="3"/>
      <c r="U25" s="3"/>
      <c r="V25" s="3"/>
      <c r="W25" s="3"/>
      <c r="X25" s="3"/>
      <c r="Y25" s="3"/>
      <c r="Z25" s="3"/>
      <c r="AA25" s="3"/>
      <c r="AB25" s="3"/>
    </row>
    <row r="26">
      <c r="A26" s="60">
        <f>A16+J21</f>
        <v>3543</v>
      </c>
      <c r="B26" s="4" t="s">
        <v>77</v>
      </c>
      <c r="C26" s="46">
        <f>E19-(SUM(C22:C25)+(E17*J21))</f>
        <v>0.9050248327</v>
      </c>
      <c r="D26" s="4" t="s">
        <v>77</v>
      </c>
      <c r="E26" s="45">
        <f>E19-(J21*E17)</f>
        <v>0.905522303</v>
      </c>
      <c r="F26" s="8"/>
      <c r="G26" s="8"/>
      <c r="H26" s="4" t="s">
        <v>77</v>
      </c>
      <c r="I26" s="49">
        <f>(I21-(sum(I22:I24)))</f>
        <v>0.0006642929574</v>
      </c>
      <c r="J26" s="3"/>
      <c r="K26" s="4"/>
      <c r="L26" s="49"/>
      <c r="M26" s="3"/>
      <c r="N26" s="3"/>
      <c r="O26" s="3"/>
      <c r="P26" s="3"/>
      <c r="Q26" s="3"/>
      <c r="R26" s="3"/>
      <c r="S26" s="3"/>
      <c r="T26" s="3"/>
      <c r="U26" s="3"/>
      <c r="V26" s="3"/>
      <c r="W26" s="3"/>
      <c r="X26" s="3"/>
      <c r="Y26" s="3"/>
      <c r="Z26" s="3"/>
      <c r="AA26" s="3"/>
      <c r="AB26" s="3"/>
    </row>
    <row r="27">
      <c r="A27" s="8"/>
      <c r="B27" s="8" t="s">
        <v>80</v>
      </c>
      <c r="C27" s="40">
        <f>($G$1*(((G22-G21)/G21)+1))</f>
        <v>0.0004974683636</v>
      </c>
      <c r="D27" s="8" t="s">
        <v>81</v>
      </c>
      <c r="E27" s="40">
        <f>$G$1+$G$6</f>
        <v>0.00002664371665</v>
      </c>
      <c r="F27" s="3"/>
      <c r="G27" s="51"/>
      <c r="H27" s="3" t="s">
        <v>81</v>
      </c>
      <c r="I27" s="57">
        <f>$E$7</f>
        <v>0.00002664371665</v>
      </c>
      <c r="J27" s="3"/>
      <c r="K27" s="3"/>
      <c r="L27" s="57"/>
      <c r="M27" s="3"/>
      <c r="N27" s="3"/>
      <c r="O27" s="3"/>
      <c r="P27" s="3"/>
      <c r="Q27" s="3"/>
      <c r="R27" s="3"/>
      <c r="S27" s="3"/>
      <c r="T27" s="3"/>
      <c r="U27" s="3"/>
      <c r="V27" s="3"/>
      <c r="W27" s="3"/>
      <c r="X27" s="3"/>
      <c r="Y27" s="3"/>
      <c r="Z27" s="3"/>
      <c r="AA27" s="3"/>
      <c r="AB27" s="3"/>
    </row>
    <row r="28">
      <c r="A28" s="8"/>
      <c r="B28" s="8" t="s">
        <v>82</v>
      </c>
      <c r="C28" s="40">
        <f>$G$1+((128*5E-11)*19)</f>
        <v>0.00002630414545</v>
      </c>
      <c r="D28" s="3"/>
      <c r="E28" s="3"/>
      <c r="F28" s="3"/>
      <c r="G28" s="3"/>
      <c r="H28" s="8"/>
      <c r="I28" s="3"/>
      <c r="J28" s="8"/>
      <c r="K28" s="8"/>
      <c r="L28" s="3"/>
      <c r="M28" s="3"/>
      <c r="N28" s="3"/>
      <c r="O28" s="3"/>
      <c r="P28" s="3"/>
      <c r="Q28" s="3"/>
      <c r="R28" s="3"/>
      <c r="S28" s="3"/>
      <c r="T28" s="3"/>
      <c r="U28" s="3"/>
      <c r="V28" s="3"/>
      <c r="W28" s="3"/>
      <c r="X28" s="3"/>
      <c r="Y28" s="3"/>
      <c r="Z28" s="3"/>
      <c r="AA28" s="3"/>
      <c r="AB28" s="3"/>
    </row>
    <row r="29">
      <c r="A29" s="3"/>
      <c r="B29" s="4" t="s">
        <v>77</v>
      </c>
      <c r="C29" s="49">
        <f>C26-(sum(C27:C28))</f>
        <v>0.9045010602</v>
      </c>
      <c r="D29" s="4" t="s">
        <v>77</v>
      </c>
      <c r="E29" s="49">
        <f>E26-$E$7</f>
        <v>0.9054956593</v>
      </c>
      <c r="F29" s="8"/>
      <c r="G29" s="3"/>
      <c r="H29" s="61" t="s">
        <v>77</v>
      </c>
      <c r="I29" s="49">
        <f>I26-$E$7</f>
        <v>0.0006376492408</v>
      </c>
      <c r="J29" s="60">
        <f>I29-(I27*42)</f>
        <v>-0.0004813868587</v>
      </c>
      <c r="K29" s="61"/>
      <c r="L29" s="49"/>
      <c r="M29" s="60"/>
      <c r="N29" s="3"/>
      <c r="O29" s="3"/>
      <c r="P29" s="3"/>
      <c r="Q29" s="3"/>
      <c r="R29" s="3"/>
      <c r="S29" s="3"/>
      <c r="T29" s="3"/>
      <c r="U29" s="3"/>
      <c r="V29" s="3"/>
      <c r="W29" s="3"/>
      <c r="X29" s="3"/>
      <c r="Y29" s="3"/>
      <c r="Z29" s="3"/>
      <c r="AA29" s="3"/>
      <c r="AB29" s="3"/>
    </row>
    <row r="30">
      <c r="A30" s="3"/>
      <c r="B30" s="3"/>
      <c r="C30" s="62"/>
      <c r="D30" s="8"/>
      <c r="E30" s="51"/>
      <c r="F30" s="58"/>
      <c r="G30" s="63"/>
      <c r="H30" s="8"/>
      <c r="I30" s="3"/>
      <c r="J30" s="4" t="s">
        <v>86</v>
      </c>
      <c r="K30" s="49">
        <f>G21+K20</f>
        <v>20</v>
      </c>
      <c r="L30" s="3"/>
      <c r="M30" s="3"/>
      <c r="N30" s="3"/>
      <c r="O30" s="3"/>
      <c r="P30" s="3"/>
      <c r="Q30" s="3"/>
      <c r="R30" s="3"/>
      <c r="S30" s="3"/>
      <c r="T30" s="3"/>
      <c r="U30" s="3"/>
      <c r="V30" s="3"/>
      <c r="W30" s="3"/>
      <c r="X30" s="3"/>
      <c r="Y30" s="3"/>
      <c r="Z30" s="3"/>
      <c r="AA30" s="3"/>
      <c r="AB30" s="3"/>
    </row>
    <row r="31">
      <c r="A31" s="8">
        <f>1+A21</f>
        <v>4</v>
      </c>
      <c r="B31" s="35" t="s">
        <v>64</v>
      </c>
      <c r="C31" s="3"/>
      <c r="D31" s="4" t="s">
        <v>65</v>
      </c>
      <c r="E31" s="54"/>
      <c r="F31" s="64" t="s">
        <v>70</v>
      </c>
      <c r="G31" s="65">
        <f>ROUND(0.05*G32,0)</f>
        <v>9</v>
      </c>
      <c r="H31" s="4" t="s">
        <v>84</v>
      </c>
      <c r="I31" s="36">
        <f>C29-(J31*sum(C27:C28))</f>
        <v>0.0009934819743</v>
      </c>
      <c r="J31" s="66">
        <v>1725.0</v>
      </c>
      <c r="K31" s="4"/>
      <c r="L31" s="3"/>
      <c r="M31" s="3"/>
      <c r="N31" s="3"/>
      <c r="O31" s="3"/>
      <c r="P31" s="3"/>
      <c r="Q31" s="3"/>
      <c r="R31" s="3"/>
      <c r="S31" s="3"/>
      <c r="T31" s="3"/>
      <c r="U31" s="3"/>
      <c r="V31" s="3"/>
      <c r="W31" s="3"/>
      <c r="X31" s="3"/>
      <c r="Y31" s="3"/>
      <c r="Z31" s="3"/>
      <c r="AA31" s="3"/>
      <c r="AB31" s="3"/>
    </row>
    <row r="32">
      <c r="A32" s="3"/>
      <c r="B32" s="8" t="s">
        <v>69</v>
      </c>
      <c r="C32" s="40">
        <f>$G$1</f>
        <v>0.00002618254545</v>
      </c>
      <c r="D32" s="8" t="s">
        <v>69</v>
      </c>
      <c r="E32" s="40">
        <f t="shared" ref="E32:E34" si="3">$G$1</f>
        <v>0.00002618254545</v>
      </c>
      <c r="F32" s="8" t="s">
        <v>73</v>
      </c>
      <c r="G32" s="16">
        <f>200-K30</f>
        <v>180</v>
      </c>
      <c r="H32" s="3" t="s">
        <v>69</v>
      </c>
      <c r="I32" s="57">
        <f>$E$2</f>
        <v>0.00002618254545</v>
      </c>
      <c r="J32" s="3"/>
      <c r="K32" s="3"/>
      <c r="L32" s="67"/>
      <c r="M32" s="3"/>
      <c r="N32" s="3"/>
      <c r="O32" s="3"/>
      <c r="P32" s="3"/>
      <c r="Q32" s="3"/>
      <c r="R32" s="3"/>
      <c r="S32" s="3"/>
      <c r="T32" s="3"/>
      <c r="U32" s="3"/>
      <c r="V32" s="3"/>
      <c r="W32" s="3"/>
      <c r="X32" s="3"/>
      <c r="Y32" s="3"/>
      <c r="Z32" s="3"/>
      <c r="AA32" s="3"/>
      <c r="AB32" s="3"/>
    </row>
    <row r="33">
      <c r="A33" s="3"/>
      <c r="B33" s="8" t="s">
        <v>72</v>
      </c>
      <c r="C33" s="42">
        <f>($G$1*((G32-G31)/G31))*$G$5</f>
        <v>0.000000001860712578</v>
      </c>
      <c r="D33" s="8" t="s">
        <v>72</v>
      </c>
      <c r="E33" s="40">
        <f t="shared" si="3"/>
        <v>0.00002618254545</v>
      </c>
      <c r="F33" s="58" t="s">
        <v>75</v>
      </c>
      <c r="G33" s="59">
        <f>sum(C32:C35)+sum(C37:C38)</f>
        <v>0.00107360802</v>
      </c>
      <c r="H33" s="3" t="s">
        <v>72</v>
      </c>
      <c r="I33" s="42">
        <f>$E$3</f>
        <v>0</v>
      </c>
      <c r="J33" s="3"/>
      <c r="K33" s="3"/>
      <c r="L33" s="67"/>
      <c r="M33" s="3"/>
      <c r="N33" s="3"/>
      <c r="O33" s="3"/>
      <c r="P33" s="3"/>
      <c r="Q33" s="3"/>
      <c r="R33" s="3"/>
      <c r="S33" s="3"/>
      <c r="T33" s="3"/>
      <c r="U33" s="3"/>
      <c r="V33" s="3"/>
      <c r="W33" s="3"/>
      <c r="X33" s="3"/>
      <c r="Y33" s="3"/>
      <c r="Z33" s="3"/>
      <c r="AA33" s="3"/>
      <c r="AB33" s="3"/>
    </row>
    <row r="34">
      <c r="A34" s="3"/>
      <c r="B34" s="8" t="s">
        <v>74</v>
      </c>
      <c r="C34" s="40">
        <f>$G$1*((G32-G31)/G31)</f>
        <v>0.0004974683636</v>
      </c>
      <c r="D34" s="8" t="s">
        <v>74</v>
      </c>
      <c r="E34" s="40">
        <f t="shared" si="3"/>
        <v>0.00002618254545</v>
      </c>
      <c r="F34" s="8" t="s">
        <v>85</v>
      </c>
      <c r="G34" s="60">
        <f>Round(G32/G31,0)</f>
        <v>20</v>
      </c>
      <c r="H34" s="8" t="s">
        <v>74</v>
      </c>
      <c r="I34" s="57">
        <f>$G$1</f>
        <v>0.00002618254545</v>
      </c>
      <c r="J34" s="3"/>
      <c r="K34" s="8"/>
      <c r="L34" s="67"/>
      <c r="M34" s="3"/>
      <c r="N34" s="3"/>
      <c r="O34" s="3"/>
      <c r="P34" s="3"/>
      <c r="Q34" s="3"/>
      <c r="R34" s="3"/>
      <c r="S34" s="3"/>
      <c r="T34" s="3"/>
      <c r="U34" s="3"/>
      <c r="V34" s="3"/>
      <c r="W34" s="3"/>
      <c r="X34" s="3"/>
      <c r="Y34" s="3"/>
      <c r="Z34" s="3"/>
      <c r="AA34" s="3"/>
      <c r="AB34" s="3"/>
    </row>
    <row r="35" ht="15.0" customHeight="1">
      <c r="A35" s="3"/>
      <c r="B35" s="8" t="s">
        <v>76</v>
      </c>
      <c r="C35" s="44">
        <f>($G$1*2)*$G$5</f>
        <v>0.0000000001958644819</v>
      </c>
      <c r="D35" s="3"/>
      <c r="E35" s="3"/>
      <c r="F35" s="3"/>
      <c r="G35" s="3"/>
      <c r="H35" s="3"/>
      <c r="I35" s="3"/>
      <c r="J35" s="8"/>
      <c r="K35" s="3"/>
      <c r="L35" s="3"/>
      <c r="M35" s="3"/>
      <c r="N35" s="3"/>
      <c r="O35" s="3"/>
      <c r="P35" s="3"/>
      <c r="Q35" s="3"/>
      <c r="R35" s="3"/>
      <c r="S35" s="3"/>
      <c r="T35" s="3"/>
      <c r="U35" s="3"/>
      <c r="V35" s="3"/>
      <c r="W35" s="3"/>
      <c r="X35" s="3"/>
      <c r="Y35" s="3"/>
      <c r="Z35" s="3"/>
      <c r="AA35" s="3"/>
      <c r="AB35" s="3"/>
    </row>
    <row r="36">
      <c r="A36" s="60">
        <f>A26+J31</f>
        <v>5268</v>
      </c>
      <c r="B36" s="4" t="s">
        <v>77</v>
      </c>
      <c r="C36" s="46">
        <f>E29-(SUM(C32:C35)+(E27*J31))</f>
        <v>0.8590115951</v>
      </c>
      <c r="D36" s="4" t="s">
        <v>77</v>
      </c>
      <c r="E36" s="45">
        <f>E29-(J31*E27)</f>
        <v>0.859535248</v>
      </c>
      <c r="F36" s="8"/>
      <c r="G36" s="8"/>
      <c r="H36" s="4" t="s">
        <v>77</v>
      </c>
      <c r="I36" s="49">
        <f>(I31-(sum(I32:I34)))</f>
        <v>0.0009411167854</v>
      </c>
      <c r="J36" s="3"/>
      <c r="K36" s="4"/>
      <c r="L36" s="3"/>
      <c r="M36" s="3"/>
      <c r="N36" s="3"/>
      <c r="O36" s="3"/>
      <c r="P36" s="3"/>
      <c r="Q36" s="3"/>
      <c r="R36" s="3"/>
      <c r="S36" s="3"/>
      <c r="T36" s="3"/>
      <c r="U36" s="3"/>
      <c r="V36" s="3"/>
      <c r="W36" s="3"/>
      <c r="X36" s="3"/>
      <c r="Y36" s="3"/>
      <c r="Z36" s="3"/>
      <c r="AA36" s="3"/>
      <c r="AB36" s="3"/>
    </row>
    <row r="37">
      <c r="A37" s="8"/>
      <c r="B37" s="8" t="s">
        <v>80</v>
      </c>
      <c r="C37" s="40">
        <f>($G$1*(((G32-G31)/G31)+1))</f>
        <v>0.0005236509091</v>
      </c>
      <c r="D37" s="8" t="s">
        <v>81</v>
      </c>
      <c r="E37" s="40">
        <f>$G$1+$G$6</f>
        <v>0.00002664371665</v>
      </c>
      <c r="F37" s="3"/>
      <c r="G37" s="51"/>
      <c r="H37" s="3" t="s">
        <v>81</v>
      </c>
      <c r="I37" s="57">
        <f>$E$7</f>
        <v>0.00002664371665</v>
      </c>
      <c r="J37" s="3"/>
      <c r="K37" s="3"/>
      <c r="L37" s="67"/>
      <c r="M37" s="3"/>
      <c r="N37" s="3"/>
      <c r="O37" s="3"/>
      <c r="P37" s="3"/>
      <c r="Q37" s="3"/>
      <c r="R37" s="3"/>
      <c r="S37" s="3"/>
      <c r="T37" s="3"/>
      <c r="U37" s="3"/>
      <c r="V37" s="3"/>
      <c r="W37" s="3"/>
      <c r="X37" s="3"/>
      <c r="Y37" s="3"/>
      <c r="Z37" s="3"/>
      <c r="AA37" s="3"/>
      <c r="AB37" s="3"/>
    </row>
    <row r="38">
      <c r="A38" s="8"/>
      <c r="B38" s="8" t="s">
        <v>82</v>
      </c>
      <c r="C38" s="40">
        <f>$G$1+((128*5E-11)*19)</f>
        <v>0.00002630414545</v>
      </c>
      <c r="D38" s="3"/>
      <c r="E38" s="3"/>
      <c r="F38" s="3"/>
      <c r="G38" s="3"/>
      <c r="H38" s="8"/>
      <c r="I38" s="3"/>
      <c r="J38" s="8"/>
      <c r="K38" s="8"/>
      <c r="L38" s="3"/>
      <c r="M38" s="3"/>
      <c r="N38" s="3"/>
      <c r="O38" s="3"/>
      <c r="P38" s="3"/>
      <c r="Q38" s="3"/>
      <c r="R38" s="3"/>
      <c r="S38" s="3"/>
      <c r="T38" s="3"/>
      <c r="U38" s="3"/>
      <c r="V38" s="3"/>
      <c r="W38" s="3"/>
      <c r="X38" s="3"/>
      <c r="Y38" s="3"/>
      <c r="Z38" s="3"/>
      <c r="AA38" s="3"/>
      <c r="AB38" s="3"/>
    </row>
    <row r="39">
      <c r="A39" s="3"/>
      <c r="B39" s="4" t="s">
        <v>77</v>
      </c>
      <c r="C39" s="49">
        <f>C36-(sum(C37:C38))</f>
        <v>0.85846164</v>
      </c>
      <c r="D39" s="4" t="s">
        <v>77</v>
      </c>
      <c r="E39" s="49">
        <f>E36-$E$7</f>
        <v>0.8595086043</v>
      </c>
      <c r="F39" s="8"/>
      <c r="G39" s="3"/>
      <c r="H39" s="61" t="s">
        <v>77</v>
      </c>
      <c r="I39" s="49">
        <f>I36-$E$7</f>
        <v>0.0009144730688</v>
      </c>
      <c r="J39" s="60">
        <f>I39-(I37*42)</f>
        <v>-0.0002045630307</v>
      </c>
      <c r="K39" s="61"/>
      <c r="L39" s="3"/>
      <c r="M39" s="3"/>
      <c r="N39" s="3"/>
      <c r="O39" s="3"/>
      <c r="P39" s="3"/>
      <c r="Q39" s="3"/>
      <c r="R39" s="3"/>
      <c r="S39" s="3"/>
      <c r="T39" s="3"/>
      <c r="U39" s="3"/>
      <c r="V39" s="3"/>
      <c r="W39" s="3"/>
      <c r="X39" s="3"/>
      <c r="Y39" s="3"/>
      <c r="Z39" s="3"/>
      <c r="AA39" s="3"/>
      <c r="AB39" s="3"/>
    </row>
    <row r="40">
      <c r="A40" s="3"/>
      <c r="B40" s="3"/>
      <c r="C40" s="62"/>
      <c r="D40" s="8"/>
      <c r="E40" s="51"/>
      <c r="F40" s="58"/>
      <c r="G40" s="63"/>
      <c r="H40" s="8"/>
      <c r="I40" s="3"/>
      <c r="J40" s="4" t="s">
        <v>86</v>
      </c>
      <c r="K40" s="49">
        <f>G31+K30</f>
        <v>29</v>
      </c>
      <c r="L40" s="3"/>
      <c r="M40" s="3"/>
      <c r="N40" s="3"/>
      <c r="O40" s="3"/>
      <c r="P40" s="3"/>
      <c r="Q40" s="3"/>
      <c r="R40" s="3"/>
      <c r="S40" s="3"/>
      <c r="T40" s="3"/>
      <c r="U40" s="3"/>
      <c r="V40" s="3"/>
      <c r="W40" s="3"/>
      <c r="X40" s="3"/>
      <c r="Y40" s="3"/>
      <c r="Z40" s="3"/>
      <c r="AA40" s="3"/>
      <c r="AB40" s="3"/>
    </row>
    <row r="41">
      <c r="A41" s="36">
        <f>1+A31</f>
        <v>5</v>
      </c>
      <c r="B41" s="35" t="s">
        <v>64</v>
      </c>
      <c r="C41" s="8"/>
      <c r="D41" s="4" t="s">
        <v>65</v>
      </c>
      <c r="E41" s="68"/>
      <c r="F41" s="69" t="s">
        <v>70</v>
      </c>
      <c r="G41" s="70">
        <f>ROUND(0.05*G42,0)</f>
        <v>9</v>
      </c>
      <c r="H41" s="61" t="s">
        <v>84</v>
      </c>
      <c r="I41" s="71">
        <f>C39-(J41*sum(C37:C38))</f>
        <v>0.0005317549306</v>
      </c>
      <c r="J41" s="66">
        <v>1560.0</v>
      </c>
      <c r="K41" s="3"/>
      <c r="L41" s="3"/>
      <c r="M41" s="3"/>
      <c r="N41" s="3"/>
      <c r="O41" s="3"/>
      <c r="P41" s="3"/>
      <c r="Q41" s="3"/>
      <c r="R41" s="3"/>
      <c r="S41" s="3"/>
      <c r="T41" s="3"/>
      <c r="U41" s="3"/>
      <c r="V41" s="3"/>
      <c r="W41" s="3"/>
      <c r="X41" s="3"/>
      <c r="Y41" s="3"/>
      <c r="Z41" s="3"/>
      <c r="AA41" s="3"/>
      <c r="AB41" s="3"/>
    </row>
    <row r="42">
      <c r="A42" s="3"/>
      <c r="B42" s="8" t="s">
        <v>69</v>
      </c>
      <c r="C42" s="40">
        <f>$G$1</f>
        <v>0.00002618254545</v>
      </c>
      <c r="D42" s="8" t="s">
        <v>69</v>
      </c>
      <c r="E42" s="40">
        <f t="shared" ref="E42:E44" si="4">$G$1</f>
        <v>0.00002618254545</v>
      </c>
      <c r="F42" s="8" t="s">
        <v>73</v>
      </c>
      <c r="G42" s="16">
        <f>200-K40</f>
        <v>171</v>
      </c>
      <c r="H42" s="3" t="s">
        <v>69</v>
      </c>
      <c r="I42" s="57">
        <f>$E$2</f>
        <v>0.00002618254545</v>
      </c>
      <c r="J42" s="3"/>
      <c r="K42" s="3"/>
      <c r="L42" s="67"/>
      <c r="M42" s="3"/>
      <c r="N42" s="3"/>
      <c r="O42" s="3"/>
      <c r="P42" s="3"/>
      <c r="Q42" s="3"/>
      <c r="R42" s="3"/>
      <c r="S42" s="3"/>
      <c r="T42" s="3"/>
      <c r="U42" s="3"/>
      <c r="V42" s="3"/>
      <c r="W42" s="3"/>
      <c r="X42" s="3"/>
      <c r="Y42" s="3"/>
      <c r="Z42" s="3"/>
      <c r="AA42" s="3"/>
      <c r="AB42" s="3"/>
    </row>
    <row r="43">
      <c r="A43" s="3"/>
      <c r="B43" s="8" t="s">
        <v>72</v>
      </c>
      <c r="C43" s="42">
        <f>($G$1*((G42-G41)/G41))*$G$5</f>
        <v>0.000000001762780337</v>
      </c>
      <c r="D43" s="8" t="s">
        <v>72</v>
      </c>
      <c r="E43" s="44">
        <f t="shared" si="4"/>
        <v>0.00002618254545</v>
      </c>
      <c r="F43" s="58" t="s">
        <v>75</v>
      </c>
      <c r="G43" s="72">
        <f>sum(C42:C45)+sum(C47:C48)</f>
        <v>0.001021242831</v>
      </c>
      <c r="H43" s="3" t="s">
        <v>72</v>
      </c>
      <c r="I43" s="42">
        <f>$E$3</f>
        <v>0</v>
      </c>
      <c r="J43" s="3"/>
      <c r="K43" s="3"/>
      <c r="L43" s="67"/>
      <c r="M43" s="3"/>
      <c r="N43" s="3"/>
      <c r="O43" s="3"/>
      <c r="P43" s="3"/>
      <c r="Q43" s="3"/>
      <c r="R43" s="3"/>
      <c r="S43" s="3"/>
      <c r="T43" s="3"/>
      <c r="U43" s="3"/>
      <c r="V43" s="3"/>
      <c r="W43" s="3"/>
      <c r="X43" s="3"/>
      <c r="Y43" s="3"/>
      <c r="Z43" s="3"/>
      <c r="AA43" s="3"/>
      <c r="AB43" s="3"/>
    </row>
    <row r="44">
      <c r="A44" s="8"/>
      <c r="B44" s="8" t="s">
        <v>74</v>
      </c>
      <c r="C44" s="40">
        <f>$G$1*((G42-G41)/G41)</f>
        <v>0.0004712858182</v>
      </c>
      <c r="D44" s="8" t="s">
        <v>74</v>
      </c>
      <c r="E44" s="40">
        <f t="shared" si="4"/>
        <v>0.00002618254545</v>
      </c>
      <c r="F44" s="3" t="s">
        <v>85</v>
      </c>
      <c r="G44" s="60">
        <f>Round(G42/G41,0)</f>
        <v>19</v>
      </c>
      <c r="H44" s="3" t="s">
        <v>74</v>
      </c>
      <c r="I44" s="57">
        <f>$G$1</f>
        <v>0.00002618254545</v>
      </c>
      <c r="J44" s="3"/>
      <c r="K44" s="3"/>
      <c r="L44" s="67"/>
      <c r="M44" s="3"/>
      <c r="N44" s="3"/>
      <c r="O44" s="3"/>
      <c r="P44" s="3"/>
      <c r="Q44" s="3"/>
      <c r="R44" s="3"/>
      <c r="S44" s="3"/>
      <c r="T44" s="3"/>
      <c r="U44" s="3"/>
      <c r="V44" s="3"/>
      <c r="W44" s="3"/>
      <c r="X44" s="3"/>
      <c r="Y44" s="3"/>
      <c r="Z44" s="3"/>
      <c r="AA44" s="3"/>
      <c r="AB44" s="3"/>
    </row>
    <row r="45">
      <c r="A45" s="3"/>
      <c r="B45" s="8" t="s">
        <v>76</v>
      </c>
      <c r="C45" s="44">
        <f>($G$1*2)*$G$5</f>
        <v>0.0000000001958644819</v>
      </c>
      <c r="D45" s="3"/>
      <c r="E45" s="3"/>
      <c r="F45" s="3"/>
      <c r="G45" s="3"/>
      <c r="H45" s="3"/>
      <c r="I45" s="3"/>
      <c r="J45" s="3"/>
      <c r="K45" s="3"/>
      <c r="L45" s="3"/>
      <c r="M45" s="3"/>
      <c r="N45" s="3"/>
      <c r="O45" s="3"/>
      <c r="P45" s="3"/>
      <c r="Q45" s="3"/>
      <c r="R45" s="3"/>
      <c r="S45" s="3"/>
      <c r="T45" s="3"/>
      <c r="U45" s="3"/>
      <c r="V45" s="3"/>
      <c r="W45" s="3"/>
      <c r="X45" s="3"/>
      <c r="Y45" s="3"/>
      <c r="Z45" s="3"/>
      <c r="AA45" s="3"/>
      <c r="AB45" s="3"/>
    </row>
    <row r="46">
      <c r="A46" s="60">
        <f>A36+J41</f>
        <v>6828</v>
      </c>
      <c r="B46" s="4" t="s">
        <v>77</v>
      </c>
      <c r="C46" s="73">
        <f>E39-(SUM(C42:C45)+(E37*J41))</f>
        <v>0.817446936</v>
      </c>
      <c r="D46" s="4" t="s">
        <v>77</v>
      </c>
      <c r="E46" s="49">
        <f>E39-(J41*E37)</f>
        <v>0.8179444063</v>
      </c>
      <c r="F46" s="3"/>
      <c r="G46" s="3"/>
      <c r="H46" s="61" t="s">
        <v>77</v>
      </c>
      <c r="I46" s="74">
        <f>(I41-(sum(I42:I44)))</f>
        <v>0.0004793897417</v>
      </c>
      <c r="J46" s="3"/>
      <c r="K46" s="3"/>
      <c r="L46" s="3"/>
      <c r="M46" s="3"/>
      <c r="N46" s="3"/>
      <c r="O46" s="3"/>
      <c r="P46" s="3"/>
      <c r="Q46" s="3"/>
      <c r="R46" s="3"/>
      <c r="S46" s="3"/>
      <c r="T46" s="3"/>
      <c r="U46" s="3"/>
      <c r="V46" s="3"/>
      <c r="W46" s="3"/>
      <c r="X46" s="3"/>
      <c r="Y46" s="3"/>
      <c r="Z46" s="3"/>
      <c r="AA46" s="3"/>
      <c r="AB46" s="3"/>
    </row>
    <row r="47">
      <c r="A47" s="3"/>
      <c r="B47" s="8" t="s">
        <v>80</v>
      </c>
      <c r="C47" s="40">
        <f>($G$1*(((G42-G41)/G41)+1))</f>
        <v>0.0004974683636</v>
      </c>
      <c r="D47" s="8" t="s">
        <v>81</v>
      </c>
      <c r="E47" s="57">
        <f>$G$1+$G$6</f>
        <v>0.00002664371665</v>
      </c>
      <c r="F47" s="3"/>
      <c r="G47" s="67"/>
      <c r="H47" s="3" t="s">
        <v>81</v>
      </c>
      <c r="I47" s="57">
        <f>$E$7</f>
        <v>0.00002664371665</v>
      </c>
      <c r="J47" s="3"/>
      <c r="K47" s="3"/>
      <c r="L47" s="67"/>
      <c r="M47" s="3"/>
      <c r="N47" s="3"/>
      <c r="O47" s="3"/>
      <c r="P47" s="3"/>
      <c r="Q47" s="3"/>
      <c r="R47" s="3"/>
      <c r="S47" s="3"/>
      <c r="T47" s="3"/>
      <c r="U47" s="3"/>
      <c r="V47" s="3"/>
      <c r="W47" s="3"/>
      <c r="X47" s="3"/>
      <c r="Y47" s="3"/>
      <c r="Z47" s="3"/>
      <c r="AA47" s="3"/>
      <c r="AB47" s="3"/>
    </row>
    <row r="48">
      <c r="A48" s="3"/>
      <c r="B48" s="8" t="s">
        <v>82</v>
      </c>
      <c r="C48" s="40">
        <f>$G$1+((128*5E-11)*19)</f>
        <v>0.00002630414545</v>
      </c>
      <c r="D48" s="8"/>
      <c r="E48" s="8"/>
      <c r="F48" s="8"/>
      <c r="G48" s="3"/>
      <c r="H48" s="8"/>
      <c r="I48" s="3"/>
      <c r="J48" s="3"/>
      <c r="K48" s="3"/>
      <c r="L48" s="3"/>
      <c r="M48" s="3"/>
      <c r="N48" s="3"/>
      <c r="O48" s="3"/>
      <c r="P48" s="3"/>
      <c r="Q48" s="3"/>
      <c r="R48" s="3"/>
      <c r="S48" s="3"/>
      <c r="T48" s="3"/>
      <c r="U48" s="3"/>
      <c r="V48" s="3"/>
      <c r="W48" s="3"/>
      <c r="X48" s="3"/>
      <c r="Y48" s="3"/>
      <c r="Z48" s="3"/>
      <c r="AA48" s="3"/>
      <c r="AB48" s="3"/>
    </row>
    <row r="49">
      <c r="A49" s="3"/>
      <c r="B49" s="4" t="s">
        <v>77</v>
      </c>
      <c r="C49" s="75">
        <f>C46-(sum(C47:C48))</f>
        <v>0.8169231635</v>
      </c>
      <c r="D49" s="4" t="s">
        <v>77</v>
      </c>
      <c r="E49" s="45">
        <f>E46-$E$7</f>
        <v>0.8179177626</v>
      </c>
      <c r="F49" s="8"/>
      <c r="G49" s="8"/>
      <c r="H49" s="61" t="s">
        <v>77</v>
      </c>
      <c r="I49" s="74">
        <f>I46-$E$7</f>
        <v>0.0004527460251</v>
      </c>
      <c r="J49" s="71">
        <f>I49-(I47*42)</f>
        <v>-0.0006662900744</v>
      </c>
      <c r="K49" s="3"/>
      <c r="L49" s="3"/>
      <c r="M49" s="3"/>
      <c r="N49" s="3"/>
      <c r="O49" s="3"/>
      <c r="P49" s="3"/>
      <c r="Q49" s="3"/>
      <c r="R49" s="3"/>
      <c r="S49" s="3"/>
      <c r="T49" s="3"/>
      <c r="U49" s="3"/>
      <c r="V49" s="3"/>
      <c r="W49" s="3"/>
      <c r="X49" s="3"/>
      <c r="Y49" s="3"/>
      <c r="Z49" s="3"/>
      <c r="AA49" s="3"/>
      <c r="AB49" s="3"/>
    </row>
    <row r="50">
      <c r="A50" s="3"/>
      <c r="B50" s="8"/>
      <c r="C50" s="62"/>
      <c r="D50" s="8"/>
      <c r="E50" s="51"/>
      <c r="F50" s="58"/>
      <c r="G50" s="52"/>
      <c r="H50" s="3"/>
      <c r="I50" s="3"/>
      <c r="J50" s="61" t="s">
        <v>86</v>
      </c>
      <c r="K50" s="49">
        <f>G41+K40</f>
        <v>38</v>
      </c>
      <c r="L50" s="3"/>
      <c r="M50" s="3"/>
      <c r="N50" s="3"/>
      <c r="O50" s="3"/>
      <c r="P50" s="3"/>
      <c r="Q50" s="3"/>
      <c r="R50" s="3"/>
      <c r="S50" s="3"/>
      <c r="T50" s="3"/>
      <c r="U50" s="3"/>
      <c r="V50" s="3"/>
      <c r="W50" s="3"/>
      <c r="X50" s="3"/>
      <c r="Y50" s="3"/>
      <c r="Z50" s="3"/>
      <c r="AA50" s="3"/>
      <c r="AB50" s="3"/>
    </row>
    <row r="51">
      <c r="A51" s="36">
        <f>1+A41</f>
        <v>6</v>
      </c>
      <c r="B51" s="35" t="s">
        <v>64</v>
      </c>
      <c r="C51" s="8"/>
      <c r="D51" s="4" t="s">
        <v>65</v>
      </c>
      <c r="E51" s="68"/>
      <c r="F51" s="69" t="s">
        <v>70</v>
      </c>
      <c r="G51" s="70">
        <f>ROUND(0.05*G52,0)</f>
        <v>8</v>
      </c>
      <c r="H51" s="61" t="s">
        <v>84</v>
      </c>
      <c r="I51" s="71">
        <f>C49-(J51*sum(C47:C48))</f>
        <v>0.000885594349</v>
      </c>
      <c r="J51" s="66">
        <v>1558.0</v>
      </c>
      <c r="K51" s="3"/>
      <c r="L51" s="3"/>
      <c r="M51" s="3"/>
      <c r="N51" s="3"/>
      <c r="O51" s="3"/>
      <c r="P51" s="3"/>
      <c r="Q51" s="3"/>
      <c r="R51" s="3"/>
      <c r="S51" s="3"/>
      <c r="T51" s="3"/>
      <c r="U51" s="3"/>
      <c r="V51" s="3"/>
      <c r="W51" s="3"/>
      <c r="X51" s="3"/>
      <c r="Y51" s="3"/>
      <c r="Z51" s="3"/>
      <c r="AA51" s="3"/>
      <c r="AB51" s="3"/>
    </row>
    <row r="52">
      <c r="A52" s="3"/>
      <c r="B52" s="8" t="s">
        <v>69</v>
      </c>
      <c r="C52" s="40">
        <f>$G$1</f>
        <v>0.00002618254545</v>
      </c>
      <c r="D52" s="8" t="s">
        <v>69</v>
      </c>
      <c r="E52" s="40">
        <f t="shared" ref="E52:E54" si="5">$G$1</f>
        <v>0.00002618254545</v>
      </c>
      <c r="F52" s="8" t="s">
        <v>73</v>
      </c>
      <c r="G52" s="16">
        <f>200-K50</f>
        <v>162</v>
      </c>
      <c r="H52" s="3" t="s">
        <v>69</v>
      </c>
      <c r="I52" s="57">
        <f>$E$2</f>
        <v>0.00002618254545</v>
      </c>
      <c r="J52" s="3"/>
      <c r="K52" s="3"/>
      <c r="L52" s="67"/>
      <c r="M52" s="3"/>
      <c r="N52" s="3"/>
      <c r="O52" s="3"/>
      <c r="P52" s="3"/>
      <c r="Q52" s="3"/>
      <c r="R52" s="3"/>
      <c r="S52" s="3"/>
      <c r="T52" s="3"/>
      <c r="U52" s="3"/>
      <c r="V52" s="3"/>
      <c r="W52" s="3"/>
      <c r="X52" s="3"/>
      <c r="Y52" s="3"/>
      <c r="Z52" s="3"/>
      <c r="AA52" s="3"/>
      <c r="AB52" s="3"/>
    </row>
    <row r="53">
      <c r="A53" s="3"/>
      <c r="B53" s="8" t="s">
        <v>72</v>
      </c>
      <c r="C53" s="42">
        <f>($G$1*((G52-G51)/G51))*$G$5</f>
        <v>0.000000001885195638</v>
      </c>
      <c r="D53" s="8" t="s">
        <v>72</v>
      </c>
      <c r="E53" s="44">
        <f t="shared" si="5"/>
        <v>0.00002618254545</v>
      </c>
      <c r="F53" s="58" t="s">
        <v>75</v>
      </c>
      <c r="G53" s="72">
        <f>sum(C52:C55)+sum(C57:C58)</f>
        <v>0.001086699317</v>
      </c>
      <c r="H53" s="3" t="s">
        <v>72</v>
      </c>
      <c r="I53" s="42">
        <f>$E$3</f>
        <v>0</v>
      </c>
      <c r="J53" s="3"/>
      <c r="K53" s="3"/>
      <c r="L53" s="67"/>
      <c r="M53" s="3"/>
      <c r="N53" s="3"/>
      <c r="O53" s="3"/>
      <c r="P53" s="3"/>
      <c r="Q53" s="3"/>
      <c r="R53" s="3"/>
      <c r="S53" s="3"/>
      <c r="T53" s="3"/>
      <c r="U53" s="3"/>
      <c r="V53" s="3"/>
      <c r="W53" s="3"/>
      <c r="X53" s="3"/>
      <c r="Y53" s="3"/>
      <c r="Z53" s="3"/>
      <c r="AA53" s="3"/>
      <c r="AB53" s="3"/>
    </row>
    <row r="54">
      <c r="A54" s="8"/>
      <c r="B54" s="8" t="s">
        <v>74</v>
      </c>
      <c r="C54" s="40">
        <f>$G$1*((G52-G51)/G51)</f>
        <v>0.000504014</v>
      </c>
      <c r="D54" s="8" t="s">
        <v>74</v>
      </c>
      <c r="E54" s="40">
        <f t="shared" si="5"/>
        <v>0.00002618254545</v>
      </c>
      <c r="F54" s="3" t="s">
        <v>85</v>
      </c>
      <c r="G54" s="60">
        <f>Round(G52/G51,0)</f>
        <v>20</v>
      </c>
      <c r="H54" s="3" t="s">
        <v>74</v>
      </c>
      <c r="I54" s="57">
        <f>$G$1</f>
        <v>0.00002618254545</v>
      </c>
      <c r="J54" s="3"/>
      <c r="K54" s="3"/>
      <c r="L54" s="67"/>
      <c r="M54" s="3"/>
      <c r="N54" s="3"/>
      <c r="O54" s="3"/>
      <c r="P54" s="3"/>
      <c r="Q54" s="3"/>
      <c r="R54" s="3"/>
      <c r="S54" s="3"/>
      <c r="T54" s="3"/>
      <c r="U54" s="3"/>
      <c r="V54" s="3"/>
      <c r="W54" s="3"/>
      <c r="X54" s="3"/>
      <c r="Y54" s="3"/>
      <c r="Z54" s="3"/>
      <c r="AA54" s="3"/>
      <c r="AB54" s="3"/>
    </row>
    <row r="55">
      <c r="A55" s="3"/>
      <c r="B55" s="8" t="s">
        <v>76</v>
      </c>
      <c r="C55" s="44">
        <f>($G$1*2)*$G$5</f>
        <v>0.0000000001958644819</v>
      </c>
      <c r="D55" s="3"/>
      <c r="E55" s="3"/>
      <c r="F55" s="3"/>
      <c r="G55" s="3"/>
      <c r="H55" s="3"/>
      <c r="I55" s="3"/>
      <c r="J55" s="3"/>
      <c r="K55" s="3"/>
      <c r="L55" s="3"/>
      <c r="M55" s="3"/>
      <c r="N55" s="3"/>
      <c r="O55" s="3"/>
      <c r="P55" s="3"/>
      <c r="Q55" s="3"/>
      <c r="R55" s="3"/>
      <c r="S55" s="3"/>
      <c r="T55" s="3"/>
      <c r="U55" s="3"/>
      <c r="V55" s="3"/>
      <c r="W55" s="3"/>
      <c r="X55" s="3"/>
      <c r="Y55" s="3"/>
      <c r="Z55" s="3"/>
      <c r="AA55" s="3"/>
      <c r="AB55" s="3"/>
    </row>
    <row r="56">
      <c r="A56" s="60">
        <f>A46+J51</f>
        <v>8386</v>
      </c>
      <c r="B56" s="4" t="s">
        <v>77</v>
      </c>
      <c r="C56" s="73">
        <f>E49-(SUM(C52:C55)+(E47*J51))</f>
        <v>0.7758766535</v>
      </c>
      <c r="D56" s="4" t="s">
        <v>77</v>
      </c>
      <c r="E56" s="49">
        <f>E49-(J51*E47)</f>
        <v>0.7764068521</v>
      </c>
      <c r="F56" s="3"/>
      <c r="G56" s="3"/>
      <c r="H56" s="61" t="s">
        <v>77</v>
      </c>
      <c r="I56" s="74">
        <f>(I51-(sum(I52:I54)))</f>
        <v>0.0008332291601</v>
      </c>
      <c r="J56" s="3"/>
      <c r="K56" s="3"/>
      <c r="L56" s="3"/>
      <c r="M56" s="3"/>
      <c r="N56" s="3"/>
      <c r="O56" s="3"/>
      <c r="P56" s="3"/>
      <c r="Q56" s="3"/>
      <c r="R56" s="3"/>
      <c r="S56" s="3"/>
      <c r="T56" s="3"/>
      <c r="U56" s="3"/>
      <c r="V56" s="3"/>
      <c r="W56" s="3"/>
      <c r="X56" s="3"/>
      <c r="Y56" s="3"/>
      <c r="Z56" s="3"/>
      <c r="AA56" s="3"/>
      <c r="AB56" s="3"/>
    </row>
    <row r="57">
      <c r="A57" s="3"/>
      <c r="B57" s="8" t="s">
        <v>80</v>
      </c>
      <c r="C57" s="40">
        <f>($G$1*(((G52-G51)/G51)+1))</f>
        <v>0.0005301965455</v>
      </c>
      <c r="D57" s="8" t="s">
        <v>81</v>
      </c>
      <c r="E57" s="57">
        <f>$G$1+$G$6</f>
        <v>0.00002664371665</v>
      </c>
      <c r="F57" s="3"/>
      <c r="G57" s="67"/>
      <c r="H57" s="3" t="s">
        <v>81</v>
      </c>
      <c r="I57" s="57">
        <f>$E$7</f>
        <v>0.00002664371665</v>
      </c>
      <c r="J57" s="3"/>
      <c r="K57" s="3"/>
      <c r="L57" s="67"/>
      <c r="M57" s="3"/>
      <c r="N57" s="3"/>
      <c r="O57" s="3"/>
      <c r="P57" s="3"/>
      <c r="Q57" s="3"/>
      <c r="R57" s="3"/>
      <c r="S57" s="3"/>
      <c r="T57" s="3"/>
      <c r="U57" s="3"/>
      <c r="V57" s="3"/>
      <c r="W57" s="3"/>
      <c r="X57" s="3"/>
      <c r="Y57" s="3"/>
      <c r="Z57" s="3"/>
      <c r="AA57" s="3"/>
      <c r="AB57" s="3"/>
    </row>
    <row r="58">
      <c r="A58" s="3"/>
      <c r="B58" s="8" t="s">
        <v>82</v>
      </c>
      <c r="C58" s="40">
        <f>$G$1+((128*5E-11)*19)</f>
        <v>0.00002630414545</v>
      </c>
      <c r="D58" s="8"/>
      <c r="E58" s="8"/>
      <c r="F58" s="8"/>
      <c r="G58" s="3"/>
      <c r="H58" s="8"/>
      <c r="I58" s="3"/>
      <c r="J58" s="3"/>
      <c r="K58" s="3"/>
      <c r="L58" s="3"/>
      <c r="M58" s="3"/>
      <c r="N58" s="3"/>
      <c r="O58" s="3"/>
      <c r="P58" s="3"/>
      <c r="Q58" s="3"/>
      <c r="R58" s="3"/>
      <c r="S58" s="3"/>
      <c r="T58" s="3"/>
      <c r="U58" s="3"/>
      <c r="V58" s="3"/>
      <c r="W58" s="3"/>
      <c r="X58" s="3"/>
      <c r="Y58" s="3"/>
      <c r="Z58" s="3"/>
      <c r="AA58" s="3"/>
      <c r="AB58" s="3"/>
    </row>
    <row r="59">
      <c r="A59" s="3"/>
      <c r="B59" s="4" t="s">
        <v>77</v>
      </c>
      <c r="C59" s="75">
        <f>C56-(sum(C57:C58))</f>
        <v>0.7753201528</v>
      </c>
      <c r="D59" s="4" t="s">
        <v>77</v>
      </c>
      <c r="E59" s="45">
        <f>E56-$E$7</f>
        <v>0.7763802084</v>
      </c>
      <c r="F59" s="8"/>
      <c r="G59" s="8"/>
      <c r="H59" s="61" t="s">
        <v>77</v>
      </c>
      <c r="I59" s="74">
        <f>I56-$E$7</f>
        <v>0.0008065854435</v>
      </c>
      <c r="J59" s="71">
        <f>I59-(I57*42)</f>
        <v>-0.000312450656</v>
      </c>
      <c r="K59" s="3"/>
      <c r="L59" s="3"/>
      <c r="M59" s="3"/>
      <c r="N59" s="3"/>
      <c r="O59" s="3"/>
      <c r="P59" s="3"/>
      <c r="Q59" s="3"/>
      <c r="R59" s="3"/>
      <c r="S59" s="3"/>
      <c r="T59" s="3"/>
      <c r="U59" s="3"/>
      <c r="V59" s="3"/>
      <c r="W59" s="3"/>
      <c r="X59" s="3"/>
      <c r="Y59" s="3"/>
      <c r="Z59" s="3"/>
      <c r="AA59" s="3"/>
      <c r="AB59" s="3"/>
    </row>
    <row r="60">
      <c r="A60" s="8"/>
      <c r="B60" s="8"/>
      <c r="C60" s="62"/>
      <c r="D60" s="8"/>
      <c r="E60" s="51"/>
      <c r="F60" s="53"/>
      <c r="G60" s="52"/>
      <c r="H60" s="3"/>
      <c r="I60" s="3"/>
      <c r="J60" s="61" t="s">
        <v>86</v>
      </c>
      <c r="K60" s="49">
        <f>G51+K50</f>
        <v>46</v>
      </c>
      <c r="L60" s="3"/>
      <c r="M60" s="3"/>
      <c r="N60" s="3"/>
      <c r="O60" s="3"/>
      <c r="P60" s="3"/>
      <c r="Q60" s="3"/>
      <c r="R60" s="3"/>
      <c r="S60" s="3"/>
      <c r="T60" s="3"/>
      <c r="U60" s="3"/>
      <c r="V60" s="3"/>
      <c r="W60" s="3"/>
      <c r="X60" s="3"/>
      <c r="Y60" s="3"/>
      <c r="Z60" s="3"/>
      <c r="AA60" s="3"/>
      <c r="AB60" s="3"/>
    </row>
    <row r="61">
      <c r="A61" s="36">
        <f>1+A51</f>
        <v>7</v>
      </c>
      <c r="B61" s="35" t="s">
        <v>64</v>
      </c>
      <c r="C61" s="8"/>
      <c r="D61" s="4" t="s">
        <v>65</v>
      </c>
      <c r="E61" s="68"/>
      <c r="F61" s="69" t="s">
        <v>70</v>
      </c>
      <c r="G61" s="70">
        <f>ROUND(0.05*G62,0)</f>
        <v>8</v>
      </c>
      <c r="H61" s="61" t="s">
        <v>84</v>
      </c>
      <c r="I61" s="71">
        <f>C59-(J61*sum(C57:C58))</f>
        <v>0.0006711910166</v>
      </c>
      <c r="J61" s="66">
        <v>1392.0</v>
      </c>
      <c r="K61" s="3"/>
      <c r="L61" s="3"/>
      <c r="M61" s="3"/>
      <c r="N61" s="3"/>
      <c r="O61" s="3"/>
      <c r="P61" s="3"/>
      <c r="Q61" s="3"/>
      <c r="R61" s="3"/>
      <c r="S61" s="3"/>
      <c r="T61" s="3"/>
      <c r="U61" s="3"/>
      <c r="V61" s="3"/>
      <c r="W61" s="3"/>
      <c r="X61" s="3"/>
      <c r="Y61" s="3"/>
      <c r="Z61" s="3"/>
      <c r="AA61" s="3"/>
      <c r="AB61" s="3"/>
    </row>
    <row r="62">
      <c r="A62" s="3"/>
      <c r="B62" s="8" t="s">
        <v>69</v>
      </c>
      <c r="C62" s="40">
        <f>$G$1</f>
        <v>0.00002618254545</v>
      </c>
      <c r="D62" s="8" t="s">
        <v>69</v>
      </c>
      <c r="E62" s="40">
        <f t="shared" ref="E62:E64" si="6">$G$1</f>
        <v>0.00002618254545</v>
      </c>
      <c r="F62" s="8" t="s">
        <v>73</v>
      </c>
      <c r="G62" s="16">
        <f>200-K60</f>
        <v>154</v>
      </c>
      <c r="H62" s="3" t="s">
        <v>69</v>
      </c>
      <c r="I62" s="57">
        <f>$E$2</f>
        <v>0.00002618254545</v>
      </c>
      <c r="J62" s="3"/>
      <c r="K62" s="3"/>
      <c r="L62" s="67"/>
      <c r="M62" s="3"/>
      <c r="N62" s="3"/>
      <c r="O62" s="3"/>
      <c r="P62" s="3"/>
      <c r="Q62" s="3"/>
      <c r="R62" s="3"/>
      <c r="S62" s="3"/>
      <c r="T62" s="3"/>
      <c r="U62" s="3"/>
      <c r="V62" s="3"/>
      <c r="W62" s="3"/>
      <c r="X62" s="3"/>
      <c r="Y62" s="3"/>
      <c r="Z62" s="3"/>
      <c r="AA62" s="3"/>
      <c r="AB62" s="3"/>
    </row>
    <row r="63">
      <c r="A63" s="3"/>
      <c r="B63" s="8" t="s">
        <v>72</v>
      </c>
      <c r="C63" s="42">
        <f>($G$1*((G62-G61)/G61))*$G$5</f>
        <v>0.000000001787263397</v>
      </c>
      <c r="D63" s="8" t="s">
        <v>72</v>
      </c>
      <c r="E63" s="44">
        <f t="shared" si="6"/>
        <v>0.00002618254545</v>
      </c>
      <c r="F63" s="58" t="s">
        <v>75</v>
      </c>
      <c r="G63" s="72">
        <f>sum(C62:C65)+sum(C67:C68)</f>
        <v>0.001034334129</v>
      </c>
      <c r="H63" s="3" t="s">
        <v>72</v>
      </c>
      <c r="I63" s="42">
        <f>$E$3</f>
        <v>0</v>
      </c>
      <c r="J63" s="3"/>
      <c r="K63" s="3"/>
      <c r="L63" s="67"/>
      <c r="M63" s="3"/>
      <c r="N63" s="3"/>
      <c r="O63" s="3"/>
      <c r="P63" s="3"/>
      <c r="Q63" s="3"/>
      <c r="R63" s="3"/>
      <c r="S63" s="3"/>
      <c r="T63" s="3"/>
      <c r="U63" s="3"/>
      <c r="V63" s="3"/>
      <c r="W63" s="3"/>
      <c r="X63" s="3"/>
      <c r="Y63" s="3"/>
      <c r="Z63" s="3"/>
      <c r="AA63" s="3"/>
      <c r="AB63" s="3"/>
    </row>
    <row r="64">
      <c r="A64" s="8"/>
      <c r="B64" s="8" t="s">
        <v>74</v>
      </c>
      <c r="C64" s="40">
        <f>$G$1*((G62-G61)/G61)</f>
        <v>0.0004778314545</v>
      </c>
      <c r="D64" s="8" t="s">
        <v>74</v>
      </c>
      <c r="E64" s="40">
        <f t="shared" si="6"/>
        <v>0.00002618254545</v>
      </c>
      <c r="F64" s="3" t="s">
        <v>85</v>
      </c>
      <c r="G64" s="60">
        <f>Round(G62/G61,0)</f>
        <v>19</v>
      </c>
      <c r="H64" s="3" t="s">
        <v>74</v>
      </c>
      <c r="I64" s="57">
        <f>$G$1</f>
        <v>0.00002618254545</v>
      </c>
      <c r="J64" s="3"/>
      <c r="K64" s="3"/>
      <c r="L64" s="67"/>
      <c r="M64" s="3"/>
      <c r="N64" s="3"/>
      <c r="O64" s="3"/>
      <c r="P64" s="3"/>
      <c r="Q64" s="3"/>
      <c r="R64" s="3"/>
      <c r="S64" s="3"/>
      <c r="T64" s="3"/>
      <c r="U64" s="3"/>
      <c r="V64" s="3"/>
      <c r="W64" s="3"/>
      <c r="X64" s="3"/>
      <c r="Y64" s="3"/>
      <c r="Z64" s="3"/>
      <c r="AA64" s="3"/>
      <c r="AB64" s="3"/>
    </row>
    <row r="65">
      <c r="A65" s="3"/>
      <c r="B65" s="8" t="s">
        <v>76</v>
      </c>
      <c r="C65" s="44">
        <f>($G$1*2)*$G$5</f>
        <v>0.0000000001958644819</v>
      </c>
      <c r="D65" s="3"/>
      <c r="E65" s="3"/>
      <c r="F65" s="3"/>
      <c r="G65" s="3"/>
      <c r="H65" s="3"/>
      <c r="I65" s="3"/>
      <c r="J65" s="3"/>
      <c r="K65" s="3"/>
      <c r="L65" s="3"/>
      <c r="M65" s="3"/>
      <c r="N65" s="3"/>
      <c r="O65" s="3"/>
      <c r="P65" s="3"/>
      <c r="Q65" s="3"/>
      <c r="R65" s="3"/>
      <c r="S65" s="3"/>
      <c r="T65" s="3"/>
      <c r="U65" s="3"/>
      <c r="V65" s="3"/>
      <c r="W65" s="3"/>
      <c r="X65" s="3"/>
      <c r="Y65" s="3"/>
      <c r="Z65" s="3"/>
      <c r="AA65" s="3"/>
      <c r="AB65" s="3"/>
    </row>
    <row r="66">
      <c r="A66" s="60">
        <f>A56+J61</f>
        <v>9778</v>
      </c>
      <c r="B66" s="4" t="s">
        <v>77</v>
      </c>
      <c r="C66" s="73">
        <f>E59-(SUM(C62:C65)+(E57*J61))</f>
        <v>0.7387881388</v>
      </c>
      <c r="D66" s="4" t="s">
        <v>77</v>
      </c>
      <c r="E66" s="49">
        <f>E59-(J61*E57)</f>
        <v>0.7392921548</v>
      </c>
      <c r="F66" s="3"/>
      <c r="G66" s="3"/>
      <c r="H66" s="61" t="s">
        <v>77</v>
      </c>
      <c r="I66" s="74">
        <f>(I61-(sum(I62:I64)))</f>
        <v>0.0006188258278</v>
      </c>
      <c r="J66" s="3"/>
      <c r="K66" s="3"/>
      <c r="L66" s="3"/>
      <c r="M66" s="3"/>
      <c r="N66" s="3"/>
      <c r="O66" s="3"/>
      <c r="P66" s="3"/>
      <c r="Q66" s="3"/>
      <c r="R66" s="3"/>
      <c r="S66" s="3"/>
      <c r="T66" s="3"/>
      <c r="U66" s="3"/>
      <c r="V66" s="3"/>
      <c r="W66" s="3"/>
      <c r="X66" s="3"/>
      <c r="Y66" s="3"/>
      <c r="Z66" s="3"/>
      <c r="AA66" s="3"/>
      <c r="AB66" s="3"/>
    </row>
    <row r="67">
      <c r="A67" s="3"/>
      <c r="B67" s="8" t="s">
        <v>80</v>
      </c>
      <c r="C67" s="40">
        <f>($G$1*(((G62-G61)/G61)+1))</f>
        <v>0.000504014</v>
      </c>
      <c r="D67" s="8" t="s">
        <v>81</v>
      </c>
      <c r="E67" s="57">
        <f>$G$1+$G$6</f>
        <v>0.00002664371665</v>
      </c>
      <c r="F67" s="3"/>
      <c r="G67" s="67"/>
      <c r="H67" s="3" t="s">
        <v>81</v>
      </c>
      <c r="I67" s="57">
        <f>$E$7</f>
        <v>0.00002664371665</v>
      </c>
      <c r="J67" s="3"/>
      <c r="K67" s="3"/>
      <c r="L67" s="67"/>
      <c r="M67" s="3"/>
      <c r="N67" s="3"/>
      <c r="O67" s="3"/>
      <c r="P67" s="3"/>
      <c r="Q67" s="3"/>
      <c r="R67" s="3"/>
      <c r="S67" s="3"/>
      <c r="T67" s="3"/>
      <c r="U67" s="3"/>
      <c r="V67" s="3"/>
      <c r="W67" s="3"/>
      <c r="X67" s="3"/>
      <c r="Y67" s="3"/>
      <c r="Z67" s="3"/>
      <c r="AA67" s="3"/>
      <c r="AB67" s="3"/>
    </row>
    <row r="68">
      <c r="A68" s="3"/>
      <c r="B68" s="8" t="s">
        <v>82</v>
      </c>
      <c r="C68" s="40">
        <f>$G$1+((128*5E-11)*19)</f>
        <v>0.00002630414545</v>
      </c>
      <c r="D68" s="8"/>
      <c r="E68" s="8"/>
      <c r="F68" s="8"/>
      <c r="G68" s="3"/>
      <c r="H68" s="8"/>
      <c r="I68" s="3"/>
      <c r="J68" s="3"/>
      <c r="K68" s="3"/>
      <c r="L68" s="3"/>
      <c r="M68" s="3"/>
      <c r="N68" s="3"/>
      <c r="O68" s="3"/>
      <c r="P68" s="3"/>
      <c r="Q68" s="3"/>
      <c r="R68" s="3"/>
      <c r="S68" s="3"/>
      <c r="T68" s="3"/>
      <c r="U68" s="3"/>
      <c r="V68" s="3"/>
      <c r="W68" s="3"/>
      <c r="X68" s="3"/>
      <c r="Y68" s="3"/>
      <c r="Z68" s="3"/>
      <c r="AA68" s="3"/>
      <c r="AB68" s="3"/>
    </row>
    <row r="69">
      <c r="A69" s="3"/>
      <c r="B69" s="4" t="s">
        <v>77</v>
      </c>
      <c r="C69" s="75">
        <f>C66-(sum(C67:C68))</f>
        <v>0.7382578207</v>
      </c>
      <c r="D69" s="4" t="s">
        <v>77</v>
      </c>
      <c r="E69" s="45">
        <f>E66-$E$7</f>
        <v>0.7392655111</v>
      </c>
      <c r="F69" s="8"/>
      <c r="G69" s="8"/>
      <c r="H69" s="61" t="s">
        <v>77</v>
      </c>
      <c r="I69" s="74">
        <f>I66-$E$7</f>
        <v>0.0005921821111</v>
      </c>
      <c r="J69" s="71">
        <f>I69-(I67*42)</f>
        <v>-0.0005268539883</v>
      </c>
      <c r="K69" s="3"/>
      <c r="L69" s="3"/>
      <c r="M69" s="3"/>
      <c r="N69" s="3"/>
      <c r="O69" s="3"/>
      <c r="P69" s="3"/>
      <c r="Q69" s="3"/>
      <c r="R69" s="3"/>
      <c r="S69" s="3"/>
      <c r="T69" s="3"/>
      <c r="U69" s="3"/>
      <c r="V69" s="3"/>
      <c r="W69" s="3"/>
      <c r="X69" s="3"/>
      <c r="Y69" s="3"/>
      <c r="Z69" s="3"/>
      <c r="AA69" s="3"/>
      <c r="AB69" s="3"/>
    </row>
    <row r="70">
      <c r="A70" s="3"/>
      <c r="B70" s="8"/>
      <c r="C70" s="62"/>
      <c r="D70" s="8"/>
      <c r="E70" s="67"/>
      <c r="F70" s="53"/>
      <c r="G70" s="52"/>
      <c r="H70" s="3"/>
      <c r="I70" s="3"/>
      <c r="J70" s="61" t="s">
        <v>86</v>
      </c>
      <c r="K70" s="49">
        <f>G61+K60</f>
        <v>54</v>
      </c>
      <c r="L70" s="3"/>
      <c r="M70" s="3"/>
      <c r="N70" s="3"/>
      <c r="O70" s="3"/>
      <c r="P70" s="3"/>
      <c r="Q70" s="3"/>
      <c r="R70" s="3"/>
      <c r="S70" s="3"/>
      <c r="T70" s="3"/>
      <c r="U70" s="3"/>
      <c r="V70" s="3"/>
      <c r="W70" s="3"/>
      <c r="X70" s="3"/>
      <c r="Y70" s="3"/>
      <c r="Z70" s="3"/>
      <c r="AA70" s="3"/>
      <c r="AB70" s="3"/>
    </row>
    <row r="71">
      <c r="A71" s="36">
        <f>1+A61</f>
        <v>8</v>
      </c>
      <c r="B71" s="35" t="s">
        <v>64</v>
      </c>
      <c r="C71" s="8"/>
      <c r="D71" s="4" t="s">
        <v>65</v>
      </c>
      <c r="E71" s="68"/>
      <c r="F71" s="69" t="s">
        <v>70</v>
      </c>
      <c r="G71" s="70">
        <f>ROUND(0.05*G72,0)</f>
        <v>7</v>
      </c>
      <c r="H71" s="61" t="s">
        <v>84</v>
      </c>
      <c r="I71" s="71">
        <f>C69-(J71*sum(C67:C68))</f>
        <v>0.0005852803239</v>
      </c>
      <c r="J71" s="66">
        <v>1391.0</v>
      </c>
      <c r="K71" s="3"/>
      <c r="L71" s="3"/>
      <c r="M71" s="3"/>
      <c r="N71" s="3"/>
      <c r="O71" s="3"/>
      <c r="P71" s="3"/>
      <c r="Q71" s="3"/>
      <c r="R71" s="3"/>
      <c r="S71" s="3"/>
      <c r="T71" s="3"/>
      <c r="U71" s="3"/>
      <c r="V71" s="3"/>
      <c r="W71" s="3"/>
      <c r="X71" s="3"/>
      <c r="Y71" s="3"/>
      <c r="Z71" s="3"/>
      <c r="AA71" s="3"/>
      <c r="AB71" s="3"/>
    </row>
    <row r="72">
      <c r="A72" s="3"/>
      <c r="B72" s="8" t="s">
        <v>69</v>
      </c>
      <c r="C72" s="40">
        <f>$G$1</f>
        <v>0.00002618254545</v>
      </c>
      <c r="D72" s="8" t="s">
        <v>69</v>
      </c>
      <c r="E72" s="40">
        <f t="shared" ref="E72:E74" si="7">$G$1</f>
        <v>0.00002618254545</v>
      </c>
      <c r="F72" s="8" t="s">
        <v>73</v>
      </c>
      <c r="G72" s="16">
        <f>200-K70</f>
        <v>146</v>
      </c>
      <c r="H72" s="3" t="s">
        <v>69</v>
      </c>
      <c r="I72" s="57">
        <f>$E$2</f>
        <v>0.00002618254545</v>
      </c>
      <c r="J72" s="3"/>
      <c r="K72" s="3"/>
      <c r="L72" s="67"/>
      <c r="M72" s="3"/>
      <c r="N72" s="3"/>
      <c r="O72" s="3"/>
      <c r="P72" s="3"/>
      <c r="Q72" s="3"/>
      <c r="R72" s="3"/>
      <c r="S72" s="3"/>
      <c r="T72" s="3"/>
      <c r="U72" s="3"/>
      <c r="V72" s="3"/>
      <c r="W72" s="3"/>
      <c r="X72" s="3"/>
      <c r="Y72" s="3"/>
      <c r="Z72" s="3"/>
      <c r="AA72" s="3"/>
      <c r="AB72" s="3"/>
    </row>
    <row r="73">
      <c r="A73" s="3"/>
      <c r="B73" s="8" t="s">
        <v>72</v>
      </c>
      <c r="C73" s="42">
        <f>($G$1*((G72-G71)/G71))*$G$5</f>
        <v>0.000000001944654498</v>
      </c>
      <c r="D73" s="8" t="s">
        <v>72</v>
      </c>
      <c r="E73" s="44">
        <f t="shared" si="7"/>
        <v>0.00002618254545</v>
      </c>
      <c r="F73" s="58" t="s">
        <v>75</v>
      </c>
      <c r="G73" s="72">
        <f>sum(C72:C75)+sum(C77:C78)</f>
        <v>0.001118492468</v>
      </c>
      <c r="H73" s="3" t="s">
        <v>72</v>
      </c>
      <c r="I73" s="42">
        <f>$E$3</f>
        <v>0</v>
      </c>
      <c r="J73" s="3"/>
      <c r="K73" s="3"/>
      <c r="L73" s="67"/>
      <c r="M73" s="3"/>
      <c r="N73" s="3"/>
      <c r="O73" s="3"/>
      <c r="P73" s="3"/>
      <c r="Q73" s="3"/>
      <c r="R73" s="3"/>
      <c r="S73" s="3"/>
      <c r="T73" s="3"/>
      <c r="U73" s="3"/>
      <c r="V73" s="3"/>
      <c r="W73" s="3"/>
      <c r="X73" s="3"/>
      <c r="Y73" s="3"/>
      <c r="Z73" s="3"/>
      <c r="AA73" s="3"/>
      <c r="AB73" s="3"/>
    </row>
    <row r="74">
      <c r="A74" s="8"/>
      <c r="B74" s="8" t="s">
        <v>74</v>
      </c>
      <c r="C74" s="40">
        <f>$G$1*((G72-G71)/G71)</f>
        <v>0.0005199105455</v>
      </c>
      <c r="D74" s="8" t="s">
        <v>74</v>
      </c>
      <c r="E74" s="40">
        <f t="shared" si="7"/>
        <v>0.00002618254545</v>
      </c>
      <c r="F74" s="3" t="s">
        <v>85</v>
      </c>
      <c r="G74" s="60">
        <f>Round(G72/G71,0)</f>
        <v>21</v>
      </c>
      <c r="H74" s="3" t="s">
        <v>74</v>
      </c>
      <c r="I74" s="57">
        <f>$G$1</f>
        <v>0.00002618254545</v>
      </c>
      <c r="J74" s="3"/>
      <c r="K74" s="3"/>
      <c r="L74" s="67"/>
      <c r="M74" s="3"/>
      <c r="N74" s="3"/>
      <c r="O74" s="3"/>
      <c r="P74" s="3"/>
      <c r="Q74" s="3"/>
      <c r="R74" s="3"/>
      <c r="S74" s="3"/>
      <c r="T74" s="3"/>
      <c r="U74" s="3"/>
      <c r="V74" s="3"/>
      <c r="W74" s="3"/>
      <c r="X74" s="3"/>
      <c r="Y74" s="3"/>
      <c r="Z74" s="3"/>
      <c r="AA74" s="3"/>
      <c r="AB74" s="3"/>
    </row>
    <row r="75">
      <c r="A75" s="3"/>
      <c r="B75" s="8" t="s">
        <v>76</v>
      </c>
      <c r="C75" s="44">
        <f>($G$1*2)*$G$5</f>
        <v>0.0000000001958644819</v>
      </c>
      <c r="D75" s="3"/>
      <c r="E75" s="3"/>
      <c r="F75" s="3"/>
      <c r="G75" s="3"/>
      <c r="H75" s="3"/>
      <c r="I75" s="3"/>
      <c r="J75" s="3"/>
      <c r="K75" s="3"/>
      <c r="L75" s="3"/>
      <c r="M75" s="3"/>
      <c r="N75" s="3"/>
      <c r="O75" s="3"/>
      <c r="P75" s="3"/>
      <c r="Q75" s="3"/>
      <c r="R75" s="3"/>
      <c r="S75" s="3"/>
      <c r="T75" s="3"/>
      <c r="U75" s="3"/>
      <c r="V75" s="3"/>
      <c r="W75" s="3"/>
      <c r="X75" s="3"/>
      <c r="Y75" s="3"/>
      <c r="Z75" s="3"/>
      <c r="AA75" s="3"/>
      <c r="AB75" s="3"/>
    </row>
    <row r="76">
      <c r="A76" s="60">
        <f>A66+J71</f>
        <v>11169</v>
      </c>
      <c r="B76" s="4" t="s">
        <v>77</v>
      </c>
      <c r="C76" s="73">
        <f>E69-(SUM(C72:C75)+(E67*J71))</f>
        <v>0.701658006</v>
      </c>
      <c r="D76" s="4" t="s">
        <v>77</v>
      </c>
      <c r="E76" s="49">
        <f>E69-(J71*E67)</f>
        <v>0.7022041012</v>
      </c>
      <c r="F76" s="3"/>
      <c r="G76" s="3"/>
      <c r="H76" s="61" t="s">
        <v>77</v>
      </c>
      <c r="I76" s="74">
        <f>(I71-(sum(I72:I74)))</f>
        <v>0.000532915135</v>
      </c>
      <c r="J76" s="3"/>
      <c r="K76" s="3"/>
      <c r="L76" s="3"/>
      <c r="M76" s="3"/>
      <c r="N76" s="3"/>
      <c r="O76" s="3"/>
      <c r="P76" s="3"/>
      <c r="Q76" s="3"/>
      <c r="R76" s="3"/>
      <c r="S76" s="3"/>
      <c r="T76" s="3"/>
      <c r="U76" s="3"/>
      <c r="V76" s="3"/>
      <c r="W76" s="3"/>
      <c r="X76" s="3"/>
      <c r="Y76" s="3"/>
      <c r="Z76" s="3"/>
      <c r="AA76" s="3"/>
      <c r="AB76" s="3"/>
    </row>
    <row r="77">
      <c r="A77" s="3"/>
      <c r="B77" s="8" t="s">
        <v>80</v>
      </c>
      <c r="C77" s="40">
        <f>($G$1*(((G72-G71)/G71)+1))</f>
        <v>0.0005460930909</v>
      </c>
      <c r="D77" s="8" t="s">
        <v>81</v>
      </c>
      <c r="E77" s="57">
        <f>$G$1+$G$6</f>
        <v>0.00002664371665</v>
      </c>
      <c r="F77" s="3"/>
      <c r="G77" s="67"/>
      <c r="H77" s="3" t="s">
        <v>81</v>
      </c>
      <c r="I77" s="57">
        <f>$E$7</f>
        <v>0.00002664371665</v>
      </c>
      <c r="J77" s="3"/>
      <c r="K77" s="3"/>
      <c r="L77" s="67"/>
      <c r="M77" s="3"/>
      <c r="N77" s="3"/>
      <c r="O77" s="3"/>
      <c r="P77" s="3"/>
      <c r="Q77" s="3"/>
      <c r="R77" s="3"/>
      <c r="S77" s="3"/>
      <c r="T77" s="3"/>
      <c r="U77" s="3"/>
      <c r="V77" s="3"/>
      <c r="W77" s="3"/>
      <c r="X77" s="3"/>
      <c r="Y77" s="3"/>
      <c r="Z77" s="3"/>
      <c r="AA77" s="3"/>
      <c r="AB77" s="3"/>
    </row>
    <row r="78">
      <c r="A78" s="3"/>
      <c r="B78" s="8" t="s">
        <v>82</v>
      </c>
      <c r="C78" s="40">
        <f>$G$1+((128*5E-11)*19)</f>
        <v>0.00002630414545</v>
      </c>
      <c r="D78" s="8"/>
      <c r="E78" s="8"/>
      <c r="F78" s="8"/>
      <c r="G78" s="3"/>
      <c r="H78" s="8"/>
      <c r="I78" s="3"/>
      <c r="J78" s="3"/>
      <c r="K78" s="3"/>
      <c r="L78" s="3"/>
      <c r="M78" s="3"/>
      <c r="N78" s="3"/>
      <c r="O78" s="3"/>
      <c r="P78" s="3"/>
      <c r="Q78" s="3"/>
      <c r="R78" s="3"/>
      <c r="S78" s="3"/>
      <c r="T78" s="3"/>
      <c r="U78" s="3"/>
      <c r="V78" s="3"/>
      <c r="W78" s="3"/>
      <c r="X78" s="3"/>
      <c r="Y78" s="3"/>
      <c r="Z78" s="3"/>
      <c r="AA78" s="3"/>
      <c r="AB78" s="3"/>
    </row>
    <row r="79">
      <c r="A79" s="3"/>
      <c r="B79" s="4" t="s">
        <v>77</v>
      </c>
      <c r="C79" s="75">
        <f>C76-(sum(C77:C78))</f>
        <v>0.7010856087</v>
      </c>
      <c r="D79" s="4" t="s">
        <v>77</v>
      </c>
      <c r="E79" s="45">
        <f>E76-$E$7</f>
        <v>0.7021774575</v>
      </c>
      <c r="F79" s="8"/>
      <c r="G79" s="8"/>
      <c r="H79" s="61" t="s">
        <v>77</v>
      </c>
      <c r="I79" s="74">
        <f>I76-$E$7</f>
        <v>0.0005062714184</v>
      </c>
      <c r="J79" s="71">
        <f>I79-(I77*42)</f>
        <v>-0.0006127646811</v>
      </c>
      <c r="K79" s="3"/>
      <c r="L79" s="3"/>
      <c r="M79" s="3"/>
      <c r="N79" s="3"/>
      <c r="O79" s="3"/>
      <c r="P79" s="3"/>
      <c r="Q79" s="3"/>
      <c r="R79" s="3"/>
      <c r="S79" s="3"/>
      <c r="T79" s="3"/>
      <c r="U79" s="3"/>
      <c r="V79" s="3"/>
      <c r="W79" s="3"/>
      <c r="X79" s="3"/>
      <c r="Y79" s="3"/>
      <c r="Z79" s="3"/>
      <c r="AA79" s="3"/>
      <c r="AB79" s="3"/>
    </row>
    <row r="80">
      <c r="A80" s="3"/>
      <c r="B80" s="8"/>
      <c r="C80" s="62"/>
      <c r="D80" s="8"/>
      <c r="E80" s="67"/>
      <c r="F80" s="53"/>
      <c r="G80" s="52"/>
      <c r="H80" s="3"/>
      <c r="I80" s="3"/>
      <c r="J80" s="61" t="s">
        <v>86</v>
      </c>
      <c r="K80" s="49">
        <f>G71+K70</f>
        <v>61</v>
      </c>
      <c r="L80" s="3"/>
      <c r="M80" s="3"/>
      <c r="N80" s="3"/>
      <c r="O80" s="3"/>
      <c r="P80" s="3"/>
      <c r="Q80" s="3"/>
      <c r="R80" s="3"/>
      <c r="S80" s="3"/>
      <c r="T80" s="3"/>
      <c r="U80" s="3"/>
      <c r="V80" s="3"/>
      <c r="W80" s="3"/>
      <c r="X80" s="3"/>
      <c r="Y80" s="3"/>
      <c r="Z80" s="3"/>
      <c r="AA80" s="3"/>
      <c r="AB80" s="3"/>
    </row>
    <row r="81">
      <c r="A81" s="36">
        <f>1+A71</f>
        <v>9</v>
      </c>
      <c r="B81" s="35" t="s">
        <v>64</v>
      </c>
      <c r="C81" s="8"/>
      <c r="D81" s="4" t="s">
        <v>65</v>
      </c>
      <c r="E81" s="68"/>
      <c r="F81" s="69" t="s">
        <v>70</v>
      </c>
      <c r="G81" s="70">
        <f>ROUND(0.05*G82,0)</f>
        <v>7</v>
      </c>
      <c r="H81" s="61" t="s">
        <v>84</v>
      </c>
      <c r="I81" s="71">
        <f>C79-(J81*sum(C77:C78))</f>
        <v>0.001043788656</v>
      </c>
      <c r="J81" s="66">
        <v>1223.0</v>
      </c>
      <c r="K81" s="3"/>
      <c r="L81" s="3"/>
      <c r="M81" s="3"/>
      <c r="N81" s="3"/>
      <c r="O81" s="3"/>
      <c r="P81" s="3"/>
      <c r="Q81" s="3"/>
      <c r="R81" s="3"/>
      <c r="S81" s="3"/>
      <c r="T81" s="3"/>
      <c r="U81" s="3"/>
      <c r="V81" s="3"/>
      <c r="W81" s="3"/>
      <c r="X81" s="3"/>
      <c r="Y81" s="3"/>
      <c r="Z81" s="3"/>
      <c r="AA81" s="3"/>
      <c r="AB81" s="3"/>
    </row>
    <row r="82">
      <c r="A82" s="3"/>
      <c r="B82" s="8" t="s">
        <v>69</v>
      </c>
      <c r="C82" s="40">
        <f>$G$1</f>
        <v>0.00002618254545</v>
      </c>
      <c r="D82" s="8" t="s">
        <v>69</v>
      </c>
      <c r="E82" s="40">
        <f t="shared" ref="E82:E84" si="8">$G$1</f>
        <v>0.00002618254545</v>
      </c>
      <c r="F82" s="8" t="s">
        <v>73</v>
      </c>
      <c r="G82" s="16">
        <f>200-K80</f>
        <v>139</v>
      </c>
      <c r="H82" s="3" t="s">
        <v>69</v>
      </c>
      <c r="I82" s="57">
        <f>$E$2</f>
        <v>0.00002618254545</v>
      </c>
      <c r="J82" s="3"/>
      <c r="K82" s="3"/>
      <c r="L82" s="67"/>
      <c r="M82" s="3"/>
      <c r="N82" s="3"/>
      <c r="O82" s="3"/>
      <c r="P82" s="3"/>
      <c r="Q82" s="3"/>
      <c r="R82" s="3"/>
      <c r="S82" s="3"/>
      <c r="T82" s="3"/>
      <c r="U82" s="3"/>
      <c r="V82" s="3"/>
      <c r="W82" s="3"/>
      <c r="X82" s="3"/>
      <c r="Y82" s="3"/>
      <c r="Z82" s="3"/>
      <c r="AA82" s="3"/>
      <c r="AB82" s="3"/>
    </row>
    <row r="83">
      <c r="A83" s="3"/>
      <c r="B83" s="8" t="s">
        <v>72</v>
      </c>
      <c r="C83" s="42">
        <f>($G$1*((G82-G81)/G81))*$G$5</f>
        <v>0.000000001846722257</v>
      </c>
      <c r="D83" s="8" t="s">
        <v>72</v>
      </c>
      <c r="E83" s="44">
        <f t="shared" si="8"/>
        <v>0.00002618254545</v>
      </c>
      <c r="F83" s="58" t="s">
        <v>75</v>
      </c>
      <c r="G83" s="72">
        <f>sum(C82:C85)+sum(C87:C88)</f>
        <v>0.001066127279</v>
      </c>
      <c r="H83" s="3" t="s">
        <v>72</v>
      </c>
      <c r="I83" s="42">
        <f>$E$3</f>
        <v>0</v>
      </c>
      <c r="J83" s="3"/>
      <c r="K83" s="3"/>
      <c r="L83" s="67"/>
      <c r="M83" s="3"/>
      <c r="N83" s="3"/>
      <c r="O83" s="3"/>
      <c r="P83" s="3"/>
      <c r="Q83" s="3"/>
      <c r="R83" s="3"/>
      <c r="S83" s="3"/>
      <c r="T83" s="3"/>
      <c r="U83" s="3"/>
      <c r="V83" s="3"/>
      <c r="W83" s="3"/>
      <c r="X83" s="3"/>
      <c r="Y83" s="3"/>
      <c r="Z83" s="3"/>
      <c r="AA83" s="3"/>
      <c r="AB83" s="3"/>
    </row>
    <row r="84">
      <c r="A84" s="8"/>
      <c r="B84" s="8" t="s">
        <v>74</v>
      </c>
      <c r="C84" s="40">
        <f>$G$1*((G82-G81)/G81)</f>
        <v>0.000493728</v>
      </c>
      <c r="D84" s="8" t="s">
        <v>74</v>
      </c>
      <c r="E84" s="40">
        <f t="shared" si="8"/>
        <v>0.00002618254545</v>
      </c>
      <c r="F84" s="3" t="s">
        <v>85</v>
      </c>
      <c r="G84" s="60">
        <f>Round(G82/G81,0)</f>
        <v>20</v>
      </c>
      <c r="H84" s="3" t="s">
        <v>74</v>
      </c>
      <c r="I84" s="57">
        <f>$G$1</f>
        <v>0.00002618254545</v>
      </c>
      <c r="J84" s="3"/>
      <c r="K84" s="3"/>
      <c r="L84" s="67"/>
      <c r="M84" s="3"/>
      <c r="N84" s="3"/>
      <c r="O84" s="3"/>
      <c r="P84" s="3"/>
      <c r="Q84" s="3"/>
      <c r="R84" s="3"/>
      <c r="S84" s="3"/>
      <c r="T84" s="3"/>
      <c r="U84" s="3"/>
      <c r="V84" s="3"/>
      <c r="W84" s="3"/>
      <c r="X84" s="3"/>
      <c r="Y84" s="3"/>
      <c r="Z84" s="3"/>
      <c r="AA84" s="3"/>
      <c r="AB84" s="3"/>
    </row>
    <row r="85">
      <c r="A85" s="3"/>
      <c r="B85" s="8" t="s">
        <v>76</v>
      </c>
      <c r="C85" s="44">
        <f>($G$1*2)*$G$5</f>
        <v>0.0000000001958644819</v>
      </c>
      <c r="D85" s="3"/>
      <c r="E85" s="3"/>
      <c r="F85" s="3"/>
      <c r="G85" s="3"/>
      <c r="H85" s="3"/>
      <c r="I85" s="3"/>
      <c r="J85" s="3"/>
      <c r="K85" s="3"/>
      <c r="L85" s="3"/>
      <c r="M85" s="3"/>
      <c r="N85" s="3"/>
      <c r="O85" s="3"/>
      <c r="P85" s="3"/>
      <c r="Q85" s="3"/>
      <c r="R85" s="3"/>
      <c r="S85" s="3"/>
      <c r="T85" s="3"/>
      <c r="U85" s="3"/>
      <c r="V85" s="3"/>
      <c r="W85" s="3"/>
      <c r="X85" s="3"/>
      <c r="Y85" s="3"/>
      <c r="Z85" s="3"/>
      <c r="AA85" s="3"/>
      <c r="AB85" s="3"/>
    </row>
    <row r="86">
      <c r="A86" s="60">
        <f>A76+J81</f>
        <v>12392</v>
      </c>
      <c r="B86" s="4" t="s">
        <v>77</v>
      </c>
      <c r="C86" s="73">
        <f>E79-(SUM(C82:C85)+(E77*J81))</f>
        <v>0.6690722794</v>
      </c>
      <c r="D86" s="4" t="s">
        <v>77</v>
      </c>
      <c r="E86" s="49">
        <f>E79-(J81*E77)</f>
        <v>0.669592192</v>
      </c>
      <c r="F86" s="3"/>
      <c r="G86" s="3"/>
      <c r="H86" s="61" t="s">
        <v>77</v>
      </c>
      <c r="I86" s="74">
        <f>(I81-(sum(I82:I84)))</f>
        <v>0.0009914234673</v>
      </c>
      <c r="J86" s="3"/>
      <c r="K86" s="3"/>
      <c r="L86" s="3"/>
      <c r="M86" s="3"/>
      <c r="N86" s="3"/>
      <c r="O86" s="3"/>
      <c r="P86" s="3"/>
      <c r="Q86" s="3"/>
      <c r="R86" s="3"/>
      <c r="S86" s="3"/>
      <c r="T86" s="3"/>
      <c r="U86" s="3"/>
      <c r="V86" s="3"/>
      <c r="W86" s="3"/>
      <c r="X86" s="3"/>
      <c r="Y86" s="3"/>
      <c r="Z86" s="3"/>
      <c r="AA86" s="3"/>
      <c r="AB86" s="3"/>
    </row>
    <row r="87">
      <c r="A87" s="3"/>
      <c r="B87" s="8" t="s">
        <v>80</v>
      </c>
      <c r="C87" s="40">
        <f>($G$1*(((G82-G81)/G81)+1))</f>
        <v>0.0005199105455</v>
      </c>
      <c r="D87" s="8" t="s">
        <v>81</v>
      </c>
      <c r="E87" s="57">
        <f>$G$1+$G$6</f>
        <v>0.00002664371665</v>
      </c>
      <c r="F87" s="3"/>
      <c r="G87" s="67"/>
      <c r="H87" s="3" t="s">
        <v>81</v>
      </c>
      <c r="I87" s="57">
        <f>$E$7</f>
        <v>0.00002664371665</v>
      </c>
      <c r="J87" s="3"/>
      <c r="K87" s="3"/>
      <c r="L87" s="67"/>
      <c r="M87" s="3"/>
      <c r="N87" s="3"/>
      <c r="O87" s="3"/>
      <c r="P87" s="3"/>
      <c r="Q87" s="3"/>
      <c r="R87" s="3"/>
      <c r="S87" s="3"/>
      <c r="T87" s="3"/>
      <c r="U87" s="3"/>
      <c r="V87" s="3"/>
      <c r="W87" s="3"/>
      <c r="X87" s="3"/>
      <c r="Y87" s="3"/>
      <c r="Z87" s="3"/>
      <c r="AA87" s="3"/>
      <c r="AB87" s="3"/>
    </row>
    <row r="88">
      <c r="A88" s="3"/>
      <c r="B88" s="8" t="s">
        <v>82</v>
      </c>
      <c r="C88" s="40">
        <f>$G$1+((128*5E-11)*19)</f>
        <v>0.00002630414545</v>
      </c>
      <c r="D88" s="8"/>
      <c r="E88" s="8"/>
      <c r="F88" s="8"/>
      <c r="G88" s="3"/>
      <c r="H88" s="8"/>
      <c r="I88" s="3"/>
      <c r="J88" s="3"/>
      <c r="K88" s="3"/>
      <c r="L88" s="3"/>
      <c r="M88" s="3"/>
      <c r="N88" s="3"/>
      <c r="O88" s="3"/>
      <c r="P88" s="3"/>
      <c r="Q88" s="3"/>
      <c r="R88" s="3"/>
      <c r="S88" s="3"/>
      <c r="T88" s="3"/>
      <c r="U88" s="3"/>
      <c r="V88" s="3"/>
      <c r="W88" s="3"/>
      <c r="X88" s="3"/>
      <c r="Y88" s="3"/>
      <c r="Z88" s="3"/>
      <c r="AA88" s="3"/>
      <c r="AB88" s="3"/>
    </row>
    <row r="89">
      <c r="A89" s="3"/>
      <c r="B89" s="4" t="s">
        <v>77</v>
      </c>
      <c r="C89" s="75">
        <f>C86-(sum(C87:C88))</f>
        <v>0.6685260647</v>
      </c>
      <c r="D89" s="4" t="s">
        <v>77</v>
      </c>
      <c r="E89" s="45">
        <f>E86-$E$7</f>
        <v>0.6695655483</v>
      </c>
      <c r="F89" s="8"/>
      <c r="G89" s="8"/>
      <c r="H89" s="61" t="s">
        <v>77</v>
      </c>
      <c r="I89" s="74">
        <f>I86-$E$7</f>
        <v>0.0009647797506</v>
      </c>
      <c r="J89" s="71">
        <f>I89-(I87*42)</f>
        <v>-0.0001542563489</v>
      </c>
      <c r="K89" s="3"/>
      <c r="L89" s="3"/>
      <c r="M89" s="3"/>
      <c r="N89" s="3"/>
      <c r="O89" s="3"/>
      <c r="P89" s="3"/>
      <c r="Q89" s="3"/>
      <c r="R89" s="3"/>
      <c r="S89" s="3"/>
      <c r="T89" s="3"/>
      <c r="U89" s="3"/>
      <c r="V89" s="3"/>
      <c r="W89" s="3"/>
      <c r="X89" s="3"/>
      <c r="Y89" s="3"/>
      <c r="Z89" s="3"/>
      <c r="AA89" s="3"/>
      <c r="AB89" s="3"/>
    </row>
    <row r="90">
      <c r="A90" s="3"/>
      <c r="B90" s="8"/>
      <c r="C90" s="62"/>
      <c r="D90" s="8"/>
      <c r="E90" s="67"/>
      <c r="F90" s="53"/>
      <c r="G90" s="52"/>
      <c r="H90" s="3"/>
      <c r="I90" s="3"/>
      <c r="J90" s="61" t="s">
        <v>86</v>
      </c>
      <c r="K90" s="49">
        <f>G81+K80</f>
        <v>68</v>
      </c>
      <c r="L90" s="3"/>
      <c r="M90" s="3"/>
      <c r="N90" s="3"/>
      <c r="O90" s="3"/>
      <c r="P90" s="3"/>
      <c r="Q90" s="3"/>
      <c r="R90" s="3"/>
      <c r="S90" s="3"/>
      <c r="T90" s="3"/>
      <c r="U90" s="3"/>
      <c r="V90" s="3"/>
      <c r="W90" s="3"/>
      <c r="X90" s="3"/>
      <c r="Y90" s="3"/>
      <c r="Z90" s="3"/>
      <c r="AA90" s="3"/>
      <c r="AB90" s="3"/>
    </row>
    <row r="91">
      <c r="A91" s="36">
        <f>1+A81</f>
        <v>10</v>
      </c>
      <c r="B91" s="35" t="s">
        <v>64</v>
      </c>
      <c r="C91" s="8"/>
      <c r="D91" s="4" t="s">
        <v>65</v>
      </c>
      <c r="E91" s="68"/>
      <c r="F91" s="69" t="s">
        <v>70</v>
      </c>
      <c r="G91" s="70">
        <f>ROUND(0.05*G92,0)</f>
        <v>7</v>
      </c>
      <c r="H91" s="61" t="s">
        <v>84</v>
      </c>
      <c r="I91" s="71">
        <f>C89-(J91*sum(C87:C88))</f>
        <v>0.001051712442</v>
      </c>
      <c r="J91" s="66">
        <v>1222.0</v>
      </c>
      <c r="K91" s="3"/>
      <c r="L91" s="3"/>
      <c r="M91" s="3"/>
      <c r="N91" s="3"/>
      <c r="O91" s="3"/>
      <c r="P91" s="3"/>
      <c r="Q91" s="3"/>
      <c r="R91" s="3"/>
      <c r="S91" s="3"/>
      <c r="T91" s="3"/>
      <c r="U91" s="3"/>
      <c r="V91" s="3"/>
      <c r="W91" s="3"/>
      <c r="X91" s="3"/>
      <c r="Y91" s="3"/>
      <c r="Z91" s="3"/>
      <c r="AA91" s="3"/>
      <c r="AB91" s="3"/>
    </row>
    <row r="92">
      <c r="A92" s="3"/>
      <c r="B92" s="8" t="s">
        <v>69</v>
      </c>
      <c r="C92" s="40">
        <f>$G$1</f>
        <v>0.00002618254545</v>
      </c>
      <c r="D92" s="8" t="s">
        <v>69</v>
      </c>
      <c r="E92" s="40">
        <f t="shared" ref="E92:E94" si="9">$G$1</f>
        <v>0.00002618254545</v>
      </c>
      <c r="F92" s="8" t="s">
        <v>73</v>
      </c>
      <c r="G92" s="16">
        <f>200-K90</f>
        <v>132</v>
      </c>
      <c r="H92" s="3" t="s">
        <v>69</v>
      </c>
      <c r="I92" s="57">
        <f>$E$2</f>
        <v>0.00002618254545</v>
      </c>
      <c r="J92" s="3"/>
      <c r="K92" s="3"/>
      <c r="L92" s="67"/>
      <c r="M92" s="3"/>
      <c r="N92" s="3"/>
      <c r="O92" s="3"/>
      <c r="P92" s="3"/>
      <c r="Q92" s="3"/>
      <c r="R92" s="3"/>
      <c r="S92" s="3"/>
      <c r="T92" s="3"/>
      <c r="U92" s="3"/>
      <c r="V92" s="3"/>
      <c r="W92" s="3"/>
      <c r="X92" s="3"/>
      <c r="Y92" s="3"/>
      <c r="Z92" s="3"/>
      <c r="AA92" s="3"/>
      <c r="AB92" s="3"/>
    </row>
    <row r="93">
      <c r="A93" s="3"/>
      <c r="B93" s="8" t="s">
        <v>72</v>
      </c>
      <c r="C93" s="42">
        <f>($G$1*((G92-G91)/G91))*$G$5</f>
        <v>0.000000001748790017</v>
      </c>
      <c r="D93" s="8" t="s">
        <v>72</v>
      </c>
      <c r="E93" s="44">
        <f t="shared" si="9"/>
        <v>0.00002618254545</v>
      </c>
      <c r="F93" s="58" t="s">
        <v>75</v>
      </c>
      <c r="G93" s="72">
        <f>sum(C92:C95)+sum(C97:C98)</f>
        <v>0.00101376209</v>
      </c>
      <c r="H93" s="3" t="s">
        <v>72</v>
      </c>
      <c r="I93" s="42">
        <f>$E$3</f>
        <v>0</v>
      </c>
      <c r="J93" s="3"/>
      <c r="K93" s="3"/>
      <c r="L93" s="67"/>
      <c r="M93" s="3"/>
      <c r="N93" s="3"/>
      <c r="O93" s="3"/>
      <c r="P93" s="3"/>
      <c r="Q93" s="3"/>
      <c r="R93" s="3"/>
      <c r="S93" s="3"/>
      <c r="T93" s="3"/>
      <c r="U93" s="3"/>
      <c r="V93" s="3"/>
      <c r="W93" s="3"/>
      <c r="X93" s="3"/>
      <c r="Y93" s="3"/>
      <c r="Z93" s="3"/>
      <c r="AA93" s="3"/>
      <c r="AB93" s="3"/>
    </row>
    <row r="94">
      <c r="A94" s="8"/>
      <c r="B94" s="8" t="s">
        <v>74</v>
      </c>
      <c r="C94" s="40">
        <f>$G$1*((G92-G91)/G91)</f>
        <v>0.0004675454545</v>
      </c>
      <c r="D94" s="8" t="s">
        <v>74</v>
      </c>
      <c r="E94" s="40">
        <f t="shared" si="9"/>
        <v>0.00002618254545</v>
      </c>
      <c r="F94" s="3" t="s">
        <v>85</v>
      </c>
      <c r="G94" s="60">
        <f>Round(G92/G91,0)</f>
        <v>19</v>
      </c>
      <c r="H94" s="3" t="s">
        <v>74</v>
      </c>
      <c r="I94" s="57">
        <f>$G$1</f>
        <v>0.00002618254545</v>
      </c>
      <c r="J94" s="3"/>
      <c r="K94" s="3"/>
      <c r="L94" s="67"/>
      <c r="M94" s="3"/>
      <c r="N94" s="3"/>
      <c r="O94" s="3"/>
      <c r="P94" s="3"/>
      <c r="Q94" s="3"/>
      <c r="R94" s="3"/>
      <c r="S94" s="3"/>
      <c r="T94" s="3"/>
      <c r="U94" s="3"/>
      <c r="V94" s="3"/>
      <c r="W94" s="3"/>
      <c r="X94" s="3"/>
      <c r="Y94" s="3"/>
      <c r="Z94" s="3"/>
      <c r="AA94" s="3"/>
      <c r="AB94" s="3"/>
    </row>
    <row r="95">
      <c r="A95" s="3"/>
      <c r="B95" s="8" t="s">
        <v>76</v>
      </c>
      <c r="C95" s="44">
        <f>($G$1*2)*$G$5</f>
        <v>0.0000000001958644819</v>
      </c>
      <c r="D95" s="3"/>
      <c r="E95" s="3"/>
      <c r="F95" s="3"/>
      <c r="G95" s="3"/>
      <c r="H95" s="3"/>
      <c r="I95" s="3"/>
      <c r="J95" s="3"/>
      <c r="K95" s="3"/>
      <c r="L95" s="3"/>
      <c r="M95" s="3"/>
      <c r="N95" s="3"/>
      <c r="O95" s="3"/>
      <c r="P95" s="3"/>
      <c r="Q95" s="3"/>
      <c r="R95" s="3"/>
      <c r="S95" s="3"/>
      <c r="T95" s="3"/>
      <c r="U95" s="3"/>
      <c r="V95" s="3"/>
      <c r="W95" s="3"/>
      <c r="X95" s="3"/>
      <c r="Y95" s="3"/>
      <c r="Z95" s="3"/>
      <c r="AA95" s="3"/>
      <c r="AB95" s="3"/>
    </row>
    <row r="96">
      <c r="A96" s="60">
        <f>A86+J91</f>
        <v>13614</v>
      </c>
      <c r="B96" s="4" t="s">
        <v>77</v>
      </c>
      <c r="C96" s="73">
        <f>E89-(SUM(C92:C95)+(E87*J91))</f>
        <v>0.6365131966</v>
      </c>
      <c r="D96" s="4" t="s">
        <v>77</v>
      </c>
      <c r="E96" s="49">
        <f>E89-(J91*E87)</f>
        <v>0.6370069265</v>
      </c>
      <c r="F96" s="3"/>
      <c r="G96" s="3"/>
      <c r="H96" s="61" t="s">
        <v>77</v>
      </c>
      <c r="I96" s="74">
        <f>(I91-(sum(I92:I94)))</f>
        <v>0.0009993472527</v>
      </c>
      <c r="J96" s="3"/>
      <c r="K96" s="3"/>
      <c r="L96" s="3"/>
      <c r="M96" s="3"/>
      <c r="N96" s="3"/>
      <c r="O96" s="3"/>
      <c r="P96" s="3"/>
      <c r="Q96" s="3"/>
      <c r="R96" s="3"/>
      <c r="S96" s="3"/>
      <c r="T96" s="3"/>
      <c r="U96" s="3"/>
      <c r="V96" s="3"/>
      <c r="W96" s="3"/>
      <c r="X96" s="3"/>
      <c r="Y96" s="3"/>
      <c r="Z96" s="3"/>
      <c r="AA96" s="3"/>
      <c r="AB96" s="3"/>
    </row>
    <row r="97">
      <c r="A97" s="3"/>
      <c r="B97" s="8" t="s">
        <v>80</v>
      </c>
      <c r="C97" s="40">
        <f>($G$1*(((G92-G91)/G91)+1))</f>
        <v>0.000493728</v>
      </c>
      <c r="D97" s="8" t="s">
        <v>81</v>
      </c>
      <c r="E97" s="57">
        <f>$G$1+$G$6</f>
        <v>0.00002664371665</v>
      </c>
      <c r="F97" s="3"/>
      <c r="G97" s="67"/>
      <c r="H97" s="3" t="s">
        <v>81</v>
      </c>
      <c r="I97" s="57">
        <f>$E$7</f>
        <v>0.00002664371665</v>
      </c>
      <c r="J97" s="3"/>
      <c r="K97" s="3"/>
      <c r="L97" s="67"/>
      <c r="M97" s="3"/>
      <c r="N97" s="3"/>
      <c r="O97" s="3"/>
      <c r="P97" s="3"/>
      <c r="Q97" s="3"/>
      <c r="R97" s="3"/>
      <c r="S97" s="3"/>
      <c r="T97" s="3"/>
      <c r="U97" s="3"/>
      <c r="V97" s="3"/>
      <c r="W97" s="3"/>
      <c r="X97" s="3"/>
      <c r="Y97" s="3"/>
      <c r="Z97" s="3"/>
      <c r="AA97" s="3"/>
      <c r="AB97" s="3"/>
    </row>
    <row r="98">
      <c r="A98" s="3"/>
      <c r="B98" s="8" t="s">
        <v>82</v>
      </c>
      <c r="C98" s="40">
        <f>$G$1+((128*5E-11)*19)</f>
        <v>0.00002630414545</v>
      </c>
      <c r="D98" s="8"/>
      <c r="E98" s="8"/>
      <c r="F98" s="8"/>
      <c r="G98" s="3"/>
      <c r="H98" s="8"/>
      <c r="I98" s="3"/>
      <c r="J98" s="3"/>
      <c r="K98" s="3"/>
      <c r="L98" s="3"/>
      <c r="M98" s="3"/>
      <c r="N98" s="3"/>
      <c r="O98" s="3"/>
      <c r="P98" s="3"/>
      <c r="Q98" s="3"/>
      <c r="R98" s="3"/>
      <c r="S98" s="3"/>
      <c r="T98" s="3"/>
      <c r="U98" s="3"/>
      <c r="V98" s="3"/>
      <c r="W98" s="3"/>
      <c r="X98" s="3"/>
      <c r="Y98" s="3"/>
      <c r="Z98" s="3"/>
      <c r="AA98" s="3"/>
      <c r="AB98" s="3"/>
    </row>
    <row r="99">
      <c r="A99" s="3"/>
      <c r="B99" s="4" t="s">
        <v>77</v>
      </c>
      <c r="C99" s="75">
        <f>C96-(sum(C97:C98))</f>
        <v>0.6359931645</v>
      </c>
      <c r="D99" s="4" t="s">
        <v>77</v>
      </c>
      <c r="E99" s="45">
        <f>E96-$E$7</f>
        <v>0.6369802828</v>
      </c>
      <c r="F99" s="8"/>
      <c r="G99" s="8"/>
      <c r="H99" s="61" t="s">
        <v>77</v>
      </c>
      <c r="I99" s="74">
        <f>I96-$E$7</f>
        <v>0.0009727035361</v>
      </c>
      <c r="J99" s="71">
        <f>I99-(I97*42)</f>
        <v>-0.0001463325634</v>
      </c>
      <c r="K99" s="3"/>
      <c r="L99" s="3"/>
      <c r="M99" s="3"/>
      <c r="N99" s="3"/>
      <c r="O99" s="3"/>
      <c r="P99" s="3"/>
      <c r="Q99" s="3"/>
      <c r="R99" s="3"/>
      <c r="S99" s="3"/>
      <c r="T99" s="3"/>
      <c r="U99" s="3"/>
      <c r="V99" s="3"/>
      <c r="W99" s="3"/>
      <c r="X99" s="3"/>
      <c r="Y99" s="3"/>
      <c r="Z99" s="3"/>
      <c r="AA99" s="3"/>
      <c r="AB99" s="3"/>
    </row>
    <row r="100">
      <c r="A100" s="3"/>
      <c r="B100" s="8"/>
      <c r="C100" s="62"/>
      <c r="D100" s="8"/>
      <c r="E100" s="67"/>
      <c r="F100" s="53"/>
      <c r="G100" s="52"/>
      <c r="H100" s="3"/>
      <c r="I100" s="3"/>
      <c r="J100" s="61" t="s">
        <v>86</v>
      </c>
      <c r="K100" s="49">
        <f>G91+K90</f>
        <v>75</v>
      </c>
      <c r="L100" s="3"/>
      <c r="M100" s="3"/>
      <c r="N100" s="3"/>
      <c r="O100" s="3"/>
      <c r="P100" s="3"/>
      <c r="Q100" s="3"/>
      <c r="R100" s="3"/>
      <c r="S100" s="3"/>
      <c r="T100" s="3"/>
      <c r="U100" s="3"/>
      <c r="V100" s="3"/>
      <c r="W100" s="3"/>
      <c r="X100" s="3"/>
      <c r="Y100" s="3"/>
      <c r="Z100" s="3"/>
      <c r="AA100" s="3"/>
      <c r="AB100" s="3"/>
    </row>
    <row r="101">
      <c r="A101" s="36">
        <f>1+A91</f>
        <v>11</v>
      </c>
      <c r="B101" s="35" t="s">
        <v>64</v>
      </c>
      <c r="C101" s="8"/>
      <c r="D101" s="4" t="s">
        <v>65</v>
      </c>
      <c r="E101" s="68"/>
      <c r="F101" s="69" t="s">
        <v>70</v>
      </c>
      <c r="G101" s="70">
        <f>ROUND(0.05*G102,0)</f>
        <v>6</v>
      </c>
      <c r="H101" s="61" t="s">
        <v>84</v>
      </c>
      <c r="I101" s="71">
        <f>C99-(J101*sum(C97:C98))</f>
        <v>0.0005138827074</v>
      </c>
      <c r="J101" s="66">
        <v>1222.0</v>
      </c>
      <c r="K101" s="3"/>
      <c r="L101" s="3"/>
      <c r="M101" s="3"/>
      <c r="N101" s="3"/>
      <c r="O101" s="3"/>
      <c r="P101" s="3"/>
      <c r="Q101" s="3"/>
      <c r="R101" s="3"/>
      <c r="S101" s="3"/>
      <c r="T101" s="3"/>
      <c r="U101" s="3"/>
      <c r="V101" s="3"/>
      <c r="W101" s="3"/>
      <c r="X101" s="3"/>
      <c r="Y101" s="3"/>
      <c r="Z101" s="3"/>
      <c r="AA101" s="3"/>
      <c r="AB101" s="3"/>
    </row>
    <row r="102">
      <c r="A102" s="3"/>
      <c r="B102" s="8" t="s">
        <v>69</v>
      </c>
      <c r="C102" s="40">
        <f>$G$1</f>
        <v>0.00002618254545</v>
      </c>
      <c r="D102" s="8" t="s">
        <v>69</v>
      </c>
      <c r="E102" s="40">
        <f t="shared" ref="E102:E104" si="10">$G$1</f>
        <v>0.00002618254545</v>
      </c>
      <c r="F102" s="8" t="s">
        <v>73</v>
      </c>
      <c r="G102" s="16">
        <f>200-K100</f>
        <v>125</v>
      </c>
      <c r="H102" s="3" t="s">
        <v>69</v>
      </c>
      <c r="I102" s="57">
        <f>$E$2</f>
        <v>0.00002618254545</v>
      </c>
      <c r="J102" s="3"/>
      <c r="K102" s="3"/>
      <c r="L102" s="67"/>
      <c r="M102" s="3"/>
      <c r="N102" s="3"/>
      <c r="O102" s="3"/>
      <c r="P102" s="3"/>
      <c r="Q102" s="3"/>
      <c r="R102" s="3"/>
      <c r="S102" s="3"/>
      <c r="T102" s="3"/>
      <c r="U102" s="3"/>
      <c r="V102" s="3"/>
      <c r="W102" s="3"/>
      <c r="X102" s="3"/>
      <c r="Y102" s="3"/>
      <c r="Z102" s="3"/>
      <c r="AA102" s="3"/>
      <c r="AB102" s="3"/>
    </row>
    <row r="103">
      <c r="A103" s="3"/>
      <c r="B103" s="8" t="s">
        <v>72</v>
      </c>
      <c r="C103" s="42">
        <f>($G$1*((G102-G101)/G101))*$G$5</f>
        <v>0.000000001942322778</v>
      </c>
      <c r="D103" s="8" t="s">
        <v>72</v>
      </c>
      <c r="E103" s="44">
        <f t="shared" si="10"/>
        <v>0.00002618254545</v>
      </c>
      <c r="F103" s="58" t="s">
        <v>75</v>
      </c>
      <c r="G103" s="72">
        <f>sum(C102:C105)+sum(C107:C108)</f>
        <v>0.001117245678</v>
      </c>
      <c r="H103" s="3" t="s">
        <v>72</v>
      </c>
      <c r="I103" s="42">
        <f>$E$3</f>
        <v>0</v>
      </c>
      <c r="J103" s="3"/>
      <c r="K103" s="3"/>
      <c r="L103" s="67"/>
      <c r="M103" s="3"/>
      <c r="N103" s="3"/>
      <c r="O103" s="3"/>
      <c r="P103" s="3"/>
      <c r="Q103" s="3"/>
      <c r="R103" s="3"/>
      <c r="S103" s="3"/>
      <c r="T103" s="3"/>
      <c r="U103" s="3"/>
      <c r="V103" s="3"/>
      <c r="W103" s="3"/>
      <c r="X103" s="3"/>
      <c r="Y103" s="3"/>
      <c r="Z103" s="3"/>
      <c r="AA103" s="3"/>
      <c r="AB103" s="3"/>
    </row>
    <row r="104">
      <c r="A104" s="8"/>
      <c r="B104" s="8" t="s">
        <v>74</v>
      </c>
      <c r="C104" s="40">
        <f>$G$1*((G102-G101)/G101)</f>
        <v>0.0005192871515</v>
      </c>
      <c r="D104" s="8" t="s">
        <v>74</v>
      </c>
      <c r="E104" s="40">
        <f t="shared" si="10"/>
        <v>0.00002618254545</v>
      </c>
      <c r="F104" s="3" t="s">
        <v>85</v>
      </c>
      <c r="G104" s="60">
        <f>Round(G102/G101,0)</f>
        <v>21</v>
      </c>
      <c r="H104" s="3" t="s">
        <v>74</v>
      </c>
      <c r="I104" s="57">
        <f>$G$1</f>
        <v>0.00002618254545</v>
      </c>
      <c r="J104" s="3"/>
      <c r="K104" s="3"/>
      <c r="L104" s="67"/>
      <c r="M104" s="3"/>
      <c r="N104" s="3"/>
      <c r="O104" s="3"/>
      <c r="P104" s="3"/>
      <c r="Q104" s="3"/>
      <c r="R104" s="3"/>
      <c r="S104" s="3"/>
      <c r="T104" s="3"/>
      <c r="U104" s="3"/>
      <c r="V104" s="3"/>
      <c r="W104" s="3"/>
      <c r="X104" s="3"/>
      <c r="Y104" s="3"/>
      <c r="Z104" s="3"/>
      <c r="AA104" s="3"/>
      <c r="AB104" s="3"/>
    </row>
    <row r="105">
      <c r="A105" s="3"/>
      <c r="B105" s="8" t="s">
        <v>76</v>
      </c>
      <c r="C105" s="44">
        <f>($G$1*2)*$G$5</f>
        <v>0.0000000001958644819</v>
      </c>
      <c r="D105" s="3"/>
      <c r="E105" s="3"/>
      <c r="F105" s="3"/>
      <c r="G105" s="3"/>
      <c r="H105" s="3"/>
      <c r="I105" s="3"/>
      <c r="J105" s="3"/>
      <c r="K105" s="3"/>
      <c r="L105" s="3"/>
      <c r="M105" s="3"/>
      <c r="N105" s="3"/>
      <c r="O105" s="3"/>
      <c r="P105" s="3"/>
      <c r="Q105" s="3"/>
      <c r="R105" s="3"/>
      <c r="S105" s="3"/>
      <c r="T105" s="3"/>
      <c r="U105" s="3"/>
      <c r="V105" s="3"/>
      <c r="W105" s="3"/>
      <c r="X105" s="3"/>
      <c r="Y105" s="3"/>
      <c r="Z105" s="3"/>
      <c r="AA105" s="3"/>
      <c r="AB105" s="3"/>
    </row>
    <row r="106">
      <c r="A106" s="60">
        <f>A96+J101</f>
        <v>14836</v>
      </c>
      <c r="B106" s="4" t="s">
        <v>77</v>
      </c>
      <c r="C106" s="73">
        <f>E99-(SUM(C102:C105)+(E97*J101))</f>
        <v>0.6038761892</v>
      </c>
      <c r="D106" s="4" t="s">
        <v>77</v>
      </c>
      <c r="E106" s="49">
        <f>E99-(J101*E97)</f>
        <v>0.6044216611</v>
      </c>
      <c r="F106" s="3"/>
      <c r="G106" s="3"/>
      <c r="H106" s="61" t="s">
        <v>77</v>
      </c>
      <c r="I106" s="74">
        <f>(I101-(sum(I102:I104)))</f>
        <v>0.0004615175185</v>
      </c>
      <c r="J106" s="3"/>
      <c r="K106" s="3"/>
      <c r="L106" s="3"/>
      <c r="M106" s="3"/>
      <c r="N106" s="3"/>
      <c r="O106" s="3"/>
      <c r="P106" s="3"/>
      <c r="Q106" s="3"/>
      <c r="R106" s="3"/>
      <c r="S106" s="3"/>
      <c r="T106" s="3"/>
      <c r="U106" s="3"/>
      <c r="V106" s="3"/>
      <c r="W106" s="3"/>
      <c r="X106" s="3"/>
      <c r="Y106" s="3"/>
      <c r="Z106" s="3"/>
      <c r="AA106" s="3"/>
      <c r="AB106" s="3"/>
    </row>
    <row r="107">
      <c r="A107" s="3"/>
      <c r="B107" s="8" t="s">
        <v>80</v>
      </c>
      <c r="C107" s="40">
        <f>($G$1*(((G102-G101)/G101)+1))</f>
        <v>0.000545469697</v>
      </c>
      <c r="D107" s="8" t="s">
        <v>81</v>
      </c>
      <c r="E107" s="57">
        <f>$G$1+$G$6</f>
        <v>0.00002664371665</v>
      </c>
      <c r="F107" s="3"/>
      <c r="G107" s="67"/>
      <c r="H107" s="3" t="s">
        <v>81</v>
      </c>
      <c r="I107" s="57">
        <f>$E$7</f>
        <v>0.00002664371665</v>
      </c>
      <c r="J107" s="3"/>
      <c r="K107" s="3"/>
      <c r="L107" s="67"/>
      <c r="M107" s="3"/>
      <c r="N107" s="3"/>
      <c r="O107" s="3"/>
      <c r="P107" s="3"/>
      <c r="Q107" s="3"/>
      <c r="R107" s="3"/>
      <c r="S107" s="3"/>
      <c r="T107" s="3"/>
      <c r="U107" s="3"/>
      <c r="V107" s="3"/>
      <c r="W107" s="3"/>
      <c r="X107" s="3"/>
      <c r="Y107" s="3"/>
      <c r="Z107" s="3"/>
      <c r="AA107" s="3"/>
      <c r="AB107" s="3"/>
    </row>
    <row r="108">
      <c r="A108" s="3"/>
      <c r="B108" s="8" t="s">
        <v>82</v>
      </c>
      <c r="C108" s="40">
        <f>$G$1+((128*5E-11)*19)</f>
        <v>0.00002630414545</v>
      </c>
      <c r="D108" s="8"/>
      <c r="E108" s="8"/>
      <c r="F108" s="8"/>
      <c r="G108" s="3"/>
      <c r="H108" s="8"/>
      <c r="I108" s="3"/>
      <c r="J108" s="3"/>
      <c r="K108" s="3"/>
      <c r="L108" s="3"/>
      <c r="M108" s="3"/>
      <c r="N108" s="3"/>
      <c r="O108" s="3"/>
      <c r="P108" s="3"/>
      <c r="Q108" s="3"/>
      <c r="R108" s="3"/>
      <c r="S108" s="3"/>
      <c r="T108" s="3"/>
      <c r="U108" s="3"/>
      <c r="V108" s="3"/>
      <c r="W108" s="3"/>
      <c r="X108" s="3"/>
      <c r="Y108" s="3"/>
      <c r="Z108" s="3"/>
      <c r="AA108" s="3"/>
      <c r="AB108" s="3"/>
    </row>
    <row r="109">
      <c r="A109" s="3"/>
      <c r="B109" s="4" t="s">
        <v>77</v>
      </c>
      <c r="C109" s="75">
        <f>C106-(sum(C107:C108))</f>
        <v>0.6033044154</v>
      </c>
      <c r="D109" s="4" t="s">
        <v>77</v>
      </c>
      <c r="E109" s="45">
        <f>E106-$E$7</f>
        <v>0.6043950174</v>
      </c>
      <c r="F109" s="8"/>
      <c r="G109" s="8"/>
      <c r="H109" s="61" t="s">
        <v>77</v>
      </c>
      <c r="I109" s="74">
        <f>I106-$E$7</f>
        <v>0.0004348738019</v>
      </c>
      <c r="J109" s="71">
        <f>I109-(I107*42)</f>
        <v>-0.0006841622976</v>
      </c>
      <c r="K109" s="3"/>
      <c r="L109" s="3"/>
      <c r="M109" s="3"/>
      <c r="N109" s="3"/>
      <c r="O109" s="3"/>
      <c r="P109" s="3"/>
      <c r="Q109" s="3"/>
      <c r="R109" s="3"/>
      <c r="S109" s="3"/>
      <c r="T109" s="3"/>
      <c r="U109" s="3"/>
      <c r="V109" s="3"/>
      <c r="W109" s="3"/>
      <c r="X109" s="3"/>
      <c r="Y109" s="3"/>
      <c r="Z109" s="3"/>
      <c r="AA109" s="3"/>
      <c r="AB109" s="3"/>
    </row>
    <row r="110">
      <c r="A110" s="3"/>
      <c r="B110" s="8"/>
      <c r="C110" s="62"/>
      <c r="D110" s="8"/>
      <c r="E110" s="67"/>
      <c r="F110" s="53"/>
      <c r="G110" s="52"/>
      <c r="H110" s="3"/>
      <c r="I110" s="3"/>
      <c r="J110" s="61" t="s">
        <v>86</v>
      </c>
      <c r="K110" s="49">
        <f>G101+K100</f>
        <v>81</v>
      </c>
      <c r="L110" s="3"/>
      <c r="M110" s="3"/>
      <c r="N110" s="3"/>
      <c r="O110" s="3"/>
      <c r="P110" s="3"/>
      <c r="Q110" s="3"/>
      <c r="R110" s="3"/>
      <c r="S110" s="3"/>
      <c r="T110" s="3"/>
      <c r="U110" s="3"/>
      <c r="V110" s="3"/>
      <c r="W110" s="3"/>
      <c r="X110" s="3"/>
      <c r="Y110" s="3"/>
      <c r="Z110" s="3"/>
      <c r="AA110" s="3"/>
      <c r="AB110" s="3"/>
    </row>
    <row r="111">
      <c r="A111" s="36">
        <f>1+A101</f>
        <v>12</v>
      </c>
      <c r="B111" s="35" t="s">
        <v>64</v>
      </c>
      <c r="C111" s="8"/>
      <c r="D111" s="4" t="s">
        <v>65</v>
      </c>
      <c r="E111" s="68"/>
      <c r="F111" s="69" t="s">
        <v>70</v>
      </c>
      <c r="G111" s="70">
        <f>ROUND(0.05*G112,0)</f>
        <v>6</v>
      </c>
      <c r="H111" s="61" t="s">
        <v>84</v>
      </c>
      <c r="I111" s="71">
        <f>C109-(J111*sum(C107:C108))</f>
        <v>0.0006547854817</v>
      </c>
      <c r="J111" s="66">
        <v>1054.0</v>
      </c>
      <c r="K111" s="3"/>
      <c r="L111" s="3"/>
      <c r="M111" s="3"/>
      <c r="N111" s="3"/>
      <c r="O111" s="3"/>
      <c r="P111" s="3"/>
      <c r="Q111" s="3"/>
      <c r="R111" s="3"/>
      <c r="S111" s="3"/>
      <c r="T111" s="3"/>
      <c r="U111" s="3"/>
      <c r="V111" s="3"/>
      <c r="W111" s="3"/>
      <c r="X111" s="3"/>
      <c r="Y111" s="3"/>
      <c r="Z111" s="3"/>
      <c r="AA111" s="3"/>
      <c r="AB111" s="3"/>
    </row>
    <row r="112">
      <c r="A112" s="3"/>
      <c r="B112" s="8" t="s">
        <v>69</v>
      </c>
      <c r="C112" s="40">
        <f>$G$1</f>
        <v>0.00002618254545</v>
      </c>
      <c r="D112" s="8" t="s">
        <v>69</v>
      </c>
      <c r="E112" s="40">
        <f t="shared" ref="E112:E114" si="11">$G$1</f>
        <v>0.00002618254545</v>
      </c>
      <c r="F112" s="8" t="s">
        <v>73</v>
      </c>
      <c r="G112" s="16">
        <f>200-K110</f>
        <v>119</v>
      </c>
      <c r="H112" s="3" t="s">
        <v>69</v>
      </c>
      <c r="I112" s="57">
        <f>$E$2</f>
        <v>0.00002618254545</v>
      </c>
      <c r="J112" s="3"/>
      <c r="K112" s="3"/>
      <c r="L112" s="67"/>
      <c r="M112" s="3"/>
      <c r="N112" s="3"/>
      <c r="O112" s="3"/>
      <c r="P112" s="3"/>
      <c r="Q112" s="3"/>
      <c r="R112" s="3"/>
      <c r="S112" s="3"/>
      <c r="T112" s="3"/>
      <c r="U112" s="3"/>
      <c r="V112" s="3"/>
      <c r="W112" s="3"/>
      <c r="X112" s="3"/>
      <c r="Y112" s="3"/>
      <c r="Z112" s="3"/>
      <c r="AA112" s="3"/>
      <c r="AB112" s="3"/>
    </row>
    <row r="113">
      <c r="A113" s="3"/>
      <c r="B113" s="8" t="s">
        <v>72</v>
      </c>
      <c r="C113" s="42">
        <f>($G$1*((G112-G111)/G111))*$G$5</f>
        <v>0.000000001844390537</v>
      </c>
      <c r="D113" s="8" t="s">
        <v>72</v>
      </c>
      <c r="E113" s="44">
        <f t="shared" si="11"/>
        <v>0.00002618254545</v>
      </c>
      <c r="F113" s="58" t="s">
        <v>75</v>
      </c>
      <c r="G113" s="72">
        <f>sum(C112:C115)+sum(C117:C118)</f>
        <v>0.001064880489</v>
      </c>
      <c r="H113" s="3" t="s">
        <v>72</v>
      </c>
      <c r="I113" s="42">
        <f>$E$3</f>
        <v>0</v>
      </c>
      <c r="J113" s="3"/>
      <c r="K113" s="3"/>
      <c r="L113" s="67"/>
      <c r="M113" s="3"/>
      <c r="N113" s="3"/>
      <c r="O113" s="3"/>
      <c r="P113" s="3"/>
      <c r="Q113" s="3"/>
      <c r="R113" s="3"/>
      <c r="S113" s="3"/>
      <c r="T113" s="3"/>
      <c r="U113" s="3"/>
      <c r="V113" s="3"/>
      <c r="W113" s="3"/>
      <c r="X113" s="3"/>
      <c r="Y113" s="3"/>
      <c r="Z113" s="3"/>
      <c r="AA113" s="3"/>
      <c r="AB113" s="3"/>
    </row>
    <row r="114">
      <c r="A114" s="8"/>
      <c r="B114" s="8" t="s">
        <v>74</v>
      </c>
      <c r="C114" s="40">
        <f>$G$1*((G112-G111)/G111)</f>
        <v>0.0004931046061</v>
      </c>
      <c r="D114" s="8" t="s">
        <v>74</v>
      </c>
      <c r="E114" s="40">
        <f t="shared" si="11"/>
        <v>0.00002618254545</v>
      </c>
      <c r="F114" s="3" t="s">
        <v>85</v>
      </c>
      <c r="G114" s="60">
        <f>Round(G112/G111,0)</f>
        <v>20</v>
      </c>
      <c r="H114" s="3" t="s">
        <v>74</v>
      </c>
      <c r="I114" s="57">
        <f>$G$1</f>
        <v>0.00002618254545</v>
      </c>
      <c r="J114" s="3"/>
      <c r="K114" s="3"/>
      <c r="L114" s="67"/>
      <c r="M114" s="3"/>
      <c r="N114" s="3"/>
      <c r="O114" s="3"/>
      <c r="P114" s="3"/>
      <c r="Q114" s="3"/>
      <c r="R114" s="3"/>
      <c r="S114" s="3"/>
      <c r="T114" s="3"/>
      <c r="U114" s="3"/>
      <c r="V114" s="3"/>
      <c r="W114" s="3"/>
      <c r="X114" s="3"/>
      <c r="Y114" s="3"/>
      <c r="Z114" s="3"/>
      <c r="AA114" s="3"/>
      <c r="AB114" s="3"/>
    </row>
    <row r="115">
      <c r="A115" s="3"/>
      <c r="B115" s="8" t="s">
        <v>76</v>
      </c>
      <c r="C115" s="44">
        <f>($G$1*2)*$G$5</f>
        <v>0.0000000001958644819</v>
      </c>
      <c r="D115" s="3"/>
      <c r="E115" s="3"/>
      <c r="F115" s="3"/>
      <c r="G115" s="3"/>
      <c r="H115" s="3"/>
      <c r="I115" s="3"/>
      <c r="J115" s="3"/>
      <c r="K115" s="3"/>
      <c r="L115" s="3"/>
      <c r="M115" s="3"/>
      <c r="N115" s="3"/>
      <c r="O115" s="3"/>
      <c r="P115" s="3"/>
      <c r="Q115" s="3"/>
      <c r="R115" s="3"/>
      <c r="S115" s="3"/>
      <c r="T115" s="3"/>
      <c r="U115" s="3"/>
      <c r="V115" s="3"/>
      <c r="W115" s="3"/>
      <c r="X115" s="3"/>
      <c r="Y115" s="3"/>
      <c r="Z115" s="3"/>
      <c r="AA115" s="3"/>
      <c r="AB115" s="3"/>
    </row>
    <row r="116">
      <c r="A116" s="60">
        <f>A106+J111</f>
        <v>15890</v>
      </c>
      <c r="B116" s="4" t="s">
        <v>77</v>
      </c>
      <c r="C116" s="73">
        <f>E109-(SUM(C112:C115)+(E107*J111))</f>
        <v>0.5757932508</v>
      </c>
      <c r="D116" s="4" t="s">
        <v>77</v>
      </c>
      <c r="E116" s="49">
        <f>E109-(J111*E107)</f>
        <v>0.57631254</v>
      </c>
      <c r="F116" s="3"/>
      <c r="G116" s="3"/>
      <c r="H116" s="61" t="s">
        <v>77</v>
      </c>
      <c r="I116" s="74">
        <f>(I111-(sum(I112:I114)))</f>
        <v>0.0006024202929</v>
      </c>
      <c r="J116" s="3"/>
      <c r="K116" s="3"/>
      <c r="L116" s="3"/>
      <c r="M116" s="3"/>
      <c r="N116" s="3"/>
      <c r="O116" s="3"/>
      <c r="P116" s="3"/>
      <c r="Q116" s="3"/>
      <c r="R116" s="3"/>
      <c r="S116" s="3"/>
      <c r="T116" s="3"/>
      <c r="U116" s="3"/>
      <c r="V116" s="3"/>
      <c r="W116" s="3"/>
      <c r="X116" s="3"/>
      <c r="Y116" s="3"/>
      <c r="Z116" s="3"/>
      <c r="AA116" s="3"/>
      <c r="AB116" s="3"/>
    </row>
    <row r="117">
      <c r="A117" s="3"/>
      <c r="B117" s="8" t="s">
        <v>80</v>
      </c>
      <c r="C117" s="40">
        <f>($G$1*(((G112-G111)/G111)+1))</f>
        <v>0.0005192871515</v>
      </c>
      <c r="D117" s="8" t="s">
        <v>81</v>
      </c>
      <c r="E117" s="57">
        <f>$G$1+$G$6</f>
        <v>0.00002664371665</v>
      </c>
      <c r="F117" s="3"/>
      <c r="G117" s="67"/>
      <c r="H117" s="3" t="s">
        <v>81</v>
      </c>
      <c r="I117" s="57">
        <f>$E$7</f>
        <v>0.00002664371665</v>
      </c>
      <c r="J117" s="3"/>
      <c r="K117" s="3"/>
      <c r="L117" s="67"/>
      <c r="M117" s="3"/>
      <c r="N117" s="3"/>
      <c r="O117" s="3"/>
      <c r="P117" s="3"/>
      <c r="Q117" s="3"/>
      <c r="R117" s="3"/>
      <c r="S117" s="3"/>
      <c r="T117" s="3"/>
      <c r="U117" s="3"/>
      <c r="V117" s="3"/>
      <c r="W117" s="3"/>
      <c r="X117" s="3"/>
      <c r="Y117" s="3"/>
      <c r="Z117" s="3"/>
      <c r="AA117" s="3"/>
      <c r="AB117" s="3"/>
    </row>
    <row r="118">
      <c r="A118" s="3"/>
      <c r="B118" s="8" t="s">
        <v>82</v>
      </c>
      <c r="C118" s="40">
        <f>$G$1+((128*5E-11)*19)</f>
        <v>0.00002630414545</v>
      </c>
      <c r="D118" s="8"/>
      <c r="E118" s="8"/>
      <c r="F118" s="8"/>
      <c r="G118" s="3"/>
      <c r="H118" s="8"/>
      <c r="I118" s="3"/>
      <c r="J118" s="3"/>
      <c r="K118" s="3"/>
      <c r="L118" s="3"/>
      <c r="M118" s="3"/>
      <c r="N118" s="3"/>
      <c r="O118" s="3"/>
      <c r="P118" s="3"/>
      <c r="Q118" s="3"/>
      <c r="R118" s="3"/>
      <c r="S118" s="3"/>
      <c r="T118" s="3"/>
      <c r="U118" s="3"/>
      <c r="V118" s="3"/>
      <c r="W118" s="3"/>
      <c r="X118" s="3"/>
      <c r="Y118" s="3"/>
      <c r="Z118" s="3"/>
      <c r="AA118" s="3"/>
      <c r="AB118" s="3"/>
    </row>
    <row r="119">
      <c r="A119" s="3"/>
      <c r="B119" s="4" t="s">
        <v>77</v>
      </c>
      <c r="C119" s="75">
        <f>C116-(sum(C117:C118))</f>
        <v>0.5752476595</v>
      </c>
      <c r="D119" s="4" t="s">
        <v>77</v>
      </c>
      <c r="E119" s="45">
        <f>E116-$E$7</f>
        <v>0.5762858963</v>
      </c>
      <c r="F119" s="8"/>
      <c r="G119" s="8"/>
      <c r="H119" s="61" t="s">
        <v>77</v>
      </c>
      <c r="I119" s="74">
        <f>I116-$E$7</f>
        <v>0.0005757765762</v>
      </c>
      <c r="J119" s="71">
        <f>I119-(I117*42)</f>
        <v>-0.0005432595233</v>
      </c>
      <c r="K119" s="3"/>
      <c r="L119" s="3"/>
      <c r="M119" s="3"/>
      <c r="N119" s="3"/>
      <c r="O119" s="3"/>
      <c r="P119" s="3"/>
      <c r="Q119" s="3"/>
      <c r="R119" s="3"/>
      <c r="S119" s="3"/>
      <c r="T119" s="3"/>
      <c r="U119" s="3"/>
      <c r="V119" s="3"/>
      <c r="W119" s="3"/>
      <c r="X119" s="3"/>
      <c r="Y119" s="3"/>
      <c r="Z119" s="3"/>
      <c r="AA119" s="3"/>
      <c r="AB119" s="3"/>
    </row>
    <row r="120">
      <c r="A120" s="3"/>
      <c r="B120" s="8"/>
      <c r="C120" s="62"/>
      <c r="D120" s="8"/>
      <c r="E120" s="67"/>
      <c r="F120" s="53"/>
      <c r="G120" s="52"/>
      <c r="H120" s="3"/>
      <c r="I120" s="3"/>
      <c r="J120" s="61" t="s">
        <v>86</v>
      </c>
      <c r="K120" s="49">
        <f>G111+K110</f>
        <v>87</v>
      </c>
      <c r="L120" s="3"/>
      <c r="M120" s="3"/>
      <c r="N120" s="3"/>
      <c r="O120" s="3"/>
      <c r="P120" s="3"/>
      <c r="Q120" s="3"/>
      <c r="R120" s="3"/>
      <c r="S120" s="3"/>
      <c r="T120" s="3"/>
      <c r="U120" s="3"/>
      <c r="V120" s="3"/>
      <c r="W120" s="3"/>
      <c r="X120" s="3"/>
      <c r="Y120" s="3"/>
      <c r="Z120" s="3"/>
      <c r="AA120" s="3"/>
      <c r="AB120" s="3"/>
    </row>
    <row r="121">
      <c r="A121" s="36">
        <f>1+A111</f>
        <v>13</v>
      </c>
      <c r="B121" s="35" t="s">
        <v>64</v>
      </c>
      <c r="C121" s="8"/>
      <c r="D121" s="4" t="s">
        <v>65</v>
      </c>
      <c r="E121" s="68"/>
      <c r="F121" s="69" t="s">
        <v>70</v>
      </c>
      <c r="G121" s="70">
        <f>ROUND(0.05*G122,0)</f>
        <v>6</v>
      </c>
      <c r="H121" s="61" t="s">
        <v>84</v>
      </c>
      <c r="I121" s="71">
        <f>C119-(J121*sum(C117:C118))</f>
        <v>0.01056066715</v>
      </c>
      <c r="J121" s="66">
        <v>1035.0</v>
      </c>
      <c r="K121" s="3"/>
      <c r="L121" s="3"/>
      <c r="M121" s="3"/>
      <c r="N121" s="3"/>
      <c r="O121" s="3"/>
      <c r="P121" s="3"/>
      <c r="Q121" s="3"/>
      <c r="R121" s="3"/>
      <c r="S121" s="3"/>
      <c r="T121" s="3"/>
      <c r="U121" s="3"/>
      <c r="V121" s="3"/>
      <c r="W121" s="3"/>
      <c r="X121" s="3"/>
      <c r="Y121" s="3"/>
      <c r="Z121" s="3"/>
      <c r="AA121" s="3"/>
      <c r="AB121" s="3"/>
    </row>
    <row r="122">
      <c r="A122" s="3"/>
      <c r="B122" s="8" t="s">
        <v>69</v>
      </c>
      <c r="C122" s="40">
        <f>$G$1</f>
        <v>0.00002618254545</v>
      </c>
      <c r="D122" s="8" t="s">
        <v>69</v>
      </c>
      <c r="E122" s="40">
        <f t="shared" ref="E122:E124" si="12">$G$1</f>
        <v>0.00002618254545</v>
      </c>
      <c r="F122" s="8" t="s">
        <v>73</v>
      </c>
      <c r="G122" s="16">
        <f>200-K120</f>
        <v>113</v>
      </c>
      <c r="H122" s="3" t="s">
        <v>69</v>
      </c>
      <c r="I122" s="57">
        <f>$E$2</f>
        <v>0.00002618254545</v>
      </c>
      <c r="J122" s="3"/>
      <c r="K122" s="3"/>
      <c r="L122" s="67"/>
      <c r="M122" s="3"/>
      <c r="N122" s="3"/>
      <c r="O122" s="3"/>
      <c r="P122" s="3"/>
      <c r="Q122" s="3"/>
      <c r="R122" s="3"/>
      <c r="S122" s="3"/>
      <c r="T122" s="3"/>
      <c r="U122" s="3"/>
      <c r="V122" s="3"/>
      <c r="W122" s="3"/>
      <c r="X122" s="3"/>
      <c r="Y122" s="3"/>
      <c r="Z122" s="3"/>
      <c r="AA122" s="3"/>
      <c r="AB122" s="3"/>
    </row>
    <row r="123">
      <c r="A123" s="3"/>
      <c r="B123" s="8" t="s">
        <v>72</v>
      </c>
      <c r="C123" s="42">
        <f>($G$1*((G122-G121)/G121))*$G$5</f>
        <v>0.000000001746458297</v>
      </c>
      <c r="D123" s="8" t="s">
        <v>72</v>
      </c>
      <c r="E123" s="44">
        <f t="shared" si="12"/>
        <v>0.00002618254545</v>
      </c>
      <c r="F123" s="58" t="s">
        <v>75</v>
      </c>
      <c r="G123" s="72">
        <f>sum(C122:C125)+sum(C127:C128)</f>
        <v>0.0010125153</v>
      </c>
      <c r="H123" s="3" t="s">
        <v>72</v>
      </c>
      <c r="I123" s="42">
        <f>$E$3</f>
        <v>0</v>
      </c>
      <c r="J123" s="3"/>
      <c r="K123" s="3"/>
      <c r="L123" s="67"/>
      <c r="M123" s="3"/>
      <c r="N123" s="3"/>
      <c r="O123" s="3"/>
      <c r="P123" s="3"/>
      <c r="Q123" s="3"/>
      <c r="R123" s="3"/>
      <c r="S123" s="3"/>
      <c r="T123" s="3"/>
      <c r="U123" s="3"/>
      <c r="V123" s="3"/>
      <c r="W123" s="3"/>
      <c r="X123" s="3"/>
      <c r="Y123" s="3"/>
      <c r="Z123" s="3"/>
      <c r="AA123" s="3"/>
      <c r="AB123" s="3"/>
    </row>
    <row r="124">
      <c r="A124" s="8"/>
      <c r="B124" s="8" t="s">
        <v>74</v>
      </c>
      <c r="C124" s="40">
        <f>$G$1*((G122-G121)/G121)</f>
        <v>0.0004669220606</v>
      </c>
      <c r="D124" s="8" t="s">
        <v>74</v>
      </c>
      <c r="E124" s="40">
        <f t="shared" si="12"/>
        <v>0.00002618254545</v>
      </c>
      <c r="F124" s="3" t="s">
        <v>85</v>
      </c>
      <c r="G124" s="60">
        <f>Round(G122/G121,0)</f>
        <v>19</v>
      </c>
      <c r="H124" s="3" t="s">
        <v>74</v>
      </c>
      <c r="I124" s="57">
        <f>$G$1</f>
        <v>0.00002618254545</v>
      </c>
      <c r="J124" s="3"/>
      <c r="K124" s="3"/>
      <c r="L124" s="67"/>
      <c r="M124" s="3"/>
      <c r="N124" s="3"/>
      <c r="O124" s="3"/>
      <c r="P124" s="3"/>
      <c r="Q124" s="3"/>
      <c r="R124" s="3"/>
      <c r="S124" s="3"/>
      <c r="T124" s="3"/>
      <c r="U124" s="3"/>
      <c r="V124" s="3"/>
      <c r="W124" s="3"/>
      <c r="X124" s="3"/>
      <c r="Y124" s="3"/>
      <c r="Z124" s="3"/>
      <c r="AA124" s="3"/>
      <c r="AB124" s="3"/>
    </row>
    <row r="125">
      <c r="A125" s="3"/>
      <c r="B125" s="8" t="s">
        <v>76</v>
      </c>
      <c r="C125" s="44">
        <f>($G$1*2)*$G$5</f>
        <v>0.0000000001958644819</v>
      </c>
      <c r="D125" s="3"/>
      <c r="E125" s="3"/>
      <c r="F125" s="3"/>
      <c r="G125" s="3"/>
      <c r="H125" s="3"/>
      <c r="I125" s="3"/>
      <c r="J125" s="3"/>
      <c r="K125" s="3"/>
      <c r="L125" s="3"/>
      <c r="M125" s="3"/>
      <c r="N125" s="3"/>
      <c r="O125" s="3"/>
      <c r="P125" s="3"/>
      <c r="Q125" s="3"/>
      <c r="R125" s="3"/>
      <c r="S125" s="3"/>
      <c r="T125" s="3"/>
      <c r="U125" s="3"/>
      <c r="V125" s="3"/>
      <c r="W125" s="3"/>
      <c r="X125" s="3"/>
      <c r="Y125" s="3"/>
      <c r="Z125" s="3"/>
      <c r="AA125" s="3"/>
      <c r="AB125" s="3"/>
    </row>
    <row r="126">
      <c r="A126" s="60">
        <f>A116+J121</f>
        <v>16925</v>
      </c>
      <c r="B126" s="4" t="s">
        <v>77</v>
      </c>
      <c r="C126" s="73">
        <f>E119-(SUM(C122:C125)+(E117*J121))</f>
        <v>0.548216543</v>
      </c>
      <c r="D126" s="4" t="s">
        <v>77</v>
      </c>
      <c r="E126" s="49">
        <f>E119-(J121*E117)</f>
        <v>0.5487096495</v>
      </c>
      <c r="F126" s="3"/>
      <c r="G126" s="3"/>
      <c r="H126" s="61" t="s">
        <v>77</v>
      </c>
      <c r="I126" s="74">
        <f>(I121-(sum(I122:I124)))</f>
        <v>0.01050830196</v>
      </c>
      <c r="J126" s="3"/>
      <c r="K126" s="3"/>
      <c r="L126" s="3"/>
      <c r="M126" s="3"/>
      <c r="N126" s="3"/>
      <c r="O126" s="3"/>
      <c r="P126" s="3"/>
      <c r="Q126" s="3"/>
      <c r="R126" s="3"/>
      <c r="S126" s="3"/>
      <c r="T126" s="3"/>
      <c r="U126" s="3"/>
      <c r="V126" s="3"/>
      <c r="W126" s="3"/>
      <c r="X126" s="3"/>
      <c r="Y126" s="3"/>
      <c r="Z126" s="3"/>
      <c r="AA126" s="3"/>
      <c r="AB126" s="3"/>
    </row>
    <row r="127">
      <c r="A127" s="3"/>
      <c r="B127" s="8" t="s">
        <v>80</v>
      </c>
      <c r="C127" s="40">
        <f>($G$1*(((G122-G121)/G121)+1))</f>
        <v>0.0004931046061</v>
      </c>
      <c r="D127" s="8" t="s">
        <v>81</v>
      </c>
      <c r="E127" s="57">
        <f>$G$1+$G$6</f>
        <v>0.00002664371665</v>
      </c>
      <c r="F127" s="3"/>
      <c r="G127" s="67"/>
      <c r="H127" s="3" t="s">
        <v>81</v>
      </c>
      <c r="I127" s="57">
        <f>$E$7</f>
        <v>0.00002664371665</v>
      </c>
      <c r="J127" s="3"/>
      <c r="K127" s="3"/>
      <c r="L127" s="67"/>
      <c r="M127" s="3"/>
      <c r="N127" s="3"/>
      <c r="O127" s="3"/>
      <c r="P127" s="3"/>
      <c r="Q127" s="3"/>
      <c r="R127" s="3"/>
      <c r="S127" s="3"/>
      <c r="T127" s="3"/>
      <c r="U127" s="3"/>
      <c r="V127" s="3"/>
      <c r="W127" s="3"/>
      <c r="X127" s="3"/>
      <c r="Y127" s="3"/>
      <c r="Z127" s="3"/>
      <c r="AA127" s="3"/>
      <c r="AB127" s="3"/>
    </row>
    <row r="128">
      <c r="A128" s="3"/>
      <c r="B128" s="8" t="s">
        <v>82</v>
      </c>
      <c r="C128" s="40">
        <f>$G$1+((128*5E-11)*19)</f>
        <v>0.00002630414545</v>
      </c>
      <c r="D128" s="8"/>
      <c r="E128" s="8"/>
      <c r="F128" s="8"/>
      <c r="G128" s="3"/>
      <c r="H128" s="8"/>
      <c r="I128" s="3"/>
      <c r="J128" s="3"/>
      <c r="K128" s="3"/>
      <c r="L128" s="3"/>
      <c r="M128" s="3"/>
      <c r="N128" s="3"/>
      <c r="O128" s="3"/>
      <c r="P128" s="3"/>
      <c r="Q128" s="3"/>
      <c r="R128" s="3"/>
      <c r="S128" s="3"/>
      <c r="T128" s="3"/>
      <c r="U128" s="3"/>
      <c r="V128" s="3"/>
      <c r="W128" s="3"/>
      <c r="X128" s="3"/>
      <c r="Y128" s="3"/>
      <c r="Z128" s="3"/>
      <c r="AA128" s="3"/>
      <c r="AB128" s="3"/>
    </row>
    <row r="129">
      <c r="A129" s="3"/>
      <c r="B129" s="4" t="s">
        <v>77</v>
      </c>
      <c r="C129" s="75">
        <f>C126-(sum(C127:C128))</f>
        <v>0.5476971342</v>
      </c>
      <c r="D129" s="4" t="s">
        <v>77</v>
      </c>
      <c r="E129" s="45">
        <f>E126-$E$7</f>
        <v>0.5486830058</v>
      </c>
      <c r="F129" s="8"/>
      <c r="G129" s="8"/>
      <c r="H129" s="61" t="s">
        <v>77</v>
      </c>
      <c r="I129" s="74">
        <f>I126-$E$7</f>
        <v>0.01048165825</v>
      </c>
      <c r="J129" s="71">
        <f>I129-(I127*42)</f>
        <v>0.009362622147</v>
      </c>
      <c r="K129" s="3"/>
      <c r="L129" s="3"/>
      <c r="M129" s="3"/>
      <c r="N129" s="3"/>
      <c r="O129" s="3"/>
      <c r="P129" s="3"/>
      <c r="Q129" s="3"/>
      <c r="R129" s="3"/>
      <c r="S129" s="3"/>
      <c r="T129" s="3"/>
      <c r="U129" s="3"/>
      <c r="V129" s="3"/>
      <c r="W129" s="3"/>
      <c r="X129" s="3"/>
      <c r="Y129" s="3"/>
      <c r="Z129" s="3"/>
      <c r="AA129" s="3"/>
      <c r="AB129" s="3"/>
    </row>
    <row r="130">
      <c r="A130" s="3"/>
      <c r="B130" s="8"/>
      <c r="C130" s="62"/>
      <c r="D130" s="8"/>
      <c r="E130" s="67"/>
      <c r="F130" s="53"/>
      <c r="G130" s="52"/>
      <c r="H130" s="3"/>
      <c r="I130" s="3"/>
      <c r="J130" s="61" t="s">
        <v>86</v>
      </c>
      <c r="K130" s="49">
        <f>G121+K120</f>
        <v>93</v>
      </c>
      <c r="L130" s="3"/>
      <c r="M130" s="3"/>
      <c r="N130" s="3"/>
      <c r="O130" s="3"/>
      <c r="P130" s="3"/>
      <c r="Q130" s="3"/>
      <c r="R130" s="3"/>
      <c r="S130" s="3"/>
      <c r="T130" s="3"/>
      <c r="U130" s="3"/>
      <c r="V130" s="3"/>
      <c r="W130" s="3"/>
      <c r="X130" s="3"/>
      <c r="Y130" s="3"/>
      <c r="Z130" s="3"/>
      <c r="AA130" s="3"/>
      <c r="AB130" s="3"/>
    </row>
    <row r="131">
      <c r="A131" s="36">
        <f>1+A121</f>
        <v>14</v>
      </c>
      <c r="B131" s="35" t="s">
        <v>64</v>
      </c>
      <c r="C131" s="8"/>
      <c r="D131" s="4" t="s">
        <v>65</v>
      </c>
      <c r="E131" s="68"/>
      <c r="F131" s="69" t="s">
        <v>70</v>
      </c>
      <c r="G131" s="70">
        <f>ROUND(0.05*G132,0)</f>
        <v>5</v>
      </c>
      <c r="H131" s="61" t="s">
        <v>84</v>
      </c>
      <c r="I131" s="71">
        <f>C129-(J131*sum(C127:C128))</f>
        <v>0.01010907643</v>
      </c>
      <c r="J131" s="66">
        <v>1035.0</v>
      </c>
      <c r="K131" s="3"/>
      <c r="L131" s="3"/>
      <c r="M131" s="3"/>
      <c r="N131" s="3"/>
      <c r="O131" s="3"/>
      <c r="P131" s="3"/>
      <c r="Q131" s="3"/>
      <c r="R131" s="3"/>
      <c r="S131" s="3"/>
      <c r="T131" s="3"/>
      <c r="U131" s="3"/>
      <c r="V131" s="3"/>
      <c r="W131" s="3"/>
      <c r="X131" s="3"/>
      <c r="Y131" s="3"/>
      <c r="Z131" s="3"/>
      <c r="AA131" s="3"/>
      <c r="AB131" s="3"/>
    </row>
    <row r="132">
      <c r="A132" s="3"/>
      <c r="B132" s="8" t="s">
        <v>69</v>
      </c>
      <c r="C132" s="40">
        <f>$G$1</f>
        <v>0.00002618254545</v>
      </c>
      <c r="D132" s="8" t="s">
        <v>69</v>
      </c>
      <c r="E132" s="40">
        <f t="shared" ref="E132:E134" si="13">$G$1</f>
        <v>0.00002618254545</v>
      </c>
      <c r="F132" s="8" t="s">
        <v>73</v>
      </c>
      <c r="G132" s="16">
        <f>200-K130</f>
        <v>107</v>
      </c>
      <c r="H132" s="3" t="s">
        <v>69</v>
      </c>
      <c r="I132" s="57">
        <f>$E$2</f>
        <v>0.00002618254545</v>
      </c>
      <c r="J132" s="3"/>
      <c r="K132" s="3"/>
      <c r="L132" s="67"/>
      <c r="M132" s="3"/>
      <c r="N132" s="3"/>
      <c r="O132" s="3"/>
      <c r="P132" s="3"/>
      <c r="Q132" s="3"/>
      <c r="R132" s="3"/>
      <c r="S132" s="3"/>
      <c r="T132" s="3"/>
      <c r="U132" s="3"/>
      <c r="V132" s="3"/>
      <c r="W132" s="3"/>
      <c r="X132" s="3"/>
      <c r="Y132" s="3"/>
      <c r="Z132" s="3"/>
      <c r="AA132" s="3"/>
      <c r="AB132" s="3"/>
    </row>
    <row r="133">
      <c r="A133" s="3"/>
      <c r="B133" s="8" t="s">
        <v>72</v>
      </c>
      <c r="C133" s="42">
        <f>($G$1*((G132-G131)/G131))*$G$5</f>
        <v>0.000000001997817715</v>
      </c>
      <c r="D133" s="8" t="s">
        <v>72</v>
      </c>
      <c r="E133" s="44">
        <f t="shared" si="13"/>
        <v>0.00002618254545</v>
      </c>
      <c r="F133" s="58" t="s">
        <v>75</v>
      </c>
      <c r="G133" s="72">
        <f>sum(C132:C135)+sum(C137:C138)</f>
        <v>0.001146919285</v>
      </c>
      <c r="H133" s="3" t="s">
        <v>72</v>
      </c>
      <c r="I133" s="42">
        <f>$E$3</f>
        <v>0</v>
      </c>
      <c r="J133" s="3"/>
      <c r="K133" s="3"/>
      <c r="L133" s="67"/>
      <c r="M133" s="3"/>
      <c r="N133" s="3"/>
      <c r="O133" s="3"/>
      <c r="P133" s="3"/>
      <c r="Q133" s="3"/>
      <c r="R133" s="3"/>
      <c r="S133" s="3"/>
      <c r="T133" s="3"/>
      <c r="U133" s="3"/>
      <c r="V133" s="3"/>
      <c r="W133" s="3"/>
      <c r="X133" s="3"/>
      <c r="Y133" s="3"/>
      <c r="Z133" s="3"/>
      <c r="AA133" s="3"/>
      <c r="AB133" s="3"/>
    </row>
    <row r="134">
      <c r="A134" s="8"/>
      <c r="B134" s="8" t="s">
        <v>74</v>
      </c>
      <c r="C134" s="40">
        <f>$G$1*((G132-G131)/G131)</f>
        <v>0.0005341239273</v>
      </c>
      <c r="D134" s="8" t="s">
        <v>74</v>
      </c>
      <c r="E134" s="40">
        <f t="shared" si="13"/>
        <v>0.00002618254545</v>
      </c>
      <c r="F134" s="3" t="s">
        <v>85</v>
      </c>
      <c r="G134" s="60">
        <f>Round(G132/G131,0)</f>
        <v>21</v>
      </c>
      <c r="H134" s="3" t="s">
        <v>74</v>
      </c>
      <c r="I134" s="57">
        <f>$G$1</f>
        <v>0.00002618254545</v>
      </c>
      <c r="J134" s="3"/>
      <c r="K134" s="3"/>
      <c r="L134" s="67"/>
      <c r="M134" s="3"/>
      <c r="N134" s="3"/>
      <c r="O134" s="3"/>
      <c r="P134" s="3"/>
      <c r="Q134" s="3"/>
      <c r="R134" s="3"/>
      <c r="S134" s="3"/>
      <c r="T134" s="3"/>
      <c r="U134" s="3"/>
      <c r="V134" s="3"/>
      <c r="W134" s="3"/>
      <c r="X134" s="3"/>
      <c r="Y134" s="3"/>
      <c r="Z134" s="3"/>
      <c r="AA134" s="3"/>
      <c r="AB134" s="3"/>
    </row>
    <row r="135">
      <c r="A135" s="3"/>
      <c r="B135" s="8" t="s">
        <v>76</v>
      </c>
      <c r="C135" s="44">
        <f>($G$1*2)*$G$5</f>
        <v>0.0000000001958644819</v>
      </c>
      <c r="D135" s="3"/>
      <c r="E135" s="3"/>
      <c r="F135" s="3"/>
      <c r="G135" s="3"/>
      <c r="H135" s="3"/>
      <c r="I135" s="3"/>
      <c r="J135" s="3"/>
      <c r="K135" s="3"/>
      <c r="L135" s="3"/>
      <c r="M135" s="3"/>
      <c r="N135" s="3"/>
      <c r="O135" s="3"/>
      <c r="P135" s="3"/>
      <c r="Q135" s="3"/>
      <c r="R135" s="3"/>
      <c r="S135" s="3"/>
      <c r="T135" s="3"/>
      <c r="U135" s="3"/>
      <c r="V135" s="3"/>
      <c r="W135" s="3"/>
      <c r="X135" s="3"/>
      <c r="Y135" s="3"/>
      <c r="Z135" s="3"/>
      <c r="AA135" s="3"/>
      <c r="AB135" s="3"/>
    </row>
    <row r="136">
      <c r="A136" s="60">
        <f>A126+J131</f>
        <v>17960</v>
      </c>
      <c r="B136" s="4" t="s">
        <v>77</v>
      </c>
      <c r="C136" s="73">
        <f>E129-(SUM(C132:C135)+(E127*J131))</f>
        <v>0.5205464504</v>
      </c>
      <c r="D136" s="4" t="s">
        <v>77</v>
      </c>
      <c r="E136" s="49">
        <f>E129-(J131*E127)</f>
        <v>0.5211067591</v>
      </c>
      <c r="F136" s="3"/>
      <c r="G136" s="3"/>
      <c r="H136" s="61" t="s">
        <v>77</v>
      </c>
      <c r="I136" s="74">
        <f>(I131-(sum(I132:I134)))</f>
        <v>0.01005671124</v>
      </c>
      <c r="J136" s="3"/>
      <c r="K136" s="3"/>
      <c r="L136" s="3"/>
      <c r="M136" s="3"/>
      <c r="N136" s="3"/>
      <c r="O136" s="3"/>
      <c r="P136" s="3"/>
      <c r="Q136" s="3"/>
      <c r="R136" s="3"/>
      <c r="S136" s="3"/>
      <c r="T136" s="3"/>
      <c r="U136" s="3"/>
      <c r="V136" s="3"/>
      <c r="W136" s="3"/>
      <c r="X136" s="3"/>
      <c r="Y136" s="3"/>
      <c r="Z136" s="3"/>
      <c r="AA136" s="3"/>
      <c r="AB136" s="3"/>
    </row>
    <row r="137">
      <c r="A137" s="3"/>
      <c r="B137" s="8" t="s">
        <v>80</v>
      </c>
      <c r="C137" s="40">
        <f>($G$1*(((G132-G131)/G131)+1))</f>
        <v>0.0005603064727</v>
      </c>
      <c r="D137" s="8" t="s">
        <v>81</v>
      </c>
      <c r="E137" s="57">
        <f>$G$1+$G$6</f>
        <v>0.00002664371665</v>
      </c>
      <c r="F137" s="3"/>
      <c r="G137" s="67"/>
      <c r="H137" s="3" t="s">
        <v>81</v>
      </c>
      <c r="I137" s="57">
        <f>$E$7</f>
        <v>0.00002664371665</v>
      </c>
      <c r="J137" s="3"/>
      <c r="K137" s="3"/>
      <c r="L137" s="67"/>
      <c r="M137" s="3"/>
      <c r="N137" s="3"/>
      <c r="O137" s="3"/>
      <c r="P137" s="3"/>
      <c r="Q137" s="3"/>
      <c r="R137" s="3"/>
      <c r="S137" s="3"/>
      <c r="T137" s="3"/>
      <c r="U137" s="3"/>
      <c r="V137" s="3"/>
      <c r="W137" s="3"/>
      <c r="X137" s="3"/>
      <c r="Y137" s="3"/>
      <c r="Z137" s="3"/>
      <c r="AA137" s="3"/>
      <c r="AB137" s="3"/>
    </row>
    <row r="138">
      <c r="A138" s="3"/>
      <c r="B138" s="8" t="s">
        <v>82</v>
      </c>
      <c r="C138" s="40">
        <f>$G$1+((128*5E-11)*19)</f>
        <v>0.00002630414545</v>
      </c>
      <c r="D138" s="8"/>
      <c r="E138" s="8"/>
      <c r="F138" s="8"/>
      <c r="G138" s="3"/>
      <c r="H138" s="8"/>
      <c r="I138" s="3"/>
      <c r="J138" s="3"/>
      <c r="K138" s="3"/>
      <c r="L138" s="3"/>
      <c r="M138" s="3"/>
      <c r="N138" s="3"/>
      <c r="O138" s="3"/>
      <c r="P138" s="3"/>
      <c r="Q138" s="3"/>
      <c r="R138" s="3"/>
      <c r="S138" s="3"/>
      <c r="T138" s="3"/>
      <c r="U138" s="3"/>
      <c r="V138" s="3"/>
      <c r="W138" s="3"/>
      <c r="X138" s="3"/>
      <c r="Y138" s="3"/>
      <c r="Z138" s="3"/>
      <c r="AA138" s="3"/>
      <c r="AB138" s="3"/>
    </row>
    <row r="139">
      <c r="A139" s="3"/>
      <c r="B139" s="4" t="s">
        <v>77</v>
      </c>
      <c r="C139" s="75">
        <f>C136-(sum(C137:C138))</f>
        <v>0.5199598398</v>
      </c>
      <c r="D139" s="4" t="s">
        <v>77</v>
      </c>
      <c r="E139" s="45">
        <f>E136-$E$7</f>
        <v>0.5210801154</v>
      </c>
      <c r="F139" s="8"/>
      <c r="G139" s="8"/>
      <c r="H139" s="61" t="s">
        <v>77</v>
      </c>
      <c r="I139" s="74">
        <f>I136-$E$7</f>
        <v>0.01003006753</v>
      </c>
      <c r="J139" s="71">
        <f>I139-(I137*42)</f>
        <v>0.008911031427</v>
      </c>
      <c r="K139" s="3"/>
      <c r="L139" s="3"/>
      <c r="M139" s="3"/>
      <c r="N139" s="3"/>
      <c r="O139" s="3"/>
      <c r="P139" s="3"/>
      <c r="Q139" s="3"/>
      <c r="R139" s="3"/>
      <c r="S139" s="3"/>
      <c r="T139" s="3"/>
      <c r="U139" s="3"/>
      <c r="V139" s="3"/>
      <c r="W139" s="3"/>
      <c r="X139" s="3"/>
      <c r="Y139" s="3"/>
      <c r="Z139" s="3"/>
      <c r="AA139" s="3"/>
      <c r="AB139" s="3"/>
    </row>
    <row r="140">
      <c r="A140" s="3"/>
      <c r="B140" s="8"/>
      <c r="C140" s="62"/>
      <c r="D140" s="8"/>
      <c r="E140" s="67"/>
      <c r="F140" s="53"/>
      <c r="G140" s="52"/>
      <c r="H140" s="3"/>
      <c r="I140" s="3"/>
      <c r="J140" s="61" t="s">
        <v>86</v>
      </c>
      <c r="K140" s="49">
        <f>G131+K130</f>
        <v>98</v>
      </c>
      <c r="L140" s="3"/>
      <c r="M140" s="3"/>
      <c r="N140" s="3"/>
      <c r="O140" s="3"/>
      <c r="P140" s="3"/>
      <c r="Q140" s="3"/>
      <c r="R140" s="3"/>
      <c r="S140" s="3"/>
      <c r="T140" s="3"/>
      <c r="U140" s="3"/>
      <c r="V140" s="3"/>
      <c r="W140" s="3"/>
      <c r="X140" s="3"/>
      <c r="Y140" s="3"/>
      <c r="Z140" s="3"/>
      <c r="AA140" s="3"/>
      <c r="AB140" s="3"/>
    </row>
    <row r="141">
      <c r="A141" s="36">
        <f>1+A131</f>
        <v>15</v>
      </c>
      <c r="B141" s="35" t="s">
        <v>64</v>
      </c>
      <c r="C141" s="8"/>
      <c r="D141" s="4" t="s">
        <v>65</v>
      </c>
      <c r="E141" s="68"/>
      <c r="F141" s="69" t="s">
        <v>70</v>
      </c>
      <c r="G141" s="70">
        <f>ROUND(0.05*G142,0)</f>
        <v>5</v>
      </c>
      <c r="H141" s="61" t="s">
        <v>84</v>
      </c>
      <c r="I141" s="71">
        <f>C139-(J141*sum(C137:C138))</f>
        <v>0.0008094427202</v>
      </c>
      <c r="J141" s="66">
        <v>885.0</v>
      </c>
      <c r="K141" s="3"/>
      <c r="L141" s="3"/>
      <c r="M141" s="3"/>
      <c r="N141" s="3"/>
      <c r="O141" s="3"/>
      <c r="P141" s="3"/>
      <c r="Q141" s="3"/>
      <c r="R141" s="3"/>
      <c r="S141" s="3"/>
      <c r="T141" s="3"/>
      <c r="U141" s="3"/>
      <c r="V141" s="3"/>
      <c r="W141" s="3"/>
      <c r="X141" s="3"/>
      <c r="Y141" s="3"/>
      <c r="Z141" s="3"/>
      <c r="AA141" s="3"/>
      <c r="AB141" s="3"/>
    </row>
    <row r="142">
      <c r="A142" s="3"/>
      <c r="B142" s="8" t="s">
        <v>69</v>
      </c>
      <c r="C142" s="40">
        <f>$G$1</f>
        <v>0.00002618254545</v>
      </c>
      <c r="D142" s="8" t="s">
        <v>69</v>
      </c>
      <c r="E142" s="40">
        <f t="shared" ref="E142:E144" si="14">$G$1</f>
        <v>0.00002618254545</v>
      </c>
      <c r="F142" s="8" t="s">
        <v>73</v>
      </c>
      <c r="G142" s="16">
        <f>200-K140</f>
        <v>102</v>
      </c>
      <c r="H142" s="3" t="s">
        <v>69</v>
      </c>
      <c r="I142" s="57">
        <f>$E$2</f>
        <v>0.00002618254545</v>
      </c>
      <c r="J142" s="3"/>
      <c r="K142" s="3"/>
      <c r="L142" s="67"/>
      <c r="M142" s="3"/>
      <c r="N142" s="3"/>
      <c r="O142" s="3"/>
      <c r="P142" s="3"/>
      <c r="Q142" s="3"/>
      <c r="R142" s="3"/>
      <c r="S142" s="3"/>
      <c r="T142" s="3"/>
      <c r="U142" s="3"/>
      <c r="V142" s="3"/>
      <c r="W142" s="3"/>
      <c r="X142" s="3"/>
      <c r="Y142" s="3"/>
      <c r="Z142" s="3"/>
      <c r="AA142" s="3"/>
      <c r="AB142" s="3"/>
    </row>
    <row r="143">
      <c r="A143" s="3"/>
      <c r="B143" s="8" t="s">
        <v>72</v>
      </c>
      <c r="C143" s="42">
        <f>($G$1*((G142-G141)/G141))*$G$5</f>
        <v>0.000000001899885474</v>
      </c>
      <c r="D143" s="8" t="s">
        <v>72</v>
      </c>
      <c r="E143" s="44">
        <f t="shared" si="14"/>
        <v>0.00002618254545</v>
      </c>
      <c r="F143" s="58" t="s">
        <v>75</v>
      </c>
      <c r="G143" s="72">
        <f>sum(C142:C145)+sum(C147:C148)</f>
        <v>0.001094554096</v>
      </c>
      <c r="H143" s="3" t="s">
        <v>72</v>
      </c>
      <c r="I143" s="42">
        <f>$E$3</f>
        <v>0</v>
      </c>
      <c r="J143" s="3"/>
      <c r="K143" s="3"/>
      <c r="L143" s="67"/>
      <c r="M143" s="3"/>
      <c r="N143" s="3"/>
      <c r="O143" s="3"/>
      <c r="P143" s="3"/>
      <c r="Q143" s="3"/>
      <c r="R143" s="3"/>
      <c r="S143" s="3"/>
      <c r="T143" s="3"/>
      <c r="U143" s="3"/>
      <c r="V143" s="3"/>
      <c r="W143" s="3"/>
      <c r="X143" s="3"/>
      <c r="Y143" s="3"/>
      <c r="Z143" s="3"/>
      <c r="AA143" s="3"/>
      <c r="AB143" s="3"/>
    </row>
    <row r="144">
      <c r="A144" s="8"/>
      <c r="B144" s="8" t="s">
        <v>74</v>
      </c>
      <c r="C144" s="40">
        <f>$G$1*((G142-G141)/G141)</f>
        <v>0.0005079413818</v>
      </c>
      <c r="D144" s="8" t="s">
        <v>74</v>
      </c>
      <c r="E144" s="40">
        <f t="shared" si="14"/>
        <v>0.00002618254545</v>
      </c>
      <c r="F144" s="3" t="s">
        <v>85</v>
      </c>
      <c r="G144" s="60">
        <f>Round(G142/G141,0)</f>
        <v>20</v>
      </c>
      <c r="H144" s="3" t="s">
        <v>74</v>
      </c>
      <c r="I144" s="57">
        <f>$G$1</f>
        <v>0.00002618254545</v>
      </c>
      <c r="J144" s="3"/>
      <c r="K144" s="3"/>
      <c r="L144" s="67"/>
      <c r="M144" s="3"/>
      <c r="N144" s="3"/>
      <c r="O144" s="3"/>
      <c r="P144" s="3"/>
      <c r="Q144" s="3"/>
      <c r="R144" s="3"/>
      <c r="S144" s="3"/>
      <c r="T144" s="3"/>
      <c r="U144" s="3"/>
      <c r="V144" s="3"/>
      <c r="W144" s="3"/>
      <c r="X144" s="3"/>
      <c r="Y144" s="3"/>
      <c r="Z144" s="3"/>
      <c r="AA144" s="3"/>
      <c r="AB144" s="3"/>
    </row>
    <row r="145">
      <c r="A145" s="3"/>
      <c r="B145" s="8" t="s">
        <v>76</v>
      </c>
      <c r="C145" s="44">
        <f>($G$1*2)*$G$5</f>
        <v>0.0000000001958644819</v>
      </c>
      <c r="D145" s="3"/>
      <c r="E145" s="3"/>
      <c r="F145" s="3"/>
      <c r="G145" s="3"/>
      <c r="H145" s="3"/>
      <c r="I145" s="3"/>
      <c r="J145" s="3"/>
      <c r="K145" s="3"/>
      <c r="L145" s="3"/>
      <c r="M145" s="3"/>
      <c r="N145" s="3"/>
      <c r="O145" s="3"/>
      <c r="P145" s="3"/>
      <c r="Q145" s="3"/>
      <c r="R145" s="3"/>
      <c r="S145" s="3"/>
      <c r="T145" s="3"/>
      <c r="U145" s="3"/>
      <c r="V145" s="3"/>
      <c r="W145" s="3"/>
      <c r="X145" s="3"/>
      <c r="Y145" s="3"/>
      <c r="Z145" s="3"/>
      <c r="AA145" s="3"/>
      <c r="AB145" s="3"/>
    </row>
    <row r="146">
      <c r="A146" s="60">
        <f>A136+J141</f>
        <v>18845</v>
      </c>
      <c r="B146" s="4" t="s">
        <v>77</v>
      </c>
      <c r="C146" s="73">
        <f>E139-(SUM(C142:C145)+(E137*J141))</f>
        <v>0.4969663001</v>
      </c>
      <c r="D146" s="4" t="s">
        <v>77</v>
      </c>
      <c r="E146" s="49">
        <f>E139-(J141*E137)</f>
        <v>0.4975004261</v>
      </c>
      <c r="F146" s="3"/>
      <c r="G146" s="3"/>
      <c r="H146" s="61" t="s">
        <v>77</v>
      </c>
      <c r="I146" s="74">
        <f>(I141-(sum(I142:I144)))</f>
        <v>0.0007570775313</v>
      </c>
      <c r="J146" s="3"/>
      <c r="K146" s="3"/>
      <c r="L146" s="3"/>
      <c r="M146" s="3"/>
      <c r="N146" s="3"/>
      <c r="O146" s="3"/>
      <c r="P146" s="3"/>
      <c r="Q146" s="3"/>
      <c r="R146" s="3"/>
      <c r="S146" s="3"/>
      <c r="T146" s="3"/>
      <c r="U146" s="3"/>
      <c r="V146" s="3"/>
      <c r="W146" s="3"/>
      <c r="X146" s="3"/>
      <c r="Y146" s="3"/>
      <c r="Z146" s="3"/>
      <c r="AA146" s="3"/>
      <c r="AB146" s="3"/>
    </row>
    <row r="147">
      <c r="A147" s="3"/>
      <c r="B147" s="8" t="s">
        <v>80</v>
      </c>
      <c r="C147" s="40">
        <f>($G$1*(((G142-G141)/G141)+1))</f>
        <v>0.0005341239273</v>
      </c>
      <c r="D147" s="8" t="s">
        <v>81</v>
      </c>
      <c r="E147" s="57">
        <f>$G$1+$G$6</f>
        <v>0.00002664371665</v>
      </c>
      <c r="F147" s="3"/>
      <c r="G147" s="67"/>
      <c r="H147" s="3" t="s">
        <v>81</v>
      </c>
      <c r="I147" s="57">
        <f>$E$7</f>
        <v>0.00002664371665</v>
      </c>
      <c r="J147" s="3"/>
      <c r="K147" s="3"/>
      <c r="L147" s="67"/>
      <c r="M147" s="3"/>
      <c r="N147" s="3"/>
      <c r="O147" s="3"/>
      <c r="P147" s="3"/>
      <c r="Q147" s="3"/>
      <c r="R147" s="3"/>
      <c r="S147" s="3"/>
      <c r="T147" s="3"/>
      <c r="U147" s="3"/>
      <c r="V147" s="3"/>
      <c r="W147" s="3"/>
      <c r="X147" s="3"/>
      <c r="Y147" s="3"/>
      <c r="Z147" s="3"/>
      <c r="AA147" s="3"/>
      <c r="AB147" s="3"/>
    </row>
    <row r="148">
      <c r="A148" s="3"/>
      <c r="B148" s="8" t="s">
        <v>82</v>
      </c>
      <c r="C148" s="40">
        <f>$G$1+((128*5E-11)*19)</f>
        <v>0.00002630414545</v>
      </c>
      <c r="D148" s="8"/>
      <c r="E148" s="8"/>
      <c r="F148" s="8"/>
      <c r="G148" s="3"/>
      <c r="H148" s="8"/>
      <c r="I148" s="3"/>
      <c r="J148" s="3"/>
      <c r="K148" s="3"/>
      <c r="L148" s="3"/>
      <c r="M148" s="3"/>
      <c r="N148" s="3"/>
      <c r="O148" s="3"/>
      <c r="P148" s="3"/>
      <c r="Q148" s="3"/>
      <c r="R148" s="3"/>
      <c r="S148" s="3"/>
      <c r="T148" s="3"/>
      <c r="U148" s="3"/>
      <c r="V148" s="3"/>
      <c r="W148" s="3"/>
      <c r="X148" s="3"/>
      <c r="Y148" s="3"/>
      <c r="Z148" s="3"/>
      <c r="AA148" s="3"/>
      <c r="AB148" s="3"/>
    </row>
    <row r="149">
      <c r="A149" s="3"/>
      <c r="B149" s="4" t="s">
        <v>77</v>
      </c>
      <c r="C149" s="75">
        <f>C146-(sum(C147:C148))</f>
        <v>0.496405872</v>
      </c>
      <c r="D149" s="4" t="s">
        <v>77</v>
      </c>
      <c r="E149" s="45">
        <f>E146-$E$7</f>
        <v>0.4974737824</v>
      </c>
      <c r="F149" s="8"/>
      <c r="G149" s="8"/>
      <c r="H149" s="61" t="s">
        <v>77</v>
      </c>
      <c r="I149" s="74">
        <f>I146-$E$7</f>
        <v>0.0007304338147</v>
      </c>
      <c r="J149" s="71">
        <f>I149-(I147*42)</f>
        <v>-0.0003886022848</v>
      </c>
      <c r="K149" s="3"/>
      <c r="L149" s="3"/>
      <c r="M149" s="3"/>
      <c r="N149" s="3"/>
      <c r="O149" s="3"/>
      <c r="P149" s="3"/>
      <c r="Q149" s="3"/>
      <c r="R149" s="3"/>
      <c r="S149" s="3"/>
      <c r="T149" s="3"/>
      <c r="U149" s="3"/>
      <c r="V149" s="3"/>
      <c r="W149" s="3"/>
      <c r="X149" s="3"/>
      <c r="Y149" s="3"/>
      <c r="Z149" s="3"/>
      <c r="AA149" s="3"/>
      <c r="AB149" s="3"/>
    </row>
    <row r="150">
      <c r="A150" s="3"/>
      <c r="B150" s="8"/>
      <c r="C150" s="62"/>
      <c r="D150" s="8"/>
      <c r="E150" s="67"/>
      <c r="F150" s="53"/>
      <c r="G150" s="52"/>
      <c r="H150" s="3"/>
      <c r="I150" s="3"/>
      <c r="J150" s="61" t="s">
        <v>86</v>
      </c>
      <c r="K150" s="49">
        <f>G141+K140</f>
        <v>103</v>
      </c>
      <c r="L150" s="3"/>
      <c r="M150" s="3"/>
      <c r="N150" s="3"/>
      <c r="O150" s="3"/>
      <c r="P150" s="3"/>
      <c r="Q150" s="3"/>
      <c r="R150" s="3"/>
      <c r="S150" s="3"/>
      <c r="T150" s="3"/>
      <c r="U150" s="3"/>
      <c r="V150" s="3"/>
      <c r="W150" s="3"/>
      <c r="X150" s="3"/>
      <c r="Y150" s="3"/>
      <c r="Z150" s="3"/>
      <c r="AA150" s="3"/>
      <c r="AB150" s="3"/>
    </row>
    <row r="151">
      <c r="A151" s="36">
        <f>1+A141</f>
        <v>16</v>
      </c>
      <c r="B151" s="35" t="s">
        <v>64</v>
      </c>
      <c r="C151" s="8"/>
      <c r="D151" s="4" t="s">
        <v>65</v>
      </c>
      <c r="E151" s="68"/>
      <c r="F151" s="69" t="s">
        <v>70</v>
      </c>
      <c r="G151" s="70">
        <f>ROUND(0.05*G152,0)</f>
        <v>5</v>
      </c>
      <c r="H151" s="61" t="s">
        <v>84</v>
      </c>
      <c r="I151" s="71">
        <f>C149-(J151*sum(C147:C148))</f>
        <v>0.0009874557531</v>
      </c>
      <c r="J151" s="66">
        <v>884.0</v>
      </c>
      <c r="K151" s="3"/>
      <c r="L151" s="3"/>
      <c r="M151" s="3"/>
      <c r="N151" s="3"/>
      <c r="O151" s="3"/>
      <c r="P151" s="3"/>
      <c r="Q151" s="3"/>
      <c r="R151" s="3"/>
      <c r="S151" s="3"/>
      <c r="T151" s="3"/>
      <c r="U151" s="3"/>
      <c r="V151" s="3"/>
      <c r="W151" s="3"/>
      <c r="X151" s="3"/>
      <c r="Y151" s="3"/>
      <c r="Z151" s="3"/>
      <c r="AA151" s="3"/>
      <c r="AB151" s="3"/>
    </row>
    <row r="152">
      <c r="A152" s="3"/>
      <c r="B152" s="8" t="s">
        <v>69</v>
      </c>
      <c r="C152" s="40">
        <f>$G$1</f>
        <v>0.00002618254545</v>
      </c>
      <c r="D152" s="8" t="s">
        <v>69</v>
      </c>
      <c r="E152" s="40">
        <f t="shared" ref="E152:E154" si="15">$G$1</f>
        <v>0.00002618254545</v>
      </c>
      <c r="F152" s="8" t="s">
        <v>73</v>
      </c>
      <c r="G152" s="16">
        <f>200-K150</f>
        <v>97</v>
      </c>
      <c r="H152" s="3" t="s">
        <v>69</v>
      </c>
      <c r="I152" s="57">
        <f>$E$2</f>
        <v>0.00002618254545</v>
      </c>
      <c r="J152" s="3"/>
      <c r="K152" s="3"/>
      <c r="L152" s="67"/>
      <c r="M152" s="3"/>
      <c r="N152" s="3"/>
      <c r="O152" s="3"/>
      <c r="P152" s="3"/>
      <c r="Q152" s="3"/>
      <c r="R152" s="3"/>
      <c r="S152" s="3"/>
      <c r="T152" s="3"/>
      <c r="U152" s="3"/>
      <c r="V152" s="3"/>
      <c r="W152" s="3"/>
      <c r="X152" s="3"/>
      <c r="Y152" s="3"/>
      <c r="Z152" s="3"/>
      <c r="AA152" s="3"/>
      <c r="AB152" s="3"/>
    </row>
    <row r="153">
      <c r="A153" s="3"/>
      <c r="B153" s="8" t="s">
        <v>72</v>
      </c>
      <c r="C153" s="42">
        <f>($G$1*((G152-G151)/G151))*$G$5</f>
        <v>0.000000001801953233</v>
      </c>
      <c r="D153" s="8" t="s">
        <v>72</v>
      </c>
      <c r="E153" s="44">
        <f t="shared" si="15"/>
        <v>0.00002618254545</v>
      </c>
      <c r="F153" s="58" t="s">
        <v>75</v>
      </c>
      <c r="G153" s="72">
        <f>sum(C152:C155)+sum(C157:C158)</f>
        <v>0.001042188907</v>
      </c>
      <c r="H153" s="3" t="s">
        <v>72</v>
      </c>
      <c r="I153" s="42">
        <f>$E$3</f>
        <v>0</v>
      </c>
      <c r="J153" s="3"/>
      <c r="K153" s="3"/>
      <c r="L153" s="67"/>
      <c r="M153" s="3"/>
      <c r="N153" s="3"/>
      <c r="O153" s="3"/>
      <c r="P153" s="3"/>
      <c r="Q153" s="3"/>
      <c r="R153" s="3"/>
      <c r="S153" s="3"/>
      <c r="T153" s="3"/>
      <c r="U153" s="3"/>
      <c r="V153" s="3"/>
      <c r="W153" s="3"/>
      <c r="X153" s="3"/>
      <c r="Y153" s="3"/>
      <c r="Z153" s="3"/>
      <c r="AA153" s="3"/>
      <c r="AB153" s="3"/>
    </row>
    <row r="154">
      <c r="A154" s="8"/>
      <c r="B154" s="8" t="s">
        <v>74</v>
      </c>
      <c r="C154" s="40">
        <f>$G$1*((G152-G151)/G151)</f>
        <v>0.0004817588364</v>
      </c>
      <c r="D154" s="8" t="s">
        <v>74</v>
      </c>
      <c r="E154" s="40">
        <f t="shared" si="15"/>
        <v>0.00002618254545</v>
      </c>
      <c r="F154" s="3" t="s">
        <v>85</v>
      </c>
      <c r="G154" s="60">
        <f>Round(G152/G151,0)</f>
        <v>19</v>
      </c>
      <c r="H154" s="3" t="s">
        <v>74</v>
      </c>
      <c r="I154" s="57">
        <f>$G$1</f>
        <v>0.00002618254545</v>
      </c>
      <c r="J154" s="3"/>
      <c r="K154" s="3"/>
      <c r="L154" s="67"/>
      <c r="M154" s="3"/>
      <c r="N154" s="3"/>
      <c r="O154" s="3"/>
      <c r="P154" s="3"/>
      <c r="Q154" s="3"/>
      <c r="R154" s="3"/>
      <c r="S154" s="3"/>
      <c r="T154" s="3"/>
      <c r="U154" s="3"/>
      <c r="V154" s="3"/>
      <c r="W154" s="3"/>
      <c r="X154" s="3"/>
      <c r="Y154" s="3"/>
      <c r="Z154" s="3"/>
      <c r="AA154" s="3"/>
      <c r="AB154" s="3"/>
    </row>
    <row r="155">
      <c r="A155" s="3"/>
      <c r="B155" s="8" t="s">
        <v>76</v>
      </c>
      <c r="C155" s="44">
        <f>($G$1*2)*$G$5</f>
        <v>0.0000000001958644819</v>
      </c>
      <c r="D155" s="3"/>
      <c r="E155" s="3"/>
      <c r="F155" s="3"/>
      <c r="G155" s="3"/>
      <c r="H155" s="3"/>
      <c r="I155" s="3"/>
      <c r="J155" s="3"/>
      <c r="K155" s="3"/>
      <c r="L155" s="3"/>
      <c r="M155" s="3"/>
      <c r="N155" s="3"/>
      <c r="O155" s="3"/>
      <c r="P155" s="3"/>
      <c r="Q155" s="3"/>
      <c r="R155" s="3"/>
      <c r="S155" s="3"/>
      <c r="T155" s="3"/>
      <c r="U155" s="3"/>
      <c r="V155" s="3"/>
      <c r="W155" s="3"/>
      <c r="X155" s="3"/>
      <c r="Y155" s="3"/>
      <c r="Z155" s="3"/>
      <c r="AA155" s="3"/>
      <c r="AB155" s="3"/>
    </row>
    <row r="156">
      <c r="A156" s="60">
        <f>A146+J151</f>
        <v>19729</v>
      </c>
      <c r="B156" s="4" t="s">
        <v>77</v>
      </c>
      <c r="C156" s="73">
        <f>E149-(SUM(C152:C155)+(E147*J151))</f>
        <v>0.4734127935</v>
      </c>
      <c r="D156" s="4" t="s">
        <v>77</v>
      </c>
      <c r="E156" s="49">
        <f>E149-(J151*E147)</f>
        <v>0.4739207369</v>
      </c>
      <c r="F156" s="3"/>
      <c r="G156" s="3"/>
      <c r="H156" s="61" t="s">
        <v>77</v>
      </c>
      <c r="I156" s="74">
        <f>(I151-(sum(I152:I154)))</f>
        <v>0.0009350905642</v>
      </c>
      <c r="J156" s="3"/>
      <c r="K156" s="3"/>
      <c r="L156" s="3"/>
      <c r="M156" s="3"/>
      <c r="N156" s="3"/>
      <c r="O156" s="3"/>
      <c r="P156" s="3"/>
      <c r="Q156" s="3"/>
      <c r="R156" s="3"/>
      <c r="S156" s="3"/>
      <c r="T156" s="3"/>
      <c r="U156" s="3"/>
      <c r="V156" s="3"/>
      <c r="W156" s="3"/>
      <c r="X156" s="3"/>
      <c r="Y156" s="3"/>
      <c r="Z156" s="3"/>
      <c r="AA156" s="3"/>
      <c r="AB156" s="3"/>
    </row>
    <row r="157">
      <c r="A157" s="3"/>
      <c r="B157" s="8" t="s">
        <v>80</v>
      </c>
      <c r="C157" s="40">
        <f>($G$1*(((G152-G151)/G151)+1))</f>
        <v>0.0005079413818</v>
      </c>
      <c r="D157" s="8" t="s">
        <v>81</v>
      </c>
      <c r="E157" s="57">
        <f>$G$1+$G$6</f>
        <v>0.00002664371665</v>
      </c>
      <c r="F157" s="3"/>
      <c r="G157" s="67"/>
      <c r="H157" s="3" t="s">
        <v>81</v>
      </c>
      <c r="I157" s="57">
        <f>$E$7</f>
        <v>0.00002664371665</v>
      </c>
      <c r="J157" s="3"/>
      <c r="K157" s="3"/>
      <c r="L157" s="67"/>
      <c r="M157" s="3"/>
      <c r="N157" s="3"/>
      <c r="O157" s="3"/>
      <c r="P157" s="3"/>
      <c r="Q157" s="3"/>
      <c r="R157" s="3"/>
      <c r="S157" s="3"/>
      <c r="T157" s="3"/>
      <c r="U157" s="3"/>
      <c r="V157" s="3"/>
      <c r="W157" s="3"/>
      <c r="X157" s="3"/>
      <c r="Y157" s="3"/>
      <c r="Z157" s="3"/>
      <c r="AA157" s="3"/>
      <c r="AB157" s="3"/>
    </row>
    <row r="158">
      <c r="A158" s="3"/>
      <c r="B158" s="8" t="s">
        <v>82</v>
      </c>
      <c r="C158" s="40">
        <f>$G$1+((128*5E-11)*19)</f>
        <v>0.00002630414545</v>
      </c>
      <c r="D158" s="8"/>
      <c r="E158" s="8"/>
      <c r="F158" s="8"/>
      <c r="G158" s="3"/>
      <c r="H158" s="8"/>
      <c r="I158" s="3"/>
      <c r="J158" s="3"/>
      <c r="K158" s="3"/>
      <c r="L158" s="3"/>
      <c r="M158" s="3"/>
      <c r="N158" s="3"/>
      <c r="O158" s="3"/>
      <c r="P158" s="3"/>
      <c r="Q158" s="3"/>
      <c r="R158" s="3"/>
      <c r="S158" s="3"/>
      <c r="T158" s="3"/>
      <c r="U158" s="3"/>
      <c r="V158" s="3"/>
      <c r="W158" s="3"/>
      <c r="X158" s="3"/>
      <c r="Y158" s="3"/>
      <c r="Z158" s="3"/>
      <c r="AA158" s="3"/>
      <c r="AB158" s="3"/>
    </row>
    <row r="159">
      <c r="A159" s="3"/>
      <c r="B159" s="4" t="s">
        <v>77</v>
      </c>
      <c r="C159" s="75">
        <f>C156-(sum(C157:C158))</f>
        <v>0.472878548</v>
      </c>
      <c r="D159" s="4" t="s">
        <v>77</v>
      </c>
      <c r="E159" s="45">
        <f>E156-$E$7</f>
        <v>0.4738940932</v>
      </c>
      <c r="F159" s="8"/>
      <c r="G159" s="8"/>
      <c r="H159" s="61" t="s">
        <v>77</v>
      </c>
      <c r="I159" s="74">
        <f>I156-$E$7</f>
        <v>0.0009084468476</v>
      </c>
      <c r="J159" s="71">
        <f>I159-(I157*42)</f>
        <v>-0.0002105892519</v>
      </c>
      <c r="K159" s="3"/>
      <c r="L159" s="3"/>
      <c r="M159" s="3"/>
      <c r="N159" s="3"/>
      <c r="O159" s="3"/>
      <c r="P159" s="3"/>
      <c r="Q159" s="3"/>
      <c r="R159" s="3"/>
      <c r="S159" s="3"/>
      <c r="T159" s="3"/>
      <c r="U159" s="3"/>
      <c r="V159" s="3"/>
      <c r="W159" s="3"/>
      <c r="X159" s="3"/>
      <c r="Y159" s="3"/>
      <c r="Z159" s="3"/>
      <c r="AA159" s="3"/>
      <c r="AB159" s="3"/>
    </row>
    <row r="160">
      <c r="A160" s="3"/>
      <c r="B160" s="8"/>
      <c r="C160" s="62"/>
      <c r="D160" s="8"/>
      <c r="E160" s="67"/>
      <c r="F160" s="53"/>
      <c r="G160" s="52"/>
      <c r="H160" s="3"/>
      <c r="I160" s="3"/>
      <c r="J160" s="61" t="s">
        <v>86</v>
      </c>
      <c r="K160" s="49">
        <f>G151+K150</f>
        <v>108</v>
      </c>
      <c r="L160" s="3"/>
      <c r="M160" s="3"/>
      <c r="N160" s="3"/>
      <c r="O160" s="3"/>
      <c r="P160" s="3"/>
      <c r="Q160" s="3"/>
      <c r="R160" s="3"/>
      <c r="S160" s="3"/>
      <c r="T160" s="3"/>
      <c r="U160" s="3"/>
      <c r="V160" s="3"/>
      <c r="W160" s="3"/>
      <c r="X160" s="3"/>
      <c r="Y160" s="3"/>
      <c r="Z160" s="3"/>
      <c r="AA160" s="3"/>
      <c r="AB160" s="3"/>
    </row>
    <row r="161">
      <c r="A161" s="36">
        <f>1+A151</f>
        <v>17</v>
      </c>
      <c r="B161" s="35" t="s">
        <v>64</v>
      </c>
      <c r="C161" s="8"/>
      <c r="D161" s="4" t="s">
        <v>65</v>
      </c>
      <c r="E161" s="68"/>
      <c r="F161" s="69" t="s">
        <v>70</v>
      </c>
      <c r="G161" s="70">
        <f>ROUND(0.05*G162,0)</f>
        <v>5</v>
      </c>
      <c r="H161" s="61" t="s">
        <v>84</v>
      </c>
      <c r="I161" s="71">
        <f>C159-(J161*sum(C157:C158))</f>
        <v>0.0006055018845</v>
      </c>
      <c r="J161" s="66">
        <v>884.0</v>
      </c>
      <c r="K161" s="3"/>
      <c r="L161" s="3"/>
      <c r="M161" s="3"/>
      <c r="N161" s="3"/>
      <c r="O161" s="3"/>
      <c r="P161" s="3"/>
      <c r="Q161" s="3"/>
      <c r="R161" s="3"/>
      <c r="S161" s="3"/>
      <c r="T161" s="3"/>
      <c r="U161" s="3"/>
      <c r="V161" s="3"/>
      <c r="W161" s="3"/>
      <c r="X161" s="3"/>
      <c r="Y161" s="3"/>
      <c r="Z161" s="3"/>
      <c r="AA161" s="3"/>
      <c r="AB161" s="3"/>
    </row>
    <row r="162">
      <c r="A162" s="3"/>
      <c r="B162" s="8" t="s">
        <v>69</v>
      </c>
      <c r="C162" s="40">
        <f>$G$1</f>
        <v>0.00002618254545</v>
      </c>
      <c r="D162" s="8" t="s">
        <v>69</v>
      </c>
      <c r="E162" s="40">
        <f t="shared" ref="E162:E164" si="16">$G$1</f>
        <v>0.00002618254545</v>
      </c>
      <c r="F162" s="8" t="s">
        <v>73</v>
      </c>
      <c r="G162" s="16">
        <f>200-K160</f>
        <v>92</v>
      </c>
      <c r="H162" s="3" t="s">
        <v>69</v>
      </c>
      <c r="I162" s="57">
        <f>$E$2</f>
        <v>0.00002618254545</v>
      </c>
      <c r="J162" s="3"/>
      <c r="K162" s="3"/>
      <c r="L162" s="67"/>
      <c r="M162" s="3"/>
      <c r="N162" s="3"/>
      <c r="O162" s="3"/>
      <c r="P162" s="3"/>
      <c r="Q162" s="3"/>
      <c r="R162" s="3"/>
      <c r="S162" s="3"/>
      <c r="T162" s="3"/>
      <c r="U162" s="3"/>
      <c r="V162" s="3"/>
      <c r="W162" s="3"/>
      <c r="X162" s="3"/>
      <c r="Y162" s="3"/>
      <c r="Z162" s="3"/>
      <c r="AA162" s="3"/>
      <c r="AB162" s="3"/>
    </row>
    <row r="163">
      <c r="A163" s="3"/>
      <c r="B163" s="8" t="s">
        <v>72</v>
      </c>
      <c r="C163" s="42">
        <f>($G$1*((G162-G161)/G161))*$G$5</f>
        <v>0.000000001704020992</v>
      </c>
      <c r="D163" s="8" t="s">
        <v>72</v>
      </c>
      <c r="E163" s="44">
        <f t="shared" si="16"/>
        <v>0.00002618254545</v>
      </c>
      <c r="F163" s="58" t="s">
        <v>75</v>
      </c>
      <c r="G163" s="72">
        <f>sum(C162:C165)+sum(C167:C168)</f>
        <v>0.0009898237181</v>
      </c>
      <c r="H163" s="3" t="s">
        <v>72</v>
      </c>
      <c r="I163" s="42">
        <f>$E$3</f>
        <v>0</v>
      </c>
      <c r="J163" s="3"/>
      <c r="K163" s="3"/>
      <c r="L163" s="67"/>
      <c r="M163" s="3"/>
      <c r="N163" s="3"/>
      <c r="O163" s="3"/>
      <c r="P163" s="3"/>
      <c r="Q163" s="3"/>
      <c r="R163" s="3"/>
      <c r="S163" s="3"/>
      <c r="T163" s="3"/>
      <c r="U163" s="3"/>
      <c r="V163" s="3"/>
      <c r="W163" s="3"/>
      <c r="X163" s="3"/>
      <c r="Y163" s="3"/>
      <c r="Z163" s="3"/>
      <c r="AA163" s="3"/>
      <c r="AB163" s="3"/>
    </row>
    <row r="164">
      <c r="A164" s="8"/>
      <c r="B164" s="8" t="s">
        <v>74</v>
      </c>
      <c r="C164" s="40">
        <f>$G$1*((G162-G161)/G161)</f>
        <v>0.0004555762909</v>
      </c>
      <c r="D164" s="8" t="s">
        <v>74</v>
      </c>
      <c r="E164" s="40">
        <f t="shared" si="16"/>
        <v>0.00002618254545</v>
      </c>
      <c r="F164" s="3" t="s">
        <v>85</v>
      </c>
      <c r="G164" s="60">
        <f>Round(G162/G161,0)</f>
        <v>18</v>
      </c>
      <c r="H164" s="3" t="s">
        <v>74</v>
      </c>
      <c r="I164" s="57">
        <f>$G$1</f>
        <v>0.00002618254545</v>
      </c>
      <c r="J164" s="3"/>
      <c r="K164" s="3"/>
      <c r="L164" s="67"/>
      <c r="M164" s="3"/>
      <c r="N164" s="3"/>
      <c r="O164" s="3"/>
      <c r="P164" s="3"/>
      <c r="Q164" s="3"/>
      <c r="R164" s="3"/>
      <c r="S164" s="3"/>
      <c r="T164" s="3"/>
      <c r="U164" s="3"/>
      <c r="V164" s="3"/>
      <c r="W164" s="3"/>
      <c r="X164" s="3"/>
      <c r="Y164" s="3"/>
      <c r="Z164" s="3"/>
      <c r="AA164" s="3"/>
      <c r="AB164" s="3"/>
    </row>
    <row r="165">
      <c r="A165" s="3"/>
      <c r="B165" s="8" t="s">
        <v>76</v>
      </c>
      <c r="C165" s="44">
        <f>($G$1*2)*$G$5</f>
        <v>0.0000000001958644819</v>
      </c>
      <c r="D165" s="3"/>
      <c r="E165" s="3"/>
      <c r="F165" s="3"/>
      <c r="G165" s="3"/>
      <c r="H165" s="3"/>
      <c r="I165" s="3"/>
      <c r="J165" s="3"/>
      <c r="K165" s="3"/>
      <c r="L165" s="3"/>
      <c r="M165" s="3"/>
      <c r="N165" s="3"/>
      <c r="O165" s="3"/>
      <c r="P165" s="3"/>
      <c r="Q165" s="3"/>
      <c r="R165" s="3"/>
      <c r="S165" s="3"/>
      <c r="T165" s="3"/>
      <c r="U165" s="3"/>
      <c r="V165" s="3"/>
      <c r="W165" s="3"/>
      <c r="X165" s="3"/>
      <c r="Y165" s="3"/>
      <c r="Z165" s="3"/>
      <c r="AA165" s="3"/>
      <c r="AB165" s="3"/>
    </row>
    <row r="166">
      <c r="A166" s="60">
        <f>A156+J161</f>
        <v>20613</v>
      </c>
      <c r="B166" s="4" t="s">
        <v>77</v>
      </c>
      <c r="C166" s="73">
        <f>E159-(SUM(C162:C165)+(E157*J161))</f>
        <v>0.4498592869</v>
      </c>
      <c r="D166" s="4" t="s">
        <v>77</v>
      </c>
      <c r="E166" s="49">
        <f>E159-(J161*E157)</f>
        <v>0.4503410477</v>
      </c>
      <c r="F166" s="3"/>
      <c r="G166" s="3"/>
      <c r="H166" s="61" t="s">
        <v>77</v>
      </c>
      <c r="I166" s="74">
        <f>(I161-(sum(I162:I164)))</f>
        <v>0.0005531366956</v>
      </c>
      <c r="J166" s="3"/>
      <c r="K166" s="3"/>
      <c r="L166" s="3"/>
      <c r="M166" s="3"/>
      <c r="N166" s="3"/>
      <c r="O166" s="3"/>
      <c r="P166" s="3"/>
      <c r="Q166" s="3"/>
      <c r="R166" s="3"/>
      <c r="S166" s="3"/>
      <c r="T166" s="3"/>
      <c r="U166" s="3"/>
      <c r="V166" s="3"/>
      <c r="W166" s="3"/>
      <c r="X166" s="3"/>
      <c r="Y166" s="3"/>
      <c r="Z166" s="3"/>
      <c r="AA166" s="3"/>
      <c r="AB166" s="3"/>
    </row>
    <row r="167">
      <c r="A167" s="3"/>
      <c r="B167" s="8" t="s">
        <v>80</v>
      </c>
      <c r="C167" s="40">
        <f>($G$1*(((G162-G161)/G161)+1))</f>
        <v>0.0004817588364</v>
      </c>
      <c r="D167" s="8" t="s">
        <v>81</v>
      </c>
      <c r="E167" s="57">
        <f>$G$1+$G$6</f>
        <v>0.00002664371665</v>
      </c>
      <c r="F167" s="3"/>
      <c r="G167" s="67"/>
      <c r="H167" s="3" t="s">
        <v>81</v>
      </c>
      <c r="I167" s="57">
        <f>$E$7</f>
        <v>0.00002664371665</v>
      </c>
      <c r="J167" s="3"/>
      <c r="K167" s="3"/>
      <c r="L167" s="67"/>
      <c r="M167" s="3"/>
      <c r="N167" s="3"/>
      <c r="O167" s="3"/>
      <c r="P167" s="3"/>
      <c r="Q167" s="3"/>
      <c r="R167" s="3"/>
      <c r="S167" s="3"/>
      <c r="T167" s="3"/>
      <c r="U167" s="3"/>
      <c r="V167" s="3"/>
      <c r="W167" s="3"/>
      <c r="X167" s="3"/>
      <c r="Y167" s="3"/>
      <c r="Z167" s="3"/>
      <c r="AA167" s="3"/>
      <c r="AB167" s="3"/>
    </row>
    <row r="168">
      <c r="A168" s="3"/>
      <c r="B168" s="8" t="s">
        <v>82</v>
      </c>
      <c r="C168" s="40">
        <f>$G$1+((128*5E-11)*19)</f>
        <v>0.00002630414545</v>
      </c>
      <c r="D168" s="8"/>
      <c r="E168" s="8"/>
      <c r="F168" s="8"/>
      <c r="G168" s="3"/>
      <c r="H168" s="8"/>
      <c r="I168" s="3"/>
      <c r="J168" s="3"/>
      <c r="K168" s="3"/>
      <c r="L168" s="3"/>
      <c r="M168" s="3"/>
      <c r="N168" s="3"/>
      <c r="O168" s="3"/>
      <c r="P168" s="3"/>
      <c r="Q168" s="3"/>
      <c r="R168" s="3"/>
      <c r="S168" s="3"/>
      <c r="T168" s="3"/>
      <c r="U168" s="3"/>
      <c r="V168" s="3"/>
      <c r="W168" s="3"/>
      <c r="X168" s="3"/>
      <c r="Y168" s="3"/>
      <c r="Z168" s="3"/>
      <c r="AA168" s="3"/>
      <c r="AB168" s="3"/>
    </row>
    <row r="169">
      <c r="A169" s="3"/>
      <c r="B169" s="4" t="s">
        <v>77</v>
      </c>
      <c r="C169" s="75">
        <f>C166-(sum(C167:C168))</f>
        <v>0.4493512239</v>
      </c>
      <c r="D169" s="4" t="s">
        <v>77</v>
      </c>
      <c r="E169" s="45">
        <f>E166-$E$7</f>
        <v>0.4503144039</v>
      </c>
      <c r="F169" s="8"/>
      <c r="G169" s="8"/>
      <c r="H169" s="61" t="s">
        <v>77</v>
      </c>
      <c r="I169" s="74">
        <f>I166-$E$7</f>
        <v>0.000526492979</v>
      </c>
      <c r="J169" s="71">
        <f>I169-(I167*42)</f>
        <v>-0.0005925431205</v>
      </c>
      <c r="K169" s="3"/>
      <c r="L169" s="3"/>
      <c r="M169" s="3"/>
      <c r="N169" s="3"/>
      <c r="O169" s="3"/>
      <c r="P169" s="3"/>
      <c r="Q169" s="3"/>
      <c r="R169" s="3"/>
      <c r="S169" s="3"/>
      <c r="T169" s="3"/>
      <c r="U169" s="3"/>
      <c r="V169" s="3"/>
      <c r="W169" s="3"/>
      <c r="X169" s="3"/>
      <c r="Y169" s="3"/>
      <c r="Z169" s="3"/>
      <c r="AA169" s="3"/>
      <c r="AB169" s="3"/>
    </row>
    <row r="170">
      <c r="A170" s="3"/>
      <c r="B170" s="8"/>
      <c r="C170" s="62"/>
      <c r="D170" s="8"/>
      <c r="E170" s="67"/>
      <c r="F170" s="53"/>
      <c r="G170" s="52"/>
      <c r="H170" s="3"/>
      <c r="I170" s="3"/>
      <c r="J170" s="61" t="s">
        <v>86</v>
      </c>
      <c r="K170" s="49">
        <f>G161+K160</f>
        <v>113</v>
      </c>
      <c r="L170" s="3"/>
      <c r="M170" s="3"/>
      <c r="N170" s="3"/>
      <c r="O170" s="3"/>
      <c r="P170" s="3"/>
      <c r="Q170" s="3"/>
      <c r="R170" s="3"/>
      <c r="S170" s="3"/>
      <c r="T170" s="3"/>
      <c r="U170" s="3"/>
      <c r="V170" s="3"/>
      <c r="W170" s="3"/>
      <c r="X170" s="3"/>
      <c r="Y170" s="3"/>
      <c r="Z170" s="3"/>
      <c r="AA170" s="3"/>
      <c r="AB170" s="3"/>
    </row>
    <row r="171">
      <c r="A171" s="36">
        <f>1+A161</f>
        <v>18</v>
      </c>
      <c r="B171" s="35" t="s">
        <v>64</v>
      </c>
      <c r="C171" s="8"/>
      <c r="D171" s="4" t="s">
        <v>65</v>
      </c>
      <c r="E171" s="68"/>
      <c r="F171" s="69" t="s">
        <v>70</v>
      </c>
      <c r="G171" s="70">
        <f>ROUND(0.05*G172,0)</f>
        <v>4</v>
      </c>
      <c r="H171" s="61" t="s">
        <v>84</v>
      </c>
      <c r="I171" s="71">
        <f>C169-(J171*sum(C167:C168))</f>
        <v>0.0007316109977</v>
      </c>
      <c r="J171" s="66">
        <v>883.0</v>
      </c>
      <c r="K171" s="3"/>
      <c r="L171" s="3"/>
      <c r="M171" s="3"/>
      <c r="N171" s="3"/>
      <c r="O171" s="3"/>
      <c r="P171" s="3"/>
      <c r="Q171" s="3"/>
      <c r="R171" s="3"/>
      <c r="S171" s="3"/>
      <c r="T171" s="3"/>
      <c r="U171" s="3"/>
      <c r="V171" s="3"/>
      <c r="W171" s="3"/>
      <c r="X171" s="3"/>
      <c r="Y171" s="3"/>
      <c r="Z171" s="3"/>
      <c r="AA171" s="3"/>
      <c r="AB171" s="3"/>
    </row>
    <row r="172">
      <c r="A172" s="3"/>
      <c r="B172" s="8" t="s">
        <v>69</v>
      </c>
      <c r="C172" s="40">
        <f>$G$1</f>
        <v>0.00002618254545</v>
      </c>
      <c r="D172" s="8" t="s">
        <v>69</v>
      </c>
      <c r="E172" s="40">
        <f t="shared" ref="E172:E174" si="17">$G$1</f>
        <v>0.00002618254545</v>
      </c>
      <c r="F172" s="8" t="s">
        <v>73</v>
      </c>
      <c r="G172" s="16">
        <f>200-K170</f>
        <v>87</v>
      </c>
      <c r="H172" s="3" t="s">
        <v>69</v>
      </c>
      <c r="I172" s="57">
        <f>$E$2</f>
        <v>0.00002618254545</v>
      </c>
      <c r="J172" s="3"/>
      <c r="K172" s="3"/>
      <c r="L172" s="67"/>
      <c r="M172" s="3"/>
      <c r="N172" s="3"/>
      <c r="O172" s="3"/>
      <c r="P172" s="3"/>
      <c r="Q172" s="3"/>
      <c r="R172" s="3"/>
      <c r="S172" s="3"/>
      <c r="T172" s="3"/>
      <c r="U172" s="3"/>
      <c r="V172" s="3"/>
      <c r="W172" s="3"/>
      <c r="X172" s="3"/>
      <c r="Y172" s="3"/>
      <c r="Z172" s="3"/>
      <c r="AA172" s="3"/>
      <c r="AB172" s="3"/>
    </row>
    <row r="173">
      <c r="A173" s="3"/>
      <c r="B173" s="8" t="s">
        <v>72</v>
      </c>
      <c r="C173" s="42">
        <f>($G$1*((G172-G171)/G171))*$G$5</f>
        <v>0.000000002032093999</v>
      </c>
      <c r="D173" s="8" t="s">
        <v>72</v>
      </c>
      <c r="E173" s="44">
        <f t="shared" si="17"/>
        <v>0.00002618254545</v>
      </c>
      <c r="F173" s="58" t="s">
        <v>75</v>
      </c>
      <c r="G173" s="72">
        <f>sum(C172:C175)+sum(C177:C178)</f>
        <v>0.001165247101</v>
      </c>
      <c r="H173" s="3" t="s">
        <v>72</v>
      </c>
      <c r="I173" s="42">
        <f>$E$3</f>
        <v>0</v>
      </c>
      <c r="J173" s="3"/>
      <c r="K173" s="3"/>
      <c r="L173" s="67"/>
      <c r="M173" s="3"/>
      <c r="N173" s="3"/>
      <c r="O173" s="3"/>
      <c r="P173" s="3"/>
      <c r="Q173" s="3"/>
      <c r="R173" s="3"/>
      <c r="S173" s="3"/>
      <c r="T173" s="3"/>
      <c r="U173" s="3"/>
      <c r="V173" s="3"/>
      <c r="W173" s="3"/>
      <c r="X173" s="3"/>
      <c r="Y173" s="3"/>
      <c r="Z173" s="3"/>
      <c r="AA173" s="3"/>
      <c r="AB173" s="3"/>
    </row>
    <row r="174">
      <c r="A174" s="8"/>
      <c r="B174" s="8" t="s">
        <v>74</v>
      </c>
      <c r="C174" s="40">
        <f>$G$1*((G172-G171)/G171)</f>
        <v>0.0005432878182</v>
      </c>
      <c r="D174" s="8" t="s">
        <v>74</v>
      </c>
      <c r="E174" s="40">
        <f t="shared" si="17"/>
        <v>0.00002618254545</v>
      </c>
      <c r="F174" s="3" t="s">
        <v>85</v>
      </c>
      <c r="G174" s="60">
        <f>Round(G172/G171,0)</f>
        <v>22</v>
      </c>
      <c r="H174" s="3" t="s">
        <v>74</v>
      </c>
      <c r="I174" s="57">
        <f>$G$1</f>
        <v>0.00002618254545</v>
      </c>
      <c r="J174" s="3"/>
      <c r="K174" s="3"/>
      <c r="L174" s="67"/>
      <c r="M174" s="3"/>
      <c r="N174" s="3"/>
      <c r="O174" s="3"/>
      <c r="P174" s="3"/>
      <c r="Q174" s="3"/>
      <c r="R174" s="3"/>
      <c r="S174" s="3"/>
      <c r="T174" s="3"/>
      <c r="U174" s="3"/>
      <c r="V174" s="3"/>
      <c r="W174" s="3"/>
      <c r="X174" s="3"/>
      <c r="Y174" s="3"/>
      <c r="Z174" s="3"/>
      <c r="AA174" s="3"/>
      <c r="AB174" s="3"/>
    </row>
    <row r="175">
      <c r="A175" s="3"/>
      <c r="B175" s="8" t="s">
        <v>76</v>
      </c>
      <c r="C175" s="44">
        <f>($G$1*2)*$G$5</f>
        <v>0.0000000001958644819</v>
      </c>
      <c r="D175" s="3"/>
      <c r="E175" s="3"/>
      <c r="F175" s="3"/>
      <c r="G175" s="3"/>
      <c r="H175" s="3"/>
      <c r="I175" s="3"/>
      <c r="J175" s="3"/>
      <c r="K175" s="3"/>
      <c r="L175" s="3"/>
      <c r="M175" s="3"/>
      <c r="N175" s="3"/>
      <c r="O175" s="3"/>
      <c r="P175" s="3"/>
      <c r="Q175" s="3"/>
      <c r="R175" s="3"/>
      <c r="S175" s="3"/>
      <c r="T175" s="3"/>
      <c r="U175" s="3"/>
      <c r="V175" s="3"/>
      <c r="W175" s="3"/>
      <c r="X175" s="3"/>
      <c r="Y175" s="3"/>
      <c r="Z175" s="3"/>
      <c r="AA175" s="3"/>
      <c r="AB175" s="3"/>
    </row>
    <row r="176">
      <c r="A176" s="60">
        <f>A166+J171</f>
        <v>21496</v>
      </c>
      <c r="B176" s="4" t="s">
        <v>77</v>
      </c>
      <c r="C176" s="73">
        <f>E169-(SUM(C172:C175)+(E167*J171))</f>
        <v>0.4262185295</v>
      </c>
      <c r="D176" s="4" t="s">
        <v>77</v>
      </c>
      <c r="E176" s="49">
        <f>E169-(J171*E167)</f>
        <v>0.4267880021</v>
      </c>
      <c r="F176" s="3"/>
      <c r="G176" s="3"/>
      <c r="H176" s="61" t="s">
        <v>77</v>
      </c>
      <c r="I176" s="74">
        <f>(I171-(sum(I172:I174)))</f>
        <v>0.0006792458088</v>
      </c>
      <c r="J176" s="3"/>
      <c r="K176" s="3"/>
      <c r="L176" s="3"/>
      <c r="M176" s="3"/>
      <c r="N176" s="3"/>
      <c r="O176" s="3"/>
      <c r="P176" s="3"/>
      <c r="Q176" s="3"/>
      <c r="R176" s="3"/>
      <c r="S176" s="3"/>
      <c r="T176" s="3"/>
      <c r="U176" s="3"/>
      <c r="V176" s="3"/>
      <c r="W176" s="3"/>
      <c r="X176" s="3"/>
      <c r="Y176" s="3"/>
      <c r="Z176" s="3"/>
      <c r="AA176" s="3"/>
      <c r="AB176" s="3"/>
    </row>
    <row r="177">
      <c r="A177" s="3"/>
      <c r="B177" s="8" t="s">
        <v>80</v>
      </c>
      <c r="C177" s="40">
        <f>($G$1*(((G172-G171)/G171)+1))</f>
        <v>0.0005694703636</v>
      </c>
      <c r="D177" s="8" t="s">
        <v>81</v>
      </c>
      <c r="E177" s="57">
        <f>$G$1+$G$6</f>
        <v>0.00002664371665</v>
      </c>
      <c r="F177" s="3"/>
      <c r="G177" s="67"/>
      <c r="H177" s="3" t="s">
        <v>81</v>
      </c>
      <c r="I177" s="57">
        <f>$E$7</f>
        <v>0.00002664371665</v>
      </c>
      <c r="J177" s="3"/>
      <c r="K177" s="3"/>
      <c r="L177" s="67"/>
      <c r="M177" s="3"/>
      <c r="N177" s="3"/>
      <c r="O177" s="3"/>
      <c r="P177" s="3"/>
      <c r="Q177" s="3"/>
      <c r="R177" s="3"/>
      <c r="S177" s="3"/>
      <c r="T177" s="3"/>
      <c r="U177" s="3"/>
      <c r="V177" s="3"/>
      <c r="W177" s="3"/>
      <c r="X177" s="3"/>
      <c r="Y177" s="3"/>
      <c r="Z177" s="3"/>
      <c r="AA177" s="3"/>
      <c r="AB177" s="3"/>
    </row>
    <row r="178">
      <c r="A178" s="3"/>
      <c r="B178" s="8" t="s">
        <v>82</v>
      </c>
      <c r="C178" s="40">
        <f>$G$1+((128*5E-11)*19)</f>
        <v>0.00002630414545</v>
      </c>
      <c r="D178" s="8"/>
      <c r="E178" s="8"/>
      <c r="F178" s="8"/>
      <c r="G178" s="3"/>
      <c r="H178" s="8"/>
      <c r="I178" s="3"/>
      <c r="J178" s="3"/>
      <c r="K178" s="3"/>
      <c r="L178" s="3"/>
      <c r="M178" s="3"/>
      <c r="N178" s="3"/>
      <c r="O178" s="3"/>
      <c r="P178" s="3"/>
      <c r="Q178" s="3"/>
      <c r="R178" s="3"/>
      <c r="S178" s="3"/>
      <c r="T178" s="3"/>
      <c r="U178" s="3"/>
      <c r="V178" s="3"/>
      <c r="W178" s="3"/>
      <c r="X178" s="3"/>
      <c r="Y178" s="3"/>
      <c r="Z178" s="3"/>
      <c r="AA178" s="3"/>
      <c r="AB178" s="3"/>
    </row>
    <row r="179">
      <c r="A179" s="3"/>
      <c r="B179" s="4" t="s">
        <v>77</v>
      </c>
      <c r="C179" s="75">
        <f>C176-(sum(C177:C178))</f>
        <v>0.425622755</v>
      </c>
      <c r="D179" s="4" t="s">
        <v>77</v>
      </c>
      <c r="E179" s="45">
        <f>E176-$E$7</f>
        <v>0.4267613584</v>
      </c>
      <c r="F179" s="8"/>
      <c r="G179" s="8"/>
      <c r="H179" s="61" t="s">
        <v>77</v>
      </c>
      <c r="I179" s="74">
        <f>I176-$E$7</f>
        <v>0.0006526020922</v>
      </c>
      <c r="J179" s="71">
        <f>I179-(I177*42)</f>
        <v>-0.0004664340073</v>
      </c>
      <c r="K179" s="3"/>
      <c r="L179" s="3"/>
      <c r="M179" s="3"/>
      <c r="N179" s="3"/>
      <c r="O179" s="3"/>
      <c r="P179" s="3"/>
      <c r="Q179" s="3"/>
      <c r="R179" s="3"/>
      <c r="S179" s="3"/>
      <c r="T179" s="3"/>
      <c r="U179" s="3"/>
      <c r="V179" s="3"/>
      <c r="W179" s="3"/>
      <c r="X179" s="3"/>
      <c r="Y179" s="3"/>
      <c r="Z179" s="3"/>
      <c r="AA179" s="3"/>
      <c r="AB179" s="3"/>
    </row>
    <row r="180">
      <c r="A180" s="3"/>
      <c r="B180" s="8"/>
      <c r="C180" s="62"/>
      <c r="D180" s="8"/>
      <c r="E180" s="67"/>
      <c r="F180" s="53"/>
      <c r="G180" s="52"/>
      <c r="H180" s="3"/>
      <c r="I180" s="3"/>
      <c r="J180" s="61" t="s">
        <v>86</v>
      </c>
      <c r="K180" s="49">
        <f>G171+K170</f>
        <v>117</v>
      </c>
      <c r="L180" s="3"/>
      <c r="M180" s="3"/>
      <c r="N180" s="3"/>
      <c r="O180" s="3"/>
      <c r="P180" s="3"/>
      <c r="Q180" s="3"/>
      <c r="R180" s="3"/>
      <c r="S180" s="3"/>
      <c r="T180" s="3"/>
      <c r="U180" s="3"/>
      <c r="V180" s="3"/>
      <c r="W180" s="3"/>
      <c r="X180" s="3"/>
      <c r="Y180" s="3"/>
      <c r="Z180" s="3"/>
      <c r="AA180" s="3"/>
      <c r="AB180" s="3"/>
    </row>
    <row r="181">
      <c r="A181" s="36">
        <f>1+A171</f>
        <v>19</v>
      </c>
      <c r="B181" s="35" t="s">
        <v>64</v>
      </c>
      <c r="C181" s="8"/>
      <c r="D181" s="4" t="s">
        <v>65</v>
      </c>
      <c r="E181" s="68"/>
      <c r="F181" s="69" t="s">
        <v>70</v>
      </c>
      <c r="G181" s="70">
        <f>ROUND(0.05*G182,0)</f>
        <v>4</v>
      </c>
      <c r="H181" s="61" t="s">
        <v>84</v>
      </c>
      <c r="I181" s="71">
        <f>C179-(J181*sum(C177:C178))</f>
        <v>0.0008355300561</v>
      </c>
      <c r="J181" s="66">
        <v>713.0</v>
      </c>
      <c r="K181" s="3"/>
      <c r="L181" s="3"/>
      <c r="M181" s="3"/>
      <c r="N181" s="3"/>
      <c r="O181" s="3"/>
      <c r="P181" s="3"/>
      <c r="Q181" s="3"/>
      <c r="R181" s="3"/>
      <c r="S181" s="3"/>
      <c r="T181" s="3"/>
      <c r="U181" s="3"/>
      <c r="V181" s="3"/>
      <c r="W181" s="3"/>
      <c r="X181" s="3"/>
      <c r="Y181" s="3"/>
      <c r="Z181" s="3"/>
      <c r="AA181" s="3"/>
      <c r="AB181" s="3"/>
    </row>
    <row r="182">
      <c r="A182" s="3"/>
      <c r="B182" s="8" t="s">
        <v>69</v>
      </c>
      <c r="C182" s="40">
        <f>$G$1</f>
        <v>0.00002618254545</v>
      </c>
      <c r="D182" s="8" t="s">
        <v>69</v>
      </c>
      <c r="E182" s="40">
        <f t="shared" ref="E182:E184" si="18">$G$1</f>
        <v>0.00002618254545</v>
      </c>
      <c r="F182" s="8" t="s">
        <v>73</v>
      </c>
      <c r="G182" s="16">
        <f>200-K180</f>
        <v>83</v>
      </c>
      <c r="H182" s="3" t="s">
        <v>69</v>
      </c>
      <c r="I182" s="57">
        <f>$E$2</f>
        <v>0.00002618254545</v>
      </c>
      <c r="J182" s="3"/>
      <c r="K182" s="3"/>
      <c r="L182" s="67"/>
      <c r="M182" s="3"/>
      <c r="N182" s="3"/>
      <c r="O182" s="3"/>
      <c r="P182" s="3"/>
      <c r="Q182" s="3"/>
      <c r="R182" s="3"/>
      <c r="S182" s="3"/>
      <c r="T182" s="3"/>
      <c r="U182" s="3"/>
      <c r="V182" s="3"/>
      <c r="W182" s="3"/>
      <c r="X182" s="3"/>
      <c r="Y182" s="3"/>
      <c r="Z182" s="3"/>
      <c r="AA182" s="3"/>
      <c r="AB182" s="3"/>
    </row>
    <row r="183">
      <c r="A183" s="3"/>
      <c r="B183" s="8" t="s">
        <v>72</v>
      </c>
      <c r="C183" s="42">
        <f>($G$1*((G182-G181)/G181))*$G$5</f>
        <v>0.000000001934161758</v>
      </c>
      <c r="D183" s="8" t="s">
        <v>72</v>
      </c>
      <c r="E183" s="44">
        <f t="shared" si="18"/>
        <v>0.00002618254545</v>
      </c>
      <c r="F183" s="58" t="s">
        <v>75</v>
      </c>
      <c r="G183" s="72">
        <f>sum(C182:C185)+sum(C187:C188)</f>
        <v>0.001112881912</v>
      </c>
      <c r="H183" s="3" t="s">
        <v>72</v>
      </c>
      <c r="I183" s="42">
        <f>$E$3</f>
        <v>0</v>
      </c>
      <c r="J183" s="3"/>
      <c r="K183" s="3"/>
      <c r="L183" s="67"/>
      <c r="M183" s="3"/>
      <c r="N183" s="3"/>
      <c r="O183" s="3"/>
      <c r="P183" s="3"/>
      <c r="Q183" s="3"/>
      <c r="R183" s="3"/>
      <c r="S183" s="3"/>
      <c r="T183" s="3"/>
      <c r="U183" s="3"/>
      <c r="V183" s="3"/>
      <c r="W183" s="3"/>
      <c r="X183" s="3"/>
      <c r="Y183" s="3"/>
      <c r="Z183" s="3"/>
      <c r="AA183" s="3"/>
      <c r="AB183" s="3"/>
    </row>
    <row r="184">
      <c r="A184" s="8"/>
      <c r="B184" s="8" t="s">
        <v>74</v>
      </c>
      <c r="C184" s="40">
        <f>$G$1*((G182-G181)/G181)</f>
        <v>0.0005171052727</v>
      </c>
      <c r="D184" s="8" t="s">
        <v>74</v>
      </c>
      <c r="E184" s="40">
        <f t="shared" si="18"/>
        <v>0.00002618254545</v>
      </c>
      <c r="F184" s="3" t="s">
        <v>85</v>
      </c>
      <c r="G184" s="60">
        <f>Round(G182/G181,0)</f>
        <v>21</v>
      </c>
      <c r="H184" s="3" t="s">
        <v>74</v>
      </c>
      <c r="I184" s="57">
        <f>$G$1</f>
        <v>0.00002618254545</v>
      </c>
      <c r="J184" s="3"/>
      <c r="K184" s="3"/>
      <c r="L184" s="67"/>
      <c r="M184" s="3"/>
      <c r="N184" s="3"/>
      <c r="O184" s="3"/>
      <c r="P184" s="3"/>
      <c r="Q184" s="3"/>
      <c r="R184" s="3"/>
      <c r="S184" s="3"/>
      <c r="T184" s="3"/>
      <c r="U184" s="3"/>
      <c r="V184" s="3"/>
      <c r="W184" s="3"/>
      <c r="X184" s="3"/>
      <c r="Y184" s="3"/>
      <c r="Z184" s="3"/>
      <c r="AA184" s="3"/>
      <c r="AB184" s="3"/>
    </row>
    <row r="185">
      <c r="A185" s="3"/>
      <c r="B185" s="8" t="s">
        <v>76</v>
      </c>
      <c r="C185" s="44">
        <f>($G$1*2)*$G$5</f>
        <v>0.0000000001958644819</v>
      </c>
      <c r="D185" s="3"/>
      <c r="E185" s="3"/>
      <c r="F185" s="3"/>
      <c r="G185" s="3"/>
      <c r="H185" s="3"/>
      <c r="I185" s="3"/>
      <c r="J185" s="3"/>
      <c r="K185" s="3"/>
      <c r="L185" s="3"/>
      <c r="M185" s="3"/>
      <c r="N185" s="3"/>
      <c r="O185" s="3"/>
      <c r="P185" s="3"/>
      <c r="Q185" s="3"/>
      <c r="R185" s="3"/>
      <c r="S185" s="3"/>
      <c r="T185" s="3"/>
      <c r="U185" s="3"/>
      <c r="V185" s="3"/>
      <c r="W185" s="3"/>
      <c r="X185" s="3"/>
      <c r="Y185" s="3"/>
      <c r="Z185" s="3"/>
      <c r="AA185" s="3"/>
      <c r="AB185" s="3"/>
    </row>
    <row r="186">
      <c r="A186" s="60">
        <f>A176+J181</f>
        <v>22209</v>
      </c>
      <c r="B186" s="4" t="s">
        <v>77</v>
      </c>
      <c r="C186" s="73">
        <f>E179-(SUM(C182:C185)+(E177*J181))</f>
        <v>0.4072210985</v>
      </c>
      <c r="D186" s="4" t="s">
        <v>77</v>
      </c>
      <c r="E186" s="49">
        <f>E179-(J181*E177)</f>
        <v>0.4077643884</v>
      </c>
      <c r="F186" s="3"/>
      <c r="G186" s="3"/>
      <c r="H186" s="61" t="s">
        <v>77</v>
      </c>
      <c r="I186" s="74">
        <f>(I181-(sum(I182:I184)))</f>
        <v>0.0007831648672</v>
      </c>
      <c r="J186" s="3"/>
      <c r="K186" s="3"/>
      <c r="L186" s="3"/>
      <c r="M186" s="3"/>
      <c r="N186" s="3"/>
      <c r="O186" s="3"/>
      <c r="P186" s="3"/>
      <c r="Q186" s="3"/>
      <c r="R186" s="3"/>
      <c r="S186" s="3"/>
      <c r="T186" s="3"/>
      <c r="U186" s="3"/>
      <c r="V186" s="3"/>
      <c r="W186" s="3"/>
      <c r="X186" s="3"/>
      <c r="Y186" s="3"/>
      <c r="Z186" s="3"/>
      <c r="AA186" s="3"/>
      <c r="AB186" s="3"/>
    </row>
    <row r="187">
      <c r="A187" s="3"/>
      <c r="B187" s="8" t="s">
        <v>80</v>
      </c>
      <c r="C187" s="40">
        <f>($G$1*(((G182-G181)/G181)+1))</f>
        <v>0.0005432878182</v>
      </c>
      <c r="D187" s="8" t="s">
        <v>81</v>
      </c>
      <c r="E187" s="57">
        <f>$G$1+$G$6</f>
        <v>0.00002664371665</v>
      </c>
      <c r="F187" s="3"/>
      <c r="G187" s="67"/>
      <c r="H187" s="3" t="s">
        <v>81</v>
      </c>
      <c r="I187" s="57">
        <f>$E$7</f>
        <v>0.00002664371665</v>
      </c>
      <c r="J187" s="3"/>
      <c r="K187" s="3"/>
      <c r="L187" s="67"/>
      <c r="M187" s="3"/>
      <c r="N187" s="3"/>
      <c r="O187" s="3"/>
      <c r="P187" s="3"/>
      <c r="Q187" s="3"/>
      <c r="R187" s="3"/>
      <c r="S187" s="3"/>
      <c r="T187" s="3"/>
      <c r="U187" s="3"/>
      <c r="V187" s="3"/>
      <c r="W187" s="3"/>
      <c r="X187" s="3"/>
      <c r="Y187" s="3"/>
      <c r="Z187" s="3"/>
      <c r="AA187" s="3"/>
      <c r="AB187" s="3"/>
    </row>
    <row r="188">
      <c r="A188" s="3"/>
      <c r="B188" s="8" t="s">
        <v>82</v>
      </c>
      <c r="C188" s="40">
        <f>$G$1+((128*5E-11)*19)</f>
        <v>0.00002630414545</v>
      </c>
      <c r="D188" s="8"/>
      <c r="E188" s="8"/>
      <c r="F188" s="8"/>
      <c r="G188" s="3"/>
      <c r="H188" s="8"/>
      <c r="I188" s="3"/>
      <c r="J188" s="3"/>
      <c r="K188" s="3"/>
      <c r="L188" s="3"/>
      <c r="M188" s="3"/>
      <c r="N188" s="3"/>
      <c r="O188" s="3"/>
      <c r="P188" s="3"/>
      <c r="Q188" s="3"/>
      <c r="R188" s="3"/>
      <c r="S188" s="3"/>
      <c r="T188" s="3"/>
      <c r="U188" s="3"/>
      <c r="V188" s="3"/>
      <c r="W188" s="3"/>
      <c r="X188" s="3"/>
      <c r="Y188" s="3"/>
      <c r="Z188" s="3"/>
      <c r="AA188" s="3"/>
      <c r="AB188" s="3"/>
    </row>
    <row r="189">
      <c r="A189" s="3"/>
      <c r="B189" s="4" t="s">
        <v>77</v>
      </c>
      <c r="C189" s="75">
        <f>C186-(sum(C187:C188))</f>
        <v>0.4066515065</v>
      </c>
      <c r="D189" s="4" t="s">
        <v>77</v>
      </c>
      <c r="E189" s="45">
        <f>E186-$E$7</f>
        <v>0.4077377447</v>
      </c>
      <c r="F189" s="8"/>
      <c r="G189" s="8"/>
      <c r="H189" s="61" t="s">
        <v>77</v>
      </c>
      <c r="I189" s="74">
        <f>I186-$E$7</f>
        <v>0.0007565211506</v>
      </c>
      <c r="J189" s="71">
        <f>I189-(I187*42)</f>
        <v>-0.0003625149489</v>
      </c>
      <c r="K189" s="3"/>
      <c r="L189" s="3"/>
      <c r="M189" s="3"/>
      <c r="N189" s="3"/>
      <c r="O189" s="3"/>
      <c r="P189" s="3"/>
      <c r="Q189" s="3"/>
      <c r="R189" s="3"/>
      <c r="S189" s="3"/>
      <c r="T189" s="3"/>
      <c r="U189" s="3"/>
      <c r="V189" s="3"/>
      <c r="W189" s="3"/>
      <c r="X189" s="3"/>
      <c r="Y189" s="3"/>
      <c r="Z189" s="3"/>
      <c r="AA189" s="3"/>
      <c r="AB189" s="3"/>
    </row>
    <row r="190">
      <c r="A190" s="3"/>
      <c r="B190" s="8"/>
      <c r="C190" s="62"/>
      <c r="D190" s="8"/>
      <c r="E190" s="67"/>
      <c r="F190" s="53"/>
      <c r="G190" s="52"/>
      <c r="H190" s="3"/>
      <c r="I190" s="3"/>
      <c r="J190" s="61" t="s">
        <v>86</v>
      </c>
      <c r="K190" s="49">
        <f>G181+K180</f>
        <v>121</v>
      </c>
      <c r="L190" s="3"/>
      <c r="M190" s="3"/>
      <c r="N190" s="3"/>
      <c r="O190" s="3"/>
      <c r="P190" s="3"/>
      <c r="Q190" s="3"/>
      <c r="R190" s="3"/>
      <c r="S190" s="3"/>
      <c r="T190" s="3"/>
      <c r="U190" s="3"/>
      <c r="V190" s="3"/>
      <c r="W190" s="3"/>
      <c r="X190" s="3"/>
      <c r="Y190" s="3"/>
      <c r="Z190" s="3"/>
      <c r="AA190" s="3"/>
      <c r="AB190" s="3"/>
    </row>
    <row r="191">
      <c r="A191" s="36">
        <f>1+A181</f>
        <v>20</v>
      </c>
      <c r="B191" s="35" t="s">
        <v>64</v>
      </c>
      <c r="C191" s="8"/>
      <c r="D191" s="4" t="s">
        <v>65</v>
      </c>
      <c r="E191" s="68"/>
      <c r="F191" s="69" t="s">
        <v>70</v>
      </c>
      <c r="G191" s="70">
        <f>ROUND(0.05*G192,0)</f>
        <v>4</v>
      </c>
      <c r="H191" s="61" t="s">
        <v>84</v>
      </c>
      <c r="I191" s="71">
        <f>C189-(J191*sum(C187:C188))</f>
        <v>0.001102028426</v>
      </c>
      <c r="J191" s="66">
        <v>712.0</v>
      </c>
      <c r="K191" s="3"/>
      <c r="L191" s="3"/>
      <c r="M191" s="3"/>
      <c r="N191" s="3"/>
      <c r="O191" s="3"/>
      <c r="P191" s="3"/>
      <c r="Q191" s="3"/>
      <c r="R191" s="3"/>
      <c r="S191" s="3"/>
      <c r="T191" s="3"/>
      <c r="U191" s="3"/>
      <c r="V191" s="3"/>
      <c r="W191" s="3"/>
      <c r="X191" s="3"/>
      <c r="Y191" s="3"/>
      <c r="Z191" s="3"/>
      <c r="AA191" s="3"/>
      <c r="AB191" s="3"/>
    </row>
    <row r="192">
      <c r="A192" s="3"/>
      <c r="B192" s="8" t="s">
        <v>69</v>
      </c>
      <c r="C192" s="40">
        <f>$G$1</f>
        <v>0.00002618254545</v>
      </c>
      <c r="D192" s="8" t="s">
        <v>69</v>
      </c>
      <c r="E192" s="40">
        <f t="shared" ref="E192:E194" si="19">$G$1</f>
        <v>0.00002618254545</v>
      </c>
      <c r="F192" s="8" t="s">
        <v>73</v>
      </c>
      <c r="G192" s="16">
        <f>200-K190</f>
        <v>79</v>
      </c>
      <c r="H192" s="3" t="s">
        <v>69</v>
      </c>
      <c r="I192" s="57">
        <f>$E$2</f>
        <v>0.00002618254545</v>
      </c>
      <c r="J192" s="3"/>
      <c r="K192" s="3"/>
      <c r="L192" s="67"/>
      <c r="M192" s="3"/>
      <c r="N192" s="3"/>
      <c r="O192" s="3"/>
      <c r="P192" s="3"/>
      <c r="Q192" s="3"/>
      <c r="R192" s="3"/>
      <c r="S192" s="3"/>
      <c r="T192" s="3"/>
      <c r="U192" s="3"/>
      <c r="V192" s="3"/>
      <c r="W192" s="3"/>
      <c r="X192" s="3"/>
      <c r="Y192" s="3"/>
      <c r="Z192" s="3"/>
      <c r="AA192" s="3"/>
      <c r="AB192" s="3"/>
    </row>
    <row r="193">
      <c r="A193" s="3"/>
      <c r="B193" s="8" t="s">
        <v>72</v>
      </c>
      <c r="C193" s="42">
        <f>($G$1*((G192-G191)/G191))*$G$5</f>
        <v>0.000000001836229517</v>
      </c>
      <c r="D193" s="8" t="s">
        <v>72</v>
      </c>
      <c r="E193" s="44">
        <f t="shared" si="19"/>
        <v>0.00002618254545</v>
      </c>
      <c r="F193" s="58" t="s">
        <v>75</v>
      </c>
      <c r="G193" s="72">
        <f>sum(C192:C195)+sum(C197:C198)</f>
        <v>0.001060516723</v>
      </c>
      <c r="H193" s="3" t="s">
        <v>72</v>
      </c>
      <c r="I193" s="42">
        <f>$E$3</f>
        <v>0</v>
      </c>
      <c r="J193" s="3"/>
      <c r="K193" s="3"/>
      <c r="L193" s="67"/>
      <c r="M193" s="3"/>
      <c r="N193" s="3"/>
      <c r="O193" s="3"/>
      <c r="P193" s="3"/>
      <c r="Q193" s="3"/>
      <c r="R193" s="3"/>
      <c r="S193" s="3"/>
      <c r="T193" s="3"/>
      <c r="U193" s="3"/>
      <c r="V193" s="3"/>
      <c r="W193" s="3"/>
      <c r="X193" s="3"/>
      <c r="Y193" s="3"/>
      <c r="Z193" s="3"/>
      <c r="AA193" s="3"/>
      <c r="AB193" s="3"/>
    </row>
    <row r="194">
      <c r="A194" s="8"/>
      <c r="B194" s="8" t="s">
        <v>74</v>
      </c>
      <c r="C194" s="40">
        <f>$G$1*((G192-G191)/G191)</f>
        <v>0.0004909227273</v>
      </c>
      <c r="D194" s="8" t="s">
        <v>74</v>
      </c>
      <c r="E194" s="40">
        <f t="shared" si="19"/>
        <v>0.00002618254545</v>
      </c>
      <c r="F194" s="3" t="s">
        <v>85</v>
      </c>
      <c r="G194" s="60">
        <f>Round(G192/G191,0)</f>
        <v>20</v>
      </c>
      <c r="H194" s="3" t="s">
        <v>74</v>
      </c>
      <c r="I194" s="57">
        <f>$G$1</f>
        <v>0.00002618254545</v>
      </c>
      <c r="J194" s="3"/>
      <c r="K194" s="3"/>
      <c r="L194" s="67"/>
      <c r="M194" s="3"/>
      <c r="N194" s="3"/>
      <c r="O194" s="3"/>
      <c r="P194" s="3"/>
      <c r="Q194" s="3"/>
      <c r="R194" s="3"/>
      <c r="S194" s="3"/>
      <c r="T194" s="3"/>
      <c r="U194" s="3"/>
      <c r="V194" s="3"/>
      <c r="W194" s="3"/>
      <c r="X194" s="3"/>
      <c r="Y194" s="3"/>
      <c r="Z194" s="3"/>
      <c r="AA194" s="3"/>
      <c r="AB194" s="3"/>
    </row>
    <row r="195">
      <c r="A195" s="3"/>
      <c r="B195" s="8" t="s">
        <v>76</v>
      </c>
      <c r="C195" s="44">
        <f>($G$1*2)*$G$5</f>
        <v>0.0000000001958644819</v>
      </c>
      <c r="D195" s="3"/>
      <c r="E195" s="3"/>
      <c r="F195" s="3"/>
      <c r="G195" s="3"/>
      <c r="H195" s="3"/>
      <c r="I195" s="3"/>
      <c r="J195" s="3"/>
      <c r="K195" s="3"/>
      <c r="L195" s="3"/>
      <c r="M195" s="3"/>
      <c r="N195" s="3"/>
      <c r="O195" s="3"/>
      <c r="P195" s="3"/>
      <c r="Q195" s="3"/>
      <c r="R195" s="3"/>
      <c r="S195" s="3"/>
      <c r="T195" s="3"/>
      <c r="U195" s="3"/>
      <c r="V195" s="3"/>
      <c r="W195" s="3"/>
      <c r="X195" s="3"/>
      <c r="Y195" s="3"/>
      <c r="Z195" s="3"/>
      <c r="AA195" s="3"/>
      <c r="AB195" s="3"/>
    </row>
    <row r="196">
      <c r="A196" s="60">
        <f>A186+J191</f>
        <v>22921</v>
      </c>
      <c r="B196" s="4" t="s">
        <v>77</v>
      </c>
      <c r="C196" s="73">
        <f>E189-(SUM(C192:C195)+(E187*J191))</f>
        <v>0.3882503112</v>
      </c>
      <c r="D196" s="4" t="s">
        <v>77</v>
      </c>
      <c r="E196" s="49">
        <f>E189-(J191*E187)</f>
        <v>0.3887674185</v>
      </c>
      <c r="F196" s="3"/>
      <c r="G196" s="3"/>
      <c r="H196" s="61" t="s">
        <v>77</v>
      </c>
      <c r="I196" s="74">
        <f>(I191-(sum(I192:I194)))</f>
        <v>0.001049663237</v>
      </c>
      <c r="J196" s="3"/>
      <c r="K196" s="3"/>
      <c r="L196" s="3"/>
      <c r="M196" s="3"/>
      <c r="N196" s="3"/>
      <c r="O196" s="3"/>
      <c r="P196" s="3"/>
      <c r="Q196" s="3"/>
      <c r="R196" s="3"/>
      <c r="S196" s="3"/>
      <c r="T196" s="3"/>
      <c r="U196" s="3"/>
      <c r="V196" s="3"/>
      <c r="W196" s="3"/>
      <c r="X196" s="3"/>
      <c r="Y196" s="3"/>
      <c r="Z196" s="3"/>
      <c r="AA196" s="3"/>
      <c r="AB196" s="3"/>
    </row>
    <row r="197">
      <c r="A197" s="3"/>
      <c r="B197" s="8" t="s">
        <v>80</v>
      </c>
      <c r="C197" s="40">
        <f>($G$1*(((G192-G191)/G191)+1))</f>
        <v>0.0005171052727</v>
      </c>
      <c r="D197" s="8" t="s">
        <v>81</v>
      </c>
      <c r="E197" s="57">
        <f>$G$1+$G$6</f>
        <v>0.00002664371665</v>
      </c>
      <c r="F197" s="3"/>
      <c r="G197" s="67"/>
      <c r="H197" s="3" t="s">
        <v>81</v>
      </c>
      <c r="I197" s="57">
        <f>$E$7</f>
        <v>0.00002664371665</v>
      </c>
      <c r="J197" s="3"/>
      <c r="K197" s="3"/>
      <c r="L197" s="67"/>
      <c r="M197" s="3"/>
      <c r="N197" s="3"/>
      <c r="O197" s="3"/>
      <c r="P197" s="3"/>
      <c r="Q197" s="3"/>
      <c r="R197" s="3"/>
      <c r="S197" s="3"/>
      <c r="T197" s="3"/>
      <c r="U197" s="3"/>
      <c r="V197" s="3"/>
      <c r="W197" s="3"/>
      <c r="X197" s="3"/>
      <c r="Y197" s="3"/>
      <c r="Z197" s="3"/>
      <c r="AA197" s="3"/>
      <c r="AB197" s="3"/>
    </row>
    <row r="198">
      <c r="A198" s="3"/>
      <c r="B198" s="8" t="s">
        <v>82</v>
      </c>
      <c r="C198" s="40">
        <f>$G$1+((128*5E-11)*19)</f>
        <v>0.00002630414545</v>
      </c>
      <c r="D198" s="8"/>
      <c r="E198" s="8"/>
      <c r="F198" s="8"/>
      <c r="G198" s="3"/>
      <c r="H198" s="8"/>
      <c r="I198" s="3"/>
      <c r="J198" s="3"/>
      <c r="K198" s="3"/>
      <c r="L198" s="3"/>
      <c r="M198" s="3"/>
      <c r="N198" s="3"/>
      <c r="O198" s="3"/>
      <c r="P198" s="3"/>
      <c r="Q198" s="3"/>
      <c r="R198" s="3"/>
      <c r="S198" s="3"/>
      <c r="T198" s="3"/>
      <c r="U198" s="3"/>
      <c r="V198" s="3"/>
      <c r="W198" s="3"/>
      <c r="X198" s="3"/>
      <c r="Y198" s="3"/>
      <c r="Z198" s="3"/>
      <c r="AA198" s="3"/>
      <c r="AB198" s="3"/>
    </row>
    <row r="199">
      <c r="A199" s="3"/>
      <c r="B199" s="4" t="s">
        <v>77</v>
      </c>
      <c r="C199" s="75">
        <f>C196-(sum(C197:C198))</f>
        <v>0.3877069017</v>
      </c>
      <c r="D199" s="4" t="s">
        <v>77</v>
      </c>
      <c r="E199" s="45">
        <f>E196-$E$7</f>
        <v>0.3887407748</v>
      </c>
      <c r="F199" s="8"/>
      <c r="G199" s="8"/>
      <c r="H199" s="61" t="s">
        <v>77</v>
      </c>
      <c r="I199" s="74">
        <f>I196-$E$7</f>
        <v>0.001023019521</v>
      </c>
      <c r="J199" s="71">
        <f>I199-(I197*42)</f>
        <v>-0.00009601657869</v>
      </c>
      <c r="K199" s="3"/>
      <c r="L199" s="3"/>
      <c r="M199" s="3"/>
      <c r="N199" s="3"/>
      <c r="O199" s="3"/>
      <c r="P199" s="3"/>
      <c r="Q199" s="3"/>
      <c r="R199" s="3"/>
      <c r="S199" s="3"/>
      <c r="T199" s="3"/>
      <c r="U199" s="3"/>
      <c r="V199" s="3"/>
      <c r="W199" s="3"/>
      <c r="X199" s="3"/>
      <c r="Y199" s="3"/>
      <c r="Z199" s="3"/>
      <c r="AA199" s="3"/>
      <c r="AB199" s="3"/>
    </row>
    <row r="200">
      <c r="A200" s="3"/>
      <c r="B200" s="8"/>
      <c r="C200" s="62"/>
      <c r="D200" s="8"/>
      <c r="E200" s="67"/>
      <c r="F200" s="53"/>
      <c r="G200" s="52"/>
      <c r="H200" s="3"/>
      <c r="I200" s="3"/>
      <c r="J200" s="61" t="s">
        <v>86</v>
      </c>
      <c r="K200" s="49">
        <f>G191+K190</f>
        <v>125</v>
      </c>
      <c r="L200" s="3"/>
      <c r="M200" s="3"/>
      <c r="N200" s="3"/>
      <c r="O200" s="3"/>
      <c r="P200" s="3"/>
      <c r="Q200" s="3"/>
      <c r="R200" s="3"/>
      <c r="S200" s="3"/>
      <c r="T200" s="3"/>
      <c r="U200" s="3"/>
      <c r="V200" s="3"/>
      <c r="W200" s="3"/>
      <c r="X200" s="3"/>
      <c r="Y200" s="3"/>
      <c r="Z200" s="3"/>
      <c r="AA200" s="3"/>
      <c r="AB200" s="3"/>
    </row>
    <row r="201">
      <c r="A201" s="36">
        <f>1+A191</f>
        <v>21</v>
      </c>
      <c r="B201" s="35" t="s">
        <v>64</v>
      </c>
      <c r="C201" s="8"/>
      <c r="D201" s="4" t="s">
        <v>65</v>
      </c>
      <c r="E201" s="68"/>
      <c r="F201" s="69" t="s">
        <v>70</v>
      </c>
      <c r="G201" s="70">
        <f>ROUND(0.05*G202,0)</f>
        <v>4</v>
      </c>
      <c r="H201" s="61" t="s">
        <v>84</v>
      </c>
      <c r="I201" s="71">
        <f>C199-(J201*sum(C197:C198))</f>
        <v>0.0007993960041</v>
      </c>
      <c r="J201" s="66">
        <v>712.0</v>
      </c>
      <c r="K201" s="3"/>
    </row>
    <row r="202">
      <c r="A202" s="3"/>
      <c r="B202" s="8" t="s">
        <v>69</v>
      </c>
      <c r="C202" s="40">
        <f>$G$1</f>
        <v>0.00002618254545</v>
      </c>
      <c r="D202" s="8" t="s">
        <v>69</v>
      </c>
      <c r="E202" s="40">
        <f t="shared" ref="E202:E204" si="20">$G$1</f>
        <v>0.00002618254545</v>
      </c>
      <c r="F202" s="8" t="s">
        <v>73</v>
      </c>
      <c r="G202" s="16">
        <f>200-K200</f>
        <v>75</v>
      </c>
      <c r="H202" s="3" t="s">
        <v>69</v>
      </c>
      <c r="I202" s="57">
        <f>$E$2</f>
        <v>0.00002618254545</v>
      </c>
      <c r="J202" s="3"/>
      <c r="K202" s="3"/>
    </row>
    <row r="203">
      <c r="A203" s="3"/>
      <c r="B203" s="8" t="s">
        <v>72</v>
      </c>
      <c r="C203" s="42">
        <f>($G$1*((G202-G201)/G201))*$G$5</f>
        <v>0.000000001738297276</v>
      </c>
      <c r="D203" s="8" t="s">
        <v>72</v>
      </c>
      <c r="E203" s="44">
        <f t="shared" si="20"/>
        <v>0.00002618254545</v>
      </c>
      <c r="F203" s="58" t="s">
        <v>75</v>
      </c>
      <c r="G203" s="72">
        <f>sum(C202:C205)+sum(C207:C208)</f>
        <v>0.001008151534</v>
      </c>
      <c r="H203" s="3" t="s">
        <v>72</v>
      </c>
      <c r="I203" s="42">
        <f>$E$3</f>
        <v>0</v>
      </c>
      <c r="J203" s="3"/>
      <c r="K203" s="3"/>
    </row>
    <row r="204">
      <c r="A204" s="8"/>
      <c r="B204" s="8" t="s">
        <v>74</v>
      </c>
      <c r="C204" s="40">
        <f>$G$1*((G202-G201)/G201)</f>
        <v>0.0004647401818</v>
      </c>
      <c r="D204" s="8" t="s">
        <v>74</v>
      </c>
      <c r="E204" s="40">
        <f t="shared" si="20"/>
        <v>0.00002618254545</v>
      </c>
      <c r="F204" s="3" t="s">
        <v>85</v>
      </c>
      <c r="G204" s="60">
        <f>Round(G202/G201,0)</f>
        <v>19</v>
      </c>
      <c r="H204" s="3" t="s">
        <v>74</v>
      </c>
      <c r="I204" s="57">
        <f>$G$1</f>
        <v>0.00002618254545</v>
      </c>
      <c r="J204" s="3"/>
      <c r="K204" s="3"/>
    </row>
    <row r="205">
      <c r="A205" s="3"/>
      <c r="B205" s="8" t="s">
        <v>76</v>
      </c>
      <c r="C205" s="44">
        <f>($G$1*2)*$G$5</f>
        <v>0.0000000001958644819</v>
      </c>
      <c r="D205" s="3"/>
      <c r="E205" s="3"/>
      <c r="F205" s="3"/>
      <c r="G205" s="3"/>
      <c r="H205" s="3"/>
      <c r="I205" s="3"/>
      <c r="J205" s="3"/>
      <c r="K205" s="3"/>
    </row>
    <row r="206">
      <c r="A206" s="60">
        <f>A196+J201</f>
        <v>23633</v>
      </c>
      <c r="B206" s="4" t="s">
        <v>77</v>
      </c>
      <c r="C206" s="73">
        <f>E199-(SUM(C202:C205)+(E197*J201))</f>
        <v>0.3692795238</v>
      </c>
      <c r="D206" s="4" t="s">
        <v>77</v>
      </c>
      <c r="E206" s="49">
        <f>E199-(J201*E197)</f>
        <v>0.3697704485</v>
      </c>
      <c r="F206" s="3"/>
      <c r="G206" s="3"/>
      <c r="H206" s="61" t="s">
        <v>77</v>
      </c>
      <c r="I206" s="74">
        <f>(I201-(sum(I202:I204)))</f>
        <v>0.0007470308152</v>
      </c>
      <c r="J206" s="3"/>
      <c r="K206" s="3"/>
    </row>
    <row r="207">
      <c r="A207" s="3"/>
      <c r="B207" s="8" t="s">
        <v>80</v>
      </c>
      <c r="C207" s="40">
        <f>($G$1*(((G202-G201)/G201)+1))</f>
        <v>0.0004909227273</v>
      </c>
      <c r="D207" s="8" t="s">
        <v>81</v>
      </c>
      <c r="E207" s="57">
        <f>$G$1+$G$6</f>
        <v>0.00002664371665</v>
      </c>
      <c r="F207" s="3"/>
      <c r="G207" s="67"/>
      <c r="H207" s="3" t="s">
        <v>81</v>
      </c>
      <c r="I207" s="57">
        <f>$E$7</f>
        <v>0.00002664371665</v>
      </c>
      <c r="J207" s="3"/>
      <c r="K207" s="3"/>
    </row>
    <row r="208">
      <c r="A208" s="3"/>
      <c r="B208" s="8" t="s">
        <v>82</v>
      </c>
      <c r="C208" s="40">
        <f>$G$1+((128*5E-11)*19)</f>
        <v>0.00002630414545</v>
      </c>
      <c r="D208" s="8"/>
      <c r="E208" s="8"/>
      <c r="F208" s="8"/>
      <c r="G208" s="3"/>
      <c r="H208" s="8"/>
      <c r="I208" s="3"/>
      <c r="J208" s="3"/>
      <c r="K208" s="3"/>
    </row>
    <row r="209">
      <c r="A209" s="3"/>
      <c r="B209" s="4" t="s">
        <v>77</v>
      </c>
      <c r="C209" s="75">
        <f>C206-(sum(C207:C208))</f>
        <v>0.368762297</v>
      </c>
      <c r="D209" s="4" t="s">
        <v>77</v>
      </c>
      <c r="E209" s="45">
        <f>E206-$E$7</f>
        <v>0.3697438048</v>
      </c>
      <c r="F209" s="8"/>
      <c r="G209" s="8"/>
      <c r="H209" s="61" t="s">
        <v>77</v>
      </c>
      <c r="I209" s="74">
        <f>I206-$E$7</f>
        <v>0.0007203870986</v>
      </c>
      <c r="J209" s="71">
        <f>I209-(I207*42)</f>
        <v>-0.0003986490009</v>
      </c>
      <c r="K209" s="3"/>
    </row>
    <row r="210">
      <c r="A210" s="3"/>
      <c r="B210" s="8"/>
      <c r="C210" s="62"/>
      <c r="D210" s="8"/>
      <c r="E210" s="67"/>
      <c r="F210" s="53"/>
      <c r="G210" s="52"/>
      <c r="H210" s="3"/>
      <c r="I210" s="3"/>
      <c r="J210" s="61" t="s">
        <v>86</v>
      </c>
      <c r="K210" s="49">
        <f>G201+K200</f>
        <v>129</v>
      </c>
    </row>
    <row r="211">
      <c r="A211" s="36">
        <f>1+A201</f>
        <v>22</v>
      </c>
      <c r="B211" s="35" t="s">
        <v>64</v>
      </c>
      <c r="C211" s="8"/>
      <c r="D211" s="4" t="s">
        <v>65</v>
      </c>
      <c r="E211" s="68"/>
      <c r="F211" s="69" t="s">
        <v>70</v>
      </c>
      <c r="G211" s="70">
        <f>ROUND(0.05*G212,0)</f>
        <v>4</v>
      </c>
      <c r="H211" s="61" t="s">
        <v>84</v>
      </c>
      <c r="I211" s="71">
        <f>C209-(J211*sum(C207:C208))</f>
        <v>0.0004967635819</v>
      </c>
      <c r="J211" s="66">
        <v>712.0</v>
      </c>
      <c r="K211" s="3"/>
    </row>
    <row r="212">
      <c r="A212" s="3"/>
      <c r="B212" s="8" t="s">
        <v>69</v>
      </c>
      <c r="C212" s="40">
        <f>$G$1</f>
        <v>0.00002618254545</v>
      </c>
      <c r="D212" s="8" t="s">
        <v>69</v>
      </c>
      <c r="E212" s="40">
        <f t="shared" ref="E212:E214" si="21">$G$1</f>
        <v>0.00002618254545</v>
      </c>
      <c r="F212" s="8" t="s">
        <v>73</v>
      </c>
      <c r="G212" s="16">
        <f>200-K210</f>
        <v>71</v>
      </c>
      <c r="H212" s="3" t="s">
        <v>69</v>
      </c>
      <c r="I212" s="57">
        <f>$E$2</f>
        <v>0.00002618254545</v>
      </c>
      <c r="J212" s="3"/>
      <c r="K212" s="3"/>
    </row>
    <row r="213">
      <c r="A213" s="3"/>
      <c r="B213" s="8" t="s">
        <v>72</v>
      </c>
      <c r="C213" s="42">
        <f>($G$1*((G212-G211)/G211))*$G$5</f>
        <v>0.000000001640365036</v>
      </c>
      <c r="D213" s="8" t="s">
        <v>72</v>
      </c>
      <c r="E213" s="44">
        <f t="shared" si="21"/>
        <v>0.00002618254545</v>
      </c>
      <c r="F213" s="58" t="s">
        <v>75</v>
      </c>
      <c r="G213" s="72">
        <f>sum(C212:C215)+sum(C217:C218)</f>
        <v>0.0009557863453</v>
      </c>
      <c r="H213" s="3" t="s">
        <v>72</v>
      </c>
      <c r="I213" s="42">
        <f>$E$3</f>
        <v>0</v>
      </c>
      <c r="J213" s="3"/>
      <c r="K213" s="3"/>
    </row>
    <row r="214">
      <c r="A214" s="8"/>
      <c r="B214" s="8" t="s">
        <v>74</v>
      </c>
      <c r="C214" s="40">
        <f>$G$1*((G212-G211)/G211)</f>
        <v>0.0004385576364</v>
      </c>
      <c r="D214" s="8" t="s">
        <v>74</v>
      </c>
      <c r="E214" s="40">
        <f t="shared" si="21"/>
        <v>0.00002618254545</v>
      </c>
      <c r="F214" s="3" t="s">
        <v>85</v>
      </c>
      <c r="G214" s="60">
        <f>Round(G212/G211,0)</f>
        <v>18</v>
      </c>
      <c r="H214" s="3" t="s">
        <v>74</v>
      </c>
      <c r="I214" s="57">
        <f>$G$1</f>
        <v>0.00002618254545</v>
      </c>
      <c r="J214" s="3"/>
      <c r="K214" s="3"/>
    </row>
    <row r="215">
      <c r="A215" s="3"/>
      <c r="B215" s="8" t="s">
        <v>76</v>
      </c>
      <c r="C215" s="44">
        <f>($G$1*2)*$G$5</f>
        <v>0.0000000001958644819</v>
      </c>
      <c r="D215" s="3"/>
      <c r="E215" s="3"/>
      <c r="F215" s="3"/>
      <c r="G215" s="3"/>
      <c r="H215" s="3"/>
      <c r="I215" s="3"/>
      <c r="J215" s="3"/>
      <c r="K215" s="3"/>
    </row>
    <row r="216">
      <c r="A216" s="60">
        <f>A206+J211</f>
        <v>24345</v>
      </c>
      <c r="B216" s="4" t="s">
        <v>77</v>
      </c>
      <c r="C216" s="73">
        <f>E209-(SUM(C212:C215)+(E207*J211))</f>
        <v>0.3503087365</v>
      </c>
      <c r="D216" s="4" t="s">
        <v>77</v>
      </c>
      <c r="E216" s="49">
        <f>E209-(J211*E207)</f>
        <v>0.3507734785</v>
      </c>
      <c r="F216" s="3"/>
      <c r="G216" s="3"/>
      <c r="H216" s="61" t="s">
        <v>77</v>
      </c>
      <c r="I216" s="74">
        <f>(I211-(sum(I212:I214)))</f>
        <v>0.000444398393</v>
      </c>
      <c r="J216" s="3"/>
      <c r="K216" s="3"/>
    </row>
    <row r="217">
      <c r="A217" s="3"/>
      <c r="B217" s="8" t="s">
        <v>80</v>
      </c>
      <c r="C217" s="40">
        <f>($G$1*(((G212-G211)/G211)+1))</f>
        <v>0.0004647401818</v>
      </c>
      <c r="D217" s="8" t="s">
        <v>81</v>
      </c>
      <c r="E217" s="57">
        <f>$G$1+$G$6</f>
        <v>0.00002664371665</v>
      </c>
      <c r="F217" s="3"/>
      <c r="G217" s="67"/>
      <c r="H217" s="3" t="s">
        <v>81</v>
      </c>
      <c r="I217" s="57">
        <f>$E$7</f>
        <v>0.00002664371665</v>
      </c>
      <c r="J217" s="3"/>
      <c r="K217" s="3"/>
    </row>
    <row r="218">
      <c r="A218" s="3"/>
      <c r="B218" s="8" t="s">
        <v>82</v>
      </c>
      <c r="C218" s="40">
        <f>$G$1+((128*5E-11)*19)</f>
        <v>0.00002630414545</v>
      </c>
      <c r="D218" s="8"/>
      <c r="E218" s="8"/>
      <c r="F218" s="8"/>
      <c r="G218" s="3"/>
      <c r="H218" s="8"/>
      <c r="I218" s="3"/>
      <c r="J218" s="3"/>
      <c r="K218" s="3"/>
    </row>
    <row r="219">
      <c r="A219" s="3"/>
      <c r="B219" s="4" t="s">
        <v>77</v>
      </c>
      <c r="C219" s="75">
        <f>C216-(sum(C217:C218))</f>
        <v>0.3498176922</v>
      </c>
      <c r="D219" s="4" t="s">
        <v>77</v>
      </c>
      <c r="E219" s="45">
        <f>E216-$E$7</f>
        <v>0.3507468348</v>
      </c>
      <c r="F219" s="8"/>
      <c r="G219" s="8"/>
      <c r="H219" s="61" t="s">
        <v>77</v>
      </c>
      <c r="I219" s="74">
        <f>I216-$E$7</f>
        <v>0.0004177546764</v>
      </c>
      <c r="J219" s="71">
        <f>I219-(I217*42)</f>
        <v>-0.0007012814231</v>
      </c>
      <c r="K219" s="3"/>
    </row>
    <row r="220">
      <c r="A220" s="3"/>
      <c r="B220" s="8"/>
      <c r="C220" s="62"/>
      <c r="D220" s="8"/>
      <c r="E220" s="67"/>
      <c r="F220" s="53"/>
      <c r="G220" s="52"/>
      <c r="H220" s="3"/>
      <c r="I220" s="3"/>
      <c r="J220" s="61" t="s">
        <v>86</v>
      </c>
      <c r="K220" s="49">
        <f>G211+K210</f>
        <v>133</v>
      </c>
    </row>
    <row r="221">
      <c r="A221" s="36">
        <f>1+A211</f>
        <v>23</v>
      </c>
      <c r="B221" s="35" t="s">
        <v>64</v>
      </c>
      <c r="C221" s="8"/>
      <c r="D221" s="4" t="s">
        <v>65</v>
      </c>
      <c r="E221" s="68"/>
      <c r="F221" s="69" t="s">
        <v>70</v>
      </c>
      <c r="G221" s="70">
        <f>ROUND(0.05*G222,0)</f>
        <v>3</v>
      </c>
      <c r="H221" s="61" t="s">
        <v>84</v>
      </c>
      <c r="I221" s="71">
        <f>C219-(J221*sum(C217:C218))</f>
        <v>0.0006851754869</v>
      </c>
      <c r="J221" s="66">
        <v>711.0</v>
      </c>
      <c r="K221" s="3"/>
    </row>
    <row r="222">
      <c r="A222" s="3"/>
      <c r="B222" s="8" t="s">
        <v>69</v>
      </c>
      <c r="C222" s="40">
        <f>$G$1</f>
        <v>0.00002618254545</v>
      </c>
      <c r="D222" s="8" t="s">
        <v>69</v>
      </c>
      <c r="E222" s="40">
        <f t="shared" ref="E222:E224" si="22">$G$1</f>
        <v>0.00002618254545</v>
      </c>
      <c r="F222" s="8" t="s">
        <v>73</v>
      </c>
      <c r="G222" s="16">
        <f>200-K220</f>
        <v>67</v>
      </c>
      <c r="H222" s="3" t="s">
        <v>69</v>
      </c>
      <c r="I222" s="57">
        <f>$E$2</f>
        <v>0.00002618254545</v>
      </c>
      <c r="J222" s="3"/>
      <c r="K222" s="3"/>
    </row>
    <row r="223">
      <c r="A223" s="3"/>
      <c r="B223" s="8" t="s">
        <v>72</v>
      </c>
      <c r="C223" s="42">
        <f>($G$1*((G222-G221)/G221))*$G$5</f>
        <v>0.00000000208922114</v>
      </c>
      <c r="D223" s="8" t="s">
        <v>72</v>
      </c>
      <c r="E223" s="44">
        <f t="shared" si="22"/>
        <v>0.00002618254545</v>
      </c>
      <c r="F223" s="58" t="s">
        <v>75</v>
      </c>
      <c r="G223" s="72">
        <f>sum(C222:C225)+sum(C227:C228)</f>
        <v>0.001195793461</v>
      </c>
      <c r="H223" s="3" t="s">
        <v>72</v>
      </c>
      <c r="I223" s="42">
        <f>$E$3</f>
        <v>0</v>
      </c>
      <c r="J223" s="3"/>
      <c r="K223" s="3"/>
    </row>
    <row r="224">
      <c r="A224" s="8"/>
      <c r="B224" s="8" t="s">
        <v>74</v>
      </c>
      <c r="C224" s="40">
        <f>$G$1*((G222-G221)/G221)</f>
        <v>0.0005585609697</v>
      </c>
      <c r="D224" s="8" t="s">
        <v>74</v>
      </c>
      <c r="E224" s="40">
        <f t="shared" si="22"/>
        <v>0.00002618254545</v>
      </c>
      <c r="F224" s="3" t="s">
        <v>85</v>
      </c>
      <c r="G224" s="60">
        <f>Round(G222/G221,0)</f>
        <v>22</v>
      </c>
      <c r="H224" s="3" t="s">
        <v>74</v>
      </c>
      <c r="I224" s="57">
        <f>$G$1</f>
        <v>0.00002618254545</v>
      </c>
      <c r="J224" s="3"/>
      <c r="K224" s="3"/>
    </row>
    <row r="225">
      <c r="A225" s="3"/>
      <c r="B225" s="8" t="s">
        <v>76</v>
      </c>
      <c r="C225" s="44">
        <f>($G$1*2)*$G$5</f>
        <v>0.0000000001958644819</v>
      </c>
      <c r="D225" s="3"/>
      <c r="E225" s="3"/>
      <c r="F225" s="3"/>
      <c r="G225" s="3"/>
      <c r="H225" s="3"/>
      <c r="I225" s="3"/>
      <c r="J225" s="3"/>
      <c r="K225" s="3"/>
    </row>
    <row r="226">
      <c r="A226" s="60">
        <f>A216+J221</f>
        <v>25056</v>
      </c>
      <c r="B226" s="4" t="s">
        <v>77</v>
      </c>
      <c r="C226" s="73">
        <f>E219-(SUM(C222:C225)+(E217*J221))</f>
        <v>0.3312184065</v>
      </c>
      <c r="D226" s="4" t="s">
        <v>77</v>
      </c>
      <c r="E226" s="49">
        <f>E219-(J221*E217)</f>
        <v>0.3318031523</v>
      </c>
      <c r="F226" s="3"/>
      <c r="G226" s="3"/>
      <c r="H226" s="61" t="s">
        <v>77</v>
      </c>
      <c r="I226" s="74">
        <f>(I221-(sum(I222:I224)))</f>
        <v>0.0006328102981</v>
      </c>
      <c r="J226" s="3"/>
      <c r="K226" s="3"/>
    </row>
    <row r="227">
      <c r="A227" s="3"/>
      <c r="B227" s="8" t="s">
        <v>80</v>
      </c>
      <c r="C227" s="40">
        <f>($G$1*(((G222-G221)/G221)+1))</f>
        <v>0.0005847435152</v>
      </c>
      <c r="D227" s="8" t="s">
        <v>81</v>
      </c>
      <c r="E227" s="57">
        <f>$G$1+$G$6</f>
        <v>0.00002664371665</v>
      </c>
      <c r="F227" s="3"/>
      <c r="G227" s="67"/>
      <c r="H227" s="3" t="s">
        <v>81</v>
      </c>
      <c r="I227" s="57">
        <f>$E$7</f>
        <v>0.00002664371665</v>
      </c>
      <c r="J227" s="3"/>
      <c r="K227" s="3"/>
    </row>
    <row r="228">
      <c r="A228" s="3"/>
      <c r="B228" s="8" t="s">
        <v>82</v>
      </c>
      <c r="C228" s="40">
        <f>$G$1+((128*5E-11)*19)</f>
        <v>0.00002630414545</v>
      </c>
      <c r="D228" s="8"/>
      <c r="E228" s="8"/>
      <c r="F228" s="8"/>
      <c r="G228" s="3"/>
      <c r="H228" s="8"/>
      <c r="I228" s="3"/>
      <c r="J228" s="3"/>
      <c r="K228" s="3"/>
    </row>
    <row r="229">
      <c r="A229" s="3"/>
      <c r="B229" s="4" t="s">
        <v>77</v>
      </c>
      <c r="C229" s="75">
        <f>C226-(sum(C227:C228))</f>
        <v>0.3306073588</v>
      </c>
      <c r="D229" s="4" t="s">
        <v>77</v>
      </c>
      <c r="E229" s="45">
        <f>E226-$E$7</f>
        <v>0.3317765085</v>
      </c>
      <c r="F229" s="8"/>
      <c r="G229" s="8"/>
      <c r="H229" s="61" t="s">
        <v>77</v>
      </c>
      <c r="I229" s="74">
        <f>I226-$E$7</f>
        <v>0.0006061665814</v>
      </c>
      <c r="J229" s="71">
        <f>I229-(I227*42)</f>
        <v>-0.0005128695181</v>
      </c>
      <c r="K229" s="3"/>
    </row>
    <row r="230">
      <c r="A230" s="3"/>
      <c r="B230" s="8"/>
      <c r="C230" s="62"/>
      <c r="D230" s="8"/>
      <c r="E230" s="67"/>
      <c r="F230" s="53"/>
      <c r="G230" s="52"/>
      <c r="H230" s="3"/>
      <c r="I230" s="3"/>
      <c r="J230" s="61" t="s">
        <v>86</v>
      </c>
      <c r="K230" s="49">
        <f>G221+K220</f>
        <v>136</v>
      </c>
    </row>
    <row r="231">
      <c r="A231" s="36">
        <f>1+A221</f>
        <v>24</v>
      </c>
      <c r="B231" s="35" t="s">
        <v>64</v>
      </c>
      <c r="C231" s="8"/>
      <c r="D231" s="4" t="s">
        <v>65</v>
      </c>
      <c r="E231" s="68"/>
      <c r="F231" s="69" t="s">
        <v>70</v>
      </c>
      <c r="G231" s="70">
        <f>ROUND(0.05*G232,0)</f>
        <v>3</v>
      </c>
      <c r="H231" s="61" t="s">
        <v>84</v>
      </c>
      <c r="I231" s="71">
        <f>C229-(J231*sum(C227:C228))</f>
        <v>0.000641622077</v>
      </c>
      <c r="J231" s="66">
        <v>540.0</v>
      </c>
      <c r="K231" s="3"/>
    </row>
    <row r="232">
      <c r="A232" s="3"/>
      <c r="B232" s="8" t="s">
        <v>69</v>
      </c>
      <c r="C232" s="40">
        <f>$G$1</f>
        <v>0.00002618254545</v>
      </c>
      <c r="D232" s="8" t="s">
        <v>69</v>
      </c>
      <c r="E232" s="40">
        <f t="shared" ref="E232:E234" si="23">$G$1</f>
        <v>0.00002618254545</v>
      </c>
      <c r="F232" s="8" t="s">
        <v>73</v>
      </c>
      <c r="G232" s="16">
        <f>200-K230</f>
        <v>64</v>
      </c>
      <c r="H232" s="3" t="s">
        <v>69</v>
      </c>
      <c r="I232" s="57">
        <f>$E$2</f>
        <v>0.00002618254545</v>
      </c>
      <c r="J232" s="3"/>
      <c r="K232" s="3"/>
    </row>
    <row r="233">
      <c r="A233" s="3"/>
      <c r="B233" s="8" t="s">
        <v>72</v>
      </c>
      <c r="C233" s="42">
        <f>($G$1*((G232-G231)/G231))*$G$5</f>
        <v>0.000000001991288899</v>
      </c>
      <c r="D233" s="8" t="s">
        <v>72</v>
      </c>
      <c r="E233" s="44">
        <f t="shared" si="23"/>
        <v>0.00002618254545</v>
      </c>
      <c r="F233" s="58" t="s">
        <v>75</v>
      </c>
      <c r="G233" s="72">
        <f>sum(C232:C235)+sum(C237:C238)</f>
        <v>0.001143428272</v>
      </c>
      <c r="H233" s="3" t="s">
        <v>72</v>
      </c>
      <c r="I233" s="42">
        <f>$E$3</f>
        <v>0</v>
      </c>
      <c r="J233" s="3"/>
      <c r="K233" s="3"/>
    </row>
    <row r="234">
      <c r="A234" s="8"/>
      <c r="B234" s="8" t="s">
        <v>74</v>
      </c>
      <c r="C234" s="40">
        <f>$G$1*((G232-G231)/G231)</f>
        <v>0.0005323784242</v>
      </c>
      <c r="D234" s="8" t="s">
        <v>74</v>
      </c>
      <c r="E234" s="40">
        <f t="shared" si="23"/>
        <v>0.00002618254545</v>
      </c>
      <c r="F234" s="3" t="s">
        <v>85</v>
      </c>
      <c r="G234" s="60">
        <f>Round(G232/G231,0)</f>
        <v>21</v>
      </c>
      <c r="H234" s="3" t="s">
        <v>74</v>
      </c>
      <c r="I234" s="57">
        <f>$G$1</f>
        <v>0.00002618254545</v>
      </c>
      <c r="J234" s="3"/>
      <c r="K234" s="3"/>
    </row>
    <row r="235">
      <c r="A235" s="3"/>
      <c r="B235" s="8" t="s">
        <v>76</v>
      </c>
      <c r="C235" s="44">
        <f>($G$1*2)*$G$5</f>
        <v>0.0000000001958644819</v>
      </c>
      <c r="D235" s="3"/>
      <c r="E235" s="3"/>
      <c r="F235" s="3"/>
      <c r="G235" s="3"/>
      <c r="H235" s="3"/>
      <c r="I235" s="3"/>
      <c r="J235" s="3"/>
      <c r="K235" s="3"/>
    </row>
    <row r="236">
      <c r="A236" s="60">
        <f>A226+J231</f>
        <v>25596</v>
      </c>
      <c r="B236" s="4" t="s">
        <v>77</v>
      </c>
      <c r="C236" s="73">
        <f>E229-(SUM(C232:C235)+(E227*J231))</f>
        <v>0.3168303384</v>
      </c>
      <c r="D236" s="4" t="s">
        <v>77</v>
      </c>
      <c r="E236" s="49">
        <f>E229-(J231*E227)</f>
        <v>0.3173889016</v>
      </c>
      <c r="F236" s="3"/>
      <c r="G236" s="3"/>
      <c r="H236" s="61" t="s">
        <v>77</v>
      </c>
      <c r="I236" s="74">
        <f>(I231-(sum(I232:I234)))</f>
        <v>0.0005892568882</v>
      </c>
      <c r="J236" s="3"/>
      <c r="K236" s="3"/>
    </row>
    <row r="237">
      <c r="A237" s="3"/>
      <c r="B237" s="8" t="s">
        <v>80</v>
      </c>
      <c r="C237" s="40">
        <f>($G$1*(((G232-G231)/G231)+1))</f>
        <v>0.0005585609697</v>
      </c>
      <c r="D237" s="8" t="s">
        <v>81</v>
      </c>
      <c r="E237" s="57">
        <f>$G$1+$G$6</f>
        <v>0.00002664371665</v>
      </c>
      <c r="F237" s="3"/>
      <c r="G237" s="67"/>
      <c r="H237" s="3" t="s">
        <v>81</v>
      </c>
      <c r="I237" s="57">
        <f>$E$7</f>
        <v>0.00002664371665</v>
      </c>
      <c r="J237" s="3"/>
      <c r="K237" s="3"/>
    </row>
    <row r="238">
      <c r="A238" s="3"/>
      <c r="B238" s="8" t="s">
        <v>82</v>
      </c>
      <c r="C238" s="40">
        <f>$G$1+((128*5E-11)*19)</f>
        <v>0.00002630414545</v>
      </c>
      <c r="D238" s="8"/>
      <c r="E238" s="8"/>
      <c r="F238" s="8"/>
      <c r="G238" s="3"/>
      <c r="H238" s="8"/>
      <c r="I238" s="3"/>
      <c r="J238" s="3"/>
      <c r="K238" s="3"/>
    </row>
    <row r="239">
      <c r="A239" s="3"/>
      <c r="B239" s="4" t="s">
        <v>77</v>
      </c>
      <c r="C239" s="75">
        <f>C236-(sum(C237:C238))</f>
        <v>0.3162454733</v>
      </c>
      <c r="D239" s="4" t="s">
        <v>77</v>
      </c>
      <c r="E239" s="45">
        <f>E236-$E$7</f>
        <v>0.3173622578</v>
      </c>
      <c r="F239" s="8"/>
      <c r="G239" s="8"/>
      <c r="H239" s="61" t="s">
        <v>77</v>
      </c>
      <c r="I239" s="74">
        <f>I236-$E$7</f>
        <v>0.0005626131715</v>
      </c>
      <c r="J239" s="71">
        <f>I239-(I237*42)</f>
        <v>-0.000556422928</v>
      </c>
      <c r="K239" s="3"/>
    </row>
    <row r="240">
      <c r="A240" s="3"/>
      <c r="B240" s="8"/>
      <c r="C240" s="62"/>
      <c r="D240" s="8"/>
      <c r="E240" s="67"/>
      <c r="F240" s="53"/>
      <c r="G240" s="52"/>
      <c r="H240" s="3"/>
      <c r="I240" s="3"/>
      <c r="J240" s="61" t="s">
        <v>86</v>
      </c>
      <c r="K240" s="49">
        <f>G231+K230</f>
        <v>139</v>
      </c>
    </row>
    <row r="241">
      <c r="A241" s="36">
        <f>1+A231</f>
        <v>25</v>
      </c>
      <c r="B241" s="35" t="s">
        <v>64</v>
      </c>
      <c r="C241" s="8"/>
      <c r="D241" s="4" t="s">
        <v>65</v>
      </c>
      <c r="E241" s="68"/>
      <c r="F241" s="69" t="s">
        <v>70</v>
      </c>
      <c r="G241" s="70">
        <f>ROUND(0.05*G242,0)</f>
        <v>3</v>
      </c>
      <c r="H241" s="61" t="s">
        <v>84</v>
      </c>
      <c r="I241" s="71">
        <f>C239-(J241*sum(C237:C238))</f>
        <v>0.001003176216</v>
      </c>
      <c r="J241" s="66">
        <v>539.0</v>
      </c>
      <c r="K241" s="3"/>
    </row>
    <row r="242">
      <c r="A242" s="3"/>
      <c r="B242" s="8" t="s">
        <v>69</v>
      </c>
      <c r="C242" s="40">
        <f>$G$1</f>
        <v>0.00002618254545</v>
      </c>
      <c r="D242" s="8" t="s">
        <v>69</v>
      </c>
      <c r="E242" s="40">
        <f t="shared" ref="E242:E244" si="24">$G$1</f>
        <v>0.00002618254545</v>
      </c>
      <c r="F242" s="8" t="s">
        <v>73</v>
      </c>
      <c r="G242" s="16">
        <f>200-K240</f>
        <v>61</v>
      </c>
      <c r="H242" s="3" t="s">
        <v>69</v>
      </c>
      <c r="I242" s="57">
        <f>$E$2</f>
        <v>0.00002618254545</v>
      </c>
      <c r="J242" s="3"/>
      <c r="K242" s="3"/>
    </row>
    <row r="243">
      <c r="A243" s="3"/>
      <c r="B243" s="8" t="s">
        <v>72</v>
      </c>
      <c r="C243" s="42">
        <f>($G$1*((G242-G241)/G241))*$G$5</f>
        <v>0.000000001893356658</v>
      </c>
      <c r="D243" s="8" t="s">
        <v>72</v>
      </c>
      <c r="E243" s="44">
        <f t="shared" si="24"/>
        <v>0.00002618254545</v>
      </c>
      <c r="F243" s="58" t="s">
        <v>75</v>
      </c>
      <c r="G243" s="72">
        <f>sum(C242:C245)+sum(C247:C248)</f>
        <v>0.001091063083</v>
      </c>
      <c r="H243" s="3" t="s">
        <v>72</v>
      </c>
      <c r="I243" s="42">
        <f>$E$3</f>
        <v>0</v>
      </c>
      <c r="J243" s="3"/>
      <c r="K243" s="3"/>
    </row>
    <row r="244">
      <c r="A244" s="8"/>
      <c r="B244" s="8" t="s">
        <v>74</v>
      </c>
      <c r="C244" s="40">
        <f>$G$1*((G242-G241)/G241)</f>
        <v>0.0005061958788</v>
      </c>
      <c r="D244" s="8" t="s">
        <v>74</v>
      </c>
      <c r="E244" s="40">
        <f t="shared" si="24"/>
        <v>0.00002618254545</v>
      </c>
      <c r="F244" s="3" t="s">
        <v>85</v>
      </c>
      <c r="G244" s="60">
        <f>Round(G242/G241,0)</f>
        <v>20</v>
      </c>
      <c r="H244" s="3" t="s">
        <v>74</v>
      </c>
      <c r="I244" s="57">
        <f>$G$1</f>
        <v>0.00002618254545</v>
      </c>
      <c r="J244" s="3"/>
      <c r="K244" s="3"/>
    </row>
    <row r="245">
      <c r="A245" s="3"/>
      <c r="B245" s="8" t="s">
        <v>76</v>
      </c>
      <c r="C245" s="44">
        <f>($G$1*2)*$G$5</f>
        <v>0.0000000001958644819</v>
      </c>
      <c r="D245" s="3"/>
      <c r="E245" s="3"/>
      <c r="F245" s="3"/>
      <c r="G245" s="3"/>
      <c r="H245" s="3"/>
      <c r="I245" s="3"/>
      <c r="J245" s="3"/>
      <c r="K245" s="3"/>
    </row>
    <row r="246">
      <c r="A246" s="60">
        <f>A236+J241</f>
        <v>26135</v>
      </c>
      <c r="B246" s="4" t="s">
        <v>77</v>
      </c>
      <c r="C246" s="73">
        <f>E239-(SUM(C242:C245)+(E237*J241))</f>
        <v>0.302468914</v>
      </c>
      <c r="D246" s="4" t="s">
        <v>77</v>
      </c>
      <c r="E246" s="49">
        <f>E239-(J241*E237)</f>
        <v>0.3030012946</v>
      </c>
      <c r="F246" s="3"/>
      <c r="G246" s="3"/>
      <c r="H246" s="61" t="s">
        <v>77</v>
      </c>
      <c r="I246" s="74">
        <f>(I241-(sum(I242:I244)))</f>
        <v>0.0009508110275</v>
      </c>
      <c r="J246" s="3"/>
      <c r="K246" s="3"/>
    </row>
    <row r="247">
      <c r="A247" s="3"/>
      <c r="B247" s="8" t="s">
        <v>80</v>
      </c>
      <c r="C247" s="40">
        <f>($G$1*(((G242-G241)/G241)+1))</f>
        <v>0.0005323784242</v>
      </c>
      <c r="D247" s="8" t="s">
        <v>81</v>
      </c>
      <c r="E247" s="57">
        <f>$G$1+$G$6</f>
        <v>0.00002664371665</v>
      </c>
      <c r="F247" s="3"/>
      <c r="G247" s="67"/>
      <c r="H247" s="3" t="s">
        <v>81</v>
      </c>
      <c r="I247" s="57">
        <f>$E$7</f>
        <v>0.00002664371665</v>
      </c>
      <c r="J247" s="3"/>
      <c r="K247" s="3"/>
    </row>
    <row r="248">
      <c r="A248" s="3"/>
      <c r="B248" s="8" t="s">
        <v>82</v>
      </c>
      <c r="C248" s="40">
        <f>$G$1+((128*5E-11)*19)</f>
        <v>0.00002630414545</v>
      </c>
      <c r="D248" s="8"/>
      <c r="E248" s="8"/>
      <c r="F248" s="8"/>
      <c r="G248" s="3"/>
      <c r="H248" s="8"/>
      <c r="I248" s="3"/>
      <c r="J248" s="3"/>
      <c r="K248" s="3"/>
    </row>
    <row r="249">
      <c r="A249" s="3"/>
      <c r="B249" s="4" t="s">
        <v>77</v>
      </c>
      <c r="C249" s="75">
        <f>C246-(sum(C247:C248))</f>
        <v>0.3019102315</v>
      </c>
      <c r="D249" s="4" t="s">
        <v>77</v>
      </c>
      <c r="E249" s="45">
        <f>E246-$E$7</f>
        <v>0.3029746508</v>
      </c>
      <c r="F249" s="8"/>
      <c r="G249" s="8"/>
      <c r="H249" s="61" t="s">
        <v>77</v>
      </c>
      <c r="I249" s="74">
        <f>I246-$E$7</f>
        <v>0.0009241673108</v>
      </c>
      <c r="J249" s="71">
        <f>I249-(I247*42)</f>
        <v>-0.0001948687886</v>
      </c>
      <c r="K249" s="3"/>
    </row>
    <row r="250">
      <c r="A250" s="3"/>
      <c r="B250" s="8"/>
      <c r="C250" s="62"/>
      <c r="D250" s="8"/>
      <c r="E250" s="67"/>
      <c r="F250" s="53"/>
      <c r="G250" s="52"/>
      <c r="H250" s="3"/>
      <c r="I250" s="3"/>
      <c r="J250" s="61" t="s">
        <v>86</v>
      </c>
      <c r="K250" s="49">
        <f>G241+K240</f>
        <v>142</v>
      </c>
    </row>
    <row r="251">
      <c r="A251" s="36">
        <f>1+A241</f>
        <v>26</v>
      </c>
      <c r="B251" s="35" t="s">
        <v>64</v>
      </c>
      <c r="C251" s="8"/>
      <c r="D251" s="4" t="s">
        <v>65</v>
      </c>
      <c r="E251" s="68"/>
      <c r="F251" s="69" t="s">
        <v>70</v>
      </c>
      <c r="G251" s="70">
        <f>ROUND(0.05*G252,0)</f>
        <v>3</v>
      </c>
      <c r="H251" s="61" t="s">
        <v>84</v>
      </c>
      <c r="I251" s="71">
        <f>C249-(J251*sum(C247:C248))</f>
        <v>0.0007803264117</v>
      </c>
      <c r="J251" s="66">
        <v>539.0</v>
      </c>
      <c r="K251" s="3"/>
    </row>
    <row r="252">
      <c r="A252" s="3"/>
      <c r="B252" s="8" t="s">
        <v>69</v>
      </c>
      <c r="C252" s="40">
        <f>$G$1</f>
        <v>0.00002618254545</v>
      </c>
      <c r="D252" s="8" t="s">
        <v>69</v>
      </c>
      <c r="E252" s="40">
        <f t="shared" ref="E252:E254" si="25">$G$1</f>
        <v>0.00002618254545</v>
      </c>
      <c r="F252" s="8" t="s">
        <v>73</v>
      </c>
      <c r="G252" s="16">
        <f>200-K250</f>
        <v>58</v>
      </c>
      <c r="H252" s="3" t="s">
        <v>69</v>
      </c>
      <c r="I252" s="57">
        <f>$E$2</f>
        <v>0.00002618254545</v>
      </c>
      <c r="J252" s="3"/>
      <c r="K252" s="3"/>
    </row>
    <row r="253">
      <c r="A253" s="3"/>
      <c r="B253" s="8" t="s">
        <v>72</v>
      </c>
      <c r="C253" s="42">
        <f>($G$1*((G252-G251)/G251))*$G$5</f>
        <v>0.000000001795424417</v>
      </c>
      <c r="D253" s="8" t="s">
        <v>72</v>
      </c>
      <c r="E253" s="44">
        <f t="shared" si="25"/>
        <v>0.00002618254545</v>
      </c>
      <c r="F253" s="58" t="s">
        <v>75</v>
      </c>
      <c r="G253" s="72">
        <f>sum(C252:C255)+sum(C257:C258)</f>
        <v>0.001038697894</v>
      </c>
      <c r="H253" s="3" t="s">
        <v>72</v>
      </c>
      <c r="I253" s="42">
        <f>$E$3</f>
        <v>0</v>
      </c>
      <c r="J253" s="3"/>
      <c r="K253" s="3"/>
    </row>
    <row r="254">
      <c r="A254" s="8"/>
      <c r="B254" s="8" t="s">
        <v>74</v>
      </c>
      <c r="C254" s="40">
        <f>$G$1*((G252-G251)/G251)</f>
        <v>0.0004800133333</v>
      </c>
      <c r="D254" s="8" t="s">
        <v>74</v>
      </c>
      <c r="E254" s="40">
        <f t="shared" si="25"/>
        <v>0.00002618254545</v>
      </c>
      <c r="F254" s="3" t="s">
        <v>85</v>
      </c>
      <c r="G254" s="60">
        <f>Round(G252/G251,0)</f>
        <v>19</v>
      </c>
      <c r="H254" s="3" t="s">
        <v>74</v>
      </c>
      <c r="I254" s="57">
        <f>$G$1</f>
        <v>0.00002618254545</v>
      </c>
      <c r="J254" s="3"/>
      <c r="K254" s="3"/>
    </row>
    <row r="255">
      <c r="A255" s="3"/>
      <c r="B255" s="8" t="s">
        <v>76</v>
      </c>
      <c r="C255" s="44">
        <f>($G$1*2)*$G$5</f>
        <v>0.0000000001958644819</v>
      </c>
      <c r="D255" s="3"/>
      <c r="E255" s="3"/>
      <c r="F255" s="3"/>
      <c r="G255" s="3"/>
      <c r="H255" s="3"/>
      <c r="I255" s="3"/>
      <c r="J255" s="3"/>
      <c r="K255" s="3"/>
    </row>
    <row r="256">
      <c r="A256" s="60">
        <f>A246+J251</f>
        <v>26674</v>
      </c>
      <c r="B256" s="4" t="s">
        <v>77</v>
      </c>
      <c r="C256" s="73">
        <f>E249-(SUM(C252:C255)+(E247*J251))</f>
        <v>0.2881074897</v>
      </c>
      <c r="D256" s="4" t="s">
        <v>77</v>
      </c>
      <c r="E256" s="49">
        <f>E249-(J251*E247)</f>
        <v>0.2886136876</v>
      </c>
      <c r="F256" s="3"/>
      <c r="G256" s="3"/>
      <c r="H256" s="61" t="s">
        <v>77</v>
      </c>
      <c r="I256" s="74">
        <f>(I251-(sum(I252:I254)))</f>
        <v>0.0007279612229</v>
      </c>
      <c r="J256" s="3"/>
      <c r="K256" s="3"/>
    </row>
    <row r="257">
      <c r="A257" s="3"/>
      <c r="B257" s="8" t="s">
        <v>80</v>
      </c>
      <c r="C257" s="40">
        <f>($G$1*(((G252-G251)/G251)+1))</f>
        <v>0.0005061958788</v>
      </c>
      <c r="D257" s="8" t="s">
        <v>81</v>
      </c>
      <c r="E257" s="57">
        <f>$G$1+$G$6</f>
        <v>0.00002664371665</v>
      </c>
      <c r="F257" s="3"/>
      <c r="G257" s="67"/>
      <c r="H257" s="3" t="s">
        <v>81</v>
      </c>
      <c r="I257" s="57">
        <f>$E$7</f>
        <v>0.00002664371665</v>
      </c>
      <c r="J257" s="3"/>
      <c r="K257" s="3"/>
    </row>
    <row r="258">
      <c r="A258" s="3"/>
      <c r="B258" s="8" t="s">
        <v>82</v>
      </c>
      <c r="C258" s="40">
        <f>$G$1+((128*5E-11)*19)</f>
        <v>0.00002630414545</v>
      </c>
      <c r="D258" s="8"/>
      <c r="E258" s="8"/>
      <c r="F258" s="8"/>
      <c r="G258" s="3"/>
      <c r="H258" s="8"/>
      <c r="I258" s="3"/>
      <c r="J258" s="3"/>
      <c r="K258" s="3"/>
    </row>
    <row r="259">
      <c r="A259" s="3"/>
      <c r="B259" s="4" t="s">
        <v>77</v>
      </c>
      <c r="C259" s="75">
        <f>C256-(sum(C257:C258))</f>
        <v>0.2875749897</v>
      </c>
      <c r="D259" s="4" t="s">
        <v>77</v>
      </c>
      <c r="E259" s="45">
        <f>E256-$E$7</f>
        <v>0.2885870439</v>
      </c>
      <c r="F259" s="8"/>
      <c r="G259" s="8"/>
      <c r="H259" s="61" t="s">
        <v>77</v>
      </c>
      <c r="I259" s="74">
        <f>I256-$E$7</f>
        <v>0.0007013175062</v>
      </c>
      <c r="J259" s="71">
        <f>I259-(I257*42)</f>
        <v>-0.0004177185933</v>
      </c>
      <c r="K259" s="3"/>
    </row>
    <row r="260">
      <c r="A260" s="3"/>
      <c r="B260" s="8"/>
      <c r="C260" s="62"/>
      <c r="D260" s="8"/>
      <c r="E260" s="67"/>
      <c r="F260" s="53"/>
      <c r="G260" s="52"/>
      <c r="H260" s="3"/>
      <c r="I260" s="3"/>
      <c r="J260" s="61" t="s">
        <v>86</v>
      </c>
      <c r="K260" s="49">
        <f>G251+K250</f>
        <v>145</v>
      </c>
    </row>
    <row r="261">
      <c r="A261" s="36">
        <f>1+A251</f>
        <v>27</v>
      </c>
      <c r="B261" s="35" t="s">
        <v>64</v>
      </c>
      <c r="C261" s="8"/>
      <c r="D261" s="4" t="s">
        <v>65</v>
      </c>
      <c r="E261" s="68"/>
      <c r="F261" s="69" t="s">
        <v>70</v>
      </c>
      <c r="G261" s="70">
        <f>ROUND(0.05*G262,0)</f>
        <v>3</v>
      </c>
      <c r="H261" s="61" t="s">
        <v>84</v>
      </c>
      <c r="I261" s="71">
        <f>C259-(J261*sum(C257:C258))</f>
        <v>0.0005574766071</v>
      </c>
      <c r="J261" s="66">
        <v>539.0</v>
      </c>
      <c r="K261" s="3"/>
    </row>
    <row r="262">
      <c r="A262" s="3"/>
      <c r="B262" s="8" t="s">
        <v>69</v>
      </c>
      <c r="C262" s="40">
        <f>$G$1</f>
        <v>0.00002618254545</v>
      </c>
      <c r="D262" s="8" t="s">
        <v>69</v>
      </c>
      <c r="E262" s="40">
        <f t="shared" ref="E262:E264" si="26">$G$1</f>
        <v>0.00002618254545</v>
      </c>
      <c r="F262" s="8" t="s">
        <v>73</v>
      </c>
      <c r="G262" s="16">
        <f>200-K260</f>
        <v>55</v>
      </c>
      <c r="H262" s="3" t="s">
        <v>69</v>
      </c>
      <c r="I262" s="57">
        <f>$E$2</f>
        <v>0.00002618254545</v>
      </c>
      <c r="J262" s="3"/>
      <c r="K262" s="3"/>
    </row>
    <row r="263">
      <c r="A263" s="3"/>
      <c r="B263" s="8" t="s">
        <v>72</v>
      </c>
      <c r="C263" s="42">
        <f>($G$1*((G262-G261)/G261))*$G$5</f>
        <v>0.000000001697492176</v>
      </c>
      <c r="D263" s="8" t="s">
        <v>72</v>
      </c>
      <c r="E263" s="44">
        <f t="shared" si="26"/>
        <v>0.00002618254545</v>
      </c>
      <c r="F263" s="58" t="s">
        <v>75</v>
      </c>
      <c r="G263" s="72">
        <f>sum(C262:C265)+sum(C267:C268)</f>
        <v>0.0009863327055</v>
      </c>
      <c r="H263" s="3" t="s">
        <v>72</v>
      </c>
      <c r="I263" s="42">
        <f>$E$3</f>
        <v>0</v>
      </c>
      <c r="J263" s="3"/>
      <c r="K263" s="3"/>
    </row>
    <row r="264">
      <c r="A264" s="8"/>
      <c r="B264" s="8" t="s">
        <v>74</v>
      </c>
      <c r="C264" s="40">
        <f>$G$1*((G262-G261)/G261)</f>
        <v>0.0004538307879</v>
      </c>
      <c r="D264" s="8" t="s">
        <v>74</v>
      </c>
      <c r="E264" s="40">
        <f t="shared" si="26"/>
        <v>0.00002618254545</v>
      </c>
      <c r="F264" s="3" t="s">
        <v>85</v>
      </c>
      <c r="G264" s="60">
        <f>Round(G262/G261,0)</f>
        <v>18</v>
      </c>
      <c r="H264" s="3" t="s">
        <v>74</v>
      </c>
      <c r="I264" s="57">
        <f>$G$1</f>
        <v>0.00002618254545</v>
      </c>
      <c r="J264" s="3"/>
      <c r="K264" s="3"/>
    </row>
    <row r="265">
      <c r="A265" s="3"/>
      <c r="B265" s="8" t="s">
        <v>76</v>
      </c>
      <c r="C265" s="44">
        <f>($G$1*2)*$G$5</f>
        <v>0.0000000001958644819</v>
      </c>
      <c r="D265" s="3"/>
      <c r="E265" s="3"/>
      <c r="F265" s="3"/>
      <c r="G265" s="3"/>
      <c r="H265" s="3"/>
      <c r="I265" s="3"/>
      <c r="J265" s="3"/>
      <c r="K265" s="3"/>
    </row>
    <row r="266">
      <c r="A266" s="60">
        <f>A256+J261</f>
        <v>27213</v>
      </c>
      <c r="B266" s="4" t="s">
        <v>77</v>
      </c>
      <c r="C266" s="73">
        <f>E259-(SUM(C262:C265)+(E257*J261))</f>
        <v>0.2737460653</v>
      </c>
      <c r="D266" s="4" t="s">
        <v>77</v>
      </c>
      <c r="E266" s="49">
        <f>E259-(J261*E257)</f>
        <v>0.2742260806</v>
      </c>
      <c r="F266" s="3"/>
      <c r="G266" s="3"/>
      <c r="H266" s="61" t="s">
        <v>77</v>
      </c>
      <c r="I266" s="74">
        <f>(I261-(sum(I262:I264)))</f>
        <v>0.0005051114183</v>
      </c>
      <c r="J266" s="3"/>
      <c r="K266" s="3"/>
    </row>
    <row r="267">
      <c r="A267" s="3"/>
      <c r="B267" s="8" t="s">
        <v>80</v>
      </c>
      <c r="C267" s="40">
        <f>($G$1*(((G262-G261)/G261)+1))</f>
        <v>0.0004800133333</v>
      </c>
      <c r="D267" s="8" t="s">
        <v>81</v>
      </c>
      <c r="E267" s="57">
        <f>$G$1+$G$6</f>
        <v>0.00002664371665</v>
      </c>
      <c r="F267" s="3"/>
      <c r="G267" s="67"/>
      <c r="H267" s="3" t="s">
        <v>81</v>
      </c>
      <c r="I267" s="57">
        <f>$E$7</f>
        <v>0.00002664371665</v>
      </c>
      <c r="J267" s="3"/>
      <c r="K267" s="3"/>
    </row>
    <row r="268">
      <c r="A268" s="3"/>
      <c r="B268" s="8" t="s">
        <v>82</v>
      </c>
      <c r="C268" s="40">
        <f>$G$1+((128*5E-11)*19)</f>
        <v>0.00002630414545</v>
      </c>
      <c r="D268" s="8"/>
      <c r="E268" s="8"/>
      <c r="F268" s="8"/>
      <c r="G268" s="3"/>
      <c r="H268" s="8"/>
      <c r="I268" s="3"/>
      <c r="J268" s="3"/>
      <c r="K268" s="3"/>
    </row>
    <row r="269">
      <c r="A269" s="3"/>
      <c r="B269" s="4" t="s">
        <v>77</v>
      </c>
      <c r="C269" s="75">
        <f>C266-(sum(C267:C268))</f>
        <v>0.2732397479</v>
      </c>
      <c r="D269" s="4" t="s">
        <v>77</v>
      </c>
      <c r="E269" s="45">
        <f>E266-$E$7</f>
        <v>0.2741994369</v>
      </c>
      <c r="F269" s="8"/>
      <c r="G269" s="8"/>
      <c r="H269" s="61" t="s">
        <v>77</v>
      </c>
      <c r="I269" s="74">
        <f>I266-$E$7</f>
        <v>0.0004784677016</v>
      </c>
      <c r="J269" s="71">
        <f>I269-(I267*42)</f>
        <v>-0.0006405683979</v>
      </c>
      <c r="K269" s="3"/>
    </row>
    <row r="270">
      <c r="A270" s="3"/>
      <c r="B270" s="8"/>
      <c r="C270" s="62"/>
      <c r="D270" s="8"/>
      <c r="E270" s="67"/>
      <c r="F270" s="53"/>
      <c r="G270" s="52"/>
      <c r="H270" s="3"/>
      <c r="I270" s="3"/>
      <c r="J270" s="61" t="s">
        <v>86</v>
      </c>
      <c r="K270" s="49">
        <f>G261+K260</f>
        <v>148</v>
      </c>
    </row>
    <row r="271">
      <c r="A271" s="36">
        <f>1+A261</f>
        <v>28</v>
      </c>
      <c r="B271" s="35" t="s">
        <v>64</v>
      </c>
      <c r="C271" s="8"/>
      <c r="D271" s="4" t="s">
        <v>65</v>
      </c>
      <c r="E271" s="68"/>
      <c r="F271" s="69" t="s">
        <v>70</v>
      </c>
      <c r="G271" s="70">
        <f>ROUND(0.05*G272,0)</f>
        <v>3</v>
      </c>
      <c r="H271" s="61" t="s">
        <v>84</v>
      </c>
      <c r="I271" s="71">
        <f>C269-(J271*sum(C267:C268))</f>
        <v>0.0008409442813</v>
      </c>
      <c r="J271" s="66">
        <v>538.0</v>
      </c>
      <c r="K271" s="3"/>
    </row>
    <row r="272">
      <c r="A272" s="3"/>
      <c r="B272" s="8" t="s">
        <v>69</v>
      </c>
      <c r="C272" s="40">
        <f>$G$1</f>
        <v>0.00002618254545</v>
      </c>
      <c r="D272" s="8" t="s">
        <v>69</v>
      </c>
      <c r="E272" s="40">
        <f t="shared" ref="E272:E274" si="27">$G$1</f>
        <v>0.00002618254545</v>
      </c>
      <c r="F272" s="8" t="s">
        <v>73</v>
      </c>
      <c r="G272" s="16">
        <f>200-K270</f>
        <v>52</v>
      </c>
      <c r="H272" s="3" t="s">
        <v>69</v>
      </c>
      <c r="I272" s="57">
        <f>$E$2</f>
        <v>0.00002618254545</v>
      </c>
      <c r="J272" s="3"/>
      <c r="K272" s="3"/>
    </row>
    <row r="273">
      <c r="A273" s="3"/>
      <c r="B273" s="8" t="s">
        <v>72</v>
      </c>
      <c r="C273" s="42">
        <f>($G$1*((G272-G271)/G271))*$G$5</f>
        <v>0.000000001599559935</v>
      </c>
      <c r="D273" s="8" t="s">
        <v>72</v>
      </c>
      <c r="E273" s="44">
        <f t="shared" si="27"/>
        <v>0.00002618254545</v>
      </c>
      <c r="F273" s="58" t="s">
        <v>75</v>
      </c>
      <c r="G273" s="72">
        <f>sum(C272:C275)+sum(C277:C278)</f>
        <v>0.0009339675166</v>
      </c>
      <c r="H273" s="3" t="s">
        <v>72</v>
      </c>
      <c r="I273" s="42">
        <f>$E$3</f>
        <v>0</v>
      </c>
      <c r="J273" s="3"/>
      <c r="K273" s="3"/>
    </row>
    <row r="274">
      <c r="A274" s="8"/>
      <c r="B274" s="8" t="s">
        <v>74</v>
      </c>
      <c r="C274" s="40">
        <f>$G$1*((G272-G271)/G271)</f>
        <v>0.0004276482424</v>
      </c>
      <c r="D274" s="8" t="s">
        <v>74</v>
      </c>
      <c r="E274" s="40">
        <f t="shared" si="27"/>
        <v>0.00002618254545</v>
      </c>
      <c r="F274" s="3" t="s">
        <v>85</v>
      </c>
      <c r="G274" s="60">
        <f>Round(G272/G271,0)</f>
        <v>17</v>
      </c>
      <c r="H274" s="3" t="s">
        <v>74</v>
      </c>
      <c r="I274" s="57">
        <f>$G$1</f>
        <v>0.00002618254545</v>
      </c>
      <c r="J274" s="3"/>
      <c r="K274" s="3"/>
    </row>
    <row r="275">
      <c r="A275" s="3"/>
      <c r="B275" s="8" t="s">
        <v>76</v>
      </c>
      <c r="C275" s="44">
        <f>($G$1*2)*$G$5</f>
        <v>0.0000000001958644819</v>
      </c>
      <c r="D275" s="3"/>
      <c r="E275" s="3"/>
      <c r="F275" s="3"/>
      <c r="G275" s="3"/>
      <c r="H275" s="3"/>
      <c r="I275" s="3"/>
      <c r="J275" s="3"/>
      <c r="K275" s="3"/>
    </row>
    <row r="276">
      <c r="A276" s="60">
        <f>A266+J271</f>
        <v>27751</v>
      </c>
      <c r="B276" s="4" t="s">
        <v>77</v>
      </c>
      <c r="C276" s="73">
        <f>E269-(SUM(C272:C275)+(E267*J271))</f>
        <v>0.2594112847</v>
      </c>
      <c r="D276" s="4" t="s">
        <v>77</v>
      </c>
      <c r="E276" s="49">
        <f>E269-(J271*E267)</f>
        <v>0.2598651173</v>
      </c>
      <c r="F276" s="3"/>
      <c r="G276" s="3"/>
      <c r="H276" s="61" t="s">
        <v>77</v>
      </c>
      <c r="I276" s="74">
        <f>(I271-(sum(I272:I274)))</f>
        <v>0.0007885790925</v>
      </c>
      <c r="J276" s="3"/>
      <c r="K276" s="3"/>
    </row>
    <row r="277">
      <c r="A277" s="3"/>
      <c r="B277" s="8" t="s">
        <v>80</v>
      </c>
      <c r="C277" s="40">
        <f>($G$1*(((G272-G271)/G271)+1))</f>
        <v>0.0004538307879</v>
      </c>
      <c r="D277" s="8" t="s">
        <v>81</v>
      </c>
      <c r="E277" s="57">
        <f>$G$1+$G$6</f>
        <v>0.00002664371665</v>
      </c>
      <c r="F277" s="3"/>
      <c r="G277" s="67"/>
      <c r="H277" s="3" t="s">
        <v>81</v>
      </c>
      <c r="I277" s="57">
        <f>$E$7</f>
        <v>0.00002664371665</v>
      </c>
      <c r="J277" s="3"/>
      <c r="K277" s="3"/>
    </row>
    <row r="278">
      <c r="A278" s="3"/>
      <c r="B278" s="8" t="s">
        <v>82</v>
      </c>
      <c r="C278" s="40">
        <f>$G$1+((128*5E-11)*19)</f>
        <v>0.00002630414545</v>
      </c>
      <c r="D278" s="8"/>
      <c r="E278" s="8"/>
      <c r="F278" s="8"/>
      <c r="G278" s="3"/>
      <c r="H278" s="8"/>
      <c r="I278" s="3"/>
      <c r="J278" s="3"/>
      <c r="K278" s="3"/>
    </row>
    <row r="279">
      <c r="A279" s="3"/>
      <c r="B279" s="4" t="s">
        <v>77</v>
      </c>
      <c r="C279" s="75">
        <f>C276-(sum(C277:C278))</f>
        <v>0.2589311498</v>
      </c>
      <c r="D279" s="4" t="s">
        <v>77</v>
      </c>
      <c r="E279" s="45">
        <f>E276-$E$7</f>
        <v>0.2598384736</v>
      </c>
      <c r="F279" s="8"/>
      <c r="G279" s="8"/>
      <c r="H279" s="61" t="s">
        <v>77</v>
      </c>
      <c r="I279" s="74">
        <f>I276-$E$7</f>
        <v>0.0007619353758</v>
      </c>
      <c r="J279" s="71">
        <f>I279-(I277*42)</f>
        <v>-0.0003571007237</v>
      </c>
      <c r="K279" s="3"/>
    </row>
    <row r="280">
      <c r="A280" s="3"/>
      <c r="B280" s="8"/>
      <c r="C280" s="62"/>
      <c r="D280" s="8"/>
      <c r="E280" s="67"/>
      <c r="F280" s="53"/>
      <c r="G280" s="52"/>
      <c r="H280" s="3"/>
      <c r="I280" s="3"/>
      <c r="J280" s="61" t="s">
        <v>86</v>
      </c>
      <c r="K280" s="49">
        <f>G271+K270</f>
        <v>151</v>
      </c>
    </row>
    <row r="281">
      <c r="A281" s="36">
        <f>1+A271</f>
        <v>29</v>
      </c>
      <c r="B281" s="35" t="s">
        <v>64</v>
      </c>
      <c r="C281" s="8"/>
      <c r="D281" s="4" t="s">
        <v>65</v>
      </c>
      <c r="E281" s="68"/>
      <c r="F281" s="69" t="s">
        <v>70</v>
      </c>
      <c r="G281" s="70">
        <f>ROUND(0.05*G282,0)</f>
        <v>2</v>
      </c>
      <c r="H281" s="61" t="s">
        <v>84</v>
      </c>
      <c r="I281" s="71">
        <f>C279-(J281*sum(C277:C278))</f>
        <v>0.0006185556479</v>
      </c>
      <c r="J281" s="66">
        <v>538.0</v>
      </c>
      <c r="K281" s="3"/>
    </row>
    <row r="282">
      <c r="A282" s="3"/>
      <c r="B282" s="8" t="s">
        <v>69</v>
      </c>
      <c r="C282" s="40">
        <f>$G$1</f>
        <v>0.00002618254545</v>
      </c>
      <c r="D282" s="8" t="s">
        <v>69</v>
      </c>
      <c r="E282" s="40">
        <f t="shared" ref="E282:E284" si="28">$G$1</f>
        <v>0.00002618254545</v>
      </c>
      <c r="F282" s="8" t="s">
        <v>73</v>
      </c>
      <c r="G282" s="16">
        <f>200-K280</f>
        <v>49</v>
      </c>
      <c r="H282" s="3" t="s">
        <v>69</v>
      </c>
      <c r="I282" s="57">
        <f>$E$2</f>
        <v>0.00002618254545</v>
      </c>
      <c r="J282" s="3"/>
      <c r="K282" s="3"/>
    </row>
    <row r="283">
      <c r="A283" s="3"/>
      <c r="B283" s="8" t="s">
        <v>72</v>
      </c>
      <c r="C283" s="42">
        <f>($G$1*((G282-G281)/G281))*$G$5</f>
        <v>0.000000002301407662</v>
      </c>
      <c r="D283" s="8" t="s">
        <v>72</v>
      </c>
      <c r="E283" s="44">
        <f t="shared" si="28"/>
        <v>0.00002618254545</v>
      </c>
      <c r="F283" s="58" t="s">
        <v>75</v>
      </c>
      <c r="G283" s="72">
        <f>sum(C282:C285)+sum(C287:C288)</f>
        <v>0.00130925137</v>
      </c>
      <c r="H283" s="3" t="s">
        <v>72</v>
      </c>
      <c r="I283" s="42">
        <f>$E$3</f>
        <v>0</v>
      </c>
      <c r="J283" s="3"/>
      <c r="K283" s="3"/>
    </row>
    <row r="284">
      <c r="A284" s="8"/>
      <c r="B284" s="8" t="s">
        <v>74</v>
      </c>
      <c r="C284" s="40">
        <f>$G$1*((G282-G281)/G281)</f>
        <v>0.0006152898182</v>
      </c>
      <c r="D284" s="8" t="s">
        <v>74</v>
      </c>
      <c r="E284" s="40">
        <f t="shared" si="28"/>
        <v>0.00002618254545</v>
      </c>
      <c r="F284" s="3" t="s">
        <v>85</v>
      </c>
      <c r="G284" s="60">
        <f>Round(G282/G281,0)</f>
        <v>25</v>
      </c>
      <c r="H284" s="3" t="s">
        <v>74</v>
      </c>
      <c r="I284" s="57">
        <f>$G$1</f>
        <v>0.00002618254545</v>
      </c>
      <c r="J284" s="3"/>
      <c r="K284" s="3"/>
    </row>
    <row r="285">
      <c r="A285" s="3"/>
      <c r="B285" s="8" t="s">
        <v>76</v>
      </c>
      <c r="C285" s="44">
        <f>($G$1*2)*$G$5</f>
        <v>0.0000000001958644819</v>
      </c>
      <c r="D285" s="3"/>
      <c r="E285" s="3"/>
      <c r="F285" s="3"/>
      <c r="G285" s="3"/>
      <c r="H285" s="3"/>
      <c r="I285" s="3"/>
      <c r="J285" s="3"/>
      <c r="K285" s="3"/>
    </row>
    <row r="286">
      <c r="A286" s="60">
        <f>A276+J281</f>
        <v>28289</v>
      </c>
      <c r="B286" s="4" t="s">
        <v>77</v>
      </c>
      <c r="C286" s="73">
        <f>E279-(SUM(C282:C285)+(E277*J281))</f>
        <v>0.2448626792</v>
      </c>
      <c r="D286" s="4" t="s">
        <v>77</v>
      </c>
      <c r="E286" s="49">
        <f>E279-(J281*E277)</f>
        <v>0.245504154</v>
      </c>
      <c r="F286" s="3"/>
      <c r="G286" s="3"/>
      <c r="H286" s="61" t="s">
        <v>77</v>
      </c>
      <c r="I286" s="74">
        <f>(I281-(sum(I282:I284)))</f>
        <v>0.000566190459</v>
      </c>
      <c r="J286" s="3"/>
      <c r="K286" s="3"/>
    </row>
    <row r="287">
      <c r="A287" s="3"/>
      <c r="B287" s="8" t="s">
        <v>80</v>
      </c>
      <c r="C287" s="40">
        <f>($G$1*(((G282-G281)/G281)+1))</f>
        <v>0.0006414723636</v>
      </c>
      <c r="D287" s="8" t="s">
        <v>81</v>
      </c>
      <c r="E287" s="57">
        <f>$G$1+$G$6</f>
        <v>0.00002664371665</v>
      </c>
      <c r="F287" s="3"/>
      <c r="G287" s="67"/>
      <c r="H287" s="3" t="s">
        <v>81</v>
      </c>
      <c r="I287" s="57">
        <f>$E$7</f>
        <v>0.00002664371665</v>
      </c>
      <c r="J287" s="3"/>
      <c r="K287" s="3"/>
    </row>
    <row r="288">
      <c r="A288" s="3"/>
      <c r="B288" s="8" t="s">
        <v>82</v>
      </c>
      <c r="C288" s="40">
        <f>$G$1+((128*5E-11)*19)</f>
        <v>0.00002630414545</v>
      </c>
      <c r="D288" s="8"/>
      <c r="E288" s="8"/>
      <c r="F288" s="8"/>
      <c r="G288" s="3"/>
      <c r="H288" s="8"/>
      <c r="I288" s="3"/>
      <c r="J288" s="3"/>
      <c r="K288" s="3"/>
    </row>
    <row r="289">
      <c r="A289" s="3"/>
      <c r="B289" s="4" t="s">
        <v>77</v>
      </c>
      <c r="C289" s="75">
        <f>C286-(sum(C287:C288))</f>
        <v>0.2441949027</v>
      </c>
      <c r="D289" s="4" t="s">
        <v>77</v>
      </c>
      <c r="E289" s="45">
        <f>E286-$E$7</f>
        <v>0.2454775103</v>
      </c>
      <c r="F289" s="8"/>
      <c r="G289" s="8"/>
      <c r="H289" s="61" t="s">
        <v>77</v>
      </c>
      <c r="I289" s="74">
        <f>I286-$E$7</f>
        <v>0.0005395467424</v>
      </c>
      <c r="J289" s="71">
        <f>I289-(I287*42)</f>
        <v>-0.0005794893571</v>
      </c>
      <c r="K289" s="3"/>
    </row>
    <row r="290">
      <c r="A290" s="3"/>
      <c r="B290" s="8"/>
      <c r="C290" s="62"/>
      <c r="D290" s="8"/>
      <c r="E290" s="67"/>
      <c r="F290" s="53"/>
      <c r="G290" s="52"/>
      <c r="H290" s="3"/>
      <c r="I290" s="3"/>
      <c r="J290" s="61" t="s">
        <v>86</v>
      </c>
      <c r="K290" s="49">
        <f>G281+K280</f>
        <v>153</v>
      </c>
    </row>
    <row r="291">
      <c r="A291" s="36">
        <f>1+A281</f>
        <v>30</v>
      </c>
      <c r="B291" s="35" t="s">
        <v>64</v>
      </c>
      <c r="C291" s="8"/>
      <c r="D291" s="4" t="s">
        <v>65</v>
      </c>
      <c r="E291" s="68"/>
      <c r="F291" s="69" t="s">
        <v>70</v>
      </c>
      <c r="G291" s="70">
        <f>ROUND(0.05*G292,0)</f>
        <v>2</v>
      </c>
      <c r="H291" s="61" t="s">
        <v>84</v>
      </c>
      <c r="I291" s="71">
        <f>C289-(J291*sum(C287:C288))</f>
        <v>0.001124253342</v>
      </c>
      <c r="J291" s="66">
        <v>364.0</v>
      </c>
      <c r="K291" s="3"/>
    </row>
    <row r="292">
      <c r="A292" s="3"/>
      <c r="B292" s="8" t="s">
        <v>69</v>
      </c>
      <c r="C292" s="40">
        <f>$G$1</f>
        <v>0.00002618254545</v>
      </c>
      <c r="D292" s="8" t="s">
        <v>69</v>
      </c>
      <c r="E292" s="40">
        <f t="shared" ref="E292:E294" si="29">$G$1</f>
        <v>0.00002618254545</v>
      </c>
      <c r="F292" s="8" t="s">
        <v>73</v>
      </c>
      <c r="G292" s="16">
        <f>200-K290</f>
        <v>47</v>
      </c>
      <c r="H292" s="3" t="s">
        <v>69</v>
      </c>
      <c r="I292" s="57">
        <f>$E$2</f>
        <v>0.00002618254545</v>
      </c>
      <c r="J292" s="3"/>
      <c r="K292" s="3"/>
    </row>
    <row r="293">
      <c r="A293" s="3"/>
      <c r="B293" s="8" t="s">
        <v>72</v>
      </c>
      <c r="C293" s="42">
        <f>($G$1*((G292-G291)/G291))*$G$5</f>
        <v>0.000000002203475421</v>
      </c>
      <c r="D293" s="8" t="s">
        <v>72</v>
      </c>
      <c r="E293" s="44">
        <f t="shared" si="29"/>
        <v>0.00002618254545</v>
      </c>
      <c r="F293" s="58" t="s">
        <v>75</v>
      </c>
      <c r="G293" s="72">
        <f>sum(C292:C295)+sum(C297:C298)</f>
        <v>0.001256886181</v>
      </c>
      <c r="H293" s="3" t="s">
        <v>72</v>
      </c>
      <c r="I293" s="42">
        <f>$E$3</f>
        <v>0</v>
      </c>
      <c r="J293" s="3"/>
      <c r="K293" s="3"/>
    </row>
    <row r="294">
      <c r="A294" s="8"/>
      <c r="B294" s="8" t="s">
        <v>74</v>
      </c>
      <c r="C294" s="40">
        <f>$G$1*((G292-G291)/G291)</f>
        <v>0.0005891072727</v>
      </c>
      <c r="D294" s="8" t="s">
        <v>74</v>
      </c>
      <c r="E294" s="40">
        <f t="shared" si="29"/>
        <v>0.00002618254545</v>
      </c>
      <c r="F294" s="3" t="s">
        <v>85</v>
      </c>
      <c r="G294" s="60">
        <f>Round(G292/G291,0)</f>
        <v>24</v>
      </c>
      <c r="H294" s="3" t="s">
        <v>74</v>
      </c>
      <c r="I294" s="57">
        <f>$G$1</f>
        <v>0.00002618254545</v>
      </c>
      <c r="J294" s="3"/>
      <c r="K294" s="3"/>
    </row>
    <row r="295">
      <c r="A295" s="3"/>
      <c r="B295" s="8" t="s">
        <v>76</v>
      </c>
      <c r="C295" s="44">
        <f>($G$1*2)*$G$5</f>
        <v>0.0000000001958644819</v>
      </c>
      <c r="D295" s="3"/>
      <c r="E295" s="3"/>
      <c r="F295" s="3"/>
      <c r="G295" s="3"/>
      <c r="H295" s="3"/>
      <c r="I295" s="3"/>
      <c r="J295" s="3"/>
      <c r="K295" s="3"/>
    </row>
    <row r="296">
      <c r="A296" s="60">
        <f>A286+J291</f>
        <v>28653</v>
      </c>
      <c r="B296" s="4" t="s">
        <v>77</v>
      </c>
      <c r="C296" s="73">
        <f>E289-(SUM(C292:C295)+(E287*J291))</f>
        <v>0.2351639052</v>
      </c>
      <c r="D296" s="4" t="s">
        <v>77</v>
      </c>
      <c r="E296" s="49">
        <f>E289-(J291*E287)</f>
        <v>0.2357791974</v>
      </c>
      <c r="F296" s="3"/>
      <c r="G296" s="3"/>
      <c r="H296" s="61" t="s">
        <v>77</v>
      </c>
      <c r="I296" s="74">
        <f>(I291-(sum(I292:I294)))</f>
        <v>0.001071888153</v>
      </c>
      <c r="J296" s="3"/>
      <c r="K296" s="3"/>
    </row>
    <row r="297">
      <c r="A297" s="3"/>
      <c r="B297" s="8" t="s">
        <v>80</v>
      </c>
      <c r="C297" s="40">
        <f>($G$1*(((G292-G291)/G291)+1))</f>
        <v>0.0006152898182</v>
      </c>
      <c r="D297" s="8" t="s">
        <v>81</v>
      </c>
      <c r="E297" s="57">
        <f>$G$1+$G$6</f>
        <v>0.00002664371665</v>
      </c>
      <c r="F297" s="3"/>
      <c r="G297" s="67"/>
      <c r="H297" s="3" t="s">
        <v>81</v>
      </c>
      <c r="I297" s="57">
        <f>$E$7</f>
        <v>0.00002664371665</v>
      </c>
      <c r="J297" s="3"/>
      <c r="K297" s="3"/>
    </row>
    <row r="298">
      <c r="A298" s="3"/>
      <c r="B298" s="8" t="s">
        <v>82</v>
      </c>
      <c r="C298" s="40">
        <f>$G$1+((128*5E-11)*19)</f>
        <v>0.00002630414545</v>
      </c>
      <c r="D298" s="8"/>
      <c r="E298" s="8"/>
      <c r="F298" s="8"/>
      <c r="G298" s="3"/>
      <c r="H298" s="8"/>
      <c r="I298" s="3"/>
      <c r="J298" s="3"/>
      <c r="K298" s="3"/>
    </row>
    <row r="299">
      <c r="A299" s="3"/>
      <c r="B299" s="4" t="s">
        <v>77</v>
      </c>
      <c r="C299" s="75">
        <f>C296-(sum(C297:C298))</f>
        <v>0.2345223113</v>
      </c>
      <c r="D299" s="4" t="s">
        <v>77</v>
      </c>
      <c r="E299" s="45">
        <f>E296-$E$7</f>
        <v>0.2357525537</v>
      </c>
      <c r="F299" s="8"/>
      <c r="G299" s="8"/>
      <c r="H299" s="61" t="s">
        <v>77</v>
      </c>
      <c r="I299" s="74">
        <f>I296-$E$7</f>
        <v>0.001045244436</v>
      </c>
      <c r="J299" s="71">
        <f>I299-(I297*42)</f>
        <v>-0.00007379166303</v>
      </c>
      <c r="K299" s="3"/>
    </row>
    <row r="300">
      <c r="A300" s="3"/>
      <c r="B300" s="8"/>
      <c r="C300" s="62"/>
      <c r="D300" s="8"/>
      <c r="E300" s="67"/>
      <c r="F300" s="53"/>
      <c r="G300" s="52"/>
      <c r="H300" s="3"/>
      <c r="I300" s="3"/>
      <c r="J300" s="61" t="s">
        <v>86</v>
      </c>
      <c r="K300" s="49">
        <f>G291+K290</f>
        <v>155</v>
      </c>
    </row>
    <row r="301">
      <c r="A301" s="36">
        <f>1+A291</f>
        <v>31</v>
      </c>
      <c r="B301" s="35" t="s">
        <v>64</v>
      </c>
      <c r="C301" s="8"/>
      <c r="D301" s="4" t="s">
        <v>65</v>
      </c>
      <c r="E301" s="68"/>
      <c r="F301" s="69" t="s">
        <v>70</v>
      </c>
      <c r="G301" s="70">
        <f>ROUND(0.05*G302,0)</f>
        <v>2</v>
      </c>
      <c r="H301" s="61" t="s">
        <v>84</v>
      </c>
      <c r="I301" s="71">
        <f>C299-(J301*sum(C297:C298))</f>
        <v>0.0009821084973</v>
      </c>
      <c r="J301" s="66">
        <v>364.0</v>
      </c>
      <c r="K301" s="3"/>
    </row>
    <row r="302">
      <c r="A302" s="3"/>
      <c r="B302" s="8" t="s">
        <v>69</v>
      </c>
      <c r="C302" s="40">
        <f>$G$1</f>
        <v>0.00002618254545</v>
      </c>
      <c r="D302" s="8" t="s">
        <v>69</v>
      </c>
      <c r="E302" s="40">
        <f t="shared" ref="E302:E304" si="30">$G$1</f>
        <v>0.00002618254545</v>
      </c>
      <c r="F302" s="8" t="s">
        <v>73</v>
      </c>
      <c r="G302" s="16">
        <f>200-K300</f>
        <v>45</v>
      </c>
      <c r="H302" s="3" t="s">
        <v>69</v>
      </c>
      <c r="I302" s="57">
        <f>$E$2</f>
        <v>0.00002618254545</v>
      </c>
      <c r="J302" s="3"/>
      <c r="K302" s="3"/>
    </row>
    <row r="303">
      <c r="A303" s="3"/>
      <c r="B303" s="8" t="s">
        <v>72</v>
      </c>
      <c r="C303" s="42">
        <f>($G$1*((G302-G301)/G301))*$G$5</f>
        <v>0.00000000210554318</v>
      </c>
      <c r="D303" s="8" t="s">
        <v>72</v>
      </c>
      <c r="E303" s="44">
        <f t="shared" si="30"/>
        <v>0.00002618254545</v>
      </c>
      <c r="F303" s="58" t="s">
        <v>75</v>
      </c>
      <c r="G303" s="72">
        <f>sum(C302:C305)+sum(C307:C308)</f>
        <v>0.001204520992</v>
      </c>
      <c r="H303" s="3" t="s">
        <v>72</v>
      </c>
      <c r="I303" s="42">
        <f>$E$3</f>
        <v>0</v>
      </c>
      <c r="J303" s="3"/>
      <c r="K303" s="3"/>
    </row>
    <row r="304">
      <c r="A304" s="8"/>
      <c r="B304" s="8" t="s">
        <v>74</v>
      </c>
      <c r="C304" s="40">
        <f>$G$1*((G302-G301)/G301)</f>
        <v>0.0005629247273</v>
      </c>
      <c r="D304" s="8" t="s">
        <v>74</v>
      </c>
      <c r="E304" s="40">
        <f t="shared" si="30"/>
        <v>0.00002618254545</v>
      </c>
      <c r="F304" s="3" t="s">
        <v>85</v>
      </c>
      <c r="G304" s="60">
        <f>Round(G302/G301,0)</f>
        <v>23</v>
      </c>
      <c r="H304" s="3" t="s">
        <v>74</v>
      </c>
      <c r="I304" s="57">
        <f>$G$1</f>
        <v>0.00002618254545</v>
      </c>
      <c r="J304" s="3"/>
      <c r="K304" s="3"/>
    </row>
    <row r="305">
      <c r="A305" s="3"/>
      <c r="B305" s="8" t="s">
        <v>76</v>
      </c>
      <c r="C305" s="44">
        <f>($G$1*2)*$G$5</f>
        <v>0.0000000001958644819</v>
      </c>
      <c r="D305" s="3"/>
      <c r="E305" s="3"/>
      <c r="F305" s="3"/>
      <c r="G305" s="3"/>
      <c r="H305" s="3"/>
      <c r="I305" s="3"/>
      <c r="J305" s="3"/>
      <c r="K305" s="3"/>
    </row>
    <row r="306">
      <c r="A306" s="60">
        <f>A296+J301</f>
        <v>29017</v>
      </c>
      <c r="B306" s="4" t="s">
        <v>77</v>
      </c>
      <c r="C306" s="73">
        <f>E299-(SUM(C302:C305)+(E297*J301))</f>
        <v>0.2254651313</v>
      </c>
      <c r="D306" s="4" t="s">
        <v>77</v>
      </c>
      <c r="E306" s="49">
        <f>E299-(J301*E297)</f>
        <v>0.2260542409</v>
      </c>
      <c r="F306" s="3"/>
      <c r="G306" s="3"/>
      <c r="H306" s="61" t="s">
        <v>77</v>
      </c>
      <c r="I306" s="74">
        <f>(I301-(sum(I302:I304)))</f>
        <v>0.0009297433085</v>
      </c>
      <c r="J306" s="3"/>
      <c r="K306" s="3"/>
    </row>
    <row r="307">
      <c r="A307" s="3"/>
      <c r="B307" s="8" t="s">
        <v>80</v>
      </c>
      <c r="C307" s="40">
        <f>($G$1*(((G302-G301)/G301)+1))</f>
        <v>0.0005891072727</v>
      </c>
      <c r="D307" s="8" t="s">
        <v>81</v>
      </c>
      <c r="E307" s="57">
        <f>$G$1+$G$6</f>
        <v>0.00002664371665</v>
      </c>
      <c r="F307" s="3"/>
      <c r="G307" s="67"/>
      <c r="H307" s="3" t="s">
        <v>81</v>
      </c>
      <c r="I307" s="57">
        <f>$E$7</f>
        <v>0.00002664371665</v>
      </c>
      <c r="J307" s="3"/>
      <c r="K307" s="3"/>
    </row>
    <row r="308">
      <c r="A308" s="3"/>
      <c r="B308" s="8" t="s">
        <v>82</v>
      </c>
      <c r="C308" s="40">
        <f>$G$1+((128*5E-11)*19)</f>
        <v>0.00002630414545</v>
      </c>
      <c r="D308" s="8"/>
      <c r="E308" s="8"/>
      <c r="F308" s="8"/>
      <c r="G308" s="3"/>
      <c r="H308" s="8"/>
      <c r="I308" s="3"/>
      <c r="J308" s="3"/>
      <c r="K308" s="3"/>
    </row>
    <row r="309">
      <c r="A309" s="3"/>
      <c r="B309" s="4" t="s">
        <v>77</v>
      </c>
      <c r="C309" s="75">
        <f>C306-(sum(C307:C308))</f>
        <v>0.2248497199</v>
      </c>
      <c r="D309" s="4" t="s">
        <v>77</v>
      </c>
      <c r="E309" s="45">
        <f>E306-$E$7</f>
        <v>0.2260275971</v>
      </c>
      <c r="F309" s="8"/>
      <c r="G309" s="8"/>
      <c r="H309" s="61" t="s">
        <v>77</v>
      </c>
      <c r="I309" s="74">
        <f>I306-$E$7</f>
        <v>0.0009030995919</v>
      </c>
      <c r="J309" s="71">
        <f>I309-(I307*42)</f>
        <v>-0.0002159365076</v>
      </c>
      <c r="K309" s="3"/>
    </row>
    <row r="310">
      <c r="A310" s="3"/>
      <c r="B310" s="8"/>
      <c r="C310" s="62"/>
      <c r="D310" s="8"/>
      <c r="E310" s="67"/>
      <c r="F310" s="53"/>
      <c r="G310" s="52"/>
      <c r="H310" s="3"/>
      <c r="I310" s="3"/>
      <c r="J310" s="61" t="s">
        <v>86</v>
      </c>
      <c r="K310" s="49">
        <f>G301+K300</f>
        <v>157</v>
      </c>
    </row>
    <row r="311">
      <c r="A311" s="36">
        <f>1+A301</f>
        <v>32</v>
      </c>
      <c r="B311" s="35" t="s">
        <v>64</v>
      </c>
      <c r="C311" s="8"/>
      <c r="D311" s="4" t="s">
        <v>65</v>
      </c>
      <c r="E311" s="68"/>
      <c r="F311" s="69" t="s">
        <v>70</v>
      </c>
      <c r="G311" s="70">
        <f>ROUND(0.05*G312,0)</f>
        <v>2</v>
      </c>
      <c r="H311" s="61" t="s">
        <v>84</v>
      </c>
      <c r="I311" s="71">
        <f>C309-(J311*sum(C307:C308))</f>
        <v>0.0008399636527</v>
      </c>
      <c r="J311" s="66">
        <v>364.0</v>
      </c>
      <c r="K311" s="3"/>
    </row>
    <row r="312">
      <c r="A312" s="3"/>
      <c r="B312" s="8" t="s">
        <v>69</v>
      </c>
      <c r="C312" s="40">
        <f>$G$1</f>
        <v>0.00002618254545</v>
      </c>
      <c r="D312" s="8" t="s">
        <v>69</v>
      </c>
      <c r="E312" s="40">
        <f t="shared" ref="E312:E314" si="31">$G$1</f>
        <v>0.00002618254545</v>
      </c>
      <c r="F312" s="8" t="s">
        <v>73</v>
      </c>
      <c r="G312" s="16">
        <f>200-K310</f>
        <v>43</v>
      </c>
      <c r="H312" s="3" t="s">
        <v>69</v>
      </c>
      <c r="I312" s="57">
        <f>$E$2</f>
        <v>0.00002618254545</v>
      </c>
      <c r="J312" s="3"/>
      <c r="K312" s="3"/>
    </row>
    <row r="313">
      <c r="A313" s="3"/>
      <c r="B313" s="8" t="s">
        <v>72</v>
      </c>
      <c r="C313" s="42">
        <f>($G$1*((G312-G311)/G311))*$G$5</f>
        <v>0.000000002007610939</v>
      </c>
      <c r="D313" s="8" t="s">
        <v>72</v>
      </c>
      <c r="E313" s="44">
        <f t="shared" si="31"/>
        <v>0.00002618254545</v>
      </c>
      <c r="F313" s="58" t="s">
        <v>75</v>
      </c>
      <c r="G313" s="72">
        <f>sum(C312:C315)+sum(C317:C318)</f>
        <v>0.001152155803</v>
      </c>
      <c r="H313" s="3" t="s">
        <v>72</v>
      </c>
      <c r="I313" s="42">
        <f>$E$3</f>
        <v>0</v>
      </c>
      <c r="J313" s="3"/>
      <c r="K313" s="3"/>
    </row>
    <row r="314">
      <c r="A314" s="8"/>
      <c r="B314" s="8" t="s">
        <v>74</v>
      </c>
      <c r="C314" s="40">
        <f>$G$1*((G312-G311)/G311)</f>
        <v>0.0005367421818</v>
      </c>
      <c r="D314" s="8" t="s">
        <v>74</v>
      </c>
      <c r="E314" s="40">
        <f t="shared" si="31"/>
        <v>0.00002618254545</v>
      </c>
      <c r="F314" s="3" t="s">
        <v>85</v>
      </c>
      <c r="G314" s="60">
        <f>Round(G312/G311,0)</f>
        <v>22</v>
      </c>
      <c r="H314" s="3" t="s">
        <v>74</v>
      </c>
      <c r="I314" s="57">
        <f>$G$1</f>
        <v>0.00002618254545</v>
      </c>
      <c r="J314" s="3"/>
      <c r="K314" s="3"/>
    </row>
    <row r="315">
      <c r="A315" s="3"/>
      <c r="B315" s="8" t="s">
        <v>76</v>
      </c>
      <c r="C315" s="44">
        <f>($G$1*2)*$G$5</f>
        <v>0.0000000001958644819</v>
      </c>
      <c r="D315" s="3"/>
      <c r="E315" s="3"/>
      <c r="F315" s="3"/>
      <c r="G315" s="3"/>
      <c r="H315" s="3"/>
      <c r="I315" s="3"/>
      <c r="J315" s="3"/>
      <c r="K315" s="3"/>
    </row>
    <row r="316">
      <c r="A316" s="60">
        <f>A306+J311</f>
        <v>29381</v>
      </c>
      <c r="B316" s="4" t="s">
        <v>77</v>
      </c>
      <c r="C316" s="73">
        <f>E309-(SUM(C312:C315)+(E307*J311))</f>
        <v>0.2157663574</v>
      </c>
      <c r="D316" s="4" t="s">
        <v>77</v>
      </c>
      <c r="E316" s="49">
        <f>E309-(J311*E307)</f>
        <v>0.2163292843</v>
      </c>
      <c r="F316" s="3"/>
      <c r="G316" s="3"/>
      <c r="H316" s="61" t="s">
        <v>77</v>
      </c>
      <c r="I316" s="74">
        <f>(I311-(sum(I312:I314)))</f>
        <v>0.0007875984639</v>
      </c>
      <c r="J316" s="3"/>
      <c r="K316" s="3"/>
    </row>
    <row r="317">
      <c r="A317" s="3"/>
      <c r="B317" s="8" t="s">
        <v>80</v>
      </c>
      <c r="C317" s="40">
        <f>($G$1*(((G312-G311)/G311)+1))</f>
        <v>0.0005629247273</v>
      </c>
      <c r="D317" s="8" t="s">
        <v>81</v>
      </c>
      <c r="E317" s="57">
        <f>$G$1+$G$6</f>
        <v>0.00002664371665</v>
      </c>
      <c r="F317" s="3"/>
      <c r="G317" s="67"/>
      <c r="H317" s="3" t="s">
        <v>81</v>
      </c>
      <c r="I317" s="57">
        <f>$E$7</f>
        <v>0.00002664371665</v>
      </c>
      <c r="J317" s="3"/>
      <c r="K317" s="3"/>
    </row>
    <row r="318">
      <c r="A318" s="3"/>
      <c r="B318" s="8" t="s">
        <v>82</v>
      </c>
      <c r="C318" s="40">
        <f>$G$1+((128*5E-11)*19)</f>
        <v>0.00002630414545</v>
      </c>
      <c r="D318" s="8"/>
      <c r="E318" s="8"/>
      <c r="F318" s="8"/>
      <c r="G318" s="3"/>
      <c r="H318" s="8"/>
      <c r="I318" s="3"/>
      <c r="J318" s="3"/>
      <c r="K318" s="3"/>
    </row>
    <row r="319">
      <c r="A319" s="3"/>
      <c r="B319" s="4" t="s">
        <v>77</v>
      </c>
      <c r="C319" s="75">
        <f>C316-(sum(C317:C318))</f>
        <v>0.2151771285</v>
      </c>
      <c r="D319" s="4" t="s">
        <v>77</v>
      </c>
      <c r="E319" s="45">
        <f>E316-$E$7</f>
        <v>0.2163026406</v>
      </c>
      <c r="F319" s="8"/>
      <c r="G319" s="8"/>
      <c r="H319" s="61" t="s">
        <v>77</v>
      </c>
      <c r="I319" s="74">
        <f>I316-$E$7</f>
        <v>0.0007609547472</v>
      </c>
      <c r="J319" s="71">
        <f>I319-(I317*42)</f>
        <v>-0.0003580813523</v>
      </c>
      <c r="K319" s="3"/>
    </row>
    <row r="320">
      <c r="A320" s="3"/>
      <c r="B320" s="8"/>
      <c r="C320" s="62"/>
      <c r="D320" s="8"/>
      <c r="E320" s="67"/>
      <c r="F320" s="53"/>
      <c r="G320" s="52"/>
      <c r="H320" s="3"/>
      <c r="I320" s="3"/>
      <c r="J320" s="61" t="s">
        <v>86</v>
      </c>
      <c r="K320" s="49">
        <f>G311+K310</f>
        <v>159</v>
      </c>
    </row>
    <row r="321">
      <c r="A321" s="36">
        <f>1+A311</f>
        <v>33</v>
      </c>
      <c r="B321" s="35" t="s">
        <v>64</v>
      </c>
      <c r="C321" s="8"/>
      <c r="D321" s="4" t="s">
        <v>65</v>
      </c>
      <c r="E321" s="68"/>
      <c r="F321" s="69" t="s">
        <v>70</v>
      </c>
      <c r="G321" s="70">
        <f>ROUND(0.05*G322,0)</f>
        <v>2</v>
      </c>
      <c r="H321" s="61" t="s">
        <v>84</v>
      </c>
      <c r="I321" s="71">
        <f>C319-(J321*sum(C317:C318))</f>
        <v>0.0006978188081</v>
      </c>
      <c r="J321" s="66">
        <v>364.0</v>
      </c>
      <c r="K321" s="3"/>
    </row>
    <row r="322">
      <c r="A322" s="3"/>
      <c r="B322" s="8" t="s">
        <v>69</v>
      </c>
      <c r="C322" s="40">
        <f>$G$1</f>
        <v>0.00002618254545</v>
      </c>
      <c r="D322" s="8" t="s">
        <v>69</v>
      </c>
      <c r="E322" s="40">
        <f t="shared" ref="E322:E324" si="32">$G$1</f>
        <v>0.00002618254545</v>
      </c>
      <c r="F322" s="8" t="s">
        <v>73</v>
      </c>
      <c r="G322" s="16">
        <f>200-K320</f>
        <v>41</v>
      </c>
      <c r="H322" s="3" t="s">
        <v>69</v>
      </c>
      <c r="I322" s="57">
        <f>$E$2</f>
        <v>0.00002618254545</v>
      </c>
      <c r="J322" s="3"/>
      <c r="K322" s="3"/>
    </row>
    <row r="323">
      <c r="A323" s="3"/>
      <c r="B323" s="8" t="s">
        <v>72</v>
      </c>
      <c r="C323" s="42">
        <f>($G$1*((G322-G321)/G321))*$G$5</f>
        <v>0.000000001909678698</v>
      </c>
      <c r="D323" s="8" t="s">
        <v>72</v>
      </c>
      <c r="E323" s="44">
        <f t="shared" si="32"/>
        <v>0.00002618254545</v>
      </c>
      <c r="F323" s="58" t="s">
        <v>75</v>
      </c>
      <c r="G323" s="72">
        <f>sum(C322:C325)+sum(C327:C328)</f>
        <v>0.001099790615</v>
      </c>
      <c r="H323" s="3" t="s">
        <v>72</v>
      </c>
      <c r="I323" s="42">
        <f>$E$3</f>
        <v>0</v>
      </c>
      <c r="J323" s="3"/>
      <c r="K323" s="3"/>
    </row>
    <row r="324">
      <c r="A324" s="8"/>
      <c r="B324" s="8" t="s">
        <v>74</v>
      </c>
      <c r="C324" s="40">
        <f>$G$1*((G322-G321)/G321)</f>
        <v>0.0005105596364</v>
      </c>
      <c r="D324" s="8" t="s">
        <v>74</v>
      </c>
      <c r="E324" s="40">
        <f t="shared" si="32"/>
        <v>0.00002618254545</v>
      </c>
      <c r="F324" s="3" t="s">
        <v>85</v>
      </c>
      <c r="G324" s="60">
        <f>Round(G322/G321,0)</f>
        <v>21</v>
      </c>
      <c r="H324" s="3" t="s">
        <v>74</v>
      </c>
      <c r="I324" s="57">
        <f>$G$1</f>
        <v>0.00002618254545</v>
      </c>
      <c r="J324" s="3"/>
      <c r="K324" s="3"/>
    </row>
    <row r="325">
      <c r="A325" s="3"/>
      <c r="B325" s="8" t="s">
        <v>76</v>
      </c>
      <c r="C325" s="44">
        <f>($G$1*2)*$G$5</f>
        <v>0.0000000001958644819</v>
      </c>
      <c r="D325" s="3"/>
      <c r="E325" s="3"/>
      <c r="F325" s="3"/>
      <c r="G325" s="3"/>
      <c r="H325" s="3"/>
      <c r="I325" s="3"/>
      <c r="J325" s="3"/>
      <c r="K325" s="3"/>
    </row>
    <row r="326">
      <c r="A326" s="60">
        <f>A316+J321</f>
        <v>29745</v>
      </c>
      <c r="B326" s="4" t="s">
        <v>77</v>
      </c>
      <c r="C326" s="73">
        <f>E319-(SUM(C322:C325)+(E317*J321))</f>
        <v>0.2060675834</v>
      </c>
      <c r="D326" s="4" t="s">
        <v>77</v>
      </c>
      <c r="E326" s="49">
        <f>E319-(J321*E317)</f>
        <v>0.2066043277</v>
      </c>
      <c r="F326" s="3"/>
      <c r="G326" s="3"/>
      <c r="H326" s="61" t="s">
        <v>77</v>
      </c>
      <c r="I326" s="74">
        <f>(I321-(sum(I322:I324)))</f>
        <v>0.0006454536193</v>
      </c>
      <c r="J326" s="3"/>
      <c r="K326" s="3"/>
    </row>
    <row r="327">
      <c r="A327" s="3"/>
      <c r="B327" s="8" t="s">
        <v>80</v>
      </c>
      <c r="C327" s="40">
        <f>($G$1*(((G322-G321)/G321)+1))</f>
        <v>0.0005367421818</v>
      </c>
      <c r="D327" s="8" t="s">
        <v>81</v>
      </c>
      <c r="E327" s="57">
        <f>$G$1+$G$6</f>
        <v>0.00002664371665</v>
      </c>
      <c r="F327" s="3"/>
      <c r="G327" s="67"/>
      <c r="H327" s="3" t="s">
        <v>81</v>
      </c>
      <c r="I327" s="57">
        <f>$E$7</f>
        <v>0.00002664371665</v>
      </c>
      <c r="J327" s="3"/>
      <c r="K327" s="3"/>
    </row>
    <row r="328">
      <c r="A328" s="3"/>
      <c r="B328" s="8" t="s">
        <v>82</v>
      </c>
      <c r="C328" s="40">
        <f>$G$1+((128*5E-11)*19)</f>
        <v>0.00002630414545</v>
      </c>
      <c r="D328" s="8"/>
      <c r="E328" s="8"/>
      <c r="F328" s="8"/>
      <c r="G328" s="3"/>
      <c r="H328" s="8"/>
      <c r="I328" s="3"/>
      <c r="J328" s="3"/>
      <c r="K328" s="3"/>
    </row>
    <row r="329">
      <c r="A329" s="3"/>
      <c r="B329" s="4" t="s">
        <v>77</v>
      </c>
      <c r="C329" s="75">
        <f>C326-(sum(C327:C328))</f>
        <v>0.2055045371</v>
      </c>
      <c r="D329" s="4" t="s">
        <v>77</v>
      </c>
      <c r="E329" s="45">
        <f>E326-$E$7</f>
        <v>0.206577684</v>
      </c>
      <c r="F329" s="8"/>
      <c r="G329" s="8"/>
      <c r="H329" s="61" t="s">
        <v>77</v>
      </c>
      <c r="I329" s="74">
        <f>I326-$E$7</f>
        <v>0.0006188099026</v>
      </c>
      <c r="J329" s="71">
        <f>I329-(I327*42)</f>
        <v>-0.0005002261969</v>
      </c>
      <c r="K329" s="3"/>
    </row>
    <row r="330">
      <c r="A330" s="3"/>
      <c r="B330" s="8"/>
      <c r="C330" s="62"/>
      <c r="D330" s="8"/>
      <c r="E330" s="67"/>
      <c r="F330" s="53"/>
      <c r="G330" s="52"/>
      <c r="H330" s="3"/>
      <c r="I330" s="3"/>
      <c r="J330" s="61" t="s">
        <v>86</v>
      </c>
      <c r="K330" s="49">
        <f>G321+K320</f>
        <v>161</v>
      </c>
    </row>
    <row r="331">
      <c r="A331" s="36">
        <f>1+A321</f>
        <v>34</v>
      </c>
      <c r="B331" s="35" t="s">
        <v>64</v>
      </c>
      <c r="C331" s="8"/>
      <c r="D331" s="4" t="s">
        <v>65</v>
      </c>
      <c r="E331" s="68"/>
      <c r="F331" s="69" t="s">
        <v>70</v>
      </c>
      <c r="G331" s="70">
        <f>ROUND(0.05*G332,0)</f>
        <v>2</v>
      </c>
      <c r="H331" s="61" t="s">
        <v>84</v>
      </c>
      <c r="I331" s="71">
        <f>C329-(J331*sum(C327:C328))</f>
        <v>0.0005556739635</v>
      </c>
      <c r="J331" s="66">
        <v>364.0</v>
      </c>
      <c r="K331" s="3"/>
    </row>
    <row r="332">
      <c r="A332" s="3"/>
      <c r="B332" s="8" t="s">
        <v>69</v>
      </c>
      <c r="C332" s="40">
        <f>$G$1</f>
        <v>0.00002618254545</v>
      </c>
      <c r="D332" s="8" t="s">
        <v>69</v>
      </c>
      <c r="E332" s="40">
        <f t="shared" ref="E332:E334" si="33">$G$1</f>
        <v>0.00002618254545</v>
      </c>
      <c r="F332" s="8" t="s">
        <v>73</v>
      </c>
      <c r="G332" s="16">
        <f>200-K330</f>
        <v>39</v>
      </c>
      <c r="H332" s="3" t="s">
        <v>69</v>
      </c>
      <c r="I332" s="57">
        <f>$E$2</f>
        <v>0.00002618254545</v>
      </c>
      <c r="J332" s="3"/>
      <c r="K332" s="3"/>
    </row>
    <row r="333">
      <c r="A333" s="3"/>
      <c r="B333" s="8" t="s">
        <v>72</v>
      </c>
      <c r="C333" s="42">
        <f>($G$1*((G332-G331)/G331))*$G$5</f>
        <v>0.000000001811746457</v>
      </c>
      <c r="D333" s="8" t="s">
        <v>72</v>
      </c>
      <c r="E333" s="44">
        <f t="shared" si="33"/>
        <v>0.00002618254545</v>
      </c>
      <c r="F333" s="58" t="s">
        <v>75</v>
      </c>
      <c r="G333" s="72">
        <f>sum(C332:C335)+sum(C337:C338)</f>
        <v>0.001047425426</v>
      </c>
      <c r="H333" s="3" t="s">
        <v>72</v>
      </c>
      <c r="I333" s="42">
        <f>$E$3</f>
        <v>0</v>
      </c>
      <c r="J333" s="3"/>
      <c r="K333" s="3"/>
    </row>
    <row r="334">
      <c r="A334" s="8"/>
      <c r="B334" s="8" t="s">
        <v>74</v>
      </c>
      <c r="C334" s="40">
        <f>$G$1*((G332-G331)/G331)</f>
        <v>0.0004843770909</v>
      </c>
      <c r="D334" s="8" t="s">
        <v>74</v>
      </c>
      <c r="E334" s="40">
        <f t="shared" si="33"/>
        <v>0.00002618254545</v>
      </c>
      <c r="F334" s="3" t="s">
        <v>85</v>
      </c>
      <c r="G334" s="60">
        <f>Round(G332/G331,0)</f>
        <v>20</v>
      </c>
      <c r="H334" s="3" t="s">
        <v>74</v>
      </c>
      <c r="I334" s="57">
        <f>$G$1</f>
        <v>0.00002618254545</v>
      </c>
      <c r="J334" s="3"/>
      <c r="K334" s="3"/>
    </row>
    <row r="335">
      <c r="A335" s="3"/>
      <c r="B335" s="8" t="s">
        <v>76</v>
      </c>
      <c r="C335" s="44">
        <f>($G$1*2)*$G$5</f>
        <v>0.0000000001958644819</v>
      </c>
      <c r="D335" s="3"/>
      <c r="E335" s="3"/>
      <c r="F335" s="3"/>
      <c r="G335" s="3"/>
      <c r="H335" s="3"/>
      <c r="I335" s="3"/>
      <c r="J335" s="3"/>
      <c r="K335" s="3"/>
    </row>
    <row r="336">
      <c r="A336" s="60">
        <f>A326+J331</f>
        <v>30109</v>
      </c>
      <c r="B336" s="4" t="s">
        <v>77</v>
      </c>
      <c r="C336" s="73">
        <f>E329-(SUM(C332:C335)+(E327*J331))</f>
        <v>0.1963688095</v>
      </c>
      <c r="D336" s="4" t="s">
        <v>77</v>
      </c>
      <c r="E336" s="49">
        <f>E329-(J331*E327)</f>
        <v>0.1968793711</v>
      </c>
      <c r="F336" s="3"/>
      <c r="G336" s="3"/>
      <c r="H336" s="61" t="s">
        <v>77</v>
      </c>
      <c r="I336" s="74">
        <f>(I331-(sum(I332:I334)))</f>
        <v>0.0005033087747</v>
      </c>
      <c r="J336" s="3"/>
      <c r="K336" s="3"/>
    </row>
    <row r="337">
      <c r="A337" s="3"/>
      <c r="B337" s="8" t="s">
        <v>80</v>
      </c>
      <c r="C337" s="40">
        <f>($G$1*(((G332-G331)/G331)+1))</f>
        <v>0.0005105596364</v>
      </c>
      <c r="D337" s="8" t="s">
        <v>81</v>
      </c>
      <c r="E337" s="57">
        <f>$G$1+$G$6</f>
        <v>0.00002664371665</v>
      </c>
      <c r="F337" s="3"/>
      <c r="G337" s="67"/>
      <c r="H337" s="3" t="s">
        <v>81</v>
      </c>
      <c r="I337" s="57">
        <f>$E$7</f>
        <v>0.00002664371665</v>
      </c>
      <c r="J337" s="3"/>
      <c r="K337" s="3"/>
    </row>
    <row r="338">
      <c r="A338" s="3"/>
      <c r="B338" s="8" t="s">
        <v>82</v>
      </c>
      <c r="C338" s="40">
        <f>$G$1+((128*5E-11)*19)</f>
        <v>0.00002630414545</v>
      </c>
      <c r="D338" s="8"/>
      <c r="E338" s="8"/>
      <c r="F338" s="8"/>
      <c r="G338" s="3"/>
      <c r="H338" s="8"/>
      <c r="I338" s="3"/>
      <c r="J338" s="3"/>
      <c r="K338" s="3"/>
    </row>
    <row r="339">
      <c r="A339" s="3"/>
      <c r="B339" s="4" t="s">
        <v>77</v>
      </c>
      <c r="C339" s="75">
        <f>C336-(sum(C337:C338))</f>
        <v>0.1958319457</v>
      </c>
      <c r="D339" s="4" t="s">
        <v>77</v>
      </c>
      <c r="E339" s="45">
        <f>E336-$E$7</f>
        <v>0.1968527274</v>
      </c>
      <c r="F339" s="8"/>
      <c r="G339" s="8"/>
      <c r="H339" s="61" t="s">
        <v>77</v>
      </c>
      <c r="I339" s="74">
        <f>I336-$E$7</f>
        <v>0.000476665058</v>
      </c>
      <c r="J339" s="71">
        <f>I339-(I337*42)</f>
        <v>-0.0006423710415</v>
      </c>
      <c r="K339" s="3"/>
    </row>
    <row r="340">
      <c r="A340" s="3"/>
      <c r="B340" s="8"/>
      <c r="C340" s="62"/>
      <c r="D340" s="8"/>
      <c r="E340" s="67"/>
      <c r="F340" s="53"/>
      <c r="G340" s="52"/>
      <c r="H340" s="3"/>
      <c r="I340" s="3"/>
      <c r="J340" s="61" t="s">
        <v>86</v>
      </c>
      <c r="K340" s="49">
        <f>G331+K330</f>
        <v>163</v>
      </c>
    </row>
    <row r="341">
      <c r="A341" s="36">
        <f>1+A331</f>
        <v>35</v>
      </c>
      <c r="B341" s="35" t="s">
        <v>64</v>
      </c>
      <c r="C341" s="8"/>
      <c r="D341" s="4" t="s">
        <v>65</v>
      </c>
      <c r="E341" s="68"/>
      <c r="F341" s="69" t="s">
        <v>70</v>
      </c>
      <c r="G341" s="70">
        <f>ROUND(0.05*G342,0)</f>
        <v>2</v>
      </c>
      <c r="H341" s="61" t="s">
        <v>84</v>
      </c>
      <c r="I341" s="71">
        <f>C339-(J341*sum(C337:C338))</f>
        <v>0.0009503929007</v>
      </c>
      <c r="J341" s="66">
        <v>363.0</v>
      </c>
      <c r="K341" s="3"/>
    </row>
    <row r="342">
      <c r="A342" s="3"/>
      <c r="B342" s="8" t="s">
        <v>69</v>
      </c>
      <c r="C342" s="40">
        <f>$G$1</f>
        <v>0.00002618254545</v>
      </c>
      <c r="D342" s="8" t="s">
        <v>69</v>
      </c>
      <c r="E342" s="40">
        <f t="shared" ref="E342:E344" si="34">$G$1</f>
        <v>0.00002618254545</v>
      </c>
      <c r="F342" s="8" t="s">
        <v>73</v>
      </c>
      <c r="G342" s="16">
        <f>200-K340</f>
        <v>37</v>
      </c>
      <c r="H342" s="3" t="s">
        <v>69</v>
      </c>
      <c r="I342" s="57">
        <f>$E$2</f>
        <v>0.00002618254545</v>
      </c>
      <c r="J342" s="3"/>
      <c r="K342" s="3"/>
    </row>
    <row r="343">
      <c r="A343" s="3"/>
      <c r="B343" s="8" t="s">
        <v>72</v>
      </c>
      <c r="C343" s="42">
        <f>($G$1*((G342-G341)/G341))*$G$5</f>
        <v>0.000000001713814216</v>
      </c>
      <c r="D343" s="8" t="s">
        <v>72</v>
      </c>
      <c r="E343" s="44">
        <f t="shared" si="34"/>
        <v>0.00002618254545</v>
      </c>
      <c r="F343" s="58" t="s">
        <v>75</v>
      </c>
      <c r="G343" s="72">
        <f>sum(C342:C345)+sum(C347:C348)</f>
        <v>0.000995060237</v>
      </c>
      <c r="H343" s="3" t="s">
        <v>72</v>
      </c>
      <c r="I343" s="42">
        <f>$E$3</f>
        <v>0</v>
      </c>
      <c r="J343" s="3"/>
      <c r="K343" s="3"/>
    </row>
    <row r="344">
      <c r="A344" s="8"/>
      <c r="B344" s="8" t="s">
        <v>74</v>
      </c>
      <c r="C344" s="40">
        <f>$G$1*((G342-G341)/G341)</f>
        <v>0.0004581945455</v>
      </c>
      <c r="D344" s="8" t="s">
        <v>74</v>
      </c>
      <c r="E344" s="40">
        <f t="shared" si="34"/>
        <v>0.00002618254545</v>
      </c>
      <c r="F344" s="3" t="s">
        <v>85</v>
      </c>
      <c r="G344" s="60">
        <f>Round(G342/G341,0)</f>
        <v>19</v>
      </c>
      <c r="H344" s="3" t="s">
        <v>74</v>
      </c>
      <c r="I344" s="57">
        <f>$G$1</f>
        <v>0.00002618254545</v>
      </c>
      <c r="J344" s="3"/>
      <c r="K344" s="3"/>
    </row>
    <row r="345">
      <c r="A345" s="3"/>
      <c r="B345" s="8" t="s">
        <v>76</v>
      </c>
      <c r="C345" s="44">
        <f>($G$1*2)*$G$5</f>
        <v>0.0000000001958644819</v>
      </c>
      <c r="D345" s="3"/>
      <c r="E345" s="3"/>
      <c r="F345" s="3"/>
      <c r="G345" s="3"/>
      <c r="H345" s="3"/>
      <c r="I345" s="3"/>
      <c r="J345" s="3"/>
      <c r="K345" s="3"/>
    </row>
    <row r="346">
      <c r="A346" s="60">
        <f>A336+J341</f>
        <v>30472</v>
      </c>
      <c r="B346" s="4" t="s">
        <v>77</v>
      </c>
      <c r="C346" s="73">
        <f>E339-(SUM(C342:C345)+(E337*J341))</f>
        <v>0.1866966793</v>
      </c>
      <c r="D346" s="4" t="s">
        <v>77</v>
      </c>
      <c r="E346" s="49">
        <f>E339-(J341*E337)</f>
        <v>0.1871810583</v>
      </c>
      <c r="F346" s="3"/>
      <c r="G346" s="3"/>
      <c r="H346" s="61" t="s">
        <v>77</v>
      </c>
      <c r="I346" s="74">
        <f>(I341-(sum(I342:I344)))</f>
        <v>0.0008980277119</v>
      </c>
      <c r="J346" s="3"/>
      <c r="K346" s="3"/>
    </row>
    <row r="347">
      <c r="A347" s="3"/>
      <c r="B347" s="8" t="s">
        <v>80</v>
      </c>
      <c r="C347" s="40">
        <f>($G$1*(((G342-G341)/G341)+1))</f>
        <v>0.0004843770909</v>
      </c>
      <c r="D347" s="8" t="s">
        <v>81</v>
      </c>
      <c r="E347" s="57">
        <f>$G$1+$G$6</f>
        <v>0.00002664371665</v>
      </c>
      <c r="F347" s="3"/>
      <c r="G347" s="67"/>
      <c r="H347" s="3" t="s">
        <v>81</v>
      </c>
      <c r="I347" s="57">
        <f>$E$7</f>
        <v>0.00002664371665</v>
      </c>
      <c r="J347" s="3"/>
      <c r="K347" s="3"/>
    </row>
    <row r="348">
      <c r="A348" s="3"/>
      <c r="B348" s="8" t="s">
        <v>82</v>
      </c>
      <c r="C348" s="40">
        <f>$G$1+((128*5E-11)*19)</f>
        <v>0.00002630414545</v>
      </c>
      <c r="D348" s="8"/>
      <c r="E348" s="8"/>
      <c r="F348" s="8"/>
      <c r="G348" s="3"/>
      <c r="H348" s="8"/>
      <c r="I348" s="3"/>
      <c r="J348" s="3"/>
      <c r="K348" s="3"/>
    </row>
    <row r="349">
      <c r="A349" s="3"/>
      <c r="B349" s="4" t="s">
        <v>77</v>
      </c>
      <c r="C349" s="75">
        <f>C346-(sum(C347:C348))</f>
        <v>0.186185998</v>
      </c>
      <c r="D349" s="4" t="s">
        <v>77</v>
      </c>
      <c r="E349" s="45">
        <f>E346-$E$7</f>
        <v>0.1871544145</v>
      </c>
      <c r="F349" s="8"/>
      <c r="G349" s="8"/>
      <c r="H349" s="61" t="s">
        <v>77</v>
      </c>
      <c r="I349" s="74">
        <f>I346-$E$7</f>
        <v>0.0008713839952</v>
      </c>
      <c r="J349" s="71">
        <f>I349-(I347*42)</f>
        <v>-0.0002476521043</v>
      </c>
      <c r="K349" s="3"/>
    </row>
    <row r="350">
      <c r="A350" s="3"/>
      <c r="B350" s="8"/>
      <c r="C350" s="62"/>
      <c r="D350" s="8"/>
      <c r="E350" s="67"/>
      <c r="F350" s="53"/>
      <c r="G350" s="52"/>
      <c r="H350" s="3"/>
      <c r="I350" s="3"/>
      <c r="J350" s="61" t="s">
        <v>86</v>
      </c>
      <c r="K350" s="49">
        <f>G341+K340</f>
        <v>165</v>
      </c>
    </row>
    <row r="351">
      <c r="A351" s="36">
        <f>1+A341</f>
        <v>36</v>
      </c>
      <c r="B351" s="35" t="s">
        <v>64</v>
      </c>
      <c r="C351" s="8"/>
      <c r="D351" s="4" t="s">
        <v>65</v>
      </c>
      <c r="E351" s="68"/>
      <c r="F351" s="69" t="s">
        <v>70</v>
      </c>
      <c r="G351" s="70">
        <f>ROUND(0.05*G352,0)</f>
        <v>2</v>
      </c>
      <c r="H351" s="61" t="s">
        <v>84</v>
      </c>
      <c r="I351" s="71">
        <f>C349-(J351*sum(C347:C348))</f>
        <v>0.0008087092273</v>
      </c>
      <c r="J351" s="66">
        <v>363.0</v>
      </c>
      <c r="K351" s="3"/>
    </row>
    <row r="352">
      <c r="A352" s="3"/>
      <c r="B352" s="8" t="s">
        <v>69</v>
      </c>
      <c r="C352" s="40">
        <f>$G$1</f>
        <v>0.00002618254545</v>
      </c>
      <c r="D352" s="8" t="s">
        <v>69</v>
      </c>
      <c r="E352" s="40">
        <f t="shared" ref="E352:E354" si="35">$G$1</f>
        <v>0.00002618254545</v>
      </c>
      <c r="F352" s="8" t="s">
        <v>73</v>
      </c>
      <c r="G352" s="16">
        <f>200-K350</f>
        <v>35</v>
      </c>
      <c r="H352" s="3" t="s">
        <v>69</v>
      </c>
      <c r="I352" s="57">
        <f>$E$2</f>
        <v>0.00002618254545</v>
      </c>
      <c r="J352" s="3"/>
      <c r="K352" s="3"/>
    </row>
    <row r="353">
      <c r="A353" s="3"/>
      <c r="B353" s="8" t="s">
        <v>72</v>
      </c>
      <c r="C353" s="42">
        <f>($G$1*((G352-G351)/G351))*$G$5</f>
        <v>0.000000001615881975</v>
      </c>
      <c r="D353" s="8" t="s">
        <v>72</v>
      </c>
      <c r="E353" s="44">
        <f t="shared" si="35"/>
        <v>0.00002618254545</v>
      </c>
      <c r="F353" s="58" t="s">
        <v>75</v>
      </c>
      <c r="G353" s="72">
        <f>sum(C352:C355)+sum(C357:C358)</f>
        <v>0.0009426950481</v>
      </c>
      <c r="H353" s="3" t="s">
        <v>72</v>
      </c>
      <c r="I353" s="42">
        <f>$E$3</f>
        <v>0</v>
      </c>
      <c r="J353" s="3"/>
      <c r="K353" s="3"/>
    </row>
    <row r="354">
      <c r="A354" s="8"/>
      <c r="B354" s="8" t="s">
        <v>74</v>
      </c>
      <c r="C354" s="40">
        <f>$G$1*((G352-G351)/G351)</f>
        <v>0.000432012</v>
      </c>
      <c r="D354" s="8" t="s">
        <v>74</v>
      </c>
      <c r="E354" s="40">
        <f t="shared" si="35"/>
        <v>0.00002618254545</v>
      </c>
      <c r="F354" s="3" t="s">
        <v>85</v>
      </c>
      <c r="G354" s="60">
        <f>Round(G352/G351,0)</f>
        <v>18</v>
      </c>
      <c r="H354" s="3" t="s">
        <v>74</v>
      </c>
      <c r="I354" s="57">
        <f>$G$1</f>
        <v>0.00002618254545</v>
      </c>
      <c r="J354" s="3"/>
      <c r="K354" s="3"/>
    </row>
    <row r="355">
      <c r="A355" s="3"/>
      <c r="B355" s="8" t="s">
        <v>76</v>
      </c>
      <c r="C355" s="44">
        <f>($G$1*2)*$G$5</f>
        <v>0.0000000001958644819</v>
      </c>
      <c r="D355" s="3"/>
      <c r="E355" s="3"/>
      <c r="F355" s="3"/>
      <c r="G355" s="3"/>
      <c r="H355" s="3"/>
      <c r="I355" s="3"/>
      <c r="J355" s="3"/>
      <c r="K355" s="3"/>
    </row>
    <row r="356">
      <c r="A356" s="60">
        <f>A346+J351</f>
        <v>30835</v>
      </c>
      <c r="B356" s="4" t="s">
        <v>77</v>
      </c>
      <c r="C356" s="73">
        <f>E349-(SUM(C352:C355)+(E347*J351))</f>
        <v>0.177024549</v>
      </c>
      <c r="D356" s="4" t="s">
        <v>77</v>
      </c>
      <c r="E356" s="49">
        <f>E349-(J351*E347)</f>
        <v>0.1774827454</v>
      </c>
      <c r="F356" s="3"/>
      <c r="G356" s="3"/>
      <c r="H356" s="61" t="s">
        <v>77</v>
      </c>
      <c r="I356" s="74">
        <f>(I351-(sum(I352:I354)))</f>
        <v>0.0007563440385</v>
      </c>
      <c r="J356" s="3"/>
      <c r="K356" s="3"/>
    </row>
    <row r="357">
      <c r="A357" s="3"/>
      <c r="B357" s="8" t="s">
        <v>80</v>
      </c>
      <c r="C357" s="40">
        <f>($G$1*(((G352-G351)/G351)+1))</f>
        <v>0.0004581945455</v>
      </c>
      <c r="D357" s="8" t="s">
        <v>81</v>
      </c>
      <c r="E357" s="57">
        <f>$G$1+$G$6</f>
        <v>0.00002664371665</v>
      </c>
      <c r="F357" s="3"/>
      <c r="G357" s="67"/>
      <c r="H357" s="3" t="s">
        <v>81</v>
      </c>
      <c r="I357" s="57">
        <f>$E$7</f>
        <v>0.00002664371665</v>
      </c>
      <c r="J357" s="3"/>
      <c r="K357" s="3"/>
    </row>
    <row r="358">
      <c r="A358" s="3"/>
      <c r="B358" s="8" t="s">
        <v>82</v>
      </c>
      <c r="C358" s="40">
        <f>$G$1+((128*5E-11)*19)</f>
        <v>0.00002630414545</v>
      </c>
      <c r="D358" s="8"/>
      <c r="E358" s="8"/>
      <c r="F358" s="8"/>
      <c r="G358" s="3"/>
      <c r="H358" s="8"/>
      <c r="I358" s="3"/>
      <c r="J358" s="3"/>
      <c r="K358" s="3"/>
    </row>
    <row r="359">
      <c r="A359" s="3"/>
      <c r="B359" s="4" t="s">
        <v>77</v>
      </c>
      <c r="C359" s="75">
        <f>C356-(sum(C357:C358))</f>
        <v>0.1765400504</v>
      </c>
      <c r="D359" s="4" t="s">
        <v>77</v>
      </c>
      <c r="E359" s="45">
        <f>E356-$E$7</f>
        <v>0.1774561017</v>
      </c>
      <c r="F359" s="8"/>
      <c r="G359" s="8"/>
      <c r="H359" s="61" t="s">
        <v>77</v>
      </c>
      <c r="I359" s="74">
        <f>I356-$E$7</f>
        <v>0.0007297003218</v>
      </c>
      <c r="J359" s="71">
        <f>I359-(I357*42)</f>
        <v>-0.0003893357777</v>
      </c>
      <c r="K359" s="3"/>
    </row>
    <row r="360">
      <c r="A360" s="3"/>
      <c r="B360" s="8"/>
      <c r="C360" s="62"/>
      <c r="D360" s="8"/>
      <c r="E360" s="67"/>
      <c r="F360" s="53"/>
      <c r="G360" s="52"/>
      <c r="H360" s="3"/>
      <c r="I360" s="3"/>
      <c r="J360" s="61" t="s">
        <v>86</v>
      </c>
      <c r="K360" s="49">
        <f>G351+K350</f>
        <v>167</v>
      </c>
    </row>
    <row r="361">
      <c r="A361" s="36">
        <f>1+A351</f>
        <v>37</v>
      </c>
      <c r="B361" s="35" t="s">
        <v>64</v>
      </c>
      <c r="C361" s="8"/>
      <c r="D361" s="4" t="s">
        <v>65</v>
      </c>
      <c r="E361" s="68"/>
      <c r="F361" s="69" t="s">
        <v>70</v>
      </c>
      <c r="G361" s="70">
        <f>ROUND(0.05*G362,0)</f>
        <v>2</v>
      </c>
      <c r="H361" s="61" t="s">
        <v>84</v>
      </c>
      <c r="I361" s="71">
        <f>C359-(J361*sum(C357:C358))</f>
        <v>0.0006670255539</v>
      </c>
      <c r="J361" s="66">
        <v>363.0</v>
      </c>
      <c r="K361" s="3"/>
    </row>
    <row r="362">
      <c r="A362" s="3"/>
      <c r="B362" s="8" t="s">
        <v>69</v>
      </c>
      <c r="C362" s="40">
        <f>$G$1</f>
        <v>0.00002618254545</v>
      </c>
      <c r="D362" s="8" t="s">
        <v>69</v>
      </c>
      <c r="E362" s="40">
        <f t="shared" ref="E362:E364" si="36">$G$1</f>
        <v>0.00002618254545</v>
      </c>
      <c r="F362" s="8" t="s">
        <v>73</v>
      </c>
      <c r="G362" s="16">
        <f>200-K360</f>
        <v>33</v>
      </c>
      <c r="H362" s="3" t="s">
        <v>69</v>
      </c>
      <c r="I362" s="57">
        <f>$E$2</f>
        <v>0.00002618254545</v>
      </c>
      <c r="J362" s="3"/>
      <c r="K362" s="3"/>
    </row>
    <row r="363">
      <c r="A363" s="3"/>
      <c r="B363" s="8" t="s">
        <v>72</v>
      </c>
      <c r="C363" s="42">
        <f>($G$1*((G362-G361)/G361))*$G$5</f>
        <v>0.000000001517949734</v>
      </c>
      <c r="D363" s="8" t="s">
        <v>72</v>
      </c>
      <c r="E363" s="44">
        <f t="shared" si="36"/>
        <v>0.00002618254545</v>
      </c>
      <c r="F363" s="58" t="s">
        <v>75</v>
      </c>
      <c r="G363" s="72">
        <f>sum(C362:C365)+sum(C367:C368)</f>
        <v>0.0008903298593</v>
      </c>
      <c r="H363" s="3" t="s">
        <v>72</v>
      </c>
      <c r="I363" s="42">
        <f>$E$3</f>
        <v>0</v>
      </c>
      <c r="J363" s="3"/>
      <c r="K363" s="3"/>
    </row>
    <row r="364">
      <c r="A364" s="8"/>
      <c r="B364" s="8" t="s">
        <v>74</v>
      </c>
      <c r="C364" s="40">
        <f>$G$1*((G362-G361)/G361)</f>
        <v>0.0004058294545</v>
      </c>
      <c r="D364" s="8" t="s">
        <v>74</v>
      </c>
      <c r="E364" s="40">
        <f t="shared" si="36"/>
        <v>0.00002618254545</v>
      </c>
      <c r="F364" s="3" t="s">
        <v>85</v>
      </c>
      <c r="G364" s="60">
        <f>Round(G362/G361,0)</f>
        <v>17</v>
      </c>
      <c r="H364" s="3" t="s">
        <v>74</v>
      </c>
      <c r="I364" s="57">
        <f>$G$1</f>
        <v>0.00002618254545</v>
      </c>
      <c r="J364" s="3"/>
      <c r="K364" s="3"/>
    </row>
    <row r="365">
      <c r="A365" s="3"/>
      <c r="B365" s="8" t="s">
        <v>76</v>
      </c>
      <c r="C365" s="44">
        <f>($G$1*2)*$G$5</f>
        <v>0.0000000001958644819</v>
      </c>
      <c r="D365" s="3"/>
      <c r="E365" s="3"/>
      <c r="F365" s="3"/>
      <c r="G365" s="3"/>
      <c r="H365" s="3"/>
      <c r="I365" s="3"/>
      <c r="J365" s="3"/>
      <c r="K365" s="3"/>
    </row>
    <row r="366">
      <c r="A366" s="60">
        <f>A356+J361</f>
        <v>31198</v>
      </c>
      <c r="B366" s="4" t="s">
        <v>77</v>
      </c>
      <c r="C366" s="73">
        <f>E359-(SUM(C362:C365)+(E357*J361))</f>
        <v>0.1673524188</v>
      </c>
      <c r="D366" s="4" t="s">
        <v>77</v>
      </c>
      <c r="E366" s="49">
        <f>E359-(J361*E357)</f>
        <v>0.1677844325</v>
      </c>
      <c r="F366" s="3"/>
      <c r="G366" s="3"/>
      <c r="H366" s="61" t="s">
        <v>77</v>
      </c>
      <c r="I366" s="74">
        <f>(I361-(sum(I362:I364)))</f>
        <v>0.000614660365</v>
      </c>
      <c r="J366" s="3"/>
      <c r="K366" s="3"/>
    </row>
    <row r="367">
      <c r="A367" s="3"/>
      <c r="B367" s="8" t="s">
        <v>80</v>
      </c>
      <c r="C367" s="40">
        <f>($G$1*(((G362-G361)/G361)+1))</f>
        <v>0.000432012</v>
      </c>
      <c r="D367" s="8" t="s">
        <v>81</v>
      </c>
      <c r="E367" s="57">
        <f>$G$1+$G$6</f>
        <v>0.00002664371665</v>
      </c>
      <c r="F367" s="3"/>
      <c r="G367" s="67"/>
      <c r="H367" s="3" t="s">
        <v>81</v>
      </c>
      <c r="I367" s="57">
        <f>$E$7</f>
        <v>0.00002664371665</v>
      </c>
      <c r="J367" s="3"/>
      <c r="K367" s="3"/>
    </row>
    <row r="368">
      <c r="A368" s="3"/>
      <c r="B368" s="8" t="s">
        <v>82</v>
      </c>
      <c r="C368" s="40">
        <f>$G$1+((128*5E-11)*19)</f>
        <v>0.00002630414545</v>
      </c>
      <c r="D368" s="8"/>
      <c r="E368" s="8"/>
      <c r="F368" s="8"/>
      <c r="G368" s="3"/>
      <c r="H368" s="8"/>
      <c r="I368" s="3"/>
      <c r="J368" s="3"/>
      <c r="K368" s="3"/>
    </row>
    <row r="369">
      <c r="A369" s="3"/>
      <c r="B369" s="4" t="s">
        <v>77</v>
      </c>
      <c r="C369" s="75">
        <f>C366-(sum(C367:C368))</f>
        <v>0.1668941027</v>
      </c>
      <c r="D369" s="4" t="s">
        <v>77</v>
      </c>
      <c r="E369" s="45">
        <f>E366-$E$7</f>
        <v>0.1677577888</v>
      </c>
      <c r="F369" s="8"/>
      <c r="G369" s="8"/>
      <c r="H369" s="61" t="s">
        <v>77</v>
      </c>
      <c r="I369" s="74">
        <f>I366-$E$7</f>
        <v>0.0005880166484</v>
      </c>
      <c r="J369" s="71">
        <f>I369-(I367*42)</f>
        <v>-0.0005310194511</v>
      </c>
      <c r="K369" s="3"/>
    </row>
    <row r="370">
      <c r="A370" s="3"/>
      <c r="B370" s="8"/>
      <c r="C370" s="62"/>
      <c r="D370" s="8"/>
      <c r="E370" s="67"/>
      <c r="F370" s="53"/>
      <c r="G370" s="52"/>
      <c r="H370" s="3"/>
      <c r="I370" s="3"/>
      <c r="J370" s="61" t="s">
        <v>86</v>
      </c>
      <c r="K370" s="49">
        <f>G361+K360</f>
        <v>169</v>
      </c>
    </row>
    <row r="371">
      <c r="A371" s="36">
        <f>1+A361</f>
        <v>38</v>
      </c>
      <c r="B371" s="35" t="s">
        <v>64</v>
      </c>
      <c r="C371" s="8"/>
      <c r="D371" s="4" t="s">
        <v>65</v>
      </c>
      <c r="E371" s="68"/>
      <c r="F371" s="69" t="s">
        <v>70</v>
      </c>
      <c r="G371" s="70">
        <f>ROUND(0.05*G372,0)</f>
        <v>2</v>
      </c>
      <c r="H371" s="61" t="s">
        <v>84</v>
      </c>
      <c r="I371" s="71">
        <f>C369-(J371*sum(C367:C368))</f>
        <v>0.0005253418805</v>
      </c>
      <c r="J371" s="66">
        <v>363.0</v>
      </c>
      <c r="K371" s="3"/>
    </row>
    <row r="372">
      <c r="A372" s="3"/>
      <c r="B372" s="8" t="s">
        <v>69</v>
      </c>
      <c r="C372" s="40">
        <f>$G$1</f>
        <v>0.00002618254545</v>
      </c>
      <c r="D372" s="8" t="s">
        <v>69</v>
      </c>
      <c r="E372" s="40">
        <f t="shared" ref="E372:E374" si="37">$G$1</f>
        <v>0.00002618254545</v>
      </c>
      <c r="F372" s="8" t="s">
        <v>73</v>
      </c>
      <c r="G372" s="16">
        <f>200-K370</f>
        <v>31</v>
      </c>
      <c r="H372" s="3" t="s">
        <v>69</v>
      </c>
      <c r="I372" s="57">
        <f>$E$2</f>
        <v>0.00002618254545</v>
      </c>
      <c r="J372" s="3"/>
      <c r="K372" s="3"/>
    </row>
    <row r="373">
      <c r="A373" s="3"/>
      <c r="B373" s="8" t="s">
        <v>72</v>
      </c>
      <c r="C373" s="42">
        <f>($G$1*((G372-G371)/G371))*$G$5</f>
        <v>0.000000001420017493</v>
      </c>
      <c r="D373" s="8" t="s">
        <v>72</v>
      </c>
      <c r="E373" s="44">
        <f t="shared" si="37"/>
        <v>0.00002618254545</v>
      </c>
      <c r="F373" s="58" t="s">
        <v>75</v>
      </c>
      <c r="G373" s="72">
        <f>sum(C372:C375)+sum(C377:C378)</f>
        <v>0.0008379646704</v>
      </c>
      <c r="H373" s="3" t="s">
        <v>72</v>
      </c>
      <c r="I373" s="42">
        <f>$E$3</f>
        <v>0</v>
      </c>
      <c r="J373" s="3"/>
      <c r="K373" s="3"/>
    </row>
    <row r="374">
      <c r="A374" s="8"/>
      <c r="B374" s="8" t="s">
        <v>74</v>
      </c>
      <c r="C374" s="40">
        <f>$G$1*((G372-G371)/G371)</f>
        <v>0.0003796469091</v>
      </c>
      <c r="D374" s="8" t="s">
        <v>74</v>
      </c>
      <c r="E374" s="40">
        <f t="shared" si="37"/>
        <v>0.00002618254545</v>
      </c>
      <c r="F374" s="3" t="s">
        <v>85</v>
      </c>
      <c r="G374" s="60">
        <f>Round(G372/G371,0)</f>
        <v>16</v>
      </c>
      <c r="H374" s="3" t="s">
        <v>74</v>
      </c>
      <c r="I374" s="57">
        <f>$G$1</f>
        <v>0.00002618254545</v>
      </c>
      <c r="J374" s="3"/>
      <c r="K374" s="3"/>
    </row>
    <row r="375">
      <c r="A375" s="3"/>
      <c r="B375" s="8" t="s">
        <v>76</v>
      </c>
      <c r="C375" s="44">
        <f>($G$1*2)*$G$5</f>
        <v>0.0000000001958644819</v>
      </c>
      <c r="D375" s="3"/>
      <c r="E375" s="3"/>
      <c r="F375" s="3"/>
      <c r="G375" s="3"/>
      <c r="H375" s="3"/>
      <c r="I375" s="3"/>
      <c r="J375" s="3"/>
      <c r="K375" s="3"/>
    </row>
    <row r="376">
      <c r="A376" s="60">
        <f>A366+J371</f>
        <v>31561</v>
      </c>
      <c r="B376" s="4" t="s">
        <v>77</v>
      </c>
      <c r="C376" s="73">
        <f>E369-(SUM(C372:C375)+(E367*J371))</f>
        <v>0.1576802886</v>
      </c>
      <c r="D376" s="4" t="s">
        <v>77</v>
      </c>
      <c r="E376" s="49">
        <f>E369-(J371*E367)</f>
        <v>0.1580861197</v>
      </c>
      <c r="F376" s="3"/>
      <c r="G376" s="3"/>
      <c r="H376" s="61" t="s">
        <v>77</v>
      </c>
      <c r="I376" s="74">
        <f>(I371-(sum(I372:I374)))</f>
        <v>0.0004729766916</v>
      </c>
      <c r="J376" s="3"/>
      <c r="K376" s="3"/>
    </row>
    <row r="377">
      <c r="A377" s="3"/>
      <c r="B377" s="8" t="s">
        <v>80</v>
      </c>
      <c r="C377" s="40">
        <f>($G$1*(((G372-G371)/G371)+1))</f>
        <v>0.0004058294545</v>
      </c>
      <c r="D377" s="8" t="s">
        <v>81</v>
      </c>
      <c r="E377" s="57">
        <f>$G$1+$G$6</f>
        <v>0.00002664371665</v>
      </c>
      <c r="F377" s="3"/>
      <c r="G377" s="67"/>
      <c r="H377" s="3" t="s">
        <v>81</v>
      </c>
      <c r="I377" s="57">
        <f>$E$7</f>
        <v>0.00002664371665</v>
      </c>
      <c r="J377" s="3"/>
      <c r="K377" s="3"/>
    </row>
    <row r="378">
      <c r="A378" s="3"/>
      <c r="B378" s="8" t="s">
        <v>82</v>
      </c>
      <c r="C378" s="40">
        <f>$G$1+((128*5E-11)*19)</f>
        <v>0.00002630414545</v>
      </c>
      <c r="D378" s="8"/>
      <c r="E378" s="8"/>
      <c r="F378" s="8"/>
      <c r="G378" s="3"/>
      <c r="H378" s="8"/>
      <c r="I378" s="3"/>
      <c r="J378" s="3"/>
      <c r="K378" s="3"/>
    </row>
    <row r="379">
      <c r="A379" s="3"/>
      <c r="B379" s="4" t="s">
        <v>77</v>
      </c>
      <c r="C379" s="75">
        <f>C376-(sum(C377:C378))</f>
        <v>0.157248155</v>
      </c>
      <c r="D379" s="4" t="s">
        <v>77</v>
      </c>
      <c r="E379" s="45">
        <f>E376-$E$7</f>
        <v>0.158059476</v>
      </c>
      <c r="F379" s="8"/>
      <c r="G379" s="8"/>
      <c r="H379" s="61" t="s">
        <v>77</v>
      </c>
      <c r="I379" s="74">
        <f>I376-$E$7</f>
        <v>0.000446332975</v>
      </c>
      <c r="J379" s="71">
        <f>I379-(I377*42)</f>
        <v>-0.0006727031245</v>
      </c>
      <c r="K379" s="3"/>
    </row>
    <row r="380">
      <c r="A380" s="3"/>
      <c r="B380" s="8"/>
      <c r="C380" s="62"/>
      <c r="D380" s="8"/>
      <c r="E380" s="67"/>
      <c r="F380" s="53"/>
      <c r="G380" s="52"/>
      <c r="H380" s="3"/>
      <c r="I380" s="3"/>
      <c r="J380" s="61" t="s">
        <v>86</v>
      </c>
      <c r="K380" s="49">
        <f>G371+K370</f>
        <v>171</v>
      </c>
    </row>
    <row r="381">
      <c r="A381" s="36">
        <f>1+A371</f>
        <v>39</v>
      </c>
      <c r="B381" s="35" t="s">
        <v>64</v>
      </c>
      <c r="C381" s="8"/>
      <c r="D381" s="4" t="s">
        <v>65</v>
      </c>
      <c r="E381" s="68"/>
      <c r="F381" s="69" t="s">
        <v>70</v>
      </c>
      <c r="G381" s="70">
        <f>ROUND(0.05*G382,0)</f>
        <v>1</v>
      </c>
      <c r="H381" s="61" t="s">
        <v>84</v>
      </c>
      <c r="I381" s="71">
        <f>C379-(J381*sum(C377:C378))</f>
        <v>0.0008157918071</v>
      </c>
      <c r="J381" s="66">
        <v>362.0</v>
      </c>
      <c r="K381" s="3"/>
    </row>
    <row r="382">
      <c r="A382" s="3"/>
      <c r="B382" s="8" t="s">
        <v>69</v>
      </c>
      <c r="C382" s="40">
        <f>$G$1</f>
        <v>0.00002618254545</v>
      </c>
      <c r="D382" s="8" t="s">
        <v>69</v>
      </c>
      <c r="E382" s="40">
        <f t="shared" ref="E382:E384" si="38">$G$1</f>
        <v>0.00002618254545</v>
      </c>
      <c r="F382" s="8" t="s">
        <v>73</v>
      </c>
      <c r="G382" s="16">
        <f>200-K380</f>
        <v>29</v>
      </c>
      <c r="H382" s="3" t="s">
        <v>69</v>
      </c>
      <c r="I382" s="57">
        <f>$E$2</f>
        <v>0.00002618254545</v>
      </c>
      <c r="J382" s="3"/>
      <c r="K382" s="3"/>
    </row>
    <row r="383">
      <c r="A383" s="3"/>
      <c r="B383" s="8" t="s">
        <v>72</v>
      </c>
      <c r="C383" s="42">
        <f>($G$1*((G382-G381)/G381))*$G$5</f>
        <v>0.000000002742102746</v>
      </c>
      <c r="D383" s="8" t="s">
        <v>72</v>
      </c>
      <c r="E383" s="44">
        <f t="shared" si="38"/>
        <v>0.00002618254545</v>
      </c>
      <c r="F383" s="58" t="s">
        <v>75</v>
      </c>
      <c r="G383" s="72">
        <f>sum(C382:C385)+sum(C387:C388)</f>
        <v>0.00154489472</v>
      </c>
      <c r="H383" s="3" t="s">
        <v>72</v>
      </c>
      <c r="I383" s="42">
        <f>$E$3</f>
        <v>0</v>
      </c>
      <c r="J383" s="3"/>
      <c r="K383" s="3"/>
    </row>
    <row r="384">
      <c r="A384" s="8"/>
      <c r="B384" s="8" t="s">
        <v>74</v>
      </c>
      <c r="C384" s="40">
        <f>$G$1*((G382-G381)/G381)</f>
        <v>0.0007331112727</v>
      </c>
      <c r="D384" s="8" t="s">
        <v>74</v>
      </c>
      <c r="E384" s="40">
        <f t="shared" si="38"/>
        <v>0.00002618254545</v>
      </c>
      <c r="F384" s="3" t="s">
        <v>85</v>
      </c>
      <c r="G384" s="60">
        <f>Round(G382/G381,0)</f>
        <v>29</v>
      </c>
      <c r="H384" s="3" t="s">
        <v>74</v>
      </c>
      <c r="I384" s="57">
        <f>$G$1</f>
        <v>0.00002618254545</v>
      </c>
      <c r="J384" s="3"/>
      <c r="K384" s="3"/>
    </row>
    <row r="385">
      <c r="A385" s="3"/>
      <c r="B385" s="8" t="s">
        <v>76</v>
      </c>
      <c r="C385" s="44">
        <f>($G$1*2)*$G$5</f>
        <v>0.0000000001958644819</v>
      </c>
      <c r="D385" s="3"/>
      <c r="E385" s="3"/>
      <c r="F385" s="3"/>
      <c r="G385" s="3"/>
      <c r="H385" s="3"/>
      <c r="I385" s="3"/>
      <c r="J385" s="3"/>
      <c r="K385" s="3"/>
    </row>
    <row r="386">
      <c r="A386" s="60">
        <f>A376+J381</f>
        <v>31923</v>
      </c>
      <c r="B386" s="4" t="s">
        <v>77</v>
      </c>
      <c r="C386" s="73">
        <f>E379-(SUM(C382:C385)+(E377*J381))</f>
        <v>0.1476551538</v>
      </c>
      <c r="D386" s="4" t="s">
        <v>77</v>
      </c>
      <c r="E386" s="49">
        <f>E379-(J381*E377)</f>
        <v>0.1484144505</v>
      </c>
      <c r="F386" s="3"/>
      <c r="G386" s="3"/>
      <c r="H386" s="61" t="s">
        <v>77</v>
      </c>
      <c r="I386" s="74">
        <f>(I381-(sum(I382:I384)))</f>
        <v>0.0007634266182</v>
      </c>
      <c r="J386" s="3"/>
      <c r="K386" s="3"/>
    </row>
    <row r="387">
      <c r="A387" s="3"/>
      <c r="B387" s="8" t="s">
        <v>80</v>
      </c>
      <c r="C387" s="40">
        <f>($G$1*(((G382-G381)/G381)+1))</f>
        <v>0.0007592938182</v>
      </c>
      <c r="D387" s="8" t="s">
        <v>81</v>
      </c>
      <c r="E387" s="57">
        <f>$G$1+$G$6</f>
        <v>0.00002664371665</v>
      </c>
      <c r="F387" s="3"/>
      <c r="G387" s="67"/>
      <c r="H387" s="3" t="s">
        <v>81</v>
      </c>
      <c r="I387" s="57">
        <f>$E$7</f>
        <v>0.00002664371665</v>
      </c>
      <c r="J387" s="3"/>
      <c r="K387" s="3"/>
    </row>
    <row r="388">
      <c r="A388" s="3"/>
      <c r="B388" s="8" t="s">
        <v>82</v>
      </c>
      <c r="C388" s="40">
        <f>$G$1+((128*5E-11)*19)</f>
        <v>0.00002630414545</v>
      </c>
      <c r="D388" s="8"/>
      <c r="E388" s="8"/>
      <c r="F388" s="8"/>
      <c r="G388" s="3"/>
      <c r="H388" s="8"/>
      <c r="I388" s="3"/>
      <c r="J388" s="3"/>
      <c r="K388" s="3"/>
    </row>
    <row r="389">
      <c r="A389" s="3"/>
      <c r="B389" s="4" t="s">
        <v>77</v>
      </c>
      <c r="C389" s="75">
        <f>C386-(sum(C387:C388))</f>
        <v>0.1468695558</v>
      </c>
      <c r="D389" s="4" t="s">
        <v>77</v>
      </c>
      <c r="E389" s="45">
        <f>E386-$E$7</f>
        <v>0.1483878068</v>
      </c>
      <c r="F389" s="8"/>
      <c r="G389" s="8"/>
      <c r="H389" s="61" t="s">
        <v>77</v>
      </c>
      <c r="I389" s="74">
        <f>I386-$E$7</f>
        <v>0.0007367829016</v>
      </c>
      <c r="J389" s="71">
        <f>I389-(I387*42)</f>
        <v>-0.0003822531979</v>
      </c>
      <c r="K389" s="3"/>
    </row>
    <row r="390">
      <c r="A390" s="3"/>
      <c r="B390" s="8"/>
      <c r="C390" s="62"/>
      <c r="D390" s="8"/>
      <c r="E390" s="67"/>
      <c r="F390" s="53"/>
      <c r="G390" s="52"/>
      <c r="H390" s="3"/>
      <c r="I390" s="3"/>
      <c r="J390" s="61" t="s">
        <v>86</v>
      </c>
      <c r="K390" s="49">
        <f>G381+K380</f>
        <v>172</v>
      </c>
    </row>
    <row r="391">
      <c r="A391" s="36">
        <f>1+A381</f>
        <v>40</v>
      </c>
      <c r="B391" s="35" t="s">
        <v>64</v>
      </c>
      <c r="C391" s="8"/>
      <c r="D391" s="4" t="s">
        <v>65</v>
      </c>
      <c r="E391" s="68"/>
      <c r="F391" s="69" t="s">
        <v>70</v>
      </c>
      <c r="G391" s="70">
        <f>ROUND(0.05*G392,0)</f>
        <v>1</v>
      </c>
      <c r="H391" s="61" t="s">
        <v>84</v>
      </c>
      <c r="I391" s="71">
        <f>C389-(J391*sum(C387:C388))</f>
        <v>0.001533932539</v>
      </c>
      <c r="J391" s="66">
        <v>185.0</v>
      </c>
      <c r="K391" s="3"/>
    </row>
    <row r="392">
      <c r="A392" s="3"/>
      <c r="B392" s="8" t="s">
        <v>69</v>
      </c>
      <c r="C392" s="40">
        <f>$G$1</f>
        <v>0.00002618254545</v>
      </c>
      <c r="D392" s="8" t="s">
        <v>69</v>
      </c>
      <c r="E392" s="40">
        <f t="shared" ref="E392:E394" si="39">$G$1</f>
        <v>0.00002618254545</v>
      </c>
      <c r="F392" s="8" t="s">
        <v>73</v>
      </c>
      <c r="G392" s="16">
        <f>200-K390</f>
        <v>28</v>
      </c>
      <c r="H392" s="3" t="s">
        <v>69</v>
      </c>
      <c r="I392" s="57">
        <f>$E$2</f>
        <v>0.00002618254545</v>
      </c>
      <c r="J392" s="3"/>
      <c r="K392" s="3"/>
    </row>
    <row r="393">
      <c r="A393" s="3"/>
      <c r="B393" s="8" t="s">
        <v>72</v>
      </c>
      <c r="C393" s="42">
        <f>($G$1*((G392-G391)/G391))*$G$5</f>
        <v>0.000000002644170505</v>
      </c>
      <c r="D393" s="8" t="s">
        <v>72</v>
      </c>
      <c r="E393" s="44">
        <f t="shared" si="39"/>
        <v>0.00002618254545</v>
      </c>
      <c r="F393" s="58" t="s">
        <v>75</v>
      </c>
      <c r="G393" s="72">
        <f>sum(C392:C395)+sum(C397:C398)</f>
        <v>0.001492529531</v>
      </c>
      <c r="H393" s="3" t="s">
        <v>72</v>
      </c>
      <c r="I393" s="42">
        <f>$E$3</f>
        <v>0</v>
      </c>
      <c r="J393" s="3"/>
      <c r="K393" s="3"/>
    </row>
    <row r="394">
      <c r="A394" s="8"/>
      <c r="B394" s="8" t="s">
        <v>74</v>
      </c>
      <c r="C394" s="40">
        <f>$G$1*((G392-G391)/G391)</f>
        <v>0.0007069287273</v>
      </c>
      <c r="D394" s="8" t="s">
        <v>74</v>
      </c>
      <c r="E394" s="40">
        <f t="shared" si="39"/>
        <v>0.00002618254545</v>
      </c>
      <c r="F394" s="3" t="s">
        <v>85</v>
      </c>
      <c r="G394" s="60">
        <f>Round(G392/G391,0)</f>
        <v>28</v>
      </c>
      <c r="H394" s="3" t="s">
        <v>74</v>
      </c>
      <c r="I394" s="57">
        <f>$G$1</f>
        <v>0.00002618254545</v>
      </c>
      <c r="J394" s="3"/>
      <c r="K394" s="3"/>
    </row>
    <row r="395">
      <c r="A395" s="3"/>
      <c r="B395" s="8" t="s">
        <v>76</v>
      </c>
      <c r="C395" s="44">
        <f>($G$1*2)*$G$5</f>
        <v>0.0000000001958644819</v>
      </c>
      <c r="D395" s="3"/>
      <c r="E395" s="3"/>
      <c r="F395" s="3"/>
      <c r="G395" s="3"/>
      <c r="H395" s="3"/>
      <c r="I395" s="3"/>
      <c r="J395" s="3"/>
      <c r="K395" s="3"/>
    </row>
    <row r="396">
      <c r="A396" s="60">
        <f>A386+J391</f>
        <v>32108</v>
      </c>
      <c r="B396" s="4" t="s">
        <v>77</v>
      </c>
      <c r="C396" s="73">
        <f>E389-(SUM(C392:C395)+(E387*J391))</f>
        <v>0.1427256051</v>
      </c>
      <c r="D396" s="4" t="s">
        <v>77</v>
      </c>
      <c r="E396" s="49">
        <f>E389-(J391*E387)</f>
        <v>0.1434587192</v>
      </c>
      <c r="F396" s="3"/>
      <c r="G396" s="3"/>
      <c r="H396" s="61" t="s">
        <v>77</v>
      </c>
      <c r="I396" s="74">
        <f>(I391-(sum(I392:I394)))</f>
        <v>0.001481567351</v>
      </c>
      <c r="J396" s="3"/>
      <c r="K396" s="3"/>
    </row>
    <row r="397">
      <c r="A397" s="3"/>
      <c r="B397" s="8" t="s">
        <v>80</v>
      </c>
      <c r="C397" s="40">
        <f>($G$1*(((G392-G391)/G391)+1))</f>
        <v>0.0007331112727</v>
      </c>
      <c r="D397" s="8" t="s">
        <v>81</v>
      </c>
      <c r="E397" s="57">
        <f>$G$1+$G$6</f>
        <v>0.00002664371665</v>
      </c>
      <c r="F397" s="3"/>
      <c r="G397" s="67"/>
      <c r="H397" s="3" t="s">
        <v>81</v>
      </c>
      <c r="I397" s="57">
        <f>$E$7</f>
        <v>0.00002664371665</v>
      </c>
      <c r="J397" s="3"/>
      <c r="K397" s="3"/>
    </row>
    <row r="398">
      <c r="A398" s="3"/>
      <c r="B398" s="8" t="s">
        <v>82</v>
      </c>
      <c r="C398" s="40">
        <f>$G$1+((128*5E-11)*19)</f>
        <v>0.00002630414545</v>
      </c>
      <c r="D398" s="8"/>
      <c r="E398" s="8"/>
      <c r="F398" s="8"/>
      <c r="G398" s="3"/>
      <c r="H398" s="8"/>
      <c r="I398" s="3"/>
      <c r="J398" s="3"/>
      <c r="K398" s="3"/>
    </row>
    <row r="399">
      <c r="A399" s="3"/>
      <c r="B399" s="4" t="s">
        <v>77</v>
      </c>
      <c r="C399" s="75">
        <f>C396-(sum(C397:C398))</f>
        <v>0.1419661897</v>
      </c>
      <c r="D399" s="4" t="s">
        <v>77</v>
      </c>
      <c r="E399" s="45">
        <f>E396-$E$7</f>
        <v>0.1434320755</v>
      </c>
      <c r="F399" s="8"/>
      <c r="G399" s="8"/>
      <c r="H399" s="61" t="s">
        <v>77</v>
      </c>
      <c r="I399" s="74">
        <f>I396-$E$7</f>
        <v>0.001454923634</v>
      </c>
      <c r="J399" s="71">
        <f>I399-(I397*42)</f>
        <v>0.0003358875344</v>
      </c>
      <c r="K399" s="3"/>
    </row>
    <row r="400">
      <c r="A400" s="3"/>
      <c r="B400" s="8"/>
      <c r="C400" s="62"/>
      <c r="D400" s="8"/>
      <c r="E400" s="67"/>
      <c r="F400" s="53"/>
      <c r="G400" s="52"/>
      <c r="H400" s="3"/>
      <c r="I400" s="3"/>
      <c r="J400" s="61" t="s">
        <v>86</v>
      </c>
      <c r="K400" s="49">
        <f>G391+K390</f>
        <v>173</v>
      </c>
    </row>
    <row r="401">
      <c r="A401" s="36">
        <f>1+A391</f>
        <v>41</v>
      </c>
      <c r="B401" s="35" t="s">
        <v>64</v>
      </c>
      <c r="C401" s="8"/>
      <c r="D401" s="4" t="s">
        <v>65</v>
      </c>
      <c r="E401" s="68"/>
      <c r="F401" s="69" t="s">
        <v>70</v>
      </c>
      <c r="G401" s="70">
        <f>ROUND(0.05*G402,0)</f>
        <v>1</v>
      </c>
      <c r="H401" s="61" t="s">
        <v>84</v>
      </c>
      <c r="I401" s="71">
        <f>C399-(J401*sum(C397:C398))</f>
        <v>0.00147433734</v>
      </c>
      <c r="J401" s="66">
        <v>185.0</v>
      </c>
      <c r="K401" s="3"/>
    </row>
    <row r="402">
      <c r="A402" s="3"/>
      <c r="B402" s="8" t="s">
        <v>69</v>
      </c>
      <c r="C402" s="40">
        <f>$G$1</f>
        <v>0.00002618254545</v>
      </c>
      <c r="D402" s="8" t="s">
        <v>69</v>
      </c>
      <c r="E402" s="40">
        <f t="shared" ref="E402:E404" si="40">$G$1</f>
        <v>0.00002618254545</v>
      </c>
      <c r="F402" s="8" t="s">
        <v>73</v>
      </c>
      <c r="G402" s="16">
        <f>200-K400</f>
        <v>27</v>
      </c>
      <c r="H402" s="3" t="s">
        <v>69</v>
      </c>
      <c r="I402" s="57">
        <f>$E$2</f>
        <v>0.00002618254545</v>
      </c>
      <c r="J402" s="3"/>
      <c r="K402" s="3"/>
    </row>
    <row r="403">
      <c r="A403" s="3"/>
      <c r="B403" s="8" t="s">
        <v>72</v>
      </c>
      <c r="C403" s="42">
        <f>($G$1*((G402-G401)/G401))*$G$5</f>
        <v>0.000000002546238264</v>
      </c>
      <c r="D403" s="8" t="s">
        <v>72</v>
      </c>
      <c r="E403" s="44">
        <f t="shared" si="40"/>
        <v>0.00002618254545</v>
      </c>
      <c r="F403" s="58" t="s">
        <v>75</v>
      </c>
      <c r="G403" s="72">
        <f>sum(C402:C405)+sum(C407:C408)</f>
        <v>0.001440164342</v>
      </c>
      <c r="H403" s="3" t="s">
        <v>72</v>
      </c>
      <c r="I403" s="42">
        <f>$E$3</f>
        <v>0</v>
      </c>
      <c r="J403" s="3"/>
      <c r="K403" s="3"/>
    </row>
    <row r="404">
      <c r="A404" s="8"/>
      <c r="B404" s="8" t="s">
        <v>74</v>
      </c>
      <c r="C404" s="40">
        <f>$G$1*((G402-G401)/G401)</f>
        <v>0.0006807461818</v>
      </c>
      <c r="D404" s="8" t="s">
        <v>74</v>
      </c>
      <c r="E404" s="40">
        <f t="shared" si="40"/>
        <v>0.00002618254545</v>
      </c>
      <c r="F404" s="3" t="s">
        <v>85</v>
      </c>
      <c r="G404" s="60">
        <f>Round(G402/G401,0)</f>
        <v>27</v>
      </c>
      <c r="H404" s="3" t="s">
        <v>74</v>
      </c>
      <c r="I404" s="57">
        <f>$G$1</f>
        <v>0.00002618254545</v>
      </c>
      <c r="J404" s="3"/>
      <c r="K404" s="3"/>
    </row>
    <row r="405">
      <c r="A405" s="3"/>
      <c r="B405" s="8" t="s">
        <v>76</v>
      </c>
      <c r="C405" s="44">
        <f>($G$1*2)*$G$5</f>
        <v>0.0000000001958644819</v>
      </c>
      <c r="D405" s="3"/>
      <c r="E405" s="3"/>
      <c r="F405" s="3"/>
      <c r="G405" s="3"/>
      <c r="H405" s="3"/>
      <c r="I405" s="3"/>
      <c r="J405" s="3"/>
      <c r="K405" s="3"/>
    </row>
    <row r="406">
      <c r="A406" s="60">
        <f>A396+J401</f>
        <v>32293</v>
      </c>
      <c r="B406" s="4" t="s">
        <v>77</v>
      </c>
      <c r="C406" s="73">
        <f>E399-(SUM(C402:C405)+(E397*J401))</f>
        <v>0.1377960565</v>
      </c>
      <c r="D406" s="4" t="s">
        <v>77</v>
      </c>
      <c r="E406" s="49">
        <f>E399-(J401*E397)</f>
        <v>0.1385029879</v>
      </c>
      <c r="F406" s="3"/>
      <c r="G406" s="3"/>
      <c r="H406" s="61" t="s">
        <v>77</v>
      </c>
      <c r="I406" s="74">
        <f>(I401-(sum(I402:I404)))</f>
        <v>0.001421972151</v>
      </c>
      <c r="J406" s="3"/>
      <c r="K406" s="3"/>
    </row>
    <row r="407">
      <c r="A407" s="3"/>
      <c r="B407" s="8" t="s">
        <v>80</v>
      </c>
      <c r="C407" s="40">
        <f>($G$1*(((G402-G401)/G401)+1))</f>
        <v>0.0007069287273</v>
      </c>
      <c r="D407" s="8" t="s">
        <v>81</v>
      </c>
      <c r="E407" s="57">
        <f>$G$1+$G$6</f>
        <v>0.00002664371665</v>
      </c>
      <c r="F407" s="3"/>
      <c r="G407" s="67"/>
      <c r="H407" s="3" t="s">
        <v>81</v>
      </c>
      <c r="I407" s="57">
        <f>$E$7</f>
        <v>0.00002664371665</v>
      </c>
      <c r="J407" s="3"/>
      <c r="K407" s="3"/>
    </row>
    <row r="408">
      <c r="A408" s="3"/>
      <c r="B408" s="8" t="s">
        <v>82</v>
      </c>
      <c r="C408" s="40">
        <f>$G$1+((128*5E-11)*19)</f>
        <v>0.00002630414545</v>
      </c>
      <c r="D408" s="8"/>
      <c r="E408" s="8"/>
      <c r="F408" s="8"/>
      <c r="G408" s="3"/>
      <c r="H408" s="8"/>
      <c r="I408" s="3"/>
      <c r="J408" s="3"/>
      <c r="K408" s="3"/>
    </row>
    <row r="409">
      <c r="A409" s="3"/>
      <c r="B409" s="4" t="s">
        <v>77</v>
      </c>
      <c r="C409" s="75">
        <f>C406-(sum(C407:C408))</f>
        <v>0.1370628236</v>
      </c>
      <c r="D409" s="4" t="s">
        <v>77</v>
      </c>
      <c r="E409" s="45">
        <f>E406-$E$7</f>
        <v>0.1384763442</v>
      </c>
      <c r="F409" s="8"/>
      <c r="G409" s="8"/>
      <c r="H409" s="61" t="s">
        <v>77</v>
      </c>
      <c r="I409" s="74">
        <f>I406-$E$7</f>
        <v>0.001395328434</v>
      </c>
      <c r="J409" s="71">
        <f>I409-(I407*42)</f>
        <v>0.0002762923346</v>
      </c>
      <c r="K409" s="3"/>
    </row>
    <row r="410">
      <c r="A410" s="3"/>
      <c r="B410" s="8"/>
      <c r="C410" s="62"/>
      <c r="D410" s="8"/>
      <c r="E410" s="67"/>
      <c r="F410" s="53"/>
      <c r="G410" s="52"/>
      <c r="H410" s="3"/>
      <c r="I410" s="3"/>
      <c r="J410" s="61" t="s">
        <v>86</v>
      </c>
      <c r="K410" s="49">
        <f>G401+K400</f>
        <v>174</v>
      </c>
    </row>
    <row r="411">
      <c r="A411" s="36">
        <f>1+A401</f>
        <v>42</v>
      </c>
      <c r="B411" s="35" t="s">
        <v>64</v>
      </c>
      <c r="C411" s="8"/>
      <c r="D411" s="4" t="s">
        <v>65</v>
      </c>
      <c r="E411" s="68"/>
      <c r="F411" s="69" t="s">
        <v>70</v>
      </c>
      <c r="G411" s="70">
        <f>ROUND(0.05*G412,0)</f>
        <v>1</v>
      </c>
      <c r="H411" s="61" t="s">
        <v>84</v>
      </c>
      <c r="I411" s="71">
        <f>C409-(J411*sum(C407:C408))</f>
        <v>0.00141474214</v>
      </c>
      <c r="J411" s="66">
        <v>185.0</v>
      </c>
      <c r="K411" s="3"/>
    </row>
    <row r="412">
      <c r="A412" s="3"/>
      <c r="B412" s="8" t="s">
        <v>69</v>
      </c>
      <c r="C412" s="40">
        <f>$G$1</f>
        <v>0.00002618254545</v>
      </c>
      <c r="D412" s="8" t="s">
        <v>69</v>
      </c>
      <c r="E412" s="40">
        <f t="shared" ref="E412:E414" si="41">$G$1</f>
        <v>0.00002618254545</v>
      </c>
      <c r="F412" s="8" t="s">
        <v>73</v>
      </c>
      <c r="G412" s="16">
        <f>200-K410</f>
        <v>26</v>
      </c>
      <c r="H412" s="3" t="s">
        <v>69</v>
      </c>
      <c r="I412" s="57">
        <f>$E$2</f>
        <v>0.00002618254545</v>
      </c>
      <c r="J412" s="3"/>
      <c r="K412" s="3"/>
    </row>
    <row r="413">
      <c r="A413" s="3"/>
      <c r="B413" s="8" t="s">
        <v>72</v>
      </c>
      <c r="C413" s="42">
        <f>($G$1*((G412-G411)/G411))*$G$5</f>
        <v>0.000000002448306023</v>
      </c>
      <c r="D413" s="8" t="s">
        <v>72</v>
      </c>
      <c r="E413" s="44">
        <f t="shared" si="41"/>
        <v>0.00002618254545</v>
      </c>
      <c r="F413" s="58" t="s">
        <v>75</v>
      </c>
      <c r="G413" s="72">
        <f>sum(C412:C415)+sum(C417:C418)</f>
        <v>0.001387799153</v>
      </c>
      <c r="H413" s="3" t="s">
        <v>72</v>
      </c>
      <c r="I413" s="42">
        <f>$E$3</f>
        <v>0</v>
      </c>
      <c r="J413" s="3"/>
      <c r="K413" s="3"/>
    </row>
    <row r="414">
      <c r="A414" s="8"/>
      <c r="B414" s="8" t="s">
        <v>74</v>
      </c>
      <c r="C414" s="40">
        <f>$G$1*((G412-G411)/G411)</f>
        <v>0.0006545636364</v>
      </c>
      <c r="D414" s="8" t="s">
        <v>74</v>
      </c>
      <c r="E414" s="40">
        <f t="shared" si="41"/>
        <v>0.00002618254545</v>
      </c>
      <c r="F414" s="3" t="s">
        <v>85</v>
      </c>
      <c r="G414" s="60">
        <f>Round(G412/G411,0)</f>
        <v>26</v>
      </c>
      <c r="H414" s="3" t="s">
        <v>74</v>
      </c>
      <c r="I414" s="57">
        <f>$G$1</f>
        <v>0.00002618254545</v>
      </c>
      <c r="J414" s="3"/>
      <c r="K414" s="3"/>
    </row>
    <row r="415">
      <c r="A415" s="3"/>
      <c r="B415" s="8" t="s">
        <v>76</v>
      </c>
      <c r="C415" s="44">
        <f>($G$1*2)*$G$5</f>
        <v>0.0000000001958644819</v>
      </c>
      <c r="D415" s="3"/>
      <c r="E415" s="3"/>
      <c r="F415" s="3"/>
      <c r="G415" s="3"/>
      <c r="H415" s="3"/>
      <c r="I415" s="3"/>
      <c r="J415" s="3"/>
      <c r="K415" s="3"/>
    </row>
    <row r="416">
      <c r="A416" s="60">
        <f>A406+J411</f>
        <v>32478</v>
      </c>
      <c r="B416" s="4" t="s">
        <v>77</v>
      </c>
      <c r="C416" s="73">
        <f>E409-(SUM(C412:C415)+(E407*J411))</f>
        <v>0.1328665078</v>
      </c>
      <c r="D416" s="4" t="s">
        <v>77</v>
      </c>
      <c r="E416" s="49">
        <f>E409-(J411*E407)</f>
        <v>0.1335472566</v>
      </c>
      <c r="F416" s="3"/>
      <c r="G416" s="3"/>
      <c r="H416" s="61" t="s">
        <v>77</v>
      </c>
      <c r="I416" s="74">
        <f>(I411-(sum(I412:I414)))</f>
        <v>0.001362376951</v>
      </c>
      <c r="J416" s="3"/>
      <c r="K416" s="3"/>
    </row>
    <row r="417">
      <c r="A417" s="3"/>
      <c r="B417" s="8" t="s">
        <v>80</v>
      </c>
      <c r="C417" s="40">
        <f>($G$1*(((G412-G411)/G411)+1))</f>
        <v>0.0006807461818</v>
      </c>
      <c r="D417" s="8" t="s">
        <v>81</v>
      </c>
      <c r="E417" s="57">
        <f>$G$1+$G$6</f>
        <v>0.00002664371665</v>
      </c>
      <c r="F417" s="3"/>
      <c r="G417" s="67"/>
      <c r="H417" s="3" t="s">
        <v>81</v>
      </c>
      <c r="I417" s="57">
        <f>$E$7</f>
        <v>0.00002664371665</v>
      </c>
      <c r="J417" s="3"/>
      <c r="K417" s="3"/>
    </row>
    <row r="418">
      <c r="A418" s="3"/>
      <c r="B418" s="8" t="s">
        <v>82</v>
      </c>
      <c r="C418" s="40">
        <f>$G$1+((128*5E-11)*19)</f>
        <v>0.00002630414545</v>
      </c>
      <c r="D418" s="8"/>
      <c r="E418" s="8"/>
      <c r="F418" s="8"/>
      <c r="G418" s="3"/>
      <c r="H418" s="8"/>
      <c r="I418" s="3"/>
      <c r="J418" s="3"/>
      <c r="K418" s="3"/>
    </row>
    <row r="419">
      <c r="A419" s="3"/>
      <c r="B419" s="4" t="s">
        <v>77</v>
      </c>
      <c r="C419" s="75">
        <f>C416-(sum(C417:C418))</f>
        <v>0.1321594575</v>
      </c>
      <c r="D419" s="4" t="s">
        <v>77</v>
      </c>
      <c r="E419" s="45">
        <f>E416-$E$7</f>
        <v>0.1335206129</v>
      </c>
      <c r="F419" s="8"/>
      <c r="G419" s="8"/>
      <c r="H419" s="61" t="s">
        <v>77</v>
      </c>
      <c r="I419" s="74">
        <f>I416-$E$7</f>
        <v>0.001335733234</v>
      </c>
      <c r="J419" s="71">
        <f>I419-(I417*42)</f>
        <v>0.0002166971348</v>
      </c>
      <c r="K419" s="3"/>
    </row>
    <row r="420">
      <c r="A420" s="3"/>
      <c r="B420" s="8"/>
      <c r="C420" s="62"/>
      <c r="D420" s="8"/>
      <c r="E420" s="67"/>
      <c r="F420" s="53"/>
      <c r="G420" s="52"/>
      <c r="H420" s="3"/>
      <c r="I420" s="3"/>
      <c r="J420" s="61" t="s">
        <v>86</v>
      </c>
      <c r="K420" s="49">
        <f>G411+K410</f>
        <v>175</v>
      </c>
    </row>
    <row r="421">
      <c r="A421" s="36">
        <f>1+A411</f>
        <v>43</v>
      </c>
      <c r="B421" s="35" t="s">
        <v>64</v>
      </c>
      <c r="C421" s="8"/>
      <c r="D421" s="4" t="s">
        <v>65</v>
      </c>
      <c r="E421" s="68"/>
      <c r="F421" s="69" t="s">
        <v>70</v>
      </c>
      <c r="G421" s="70">
        <f>ROUND(0.05*G422,0)</f>
        <v>1</v>
      </c>
      <c r="H421" s="61" t="s">
        <v>84</v>
      </c>
      <c r="I421" s="71">
        <f>C419-(J421*sum(C417:C418))</f>
        <v>0.00135514694</v>
      </c>
      <c r="J421" s="66">
        <v>185.0</v>
      </c>
      <c r="K421" s="3"/>
    </row>
    <row r="422">
      <c r="A422" s="3"/>
      <c r="B422" s="8" t="s">
        <v>69</v>
      </c>
      <c r="C422" s="40">
        <f>$G$1</f>
        <v>0.00002618254545</v>
      </c>
      <c r="D422" s="8" t="s">
        <v>69</v>
      </c>
      <c r="E422" s="40">
        <f t="shared" ref="E422:E424" si="42">$G$1</f>
        <v>0.00002618254545</v>
      </c>
      <c r="F422" s="8" t="s">
        <v>73</v>
      </c>
      <c r="G422" s="16">
        <f>200-K420</f>
        <v>25</v>
      </c>
      <c r="H422" s="3" t="s">
        <v>69</v>
      </c>
      <c r="I422" s="57">
        <f>$E$2</f>
        <v>0.00002618254545</v>
      </c>
      <c r="J422" s="3"/>
      <c r="K422" s="3"/>
    </row>
    <row r="423">
      <c r="A423" s="3"/>
      <c r="B423" s="8" t="s">
        <v>72</v>
      </c>
      <c r="C423" s="42">
        <f>($G$1*((G422-G421)/G421))*$G$5</f>
        <v>0.000000002350373782</v>
      </c>
      <c r="D423" s="8" t="s">
        <v>72</v>
      </c>
      <c r="E423" s="44">
        <f t="shared" si="42"/>
        <v>0.00002618254545</v>
      </c>
      <c r="F423" s="58" t="s">
        <v>75</v>
      </c>
      <c r="G423" s="72">
        <f>sum(C422:C425)+sum(C427:C428)</f>
        <v>0.001335433964</v>
      </c>
      <c r="H423" s="3" t="s">
        <v>72</v>
      </c>
      <c r="I423" s="42">
        <f>$E$3</f>
        <v>0</v>
      </c>
      <c r="J423" s="3"/>
      <c r="K423" s="3"/>
    </row>
    <row r="424">
      <c r="A424" s="8"/>
      <c r="B424" s="8" t="s">
        <v>74</v>
      </c>
      <c r="C424" s="40">
        <f>$G$1*((G422-G421)/G421)</f>
        <v>0.0006283810909</v>
      </c>
      <c r="D424" s="8" t="s">
        <v>74</v>
      </c>
      <c r="E424" s="40">
        <f t="shared" si="42"/>
        <v>0.00002618254545</v>
      </c>
      <c r="F424" s="3" t="s">
        <v>85</v>
      </c>
      <c r="G424" s="60">
        <f>Round(G422/G421,0)</f>
        <v>25</v>
      </c>
      <c r="H424" s="3" t="s">
        <v>74</v>
      </c>
      <c r="I424" s="57">
        <f>$G$1</f>
        <v>0.00002618254545</v>
      </c>
      <c r="J424" s="3"/>
      <c r="K424" s="3"/>
    </row>
    <row r="425">
      <c r="A425" s="3"/>
      <c r="B425" s="8" t="s">
        <v>76</v>
      </c>
      <c r="C425" s="44">
        <f>($G$1*2)*$G$5</f>
        <v>0.0000000001958644819</v>
      </c>
      <c r="D425" s="3"/>
      <c r="E425" s="3"/>
      <c r="F425" s="3"/>
      <c r="G425" s="3"/>
      <c r="H425" s="3"/>
      <c r="I425" s="3"/>
      <c r="J425" s="3"/>
      <c r="K425" s="3"/>
    </row>
    <row r="426">
      <c r="A426" s="60">
        <f>A416+J421</f>
        <v>32663</v>
      </c>
      <c r="B426" s="4" t="s">
        <v>77</v>
      </c>
      <c r="C426" s="73">
        <f>E419-(SUM(C422:C425)+(E417*J421))</f>
        <v>0.1279369592</v>
      </c>
      <c r="D426" s="4" t="s">
        <v>77</v>
      </c>
      <c r="E426" s="49">
        <f>E419-(J421*E417)</f>
        <v>0.1285915253</v>
      </c>
      <c r="F426" s="3"/>
      <c r="G426" s="3"/>
      <c r="H426" s="61" t="s">
        <v>77</v>
      </c>
      <c r="I426" s="74">
        <f>(I421-(sum(I422:I424)))</f>
        <v>0.001302781751</v>
      </c>
      <c r="J426" s="3"/>
      <c r="K426" s="3"/>
    </row>
    <row r="427">
      <c r="A427" s="3"/>
      <c r="B427" s="8" t="s">
        <v>80</v>
      </c>
      <c r="C427" s="40">
        <f>($G$1*(((G422-G421)/G421)+1))</f>
        <v>0.0006545636364</v>
      </c>
      <c r="D427" s="8" t="s">
        <v>81</v>
      </c>
      <c r="E427" s="57">
        <f>$G$1+$G$6</f>
        <v>0.00002664371665</v>
      </c>
      <c r="F427" s="3"/>
      <c r="G427" s="67"/>
      <c r="H427" s="3" t="s">
        <v>81</v>
      </c>
      <c r="I427" s="57">
        <f>$E$7</f>
        <v>0.00002664371665</v>
      </c>
      <c r="J427" s="3"/>
      <c r="K427" s="3"/>
    </row>
    <row r="428">
      <c r="A428" s="3"/>
      <c r="B428" s="8" t="s">
        <v>82</v>
      </c>
      <c r="C428" s="40">
        <f>$G$1+((128*5E-11)*19)</f>
        <v>0.00002630414545</v>
      </c>
      <c r="D428" s="8"/>
      <c r="E428" s="8"/>
      <c r="F428" s="8"/>
      <c r="G428" s="3"/>
      <c r="H428" s="8"/>
      <c r="I428" s="3"/>
      <c r="J428" s="3"/>
      <c r="K428" s="3"/>
    </row>
    <row r="429">
      <c r="A429" s="3"/>
      <c r="B429" s="4" t="s">
        <v>77</v>
      </c>
      <c r="C429" s="75">
        <f>C426-(sum(C427:C428))</f>
        <v>0.1272560914</v>
      </c>
      <c r="D429" s="4" t="s">
        <v>77</v>
      </c>
      <c r="E429" s="45">
        <f>E426-$E$7</f>
        <v>0.1285648816</v>
      </c>
      <c r="F429" s="8"/>
      <c r="G429" s="8"/>
      <c r="H429" s="61" t="s">
        <v>77</v>
      </c>
      <c r="I429" s="74">
        <f>I426-$E$7</f>
        <v>0.001276138034</v>
      </c>
      <c r="J429" s="71">
        <f>I429-(I427*42)</f>
        <v>0.0001571019349</v>
      </c>
      <c r="K429" s="3"/>
    </row>
    <row r="430">
      <c r="A430" s="3"/>
      <c r="B430" s="8"/>
      <c r="C430" s="62"/>
      <c r="D430" s="8"/>
      <c r="E430" s="67"/>
      <c r="F430" s="53"/>
      <c r="G430" s="52"/>
      <c r="H430" s="3"/>
      <c r="I430" s="3"/>
      <c r="J430" s="61" t="s">
        <v>86</v>
      </c>
      <c r="K430" s="49">
        <f>G421+K420</f>
        <v>176</v>
      </c>
    </row>
    <row r="431">
      <c r="A431" s="36">
        <f>1+A421</f>
        <v>44</v>
      </c>
      <c r="B431" s="35" t="s">
        <v>64</v>
      </c>
      <c r="C431" s="8"/>
      <c r="D431" s="4" t="s">
        <v>65</v>
      </c>
      <c r="E431" s="68"/>
      <c r="F431" s="69" t="s">
        <v>70</v>
      </c>
      <c r="G431" s="70">
        <f>ROUND(0.05*G432,0)</f>
        <v>1</v>
      </c>
      <c r="H431" s="61" t="s">
        <v>84</v>
      </c>
      <c r="I431" s="71">
        <f>C429-(J431*sum(C427:C428))</f>
        <v>0.00129555174</v>
      </c>
      <c r="J431" s="66">
        <v>185.0</v>
      </c>
      <c r="K431" s="3"/>
    </row>
    <row r="432">
      <c r="A432" s="3"/>
      <c r="B432" s="8" t="s">
        <v>69</v>
      </c>
      <c r="C432" s="40">
        <f>$G$1</f>
        <v>0.00002618254545</v>
      </c>
      <c r="D432" s="8" t="s">
        <v>69</v>
      </c>
      <c r="E432" s="40">
        <f t="shared" ref="E432:E434" si="43">$G$1</f>
        <v>0.00002618254545</v>
      </c>
      <c r="F432" s="8" t="s">
        <v>73</v>
      </c>
      <c r="G432" s="16">
        <f>200-K430</f>
        <v>24</v>
      </c>
      <c r="H432" s="3" t="s">
        <v>69</v>
      </c>
      <c r="I432" s="57">
        <f>$E$2</f>
        <v>0.00002618254545</v>
      </c>
      <c r="J432" s="3"/>
      <c r="K432" s="3"/>
    </row>
    <row r="433">
      <c r="A433" s="3"/>
      <c r="B433" s="8" t="s">
        <v>72</v>
      </c>
      <c r="C433" s="42">
        <f>($G$1*((G432-G431)/G431))*$G$5</f>
        <v>0.000000002252441541</v>
      </c>
      <c r="D433" s="8" t="s">
        <v>72</v>
      </c>
      <c r="E433" s="44">
        <f t="shared" si="43"/>
        <v>0.00002618254545</v>
      </c>
      <c r="F433" s="58" t="s">
        <v>75</v>
      </c>
      <c r="G433" s="72">
        <f>sum(C432:C435)+sum(C437:C438)</f>
        <v>0.001283068776</v>
      </c>
      <c r="H433" s="3" t="s">
        <v>72</v>
      </c>
      <c r="I433" s="42">
        <f>$E$3</f>
        <v>0</v>
      </c>
      <c r="J433" s="3"/>
      <c r="K433" s="3"/>
    </row>
    <row r="434">
      <c r="A434" s="8"/>
      <c r="B434" s="8" t="s">
        <v>74</v>
      </c>
      <c r="C434" s="40">
        <f>$G$1*((G432-G431)/G431)</f>
        <v>0.0006021985455</v>
      </c>
      <c r="D434" s="8" t="s">
        <v>74</v>
      </c>
      <c r="E434" s="40">
        <f t="shared" si="43"/>
        <v>0.00002618254545</v>
      </c>
      <c r="F434" s="3" t="s">
        <v>85</v>
      </c>
      <c r="G434" s="60">
        <f>Round(G432/G431,0)</f>
        <v>24</v>
      </c>
      <c r="H434" s="3" t="s">
        <v>74</v>
      </c>
      <c r="I434" s="57">
        <f>$G$1</f>
        <v>0.00002618254545</v>
      </c>
      <c r="J434" s="3"/>
      <c r="K434" s="3"/>
    </row>
    <row r="435">
      <c r="A435" s="3"/>
      <c r="B435" s="8" t="s">
        <v>76</v>
      </c>
      <c r="C435" s="44">
        <f>($G$1*2)*$G$5</f>
        <v>0.0000000001958644819</v>
      </c>
      <c r="D435" s="3"/>
      <c r="E435" s="3"/>
      <c r="F435" s="3"/>
      <c r="G435" s="3"/>
      <c r="H435" s="3"/>
      <c r="I435" s="3"/>
      <c r="J435" s="3"/>
      <c r="K435" s="3"/>
    </row>
    <row r="436">
      <c r="A436" s="60">
        <f>A426+J431</f>
        <v>32848</v>
      </c>
      <c r="B436" s="4" t="s">
        <v>77</v>
      </c>
      <c r="C436" s="73">
        <f>E429-(SUM(C432:C435)+(E427*J431))</f>
        <v>0.1230074105</v>
      </c>
      <c r="D436" s="4" t="s">
        <v>77</v>
      </c>
      <c r="E436" s="49">
        <f>E429-(J431*E427)</f>
        <v>0.123635794</v>
      </c>
      <c r="F436" s="3"/>
      <c r="G436" s="3"/>
      <c r="H436" s="61" t="s">
        <v>77</v>
      </c>
      <c r="I436" s="74">
        <f>(I431-(sum(I432:I434)))</f>
        <v>0.001243186551</v>
      </c>
      <c r="J436" s="3"/>
      <c r="K436" s="3"/>
    </row>
    <row r="437">
      <c r="A437" s="3"/>
      <c r="B437" s="8" t="s">
        <v>80</v>
      </c>
      <c r="C437" s="40">
        <f>($G$1*(((G432-G431)/G431)+1))</f>
        <v>0.0006283810909</v>
      </c>
      <c r="D437" s="8" t="s">
        <v>81</v>
      </c>
      <c r="E437" s="57">
        <f>$G$1+$G$6</f>
        <v>0.00002664371665</v>
      </c>
      <c r="F437" s="3"/>
      <c r="G437" s="67"/>
      <c r="H437" s="3" t="s">
        <v>81</v>
      </c>
      <c r="I437" s="57">
        <f>$E$7</f>
        <v>0.00002664371665</v>
      </c>
      <c r="J437" s="3"/>
      <c r="K437" s="3"/>
    </row>
    <row r="438">
      <c r="A438" s="3"/>
      <c r="B438" s="8" t="s">
        <v>82</v>
      </c>
      <c r="C438" s="40">
        <f>$G$1+((128*5E-11)*19)</f>
        <v>0.00002630414545</v>
      </c>
      <c r="D438" s="8"/>
      <c r="E438" s="8"/>
      <c r="F438" s="8"/>
      <c r="G438" s="3"/>
      <c r="H438" s="8"/>
      <c r="I438" s="3"/>
      <c r="J438" s="3"/>
      <c r="K438" s="3"/>
    </row>
    <row r="439">
      <c r="A439" s="3"/>
      <c r="B439" s="4" t="s">
        <v>77</v>
      </c>
      <c r="C439" s="75">
        <f>C436-(sum(C437:C438))</f>
        <v>0.1223527253</v>
      </c>
      <c r="D439" s="4" t="s">
        <v>77</v>
      </c>
      <c r="E439" s="45">
        <f>E436-$E$7</f>
        <v>0.1236091503</v>
      </c>
      <c r="F439" s="8"/>
      <c r="G439" s="8"/>
      <c r="H439" s="61" t="s">
        <v>77</v>
      </c>
      <c r="I439" s="74">
        <f>I436-$E$7</f>
        <v>0.001216542835</v>
      </c>
      <c r="J439" s="71">
        <f>I439-(I437*42)</f>
        <v>0.00009750673513</v>
      </c>
      <c r="K439" s="3"/>
    </row>
    <row r="440">
      <c r="A440" s="3"/>
      <c r="B440" s="8"/>
      <c r="C440" s="62"/>
      <c r="D440" s="8"/>
      <c r="E440" s="67"/>
      <c r="F440" s="53"/>
      <c r="G440" s="52"/>
      <c r="H440" s="3"/>
      <c r="I440" s="3"/>
      <c r="J440" s="61" t="s">
        <v>86</v>
      </c>
      <c r="K440" s="49">
        <f>G431+K430</f>
        <v>177</v>
      </c>
    </row>
    <row r="441">
      <c r="A441" s="36">
        <f>1+A431</f>
        <v>45</v>
      </c>
      <c r="B441" s="35" t="s">
        <v>64</v>
      </c>
      <c r="C441" s="8"/>
      <c r="D441" s="4" t="s">
        <v>65</v>
      </c>
      <c r="E441" s="68"/>
      <c r="F441" s="69" t="s">
        <v>70</v>
      </c>
      <c r="G441" s="70">
        <f>ROUND(0.05*G442,0)</f>
        <v>1</v>
      </c>
      <c r="H441" s="61" t="s">
        <v>84</v>
      </c>
      <c r="I441" s="71">
        <f>C439-(J441*sum(C437:C438))</f>
        <v>0.00123595654</v>
      </c>
      <c r="J441" s="66">
        <v>185.0</v>
      </c>
      <c r="K441" s="3"/>
    </row>
    <row r="442">
      <c r="A442" s="3"/>
      <c r="B442" s="8" t="s">
        <v>69</v>
      </c>
      <c r="C442" s="40">
        <f>$G$1</f>
        <v>0.00002618254545</v>
      </c>
      <c r="D442" s="8" t="s">
        <v>69</v>
      </c>
      <c r="E442" s="40">
        <f t="shared" ref="E442:E444" si="44">$G$1</f>
        <v>0.00002618254545</v>
      </c>
      <c r="F442" s="8" t="s">
        <v>73</v>
      </c>
      <c r="G442" s="16">
        <f>200-K440</f>
        <v>23</v>
      </c>
      <c r="H442" s="3" t="s">
        <v>69</v>
      </c>
      <c r="I442" s="57">
        <f>$E$2</f>
        <v>0.00002618254545</v>
      </c>
      <c r="J442" s="3"/>
      <c r="K442" s="3"/>
    </row>
    <row r="443">
      <c r="A443" s="3"/>
      <c r="B443" s="8" t="s">
        <v>72</v>
      </c>
      <c r="C443" s="42">
        <f>($G$1*((G442-G441)/G441))*$G$5</f>
        <v>0.0000000021545093</v>
      </c>
      <c r="D443" s="8" t="s">
        <v>72</v>
      </c>
      <c r="E443" s="44">
        <f t="shared" si="44"/>
        <v>0.00002618254545</v>
      </c>
      <c r="F443" s="58" t="s">
        <v>75</v>
      </c>
      <c r="G443" s="72">
        <f>sum(C442:C445)+sum(C447:C448)</f>
        <v>0.001230703587</v>
      </c>
      <c r="H443" s="3" t="s">
        <v>72</v>
      </c>
      <c r="I443" s="42">
        <f>$E$3</f>
        <v>0</v>
      </c>
      <c r="J443" s="3"/>
      <c r="K443" s="3"/>
    </row>
    <row r="444">
      <c r="A444" s="8"/>
      <c r="B444" s="8" t="s">
        <v>74</v>
      </c>
      <c r="C444" s="40">
        <f>$G$1*((G442-G441)/G441)</f>
        <v>0.000576016</v>
      </c>
      <c r="D444" s="8" t="s">
        <v>74</v>
      </c>
      <c r="E444" s="40">
        <f t="shared" si="44"/>
        <v>0.00002618254545</v>
      </c>
      <c r="F444" s="3" t="s">
        <v>85</v>
      </c>
      <c r="G444" s="60">
        <f>Round(G442/G441,0)</f>
        <v>23</v>
      </c>
      <c r="H444" s="3" t="s">
        <v>74</v>
      </c>
      <c r="I444" s="57">
        <f>$G$1</f>
        <v>0.00002618254545</v>
      </c>
      <c r="J444" s="3"/>
      <c r="K444" s="3"/>
    </row>
    <row r="445">
      <c r="A445" s="3"/>
      <c r="B445" s="8" t="s">
        <v>76</v>
      </c>
      <c r="C445" s="44">
        <f>($G$1*2)*$G$5</f>
        <v>0.0000000001958644819</v>
      </c>
      <c r="D445" s="3"/>
      <c r="E445" s="3"/>
      <c r="F445" s="3"/>
      <c r="G445" s="3"/>
      <c r="H445" s="3"/>
      <c r="I445" s="3"/>
      <c r="J445" s="3"/>
      <c r="K445" s="3"/>
    </row>
    <row r="446">
      <c r="A446" s="60">
        <f>A436+J441</f>
        <v>33033</v>
      </c>
      <c r="B446" s="4" t="s">
        <v>77</v>
      </c>
      <c r="C446" s="73">
        <f>E439-(SUM(C442:C445)+(E437*J441))</f>
        <v>0.1180778618</v>
      </c>
      <c r="D446" s="4" t="s">
        <v>77</v>
      </c>
      <c r="E446" s="49">
        <f>E439-(J441*E437)</f>
        <v>0.1186800627</v>
      </c>
      <c r="F446" s="3"/>
      <c r="G446" s="3"/>
      <c r="H446" s="61" t="s">
        <v>77</v>
      </c>
      <c r="I446" s="74">
        <f>(I441-(sum(I442:I444)))</f>
        <v>0.001183591351</v>
      </c>
      <c r="J446" s="3"/>
      <c r="K446" s="3"/>
    </row>
    <row r="447">
      <c r="A447" s="3"/>
      <c r="B447" s="8" t="s">
        <v>80</v>
      </c>
      <c r="C447" s="40">
        <f>($G$1*(((G442-G441)/G441)+1))</f>
        <v>0.0006021985455</v>
      </c>
      <c r="D447" s="8" t="s">
        <v>81</v>
      </c>
      <c r="E447" s="57">
        <f>$G$1+$G$6</f>
        <v>0.00002664371665</v>
      </c>
      <c r="F447" s="3"/>
      <c r="G447" s="67"/>
      <c r="H447" s="3" t="s">
        <v>81</v>
      </c>
      <c r="I447" s="57">
        <f>$E$7</f>
        <v>0.00002664371665</v>
      </c>
      <c r="J447" s="3"/>
      <c r="K447" s="3"/>
    </row>
    <row r="448">
      <c r="A448" s="3"/>
      <c r="B448" s="8" t="s">
        <v>82</v>
      </c>
      <c r="C448" s="40">
        <f>$G$1+((128*5E-11)*19)</f>
        <v>0.00002630414545</v>
      </c>
      <c r="D448" s="8"/>
      <c r="E448" s="8"/>
      <c r="F448" s="8"/>
      <c r="G448" s="3"/>
      <c r="H448" s="8"/>
      <c r="I448" s="3"/>
      <c r="J448" s="3"/>
      <c r="K448" s="3"/>
    </row>
    <row r="449">
      <c r="A449" s="3"/>
      <c r="B449" s="4" t="s">
        <v>77</v>
      </c>
      <c r="C449" s="75">
        <f>C446-(sum(C447:C448))</f>
        <v>0.1174493592</v>
      </c>
      <c r="D449" s="4" t="s">
        <v>77</v>
      </c>
      <c r="E449" s="45">
        <f>E446-$E$7</f>
        <v>0.118653419</v>
      </c>
      <c r="F449" s="8"/>
      <c r="G449" s="8"/>
      <c r="H449" s="61" t="s">
        <v>77</v>
      </c>
      <c r="I449" s="74">
        <f>I446-$E$7</f>
        <v>0.001156947635</v>
      </c>
      <c r="J449" s="71">
        <f>I449-(I447*42)</f>
        <v>0.00003791153532</v>
      </c>
      <c r="K449" s="3"/>
    </row>
    <row r="450">
      <c r="A450" s="3"/>
      <c r="B450" s="8"/>
      <c r="C450" s="62"/>
      <c r="D450" s="8"/>
      <c r="E450" s="67"/>
      <c r="F450" s="53"/>
      <c r="G450" s="52"/>
      <c r="H450" s="3"/>
      <c r="I450" s="3"/>
      <c r="J450" s="61" t="s">
        <v>86</v>
      </c>
      <c r="K450" s="49">
        <f>G441+K440</f>
        <v>178</v>
      </c>
    </row>
    <row r="451">
      <c r="A451" s="36">
        <f>1+A441</f>
        <v>46</v>
      </c>
      <c r="B451" s="35" t="s">
        <v>64</v>
      </c>
      <c r="C451" s="8"/>
      <c r="D451" s="4" t="s">
        <v>65</v>
      </c>
      <c r="E451" s="68"/>
      <c r="F451" s="69" t="s">
        <v>70</v>
      </c>
      <c r="G451" s="70">
        <f>ROUND(0.05*G452,0)</f>
        <v>1</v>
      </c>
      <c r="H451" s="61" t="s">
        <v>84</v>
      </c>
      <c r="I451" s="71">
        <f>C449-(J451*sum(C447:C448))</f>
        <v>0.00117636134</v>
      </c>
      <c r="J451" s="66">
        <v>185.0</v>
      </c>
      <c r="K451" s="3"/>
    </row>
    <row r="452">
      <c r="A452" s="3"/>
      <c r="B452" s="8" t="s">
        <v>69</v>
      </c>
      <c r="C452" s="40">
        <f>$G$1</f>
        <v>0.00002618254545</v>
      </c>
      <c r="D452" s="8" t="s">
        <v>69</v>
      </c>
      <c r="E452" s="40">
        <f t="shared" ref="E452:E454" si="45">$G$1</f>
        <v>0.00002618254545</v>
      </c>
      <c r="F452" s="8" t="s">
        <v>73</v>
      </c>
      <c r="G452" s="16">
        <f>200-K450</f>
        <v>22</v>
      </c>
      <c r="H452" s="3" t="s">
        <v>69</v>
      </c>
      <c r="I452" s="57">
        <f>$E$2</f>
        <v>0.00002618254545</v>
      </c>
      <c r="J452" s="3"/>
      <c r="K452" s="3"/>
    </row>
    <row r="453">
      <c r="A453" s="3"/>
      <c r="B453" s="8" t="s">
        <v>72</v>
      </c>
      <c r="C453" s="42">
        <f>($G$1*((G452-G451)/G451))*$G$5</f>
        <v>0.000000002056577059</v>
      </c>
      <c r="D453" s="8" t="s">
        <v>72</v>
      </c>
      <c r="E453" s="44">
        <f t="shared" si="45"/>
        <v>0.00002618254545</v>
      </c>
      <c r="F453" s="58" t="s">
        <v>75</v>
      </c>
      <c r="G453" s="72">
        <f>sum(C452:C455)+sum(C457:C458)</f>
        <v>0.001178338398</v>
      </c>
      <c r="H453" s="3" t="s">
        <v>72</v>
      </c>
      <c r="I453" s="42">
        <f>$E$3</f>
        <v>0</v>
      </c>
      <c r="J453" s="3"/>
      <c r="K453" s="3"/>
    </row>
    <row r="454">
      <c r="A454" s="8"/>
      <c r="B454" s="8" t="s">
        <v>74</v>
      </c>
      <c r="C454" s="40">
        <f>$G$1*((G452-G451)/G451)</f>
        <v>0.0005498334545</v>
      </c>
      <c r="D454" s="8" t="s">
        <v>74</v>
      </c>
      <c r="E454" s="40">
        <f t="shared" si="45"/>
        <v>0.00002618254545</v>
      </c>
      <c r="F454" s="3" t="s">
        <v>85</v>
      </c>
      <c r="G454" s="60">
        <f>Round(G452/G451,0)</f>
        <v>22</v>
      </c>
      <c r="H454" s="3" t="s">
        <v>74</v>
      </c>
      <c r="I454" s="57">
        <f>$G$1</f>
        <v>0.00002618254545</v>
      </c>
      <c r="J454" s="3"/>
      <c r="K454" s="3"/>
    </row>
    <row r="455">
      <c r="A455" s="3"/>
      <c r="B455" s="8" t="s">
        <v>76</v>
      </c>
      <c r="C455" s="44">
        <f>($G$1*2)*$G$5</f>
        <v>0.0000000001958644819</v>
      </c>
      <c r="D455" s="3"/>
      <c r="E455" s="3"/>
      <c r="F455" s="3"/>
      <c r="G455" s="3"/>
      <c r="H455" s="3"/>
      <c r="I455" s="3"/>
      <c r="J455" s="3"/>
      <c r="K455" s="3"/>
    </row>
    <row r="456">
      <c r="A456" s="60">
        <f>A446+J451</f>
        <v>33218</v>
      </c>
      <c r="B456" s="4" t="s">
        <v>77</v>
      </c>
      <c r="C456" s="73">
        <f>E449-(SUM(C452:C455)+(E447*J451))</f>
        <v>0.1131483132</v>
      </c>
      <c r="D456" s="4" t="s">
        <v>77</v>
      </c>
      <c r="E456" s="49">
        <f>E449-(J451*E447)</f>
        <v>0.1137243314</v>
      </c>
      <c r="F456" s="3"/>
      <c r="G456" s="3"/>
      <c r="H456" s="61" t="s">
        <v>77</v>
      </c>
      <c r="I456" s="74">
        <f>(I451-(sum(I452:I454)))</f>
        <v>0.001123996152</v>
      </c>
      <c r="J456" s="3"/>
      <c r="K456" s="3"/>
    </row>
    <row r="457">
      <c r="A457" s="3"/>
      <c r="B457" s="8" t="s">
        <v>80</v>
      </c>
      <c r="C457" s="40">
        <f>($G$1*(((G452-G451)/G451)+1))</f>
        <v>0.000576016</v>
      </c>
      <c r="D457" s="8" t="s">
        <v>81</v>
      </c>
      <c r="E457" s="57">
        <f>$G$1+$G$6</f>
        <v>0.00002664371665</v>
      </c>
      <c r="F457" s="3"/>
      <c r="G457" s="67"/>
      <c r="H457" s="3" t="s">
        <v>81</v>
      </c>
      <c r="I457" s="57">
        <f>$E$7</f>
        <v>0.00002664371665</v>
      </c>
      <c r="J457" s="3"/>
      <c r="K457" s="3"/>
    </row>
    <row r="458">
      <c r="A458" s="3"/>
      <c r="B458" s="8" t="s">
        <v>82</v>
      </c>
      <c r="C458" s="40">
        <f>$G$1+((128*5E-11)*19)</f>
        <v>0.00002630414545</v>
      </c>
      <c r="D458" s="8"/>
      <c r="E458" s="8"/>
      <c r="F458" s="8"/>
      <c r="G458" s="3"/>
      <c r="H458" s="8"/>
      <c r="I458" s="3"/>
      <c r="J458" s="3"/>
      <c r="K458" s="3"/>
    </row>
    <row r="459">
      <c r="A459" s="3"/>
      <c r="B459" s="4" t="s">
        <v>77</v>
      </c>
      <c r="C459" s="75">
        <f>C456-(sum(C457:C458))</f>
        <v>0.112545993</v>
      </c>
      <c r="D459" s="4" t="s">
        <v>77</v>
      </c>
      <c r="E459" s="45">
        <f>E456-$E$7</f>
        <v>0.1136976877</v>
      </c>
      <c r="F459" s="8"/>
      <c r="G459" s="8"/>
      <c r="H459" s="61" t="s">
        <v>77</v>
      </c>
      <c r="I459" s="74">
        <f>I456-$E$7</f>
        <v>0.001097352435</v>
      </c>
      <c r="J459" s="71">
        <f>I459-(I457*42)</f>
        <v>-0.00002168366449</v>
      </c>
      <c r="K459" s="3"/>
    </row>
    <row r="460">
      <c r="A460" s="3"/>
      <c r="B460" s="8"/>
      <c r="C460" s="62"/>
      <c r="D460" s="8"/>
      <c r="E460" s="67"/>
      <c r="F460" s="53"/>
      <c r="G460" s="52"/>
      <c r="H460" s="3"/>
      <c r="I460" s="3"/>
      <c r="J460" s="61" t="s">
        <v>86</v>
      </c>
      <c r="K460" s="49">
        <f>G451+K450</f>
        <v>179</v>
      </c>
    </row>
    <row r="461">
      <c r="A461" s="36">
        <f>1+A451</f>
        <v>47</v>
      </c>
      <c r="B461" s="35" t="s">
        <v>64</v>
      </c>
      <c r="C461" s="8"/>
      <c r="D461" s="4" t="s">
        <v>65</v>
      </c>
      <c r="E461" s="68"/>
      <c r="F461" s="69" t="s">
        <v>70</v>
      </c>
      <c r="G461" s="70">
        <f>ROUND(0.05*G462,0)</f>
        <v>1</v>
      </c>
      <c r="H461" s="61" t="s">
        <v>84</v>
      </c>
      <c r="I461" s="71">
        <f>C459-(J461*sum(C457:C458))</f>
        <v>0.001116766141</v>
      </c>
      <c r="J461" s="66">
        <v>185.0</v>
      </c>
      <c r="K461" s="3"/>
    </row>
    <row r="462">
      <c r="A462" s="3"/>
      <c r="B462" s="8" t="s">
        <v>69</v>
      </c>
      <c r="C462" s="40">
        <f>$G$1</f>
        <v>0.00002618254545</v>
      </c>
      <c r="D462" s="8" t="s">
        <v>69</v>
      </c>
      <c r="E462" s="40">
        <f t="shared" ref="E462:E464" si="46">$G$1</f>
        <v>0.00002618254545</v>
      </c>
      <c r="F462" s="8" t="s">
        <v>73</v>
      </c>
      <c r="G462" s="16">
        <f>200-K460</f>
        <v>21</v>
      </c>
      <c r="H462" s="3" t="s">
        <v>69</v>
      </c>
      <c r="I462" s="57">
        <f>$E$2</f>
        <v>0.00002618254545</v>
      </c>
      <c r="J462" s="3"/>
      <c r="K462" s="3"/>
    </row>
    <row r="463">
      <c r="A463" s="3"/>
      <c r="B463" s="8" t="s">
        <v>72</v>
      </c>
      <c r="C463" s="42">
        <f>($G$1*((G462-G461)/G461))*$G$5</f>
        <v>0.000000001958644819</v>
      </c>
      <c r="D463" s="8" t="s">
        <v>72</v>
      </c>
      <c r="E463" s="44">
        <f t="shared" si="46"/>
        <v>0.00002618254545</v>
      </c>
      <c r="F463" s="58" t="s">
        <v>75</v>
      </c>
      <c r="G463" s="72">
        <f>sum(C462:C465)+sum(C467:C468)</f>
        <v>0.001125973209</v>
      </c>
      <c r="H463" s="3" t="s">
        <v>72</v>
      </c>
      <c r="I463" s="42">
        <f>$E$3</f>
        <v>0</v>
      </c>
      <c r="J463" s="3"/>
      <c r="K463" s="3"/>
    </row>
    <row r="464">
      <c r="A464" s="8"/>
      <c r="B464" s="8" t="s">
        <v>74</v>
      </c>
      <c r="C464" s="40">
        <f>$G$1*((G462-G461)/G461)</f>
        <v>0.0005236509091</v>
      </c>
      <c r="D464" s="8" t="s">
        <v>74</v>
      </c>
      <c r="E464" s="40">
        <f t="shared" si="46"/>
        <v>0.00002618254545</v>
      </c>
      <c r="F464" s="3" t="s">
        <v>85</v>
      </c>
      <c r="G464" s="60">
        <f>Round(G462/G461,0)</f>
        <v>21</v>
      </c>
      <c r="H464" s="3" t="s">
        <v>74</v>
      </c>
      <c r="I464" s="57">
        <f>$G$1</f>
        <v>0.00002618254545</v>
      </c>
      <c r="J464" s="3"/>
      <c r="K464" s="3"/>
    </row>
    <row r="465">
      <c r="A465" s="3"/>
      <c r="B465" s="8" t="s">
        <v>76</v>
      </c>
      <c r="C465" s="44">
        <f>($G$1*2)*$G$5</f>
        <v>0.0000000001958644819</v>
      </c>
      <c r="D465" s="3"/>
      <c r="E465" s="3"/>
      <c r="F465" s="3"/>
      <c r="G465" s="3"/>
      <c r="H465" s="3"/>
      <c r="I465" s="3"/>
      <c r="J465" s="3"/>
      <c r="K465" s="3"/>
    </row>
    <row r="466">
      <c r="A466" s="60">
        <f>A456+J461</f>
        <v>33403</v>
      </c>
      <c r="B466" s="4" t="s">
        <v>77</v>
      </c>
      <c r="C466" s="73">
        <f>E459-(SUM(C462:C465)+(E457*J461))</f>
        <v>0.1082187645</v>
      </c>
      <c r="D466" s="4" t="s">
        <v>77</v>
      </c>
      <c r="E466" s="49">
        <f>E459-(J461*E457)</f>
        <v>0.1087686001</v>
      </c>
      <c r="F466" s="3"/>
      <c r="G466" s="3"/>
      <c r="H466" s="61" t="s">
        <v>77</v>
      </c>
      <c r="I466" s="74">
        <f>(I461-(sum(I462:I464)))</f>
        <v>0.001064400952</v>
      </c>
      <c r="J466" s="3"/>
      <c r="K466" s="3"/>
    </row>
    <row r="467">
      <c r="A467" s="3"/>
      <c r="B467" s="8" t="s">
        <v>80</v>
      </c>
      <c r="C467" s="40">
        <f>($G$1*(((G462-G461)/G461)+1))</f>
        <v>0.0005498334545</v>
      </c>
      <c r="D467" s="8" t="s">
        <v>81</v>
      </c>
      <c r="E467" s="57">
        <f>$G$1+$G$6</f>
        <v>0.00002664371665</v>
      </c>
      <c r="F467" s="3"/>
      <c r="G467" s="67"/>
      <c r="H467" s="3" t="s">
        <v>81</v>
      </c>
      <c r="I467" s="57">
        <f>$E$7</f>
        <v>0.00002664371665</v>
      </c>
      <c r="J467" s="3"/>
      <c r="K467" s="3"/>
    </row>
    <row r="468">
      <c r="A468" s="3"/>
      <c r="B468" s="8" t="s">
        <v>82</v>
      </c>
      <c r="C468" s="40">
        <f>$G$1+((128*5E-11)*19)</f>
        <v>0.00002630414545</v>
      </c>
      <c r="D468" s="8"/>
      <c r="E468" s="8"/>
      <c r="F468" s="8"/>
      <c r="G468" s="3"/>
      <c r="H468" s="8"/>
      <c r="I468" s="3"/>
      <c r="J468" s="3"/>
      <c r="K468" s="3"/>
    </row>
    <row r="469">
      <c r="A469" s="3"/>
      <c r="B469" s="4" t="s">
        <v>77</v>
      </c>
      <c r="C469" s="75">
        <f>C466-(sum(C467:C468))</f>
        <v>0.1076426269</v>
      </c>
      <c r="D469" s="4" t="s">
        <v>77</v>
      </c>
      <c r="E469" s="45">
        <f>E466-$E$7</f>
        <v>0.1087419564</v>
      </c>
      <c r="F469" s="8"/>
      <c r="G469" s="8"/>
      <c r="H469" s="61" t="s">
        <v>77</v>
      </c>
      <c r="I469" s="74">
        <f>I466-$E$7</f>
        <v>0.001037757235</v>
      </c>
      <c r="J469" s="71">
        <f>I469-(I467*42)</f>
        <v>-0.00008127886431</v>
      </c>
      <c r="K469" s="3"/>
    </row>
    <row r="470">
      <c r="A470" s="3"/>
      <c r="B470" s="8"/>
      <c r="C470" s="62"/>
      <c r="D470" s="8"/>
      <c r="E470" s="67"/>
      <c r="F470" s="53"/>
      <c r="G470" s="52"/>
      <c r="H470" s="3"/>
      <c r="I470" s="3"/>
      <c r="J470" s="61" t="s">
        <v>86</v>
      </c>
      <c r="K470" s="49">
        <f>G461+K460</f>
        <v>180</v>
      </c>
    </row>
    <row r="471">
      <c r="A471" s="36">
        <f>1+A461</f>
        <v>48</v>
      </c>
      <c r="B471" s="35" t="s">
        <v>64</v>
      </c>
      <c r="C471" s="8"/>
      <c r="D471" s="4" t="s">
        <v>65</v>
      </c>
      <c r="E471" s="68"/>
      <c r="F471" s="69" t="s">
        <v>70</v>
      </c>
      <c r="G471" s="70">
        <f>ROUND(0.05*G472,0)</f>
        <v>1</v>
      </c>
      <c r="H471" s="61" t="s">
        <v>84</v>
      </c>
      <c r="I471" s="71">
        <f>C469-(J471*sum(C467:C468))</f>
        <v>0.001057170941</v>
      </c>
      <c r="J471" s="66">
        <v>185.0</v>
      </c>
      <c r="K471" s="3"/>
    </row>
    <row r="472">
      <c r="A472" s="3"/>
      <c r="B472" s="8" t="s">
        <v>69</v>
      </c>
      <c r="C472" s="40">
        <f>$G$1</f>
        <v>0.00002618254545</v>
      </c>
      <c r="D472" s="8" t="s">
        <v>69</v>
      </c>
      <c r="E472" s="40">
        <f t="shared" ref="E472:E474" si="47">$G$1</f>
        <v>0.00002618254545</v>
      </c>
      <c r="F472" s="8" t="s">
        <v>73</v>
      </c>
      <c r="G472" s="16">
        <f>200-K470</f>
        <v>20</v>
      </c>
      <c r="H472" s="3" t="s">
        <v>69</v>
      </c>
      <c r="I472" s="57">
        <f>$E$2</f>
        <v>0.00002618254545</v>
      </c>
      <c r="J472" s="3"/>
      <c r="K472" s="3"/>
    </row>
    <row r="473">
      <c r="A473" s="3"/>
      <c r="B473" s="8" t="s">
        <v>72</v>
      </c>
      <c r="C473" s="42">
        <f>($G$1*((G472-G471)/G471))*$G$5</f>
        <v>0.000000001860712578</v>
      </c>
      <c r="D473" s="8" t="s">
        <v>72</v>
      </c>
      <c r="E473" s="44">
        <f t="shared" si="47"/>
        <v>0.00002618254545</v>
      </c>
      <c r="F473" s="58" t="s">
        <v>75</v>
      </c>
      <c r="G473" s="72">
        <f>sum(C472:C475)+sum(C477:C478)</f>
        <v>0.00107360802</v>
      </c>
      <c r="H473" s="3" t="s">
        <v>72</v>
      </c>
      <c r="I473" s="42">
        <f>$E$3</f>
        <v>0</v>
      </c>
      <c r="J473" s="3"/>
      <c r="K473" s="3"/>
    </row>
    <row r="474">
      <c r="A474" s="8"/>
      <c r="B474" s="8" t="s">
        <v>74</v>
      </c>
      <c r="C474" s="40">
        <f>$G$1*((G472-G471)/G471)</f>
        <v>0.0004974683636</v>
      </c>
      <c r="D474" s="8" t="s">
        <v>74</v>
      </c>
      <c r="E474" s="40">
        <f t="shared" si="47"/>
        <v>0.00002618254545</v>
      </c>
      <c r="F474" s="3" t="s">
        <v>85</v>
      </c>
      <c r="G474" s="60">
        <f>Round(G472/G471,0)</f>
        <v>20</v>
      </c>
      <c r="H474" s="3" t="s">
        <v>74</v>
      </c>
      <c r="I474" s="57">
        <f>$G$1</f>
        <v>0.00002618254545</v>
      </c>
      <c r="J474" s="3"/>
      <c r="K474" s="3"/>
    </row>
    <row r="475">
      <c r="A475" s="3"/>
      <c r="B475" s="8" t="s">
        <v>76</v>
      </c>
      <c r="C475" s="44">
        <f>($G$1*2)*$G$5</f>
        <v>0.0000000001958644819</v>
      </c>
      <c r="D475" s="3"/>
      <c r="E475" s="3"/>
      <c r="F475" s="3"/>
      <c r="G475" s="3"/>
      <c r="H475" s="3"/>
      <c r="I475" s="3"/>
      <c r="J475" s="3"/>
      <c r="K475" s="3"/>
    </row>
    <row r="476">
      <c r="A476" s="60">
        <f>A466+J471</f>
        <v>33588</v>
      </c>
      <c r="B476" s="4" t="s">
        <v>77</v>
      </c>
      <c r="C476" s="73">
        <f>E469-(SUM(C472:C475)+(E467*J471))</f>
        <v>0.1032892159</v>
      </c>
      <c r="D476" s="4" t="s">
        <v>77</v>
      </c>
      <c r="E476" s="49">
        <f>E469-(J471*E467)</f>
        <v>0.1038128689</v>
      </c>
      <c r="F476" s="3"/>
      <c r="G476" s="3"/>
      <c r="H476" s="61" t="s">
        <v>77</v>
      </c>
      <c r="I476" s="74">
        <f>(I471-(sum(I472:I474)))</f>
        <v>0.001004805752</v>
      </c>
      <c r="J476" s="3"/>
      <c r="K476" s="3"/>
    </row>
    <row r="477">
      <c r="A477" s="3"/>
      <c r="B477" s="8" t="s">
        <v>80</v>
      </c>
      <c r="C477" s="40">
        <f>($G$1*(((G472-G471)/G471)+1))</f>
        <v>0.0005236509091</v>
      </c>
      <c r="D477" s="8" t="s">
        <v>81</v>
      </c>
      <c r="E477" s="57">
        <f>$G$1+$G$6</f>
        <v>0.00002664371665</v>
      </c>
      <c r="F477" s="3"/>
      <c r="G477" s="67"/>
      <c r="H477" s="3" t="s">
        <v>81</v>
      </c>
      <c r="I477" s="57">
        <f>$E$7</f>
        <v>0.00002664371665</v>
      </c>
      <c r="J477" s="3"/>
      <c r="K477" s="3"/>
    </row>
    <row r="478">
      <c r="A478" s="3"/>
      <c r="B478" s="8" t="s">
        <v>82</v>
      </c>
      <c r="C478" s="40">
        <f>$G$1+((128*5E-11)*19)</f>
        <v>0.00002630414545</v>
      </c>
      <c r="D478" s="8"/>
      <c r="E478" s="8"/>
      <c r="F478" s="8"/>
      <c r="G478" s="3"/>
      <c r="H478" s="8"/>
      <c r="I478" s="3"/>
      <c r="J478" s="3"/>
      <c r="K478" s="3"/>
    </row>
    <row r="479">
      <c r="A479" s="3"/>
      <c r="B479" s="4" t="s">
        <v>77</v>
      </c>
      <c r="C479" s="75">
        <f>C476-(sum(C477:C478))</f>
        <v>0.1027392608</v>
      </c>
      <c r="D479" s="4" t="s">
        <v>77</v>
      </c>
      <c r="E479" s="45">
        <f>E476-$E$7</f>
        <v>0.1037862251</v>
      </c>
      <c r="F479" s="8"/>
      <c r="G479" s="8"/>
      <c r="H479" s="61" t="s">
        <v>77</v>
      </c>
      <c r="I479" s="74">
        <f>I476-$E$7</f>
        <v>0.0009781620354</v>
      </c>
      <c r="J479" s="71">
        <f>I479-(I477*42)</f>
        <v>-0.0001408740641</v>
      </c>
      <c r="K479" s="3"/>
    </row>
    <row r="480">
      <c r="A480" s="3"/>
      <c r="B480" s="8"/>
      <c r="C480" s="62"/>
      <c r="D480" s="8"/>
      <c r="E480" s="67"/>
      <c r="F480" s="53"/>
      <c r="G480" s="52"/>
      <c r="H480" s="3"/>
      <c r="I480" s="3"/>
      <c r="J480" s="61" t="s">
        <v>86</v>
      </c>
      <c r="K480" s="49">
        <f>G471+K470</f>
        <v>181</v>
      </c>
    </row>
    <row r="481">
      <c r="A481" s="36">
        <f>1+A471</f>
        <v>49</v>
      </c>
      <c r="B481" s="35" t="s">
        <v>64</v>
      </c>
      <c r="C481" s="8"/>
      <c r="D481" s="4" t="s">
        <v>65</v>
      </c>
      <c r="E481" s="68"/>
      <c r="F481" s="69" t="s">
        <v>70</v>
      </c>
      <c r="G481" s="70">
        <f>ROUND(0.05*G482,0)</f>
        <v>1</v>
      </c>
      <c r="H481" s="61" t="s">
        <v>84</v>
      </c>
      <c r="I481" s="71">
        <f>C479-(J481*sum(C477:C478))</f>
        <v>0.0009975757411</v>
      </c>
      <c r="J481" s="66">
        <v>185.0</v>
      </c>
      <c r="K481" s="3"/>
    </row>
    <row r="482">
      <c r="A482" s="3"/>
      <c r="B482" s="8" t="s">
        <v>69</v>
      </c>
      <c r="C482" s="40">
        <f>$G$1</f>
        <v>0.00002618254545</v>
      </c>
      <c r="D482" s="8" t="s">
        <v>69</v>
      </c>
      <c r="E482" s="40">
        <f t="shared" ref="E482:E484" si="48">$G$1</f>
        <v>0.00002618254545</v>
      </c>
      <c r="F482" s="8" t="s">
        <v>73</v>
      </c>
      <c r="G482" s="16">
        <f>200-K480</f>
        <v>19</v>
      </c>
      <c r="H482" s="3" t="s">
        <v>69</v>
      </c>
      <c r="I482" s="57">
        <f>$E$2</f>
        <v>0.00002618254545</v>
      </c>
      <c r="J482" s="3"/>
      <c r="K482" s="3"/>
    </row>
    <row r="483">
      <c r="A483" s="3"/>
      <c r="B483" s="8" t="s">
        <v>72</v>
      </c>
      <c r="C483" s="42">
        <f>($G$1*((G482-G481)/G481))*$G$5</f>
        <v>0.000000001762780337</v>
      </c>
      <c r="D483" s="8" t="s">
        <v>72</v>
      </c>
      <c r="E483" s="44">
        <f t="shared" si="48"/>
        <v>0.00002618254545</v>
      </c>
      <c r="F483" s="58" t="s">
        <v>75</v>
      </c>
      <c r="G483" s="72">
        <f>sum(C482:C485)+sum(C487:C488)</f>
        <v>0.001021242831</v>
      </c>
      <c r="H483" s="3" t="s">
        <v>72</v>
      </c>
      <c r="I483" s="42">
        <f>$E$3</f>
        <v>0</v>
      </c>
      <c r="J483" s="3"/>
      <c r="K483" s="3"/>
    </row>
    <row r="484">
      <c r="A484" s="8"/>
      <c r="B484" s="8" t="s">
        <v>74</v>
      </c>
      <c r="C484" s="40">
        <f>$G$1*((G482-G481)/G481)</f>
        <v>0.0004712858182</v>
      </c>
      <c r="D484" s="8" t="s">
        <v>74</v>
      </c>
      <c r="E484" s="40">
        <f t="shared" si="48"/>
        <v>0.00002618254545</v>
      </c>
      <c r="F484" s="3" t="s">
        <v>85</v>
      </c>
      <c r="G484" s="60">
        <f>Round(G482/G481,0)</f>
        <v>19</v>
      </c>
      <c r="H484" s="3" t="s">
        <v>74</v>
      </c>
      <c r="I484" s="57">
        <f>$G$1</f>
        <v>0.00002618254545</v>
      </c>
      <c r="J484" s="3"/>
      <c r="K484" s="3"/>
    </row>
    <row r="485">
      <c r="A485" s="3"/>
      <c r="B485" s="8" t="s">
        <v>76</v>
      </c>
      <c r="C485" s="44">
        <f>($G$1*2)*$G$5</f>
        <v>0.0000000001958644819</v>
      </c>
      <c r="D485" s="3"/>
      <c r="E485" s="3"/>
      <c r="F485" s="3"/>
      <c r="G485" s="3"/>
      <c r="H485" s="3"/>
      <c r="I485" s="3"/>
      <c r="J485" s="3"/>
      <c r="K485" s="3"/>
    </row>
    <row r="486">
      <c r="A486" s="60">
        <f>A476+J481</f>
        <v>33773</v>
      </c>
      <c r="B486" s="4" t="s">
        <v>77</v>
      </c>
      <c r="C486" s="73">
        <f>E479-(SUM(C482:C485)+(E477*J481))</f>
        <v>0.09835966723</v>
      </c>
      <c r="D486" s="4" t="s">
        <v>77</v>
      </c>
      <c r="E486" s="49">
        <f>E479-(J481*E477)</f>
        <v>0.09885713755</v>
      </c>
      <c r="F486" s="3"/>
      <c r="G486" s="3"/>
      <c r="H486" s="61" t="s">
        <v>77</v>
      </c>
      <c r="I486" s="74">
        <f>(I481-(sum(I482:I484)))</f>
        <v>0.0009452105522</v>
      </c>
      <c r="J486" s="3"/>
      <c r="K486" s="3"/>
    </row>
    <row r="487">
      <c r="A487" s="3"/>
      <c r="B487" s="8" t="s">
        <v>80</v>
      </c>
      <c r="C487" s="40">
        <f>($G$1*(((G482-G481)/G481)+1))</f>
        <v>0.0004974683636</v>
      </c>
      <c r="D487" s="8" t="s">
        <v>81</v>
      </c>
      <c r="E487" s="57">
        <f>$G$1+$G$6</f>
        <v>0.00002664371665</v>
      </c>
      <c r="F487" s="3"/>
      <c r="G487" s="67"/>
      <c r="H487" s="3" t="s">
        <v>81</v>
      </c>
      <c r="I487" s="57">
        <f>$E$7</f>
        <v>0.00002664371665</v>
      </c>
      <c r="J487" s="3"/>
      <c r="K487" s="3"/>
    </row>
    <row r="488">
      <c r="A488" s="3"/>
      <c r="B488" s="8" t="s">
        <v>82</v>
      </c>
      <c r="C488" s="40">
        <f>$G$1+((128*5E-11)*19)</f>
        <v>0.00002630414545</v>
      </c>
      <c r="D488" s="8"/>
      <c r="E488" s="8"/>
      <c r="F488" s="8"/>
      <c r="G488" s="3"/>
      <c r="H488" s="8"/>
      <c r="I488" s="3"/>
      <c r="J488" s="3"/>
      <c r="K488" s="3"/>
    </row>
    <row r="489">
      <c r="A489" s="3"/>
      <c r="B489" s="4" t="s">
        <v>77</v>
      </c>
      <c r="C489" s="75">
        <f>C486-(sum(C487:C488))</f>
        <v>0.09783589472</v>
      </c>
      <c r="D489" s="4" t="s">
        <v>77</v>
      </c>
      <c r="E489" s="45">
        <f>E486-$E$7</f>
        <v>0.09883049384</v>
      </c>
      <c r="F489" s="8"/>
      <c r="G489" s="8"/>
      <c r="H489" s="61" t="s">
        <v>77</v>
      </c>
      <c r="I489" s="74">
        <f>I486-$E$7</f>
        <v>0.0009185668356</v>
      </c>
      <c r="J489" s="71">
        <f>I489-(I487*42)</f>
        <v>-0.0002004692639</v>
      </c>
      <c r="K489" s="3"/>
    </row>
    <row r="490">
      <c r="A490" s="3"/>
      <c r="B490" s="8"/>
      <c r="C490" s="62"/>
      <c r="D490" s="8"/>
      <c r="E490" s="67"/>
      <c r="F490" s="53"/>
      <c r="G490" s="52"/>
      <c r="H490" s="3"/>
      <c r="I490" s="3"/>
      <c r="J490" s="61" t="s">
        <v>86</v>
      </c>
      <c r="K490" s="49">
        <f>G481+K480</f>
        <v>182</v>
      </c>
    </row>
    <row r="491">
      <c r="A491" s="36">
        <f>1+A481</f>
        <v>50</v>
      </c>
      <c r="B491" s="35" t="s">
        <v>64</v>
      </c>
      <c r="C491" s="8"/>
      <c r="D491" s="4" t="s">
        <v>65</v>
      </c>
      <c r="E491" s="68"/>
      <c r="F491" s="69" t="s">
        <v>70</v>
      </c>
      <c r="G491" s="70">
        <f>ROUND(0.05*G492,0)</f>
        <v>1</v>
      </c>
      <c r="H491" s="61" t="s">
        <v>84</v>
      </c>
      <c r="I491" s="71">
        <f>C489-(J491*sum(C487:C488))</f>
        <v>0.0009379805412</v>
      </c>
      <c r="J491" s="66">
        <v>185.0</v>
      </c>
      <c r="K491" s="3"/>
    </row>
    <row r="492">
      <c r="A492" s="3"/>
      <c r="B492" s="8" t="s">
        <v>69</v>
      </c>
      <c r="C492" s="40">
        <f>$G$1</f>
        <v>0.00002618254545</v>
      </c>
      <c r="D492" s="8" t="s">
        <v>69</v>
      </c>
      <c r="E492" s="40">
        <f t="shared" ref="E492:E494" si="49">$G$1</f>
        <v>0.00002618254545</v>
      </c>
      <c r="F492" s="8" t="s">
        <v>73</v>
      </c>
      <c r="G492" s="16">
        <f>200-K490</f>
        <v>18</v>
      </c>
      <c r="H492" s="3" t="s">
        <v>69</v>
      </c>
      <c r="I492" s="57">
        <f>$E$2</f>
        <v>0.00002618254545</v>
      </c>
      <c r="J492" s="3"/>
      <c r="K492" s="3"/>
    </row>
    <row r="493">
      <c r="A493" s="3"/>
      <c r="B493" s="8" t="s">
        <v>72</v>
      </c>
      <c r="C493" s="42">
        <f>($G$1*((G492-G491)/G491))*$G$5</f>
        <v>0.000000001664848096</v>
      </c>
      <c r="D493" s="8" t="s">
        <v>72</v>
      </c>
      <c r="E493" s="44">
        <f t="shared" si="49"/>
        <v>0.00002618254545</v>
      </c>
      <c r="F493" s="58" t="s">
        <v>75</v>
      </c>
      <c r="G493" s="72">
        <f>sum(C492:C495)+sum(C497:C498)</f>
        <v>0.0009688776425</v>
      </c>
      <c r="H493" s="3" t="s">
        <v>72</v>
      </c>
      <c r="I493" s="42">
        <f>$E$3</f>
        <v>0</v>
      </c>
      <c r="J493" s="3"/>
      <c r="K493" s="3"/>
    </row>
    <row r="494">
      <c r="A494" s="8"/>
      <c r="B494" s="8" t="s">
        <v>74</v>
      </c>
      <c r="C494" s="40">
        <f>$G$1*((G492-G491)/G491)</f>
        <v>0.0004451032727</v>
      </c>
      <c r="D494" s="8" t="s">
        <v>74</v>
      </c>
      <c r="E494" s="40">
        <f t="shared" si="49"/>
        <v>0.00002618254545</v>
      </c>
      <c r="F494" s="3" t="s">
        <v>85</v>
      </c>
      <c r="G494" s="60">
        <f>Round(G492/G491,0)</f>
        <v>18</v>
      </c>
      <c r="H494" s="3" t="s">
        <v>74</v>
      </c>
      <c r="I494" s="57">
        <f>$G$1</f>
        <v>0.00002618254545</v>
      </c>
      <c r="J494" s="3"/>
      <c r="K494" s="3"/>
    </row>
    <row r="495">
      <c r="A495" s="3"/>
      <c r="B495" s="8" t="s">
        <v>76</v>
      </c>
      <c r="C495" s="44">
        <f>($G$1*2)*$G$5</f>
        <v>0.0000000001958644819</v>
      </c>
      <c r="D495" s="3"/>
      <c r="E495" s="3"/>
      <c r="F495" s="3"/>
      <c r="G495" s="3"/>
      <c r="H495" s="3"/>
      <c r="I495" s="3"/>
      <c r="J495" s="3"/>
      <c r="K495" s="3"/>
    </row>
    <row r="496">
      <c r="A496" s="60">
        <f>A486+J491</f>
        <v>33958</v>
      </c>
      <c r="B496" s="4" t="s">
        <v>77</v>
      </c>
      <c r="C496" s="73">
        <f>E489-(SUM(C492:C495)+(E487*J491))</f>
        <v>0.09343011858</v>
      </c>
      <c r="D496" s="4" t="s">
        <v>77</v>
      </c>
      <c r="E496" s="49">
        <f>E489-(J491*E487)</f>
        <v>0.09390140626</v>
      </c>
      <c r="F496" s="3"/>
      <c r="G496" s="3"/>
      <c r="H496" s="61" t="s">
        <v>77</v>
      </c>
      <c r="I496" s="74">
        <f>(I491-(sum(I492:I494)))</f>
        <v>0.0008856153524</v>
      </c>
      <c r="J496" s="3"/>
      <c r="K496" s="3"/>
    </row>
    <row r="497">
      <c r="A497" s="3"/>
      <c r="B497" s="8" t="s">
        <v>80</v>
      </c>
      <c r="C497" s="40">
        <f>($G$1*(((G492-G491)/G491)+1))</f>
        <v>0.0004712858182</v>
      </c>
      <c r="D497" s="8" t="s">
        <v>81</v>
      </c>
      <c r="E497" s="57">
        <f>$G$1+$G$6</f>
        <v>0.00002664371665</v>
      </c>
      <c r="F497" s="3"/>
      <c r="G497" s="67"/>
      <c r="H497" s="3" t="s">
        <v>81</v>
      </c>
      <c r="I497" s="57">
        <f>$E$7</f>
        <v>0.00002664371665</v>
      </c>
      <c r="J497" s="3"/>
      <c r="K497" s="3"/>
    </row>
    <row r="498">
      <c r="A498" s="3"/>
      <c r="B498" s="8" t="s">
        <v>82</v>
      </c>
      <c r="C498" s="40">
        <f>$G$1+((128*5E-11)*19)</f>
        <v>0.00002630414545</v>
      </c>
      <c r="D498" s="8"/>
      <c r="E498" s="8"/>
      <c r="F498" s="8"/>
      <c r="G498" s="3"/>
      <c r="H498" s="8"/>
      <c r="I498" s="3"/>
      <c r="J498" s="3"/>
      <c r="K498" s="3"/>
    </row>
    <row r="499">
      <c r="A499" s="3"/>
      <c r="B499" s="4" t="s">
        <v>77</v>
      </c>
      <c r="C499" s="75">
        <f>C496-(sum(C497:C498))</f>
        <v>0.09293252861</v>
      </c>
      <c r="D499" s="4" t="s">
        <v>77</v>
      </c>
      <c r="E499" s="45">
        <f>E496-$E$7</f>
        <v>0.09387476254</v>
      </c>
      <c r="F499" s="8"/>
      <c r="G499" s="8"/>
      <c r="H499" s="61" t="s">
        <v>77</v>
      </c>
      <c r="I499" s="74">
        <f>I496-$E$7</f>
        <v>0.0008589716357</v>
      </c>
      <c r="J499" s="71">
        <f>I499-(I497*42)</f>
        <v>-0.0002600644637</v>
      </c>
      <c r="K499" s="3"/>
    </row>
    <row r="500">
      <c r="A500" s="3"/>
      <c r="B500" s="8"/>
      <c r="C500" s="62"/>
      <c r="D500" s="8"/>
      <c r="E500" s="67"/>
      <c r="F500" s="53"/>
      <c r="G500" s="52"/>
      <c r="H500" s="3"/>
      <c r="I500" s="3"/>
      <c r="J500" s="61" t="s">
        <v>86</v>
      </c>
      <c r="K500" s="49">
        <f>G491+K490</f>
        <v>183</v>
      </c>
    </row>
    <row r="501">
      <c r="A501" s="36">
        <f>1+A491</f>
        <v>51</v>
      </c>
      <c r="B501" s="35" t="s">
        <v>64</v>
      </c>
      <c r="C501" s="8"/>
      <c r="D501" s="4" t="s">
        <v>65</v>
      </c>
      <c r="E501" s="68"/>
      <c r="F501" s="69" t="s">
        <v>70</v>
      </c>
      <c r="G501" s="70">
        <f>ROUND(0.05*G502,0)</f>
        <v>1</v>
      </c>
      <c r="H501" s="61" t="s">
        <v>84</v>
      </c>
      <c r="I501" s="71">
        <f>C499-(J501*sum(C497:C498))</f>
        <v>0.0008783853414</v>
      </c>
      <c r="J501" s="66">
        <v>185.0</v>
      </c>
      <c r="K501" s="3"/>
    </row>
    <row r="502">
      <c r="A502" s="3"/>
      <c r="B502" s="8" t="s">
        <v>69</v>
      </c>
      <c r="C502" s="40">
        <f>$G$1</f>
        <v>0.00002618254545</v>
      </c>
      <c r="D502" s="8" t="s">
        <v>69</v>
      </c>
      <c r="E502" s="40">
        <f t="shared" ref="E502:E504" si="50">$G$1</f>
        <v>0.00002618254545</v>
      </c>
      <c r="F502" s="8" t="s">
        <v>73</v>
      </c>
      <c r="G502" s="16">
        <f>200-K500</f>
        <v>17</v>
      </c>
      <c r="H502" s="3" t="s">
        <v>69</v>
      </c>
      <c r="I502" s="57">
        <f>$E$2</f>
        <v>0.00002618254545</v>
      </c>
      <c r="J502" s="3"/>
      <c r="K502" s="3"/>
    </row>
    <row r="503">
      <c r="A503" s="3"/>
      <c r="B503" s="8" t="s">
        <v>72</v>
      </c>
      <c r="C503" s="42">
        <f>($G$1*((G502-G501)/G501))*$G$5</f>
        <v>0.000000001566915855</v>
      </c>
      <c r="D503" s="8" t="s">
        <v>72</v>
      </c>
      <c r="E503" s="44">
        <f t="shared" si="50"/>
        <v>0.00002618254545</v>
      </c>
      <c r="F503" s="58" t="s">
        <v>75</v>
      </c>
      <c r="G503" s="72">
        <f>sum(C502:C505)+sum(C507:C508)</f>
        <v>0.0009165124537</v>
      </c>
      <c r="H503" s="3" t="s">
        <v>72</v>
      </c>
      <c r="I503" s="42">
        <f>$E$3</f>
        <v>0</v>
      </c>
      <c r="J503" s="3"/>
      <c r="K503" s="3"/>
    </row>
    <row r="504">
      <c r="A504" s="8"/>
      <c r="B504" s="8" t="s">
        <v>74</v>
      </c>
      <c r="C504" s="40">
        <f>$G$1*((G502-G501)/G501)</f>
        <v>0.0004189207273</v>
      </c>
      <c r="D504" s="8" t="s">
        <v>74</v>
      </c>
      <c r="E504" s="40">
        <f t="shared" si="50"/>
        <v>0.00002618254545</v>
      </c>
      <c r="F504" s="3" t="s">
        <v>85</v>
      </c>
      <c r="G504" s="60">
        <f>Round(G502/G501,0)</f>
        <v>17</v>
      </c>
      <c r="H504" s="3" t="s">
        <v>74</v>
      </c>
      <c r="I504" s="57">
        <f>$G$1</f>
        <v>0.00002618254545</v>
      </c>
      <c r="J504" s="3"/>
      <c r="K504" s="3"/>
    </row>
    <row r="505">
      <c r="A505" s="3"/>
      <c r="B505" s="8" t="s">
        <v>76</v>
      </c>
      <c r="C505" s="44">
        <f>($G$1*2)*$G$5</f>
        <v>0.0000000001958644819</v>
      </c>
      <c r="D505" s="3"/>
      <c r="E505" s="3"/>
      <c r="F505" s="3"/>
      <c r="G505" s="3"/>
      <c r="H505" s="3"/>
      <c r="I505" s="3"/>
      <c r="J505" s="3"/>
      <c r="K505" s="3"/>
    </row>
    <row r="506">
      <c r="A506" s="60">
        <f>A496+J501</f>
        <v>34143</v>
      </c>
      <c r="B506" s="4" t="s">
        <v>77</v>
      </c>
      <c r="C506" s="73">
        <f>E499-(SUM(C502:C505)+(E497*J501))</f>
        <v>0.08850056992</v>
      </c>
      <c r="D506" s="4" t="s">
        <v>77</v>
      </c>
      <c r="E506" s="49">
        <f>E499-(J501*E497)</f>
        <v>0.08894567496</v>
      </c>
      <c r="F506" s="3"/>
      <c r="G506" s="3"/>
      <c r="H506" s="61" t="s">
        <v>77</v>
      </c>
      <c r="I506" s="74">
        <f>(I501-(sum(I502:I504)))</f>
        <v>0.0008260201526</v>
      </c>
      <c r="J506" s="3"/>
      <c r="K506" s="3"/>
    </row>
    <row r="507">
      <c r="A507" s="3"/>
      <c r="B507" s="8" t="s">
        <v>80</v>
      </c>
      <c r="C507" s="40">
        <f>($G$1*(((G502-G501)/G501)+1))</f>
        <v>0.0004451032727</v>
      </c>
      <c r="D507" s="8" t="s">
        <v>81</v>
      </c>
      <c r="E507" s="57">
        <f>$G$1+$G$6</f>
        <v>0.00002664371665</v>
      </c>
      <c r="F507" s="3"/>
      <c r="G507" s="67"/>
      <c r="H507" s="3" t="s">
        <v>81</v>
      </c>
      <c r="I507" s="57">
        <f>$E$7</f>
        <v>0.00002664371665</v>
      </c>
      <c r="J507" s="3"/>
      <c r="K507" s="3"/>
    </row>
    <row r="508">
      <c r="A508" s="3"/>
      <c r="B508" s="8" t="s">
        <v>82</v>
      </c>
      <c r="C508" s="40">
        <f>$G$1+((128*5E-11)*19)</f>
        <v>0.00002630414545</v>
      </c>
      <c r="D508" s="8"/>
      <c r="E508" s="8"/>
      <c r="F508" s="8"/>
      <c r="G508" s="3"/>
      <c r="H508" s="8"/>
      <c r="I508" s="3"/>
      <c r="J508" s="3"/>
      <c r="K508" s="3"/>
    </row>
    <row r="509">
      <c r="A509" s="3"/>
      <c r="B509" s="4" t="s">
        <v>77</v>
      </c>
      <c r="C509" s="75">
        <f>C506-(sum(C507:C508))</f>
        <v>0.08802916251</v>
      </c>
      <c r="D509" s="4" t="s">
        <v>77</v>
      </c>
      <c r="E509" s="45">
        <f>E506-$E$7</f>
        <v>0.08891903124</v>
      </c>
      <c r="F509" s="8"/>
      <c r="G509" s="8"/>
      <c r="H509" s="61" t="s">
        <v>77</v>
      </c>
      <c r="I509" s="74">
        <f>I506-$E$7</f>
        <v>0.0007993764359</v>
      </c>
      <c r="J509" s="71">
        <f>I509-(I507*42)</f>
        <v>-0.0003196596636</v>
      </c>
      <c r="K509" s="3"/>
    </row>
    <row r="510">
      <c r="A510" s="3"/>
      <c r="B510" s="8"/>
      <c r="C510" s="62"/>
      <c r="D510" s="8"/>
      <c r="E510" s="67"/>
      <c r="F510" s="53"/>
      <c r="G510" s="52"/>
      <c r="H510" s="3"/>
      <c r="I510" s="3"/>
      <c r="J510" s="61" t="s">
        <v>86</v>
      </c>
      <c r="K510" s="49">
        <f>G501+K500</f>
        <v>184</v>
      </c>
    </row>
    <row r="511">
      <c r="A511" s="36">
        <f>1+A501</f>
        <v>52</v>
      </c>
      <c r="B511" s="35" t="s">
        <v>64</v>
      </c>
      <c r="C511" s="8"/>
      <c r="D511" s="4" t="s">
        <v>65</v>
      </c>
      <c r="E511" s="68"/>
      <c r="F511" s="69" t="s">
        <v>70</v>
      </c>
      <c r="G511" s="70">
        <f>ROUND(0.05*G512,0)</f>
        <v>1</v>
      </c>
      <c r="H511" s="61" t="s">
        <v>84</v>
      </c>
      <c r="I511" s="71">
        <f>C509-(J511*sum(C507:C508))</f>
        <v>0.0008187901416</v>
      </c>
      <c r="J511" s="66">
        <v>185.0</v>
      </c>
      <c r="K511" s="3"/>
    </row>
    <row r="512">
      <c r="A512" s="3"/>
      <c r="B512" s="8" t="s">
        <v>69</v>
      </c>
      <c r="C512" s="40">
        <f>$G$1</f>
        <v>0.00002618254545</v>
      </c>
      <c r="D512" s="8" t="s">
        <v>69</v>
      </c>
      <c r="E512" s="40">
        <f t="shared" ref="E512:E514" si="51">$G$1</f>
        <v>0.00002618254545</v>
      </c>
      <c r="F512" s="8" t="s">
        <v>73</v>
      </c>
      <c r="G512" s="16">
        <f>200-K510</f>
        <v>16</v>
      </c>
      <c r="H512" s="3" t="s">
        <v>69</v>
      </c>
      <c r="I512" s="57">
        <f>$E$2</f>
        <v>0.00002618254545</v>
      </c>
      <c r="J512" s="3"/>
      <c r="K512" s="3"/>
    </row>
    <row r="513">
      <c r="A513" s="3"/>
      <c r="B513" s="8" t="s">
        <v>72</v>
      </c>
      <c r="C513" s="42">
        <f>($G$1*((G512-G511)/G511))*$G$5</f>
        <v>0.000000001468983614</v>
      </c>
      <c r="D513" s="8" t="s">
        <v>72</v>
      </c>
      <c r="E513" s="44">
        <f t="shared" si="51"/>
        <v>0.00002618254545</v>
      </c>
      <c r="F513" s="58" t="s">
        <v>75</v>
      </c>
      <c r="G513" s="72">
        <f>sum(C512:C515)+sum(C517:C518)</f>
        <v>0.0008641472648</v>
      </c>
      <c r="H513" s="3" t="s">
        <v>72</v>
      </c>
      <c r="I513" s="42">
        <f>$E$3</f>
        <v>0</v>
      </c>
      <c r="J513" s="3"/>
      <c r="K513" s="3"/>
    </row>
    <row r="514">
      <c r="A514" s="8"/>
      <c r="B514" s="8" t="s">
        <v>74</v>
      </c>
      <c r="C514" s="40">
        <f>$G$1*((G512-G511)/G511)</f>
        <v>0.0003927381818</v>
      </c>
      <c r="D514" s="8" t="s">
        <v>74</v>
      </c>
      <c r="E514" s="40">
        <f t="shared" si="51"/>
        <v>0.00002618254545</v>
      </c>
      <c r="F514" s="3" t="s">
        <v>85</v>
      </c>
      <c r="G514" s="60">
        <f>Round(G512/G511,0)</f>
        <v>16</v>
      </c>
      <c r="H514" s="3" t="s">
        <v>74</v>
      </c>
      <c r="I514" s="57">
        <f>$G$1</f>
        <v>0.00002618254545</v>
      </c>
      <c r="J514" s="3"/>
      <c r="K514" s="3"/>
    </row>
    <row r="515">
      <c r="A515" s="3"/>
      <c r="B515" s="8" t="s">
        <v>76</v>
      </c>
      <c r="C515" s="44">
        <f>($G$1*2)*$G$5</f>
        <v>0.0000000001958644819</v>
      </c>
      <c r="D515" s="3"/>
      <c r="E515" s="3"/>
      <c r="F515" s="3"/>
      <c r="G515" s="3"/>
      <c r="H515" s="3"/>
      <c r="I515" s="3"/>
      <c r="J515" s="3"/>
      <c r="K515" s="3"/>
    </row>
    <row r="516">
      <c r="A516" s="60">
        <f>A506+J511</f>
        <v>34328</v>
      </c>
      <c r="B516" s="4" t="s">
        <v>77</v>
      </c>
      <c r="C516" s="73">
        <f>E509-(SUM(C512:C515)+(E507*J511))</f>
        <v>0.08357102127</v>
      </c>
      <c r="D516" s="4" t="s">
        <v>77</v>
      </c>
      <c r="E516" s="49">
        <f>E509-(J511*E507)</f>
        <v>0.08398994366</v>
      </c>
      <c r="F516" s="3"/>
      <c r="G516" s="3"/>
      <c r="H516" s="61" t="s">
        <v>77</v>
      </c>
      <c r="I516" s="74">
        <f>(I511-(sum(I512:I514)))</f>
        <v>0.0007664249528</v>
      </c>
      <c r="J516" s="3"/>
      <c r="K516" s="3"/>
    </row>
    <row r="517">
      <c r="A517" s="3"/>
      <c r="B517" s="8" t="s">
        <v>80</v>
      </c>
      <c r="C517" s="40">
        <f>($G$1*(((G512-G511)/G511)+1))</f>
        <v>0.0004189207273</v>
      </c>
      <c r="D517" s="8" t="s">
        <v>81</v>
      </c>
      <c r="E517" s="57">
        <f>$G$1+$G$6</f>
        <v>0.00002664371665</v>
      </c>
      <c r="F517" s="3"/>
      <c r="G517" s="67"/>
      <c r="H517" s="3" t="s">
        <v>81</v>
      </c>
      <c r="I517" s="57">
        <f>$E$7</f>
        <v>0.00002664371665</v>
      </c>
      <c r="J517" s="3"/>
      <c r="K517" s="3"/>
    </row>
    <row r="518">
      <c r="A518" s="3"/>
      <c r="B518" s="8" t="s">
        <v>82</v>
      </c>
      <c r="C518" s="40">
        <f>$G$1+((128*5E-11)*19)</f>
        <v>0.00002630414545</v>
      </c>
      <c r="D518" s="8"/>
      <c r="E518" s="8"/>
      <c r="F518" s="8"/>
      <c r="G518" s="3"/>
      <c r="H518" s="8"/>
      <c r="I518" s="3"/>
      <c r="J518" s="3"/>
      <c r="K518" s="3"/>
    </row>
    <row r="519">
      <c r="A519" s="3"/>
      <c r="B519" s="4" t="s">
        <v>77</v>
      </c>
      <c r="C519" s="75">
        <f>C516-(sum(C517:C518))</f>
        <v>0.0831257964</v>
      </c>
      <c r="D519" s="4" t="s">
        <v>77</v>
      </c>
      <c r="E519" s="45">
        <f>E516-$E$7</f>
        <v>0.08396329994</v>
      </c>
      <c r="F519" s="8"/>
      <c r="G519" s="8"/>
      <c r="H519" s="61" t="s">
        <v>77</v>
      </c>
      <c r="I519" s="74">
        <f>I516-$E$7</f>
        <v>0.0007397812361</v>
      </c>
      <c r="J519" s="71">
        <f>I519-(I517*42)</f>
        <v>-0.0003792548634</v>
      </c>
      <c r="K519" s="3"/>
    </row>
    <row r="520">
      <c r="A520" s="3"/>
      <c r="B520" s="8"/>
      <c r="C520" s="62"/>
      <c r="D520" s="8"/>
      <c r="E520" s="67"/>
      <c r="F520" s="53"/>
      <c r="G520" s="52"/>
      <c r="H520" s="3"/>
      <c r="I520" s="3"/>
      <c r="J520" s="61" t="s">
        <v>86</v>
      </c>
      <c r="K520" s="49">
        <f>G511+K510</f>
        <v>185</v>
      </c>
    </row>
    <row r="521">
      <c r="A521" s="36">
        <f>1+A511</f>
        <v>53</v>
      </c>
      <c r="B521" s="35" t="s">
        <v>64</v>
      </c>
      <c r="C521" s="8"/>
      <c r="D521" s="4" t="s">
        <v>65</v>
      </c>
      <c r="E521" s="68"/>
      <c r="F521" s="69" t="s">
        <v>70</v>
      </c>
      <c r="G521" s="70">
        <f>ROUND(0.05*G522,0)</f>
        <v>1</v>
      </c>
      <c r="H521" s="61" t="s">
        <v>84</v>
      </c>
      <c r="I521" s="71">
        <f>C519-(J521*sum(C517:C518))</f>
        <v>0.0007591949418</v>
      </c>
      <c r="J521" s="66">
        <v>185.0</v>
      </c>
      <c r="K521" s="3"/>
    </row>
    <row r="522">
      <c r="A522" s="3"/>
      <c r="B522" s="8" t="s">
        <v>69</v>
      </c>
      <c r="C522" s="40">
        <f>$G$1</f>
        <v>0.00002618254545</v>
      </c>
      <c r="D522" s="8" t="s">
        <v>69</v>
      </c>
      <c r="E522" s="40">
        <f t="shared" ref="E522:E524" si="52">$G$1</f>
        <v>0.00002618254545</v>
      </c>
      <c r="F522" s="8" t="s">
        <v>73</v>
      </c>
      <c r="G522" s="16">
        <f>200-K520</f>
        <v>15</v>
      </c>
      <c r="H522" s="3" t="s">
        <v>69</v>
      </c>
      <c r="I522" s="57">
        <f>$E$2</f>
        <v>0.00002618254545</v>
      </c>
      <c r="J522" s="3"/>
      <c r="K522" s="3"/>
    </row>
    <row r="523">
      <c r="A523" s="3"/>
      <c r="B523" s="8" t="s">
        <v>72</v>
      </c>
      <c r="C523" s="42">
        <f>($G$1*((G522-G521)/G521))*$G$5</f>
        <v>0.000000001371051373</v>
      </c>
      <c r="D523" s="8" t="s">
        <v>72</v>
      </c>
      <c r="E523" s="44">
        <f t="shared" si="52"/>
        <v>0.00002618254545</v>
      </c>
      <c r="F523" s="58" t="s">
        <v>75</v>
      </c>
      <c r="G523" s="72">
        <f>sum(C522:C525)+sum(C527:C528)</f>
        <v>0.000811782076</v>
      </c>
      <c r="H523" s="3" t="s">
        <v>72</v>
      </c>
      <c r="I523" s="42">
        <f>$E$3</f>
        <v>0</v>
      </c>
      <c r="J523" s="3"/>
      <c r="K523" s="3"/>
    </row>
    <row r="524">
      <c r="A524" s="8"/>
      <c r="B524" s="8" t="s">
        <v>74</v>
      </c>
      <c r="C524" s="40">
        <f>$G$1*((G522-G521)/G521)</f>
        <v>0.0003665556364</v>
      </c>
      <c r="D524" s="8" t="s">
        <v>74</v>
      </c>
      <c r="E524" s="40">
        <f t="shared" si="52"/>
        <v>0.00002618254545</v>
      </c>
      <c r="F524" s="3" t="s">
        <v>85</v>
      </c>
      <c r="G524" s="60">
        <f>Round(G522/G521,0)</f>
        <v>15</v>
      </c>
      <c r="H524" s="3" t="s">
        <v>74</v>
      </c>
      <c r="I524" s="57">
        <f>$G$1</f>
        <v>0.00002618254545</v>
      </c>
      <c r="J524" s="3"/>
      <c r="K524" s="3"/>
    </row>
    <row r="525">
      <c r="A525" s="3"/>
      <c r="B525" s="8" t="s">
        <v>76</v>
      </c>
      <c r="C525" s="44">
        <f>($G$1*2)*$G$5</f>
        <v>0.0000000001958644819</v>
      </c>
      <c r="D525" s="3"/>
      <c r="E525" s="3"/>
      <c r="F525" s="3"/>
      <c r="G525" s="3"/>
      <c r="H525" s="3"/>
      <c r="I525" s="3"/>
      <c r="J525" s="3"/>
      <c r="K525" s="3"/>
    </row>
    <row r="526">
      <c r="A526" s="60">
        <f>A516+J521</f>
        <v>34513</v>
      </c>
      <c r="B526" s="4" t="s">
        <v>77</v>
      </c>
      <c r="C526" s="73">
        <f>E519-(SUM(C522:C525)+(E517*J521))</f>
        <v>0.07864147261</v>
      </c>
      <c r="D526" s="4" t="s">
        <v>77</v>
      </c>
      <c r="E526" s="49">
        <f>E519-(J521*E517)</f>
        <v>0.07903421236</v>
      </c>
      <c r="F526" s="3"/>
      <c r="G526" s="3"/>
      <c r="H526" s="61" t="s">
        <v>77</v>
      </c>
      <c r="I526" s="74">
        <f>(I521-(sum(I522:I524)))</f>
        <v>0.000706829753</v>
      </c>
      <c r="J526" s="3"/>
      <c r="K526" s="3"/>
    </row>
    <row r="527">
      <c r="A527" s="3"/>
      <c r="B527" s="8" t="s">
        <v>80</v>
      </c>
      <c r="C527" s="40">
        <f>($G$1*(((G522-G521)/G521)+1))</f>
        <v>0.0003927381818</v>
      </c>
      <c r="D527" s="8" t="s">
        <v>81</v>
      </c>
      <c r="E527" s="57">
        <f>$G$1+$G$6</f>
        <v>0.00002664371665</v>
      </c>
      <c r="F527" s="3"/>
      <c r="G527" s="67"/>
      <c r="H527" s="3" t="s">
        <v>81</v>
      </c>
      <c r="I527" s="57">
        <f>$E$7</f>
        <v>0.00002664371665</v>
      </c>
      <c r="J527" s="3"/>
      <c r="K527" s="3"/>
    </row>
    <row r="528">
      <c r="A528" s="3"/>
      <c r="B528" s="8" t="s">
        <v>82</v>
      </c>
      <c r="C528" s="40">
        <f>$G$1+((128*5E-11)*19)</f>
        <v>0.00002630414545</v>
      </c>
      <c r="D528" s="8"/>
      <c r="E528" s="8"/>
      <c r="F528" s="8"/>
      <c r="G528" s="3"/>
      <c r="H528" s="8"/>
      <c r="I528" s="3"/>
      <c r="J528" s="3"/>
      <c r="K528" s="3"/>
    </row>
    <row r="529">
      <c r="A529" s="3"/>
      <c r="B529" s="4" t="s">
        <v>77</v>
      </c>
      <c r="C529" s="75">
        <f>C526-(sum(C527:C528))</f>
        <v>0.07822243029</v>
      </c>
      <c r="D529" s="4" t="s">
        <v>77</v>
      </c>
      <c r="E529" s="45">
        <f>E526-$E$7</f>
        <v>0.07900756865</v>
      </c>
      <c r="F529" s="8"/>
      <c r="G529" s="8"/>
      <c r="H529" s="61" t="s">
        <v>77</v>
      </c>
      <c r="I529" s="74">
        <f>I526-$E$7</f>
        <v>0.0006801860363</v>
      </c>
      <c r="J529" s="71">
        <f>I529-(I527*42)</f>
        <v>-0.0004388500632</v>
      </c>
      <c r="K529" s="3"/>
    </row>
    <row r="530">
      <c r="A530" s="3"/>
      <c r="B530" s="8"/>
      <c r="C530" s="62"/>
      <c r="D530" s="8"/>
      <c r="E530" s="67"/>
      <c r="F530" s="53"/>
      <c r="G530" s="52"/>
      <c r="H530" s="3"/>
      <c r="I530" s="3"/>
      <c r="J530" s="61" t="s">
        <v>86</v>
      </c>
      <c r="K530" s="49">
        <f>G521+K520</f>
        <v>186</v>
      </c>
    </row>
    <row r="531">
      <c r="A531" s="36">
        <f>1+A521</f>
        <v>54</v>
      </c>
      <c r="B531" s="35" t="s">
        <v>64</v>
      </c>
      <c r="C531" s="8"/>
      <c r="D531" s="4" t="s">
        <v>65</v>
      </c>
      <c r="E531" s="68"/>
      <c r="F531" s="69" t="s">
        <v>70</v>
      </c>
      <c r="G531" s="70">
        <f>ROUND(0.05*G532,0)</f>
        <v>1</v>
      </c>
      <c r="H531" s="61" t="s">
        <v>84</v>
      </c>
      <c r="I531" s="71">
        <f>C529-(J531*sum(C527:C528))</f>
        <v>0.000699599742</v>
      </c>
      <c r="J531" s="66">
        <v>185.0</v>
      </c>
      <c r="K531" s="3"/>
    </row>
    <row r="532">
      <c r="A532" s="3"/>
      <c r="B532" s="8" t="s">
        <v>69</v>
      </c>
      <c r="C532" s="40">
        <f>$G$1</f>
        <v>0.00002618254545</v>
      </c>
      <c r="D532" s="8" t="s">
        <v>69</v>
      </c>
      <c r="E532" s="40">
        <f t="shared" ref="E532:E534" si="53">$G$1</f>
        <v>0.00002618254545</v>
      </c>
      <c r="F532" s="8" t="s">
        <v>73</v>
      </c>
      <c r="G532" s="16">
        <f>200-K530</f>
        <v>14</v>
      </c>
      <c r="H532" s="3" t="s">
        <v>69</v>
      </c>
      <c r="I532" s="57">
        <f>$E$2</f>
        <v>0.00002618254545</v>
      </c>
      <c r="J532" s="3"/>
      <c r="K532" s="3"/>
    </row>
    <row r="533">
      <c r="A533" s="3"/>
      <c r="B533" s="8" t="s">
        <v>72</v>
      </c>
      <c r="C533" s="42">
        <f>($G$1*((G532-G531)/G531))*$G$5</f>
        <v>0.000000001273119132</v>
      </c>
      <c r="D533" s="8" t="s">
        <v>72</v>
      </c>
      <c r="E533" s="44">
        <f t="shared" si="53"/>
        <v>0.00002618254545</v>
      </c>
      <c r="F533" s="58" t="s">
        <v>75</v>
      </c>
      <c r="G533" s="72">
        <f>sum(C532:C535)+sum(C537:C538)</f>
        <v>0.0007594168872</v>
      </c>
      <c r="H533" s="3" t="s">
        <v>72</v>
      </c>
      <c r="I533" s="42">
        <f>$E$3</f>
        <v>0</v>
      </c>
      <c r="J533" s="3"/>
      <c r="K533" s="3"/>
    </row>
    <row r="534">
      <c r="A534" s="8"/>
      <c r="B534" s="8" t="s">
        <v>74</v>
      </c>
      <c r="C534" s="40">
        <f>$G$1*((G532-G531)/G531)</f>
        <v>0.0003403730909</v>
      </c>
      <c r="D534" s="8" t="s">
        <v>74</v>
      </c>
      <c r="E534" s="40">
        <f t="shared" si="53"/>
        <v>0.00002618254545</v>
      </c>
      <c r="F534" s="3" t="s">
        <v>85</v>
      </c>
      <c r="G534" s="60">
        <f>Round(G532/G531,0)</f>
        <v>14</v>
      </c>
      <c r="H534" s="3" t="s">
        <v>74</v>
      </c>
      <c r="I534" s="57">
        <f>$G$1</f>
        <v>0.00002618254545</v>
      </c>
      <c r="J534" s="3"/>
      <c r="K534" s="3"/>
    </row>
    <row r="535">
      <c r="A535" s="3"/>
      <c r="B535" s="8" t="s">
        <v>76</v>
      </c>
      <c r="C535" s="44">
        <f>($G$1*2)*$G$5</f>
        <v>0.0000000001958644819</v>
      </c>
      <c r="D535" s="3"/>
      <c r="E535" s="3"/>
      <c r="F535" s="3"/>
      <c r="G535" s="3"/>
      <c r="H535" s="3"/>
      <c r="I535" s="3"/>
      <c r="J535" s="3"/>
      <c r="K535" s="3"/>
    </row>
    <row r="536">
      <c r="A536" s="60">
        <f>A526+J531</f>
        <v>34698</v>
      </c>
      <c r="B536" s="4" t="s">
        <v>77</v>
      </c>
      <c r="C536" s="73">
        <f>E529-(SUM(C532:C535)+(E527*J531))</f>
        <v>0.07371192396</v>
      </c>
      <c r="D536" s="4" t="s">
        <v>77</v>
      </c>
      <c r="E536" s="49">
        <f>E529-(J531*E527)</f>
        <v>0.07407848107</v>
      </c>
      <c r="F536" s="3"/>
      <c r="G536" s="3"/>
      <c r="H536" s="61" t="s">
        <v>77</v>
      </c>
      <c r="I536" s="74">
        <f>(I531-(sum(I532:I534)))</f>
        <v>0.0006472345531</v>
      </c>
      <c r="J536" s="3"/>
      <c r="K536" s="3"/>
    </row>
    <row r="537">
      <c r="A537" s="3"/>
      <c r="B537" s="8" t="s">
        <v>80</v>
      </c>
      <c r="C537" s="40">
        <f>($G$1*(((G532-G531)/G531)+1))</f>
        <v>0.0003665556364</v>
      </c>
      <c r="D537" s="8" t="s">
        <v>81</v>
      </c>
      <c r="E537" s="57">
        <f>$G$1+$G$6</f>
        <v>0.00002664371665</v>
      </c>
      <c r="F537" s="3"/>
      <c r="G537" s="67"/>
      <c r="H537" s="3" t="s">
        <v>81</v>
      </c>
      <c r="I537" s="57">
        <f>$E$7</f>
        <v>0.00002664371665</v>
      </c>
      <c r="J537" s="3"/>
      <c r="K537" s="3"/>
    </row>
    <row r="538">
      <c r="A538" s="3"/>
      <c r="B538" s="8" t="s">
        <v>82</v>
      </c>
      <c r="C538" s="40">
        <f>$G$1+((128*5E-11)*19)</f>
        <v>0.00002630414545</v>
      </c>
      <c r="D538" s="8"/>
      <c r="E538" s="8"/>
      <c r="F538" s="8"/>
      <c r="G538" s="3"/>
      <c r="H538" s="8"/>
      <c r="I538" s="3"/>
      <c r="J538" s="3"/>
      <c r="K538" s="3"/>
    </row>
    <row r="539">
      <c r="A539" s="3"/>
      <c r="B539" s="4" t="s">
        <v>77</v>
      </c>
      <c r="C539" s="75">
        <f>C536-(sum(C537:C538))</f>
        <v>0.07331906418</v>
      </c>
      <c r="D539" s="4" t="s">
        <v>77</v>
      </c>
      <c r="E539" s="45">
        <f>E536-$E$7</f>
        <v>0.07405183735</v>
      </c>
      <c r="F539" s="8"/>
      <c r="G539" s="8"/>
      <c r="H539" s="61" t="s">
        <v>77</v>
      </c>
      <c r="I539" s="74">
        <f>I536-$E$7</f>
        <v>0.0006205908365</v>
      </c>
      <c r="J539" s="71">
        <f>I539-(I537*42)</f>
        <v>-0.000498445263</v>
      </c>
      <c r="K539" s="3"/>
    </row>
    <row r="540">
      <c r="A540" s="3"/>
      <c r="B540" s="8"/>
      <c r="C540" s="62"/>
      <c r="D540" s="8"/>
      <c r="E540" s="67"/>
      <c r="F540" s="53"/>
      <c r="G540" s="52"/>
      <c r="H540" s="3"/>
      <c r="I540" s="3"/>
      <c r="J540" s="61" t="s">
        <v>86</v>
      </c>
      <c r="K540" s="49">
        <f>G531+K530</f>
        <v>187</v>
      </c>
    </row>
    <row r="541">
      <c r="A541" s="36">
        <f>1+A531</f>
        <v>55</v>
      </c>
      <c r="B541" s="35" t="s">
        <v>64</v>
      </c>
      <c r="C541" s="8"/>
      <c r="D541" s="4" t="s">
        <v>65</v>
      </c>
      <c r="E541" s="68"/>
      <c r="F541" s="69" t="s">
        <v>70</v>
      </c>
      <c r="G541" s="70">
        <f>ROUND(0.05*G542,0)</f>
        <v>1</v>
      </c>
      <c r="H541" s="61" t="s">
        <v>84</v>
      </c>
      <c r="I541" s="71">
        <f>C539-(J541*sum(C537:C538))</f>
        <v>0.0006400045422</v>
      </c>
      <c r="J541" s="66">
        <v>185.0</v>
      </c>
      <c r="K541" s="3"/>
    </row>
    <row r="542">
      <c r="A542" s="3"/>
      <c r="B542" s="8" t="s">
        <v>69</v>
      </c>
      <c r="C542" s="40">
        <f>$G$1</f>
        <v>0.00002618254545</v>
      </c>
      <c r="D542" s="8" t="s">
        <v>69</v>
      </c>
      <c r="E542" s="40">
        <f t="shared" ref="E542:E544" si="54">$G$1</f>
        <v>0.00002618254545</v>
      </c>
      <c r="F542" s="8" t="s">
        <v>73</v>
      </c>
      <c r="G542" s="16">
        <f>200-K540</f>
        <v>13</v>
      </c>
      <c r="H542" s="3" t="s">
        <v>69</v>
      </c>
      <c r="I542" s="57">
        <f>$E$2</f>
        <v>0.00002618254545</v>
      </c>
      <c r="J542" s="3"/>
      <c r="K542" s="3"/>
    </row>
    <row r="543">
      <c r="A543" s="3"/>
      <c r="B543" s="8" t="s">
        <v>72</v>
      </c>
      <c r="C543" s="42">
        <f>($G$1*((G542-G541)/G541))*$G$5</f>
        <v>0.000000001175186891</v>
      </c>
      <c r="D543" s="8" t="s">
        <v>72</v>
      </c>
      <c r="E543" s="44">
        <f t="shared" si="54"/>
        <v>0.00002618254545</v>
      </c>
      <c r="F543" s="58" t="s">
        <v>75</v>
      </c>
      <c r="G543" s="72">
        <f>sum(C542:C545)+sum(C547:C548)</f>
        <v>0.0007070516983</v>
      </c>
      <c r="H543" s="3" t="s">
        <v>72</v>
      </c>
      <c r="I543" s="42">
        <f>$E$3</f>
        <v>0</v>
      </c>
      <c r="J543" s="3"/>
      <c r="K543" s="3"/>
    </row>
    <row r="544">
      <c r="A544" s="8"/>
      <c r="B544" s="8" t="s">
        <v>74</v>
      </c>
      <c r="C544" s="40">
        <f>$G$1*((G542-G541)/G541)</f>
        <v>0.0003141905455</v>
      </c>
      <c r="D544" s="8" t="s">
        <v>74</v>
      </c>
      <c r="E544" s="40">
        <f t="shared" si="54"/>
        <v>0.00002618254545</v>
      </c>
      <c r="F544" s="3" t="s">
        <v>85</v>
      </c>
      <c r="G544" s="60">
        <f>Round(G542/G541,0)</f>
        <v>13</v>
      </c>
      <c r="H544" s="3" t="s">
        <v>74</v>
      </c>
      <c r="I544" s="57">
        <f>$G$1</f>
        <v>0.00002618254545</v>
      </c>
      <c r="J544" s="3"/>
      <c r="K544" s="3"/>
    </row>
    <row r="545">
      <c r="A545" s="3"/>
      <c r="B545" s="8" t="s">
        <v>76</v>
      </c>
      <c r="C545" s="44">
        <f>($G$1*2)*$G$5</f>
        <v>0.0000000001958644819</v>
      </c>
      <c r="D545" s="3"/>
      <c r="E545" s="3"/>
      <c r="F545" s="3"/>
      <c r="G545" s="3"/>
      <c r="H545" s="3"/>
      <c r="I545" s="3"/>
      <c r="J545" s="3"/>
      <c r="K545" s="3"/>
    </row>
    <row r="546">
      <c r="A546" s="60">
        <f>A536+J541</f>
        <v>34883</v>
      </c>
      <c r="B546" s="4" t="s">
        <v>77</v>
      </c>
      <c r="C546" s="73">
        <f>E539-(SUM(C542:C545)+(E537*J541))</f>
        <v>0.06878237531</v>
      </c>
      <c r="D546" s="4" t="s">
        <v>77</v>
      </c>
      <c r="E546" s="49">
        <f>E539-(J541*E537)</f>
        <v>0.06912274977</v>
      </c>
      <c r="F546" s="3"/>
      <c r="G546" s="3"/>
      <c r="H546" s="61" t="s">
        <v>77</v>
      </c>
      <c r="I546" s="74">
        <f>(I541-(sum(I542:I544)))</f>
        <v>0.0005876393533</v>
      </c>
      <c r="J546" s="3"/>
      <c r="K546" s="3"/>
    </row>
    <row r="547">
      <c r="A547" s="3"/>
      <c r="B547" s="8" t="s">
        <v>80</v>
      </c>
      <c r="C547" s="40">
        <f>($G$1*(((G542-G541)/G541)+1))</f>
        <v>0.0003403730909</v>
      </c>
      <c r="D547" s="8" t="s">
        <v>81</v>
      </c>
      <c r="E547" s="57">
        <f>$G$1+$G$6</f>
        <v>0.00002664371665</v>
      </c>
      <c r="F547" s="3"/>
      <c r="G547" s="67"/>
      <c r="H547" s="3" t="s">
        <v>81</v>
      </c>
      <c r="I547" s="57">
        <f>$E$7</f>
        <v>0.00002664371665</v>
      </c>
      <c r="J547" s="3"/>
      <c r="K547" s="3"/>
    </row>
    <row r="548">
      <c r="A548" s="3"/>
      <c r="B548" s="8" t="s">
        <v>82</v>
      </c>
      <c r="C548" s="40">
        <f>$G$1+((128*5E-11)*19)</f>
        <v>0.00002630414545</v>
      </c>
      <c r="D548" s="8"/>
      <c r="E548" s="8"/>
      <c r="F548" s="8"/>
      <c r="G548" s="3"/>
      <c r="H548" s="8"/>
      <c r="I548" s="3"/>
      <c r="J548" s="3"/>
      <c r="K548" s="3"/>
    </row>
    <row r="549">
      <c r="A549" s="3"/>
      <c r="B549" s="4" t="s">
        <v>77</v>
      </c>
      <c r="C549" s="75">
        <f>C546-(sum(C547:C548))</f>
        <v>0.06841569807</v>
      </c>
      <c r="D549" s="4" t="s">
        <v>77</v>
      </c>
      <c r="E549" s="45">
        <f>E546-$E$7</f>
        <v>0.06909610605</v>
      </c>
      <c r="F549" s="8"/>
      <c r="G549" s="8"/>
      <c r="H549" s="61" t="s">
        <v>77</v>
      </c>
      <c r="I549" s="74">
        <f>I546-$E$7</f>
        <v>0.0005609956367</v>
      </c>
      <c r="J549" s="71">
        <f>I549-(I547*42)</f>
        <v>-0.0005580404628</v>
      </c>
      <c r="K549" s="3"/>
    </row>
    <row r="550">
      <c r="A550" s="3"/>
      <c r="B550" s="8"/>
      <c r="C550" s="62"/>
      <c r="D550" s="8"/>
      <c r="E550" s="67"/>
      <c r="F550" s="53"/>
      <c r="G550" s="52"/>
      <c r="H550" s="3"/>
      <c r="I550" s="3"/>
      <c r="J550" s="61" t="s">
        <v>86</v>
      </c>
      <c r="K550" s="49">
        <f>G541+K540</f>
        <v>188</v>
      </c>
    </row>
    <row r="551">
      <c r="A551" s="36">
        <f>1+A541</f>
        <v>56</v>
      </c>
      <c r="B551" s="35" t="s">
        <v>64</v>
      </c>
      <c r="C551" s="8"/>
      <c r="D551" s="4" t="s">
        <v>65</v>
      </c>
      <c r="E551" s="68"/>
      <c r="F551" s="69" t="s">
        <v>70</v>
      </c>
      <c r="G551" s="70">
        <f>ROUND(0.05*G552,0)</f>
        <v>1</v>
      </c>
      <c r="H551" s="61" t="s">
        <v>84</v>
      </c>
      <c r="I551" s="71">
        <f>C549-(J551*sum(C547:C548))</f>
        <v>0.0005804093424</v>
      </c>
      <c r="J551" s="66">
        <v>185.0</v>
      </c>
      <c r="K551" s="3"/>
    </row>
    <row r="552">
      <c r="A552" s="3"/>
      <c r="B552" s="8" t="s">
        <v>69</v>
      </c>
      <c r="C552" s="40">
        <f>$G$1</f>
        <v>0.00002618254545</v>
      </c>
      <c r="D552" s="8" t="s">
        <v>69</v>
      </c>
      <c r="E552" s="40">
        <f t="shared" ref="E552:E554" si="55">$G$1</f>
        <v>0.00002618254545</v>
      </c>
      <c r="F552" s="8" t="s">
        <v>73</v>
      </c>
      <c r="G552" s="16">
        <f>200-K550</f>
        <v>12</v>
      </c>
      <c r="H552" s="3" t="s">
        <v>69</v>
      </c>
      <c r="I552" s="57">
        <f>$E$2</f>
        <v>0.00002618254545</v>
      </c>
      <c r="J552" s="3"/>
      <c r="K552" s="3"/>
    </row>
    <row r="553">
      <c r="A553" s="3"/>
      <c r="B553" s="8" t="s">
        <v>72</v>
      </c>
      <c r="C553" s="42">
        <f>($G$1*((G552-G551)/G551))*$G$5</f>
        <v>0.00000000107725465</v>
      </c>
      <c r="D553" s="8" t="s">
        <v>72</v>
      </c>
      <c r="E553" s="44">
        <f t="shared" si="55"/>
        <v>0.00002618254545</v>
      </c>
      <c r="F553" s="58" t="s">
        <v>75</v>
      </c>
      <c r="G553" s="72">
        <f>sum(C552:C555)+sum(C557:C558)</f>
        <v>0.0006546865095</v>
      </c>
      <c r="H553" s="3" t="s">
        <v>72</v>
      </c>
      <c r="I553" s="42">
        <f>$E$3</f>
        <v>0</v>
      </c>
      <c r="J553" s="3"/>
      <c r="K553" s="3"/>
    </row>
    <row r="554">
      <c r="A554" s="8"/>
      <c r="B554" s="8" t="s">
        <v>74</v>
      </c>
      <c r="C554" s="40">
        <f>$G$1*((G552-G551)/G551)</f>
        <v>0.000288008</v>
      </c>
      <c r="D554" s="8" t="s">
        <v>74</v>
      </c>
      <c r="E554" s="40">
        <f t="shared" si="55"/>
        <v>0.00002618254545</v>
      </c>
      <c r="F554" s="3" t="s">
        <v>85</v>
      </c>
      <c r="G554" s="60">
        <f>Round(G552/G551,0)</f>
        <v>12</v>
      </c>
      <c r="H554" s="3" t="s">
        <v>74</v>
      </c>
      <c r="I554" s="57">
        <f>$G$1</f>
        <v>0.00002618254545</v>
      </c>
      <c r="J554" s="3"/>
      <c r="K554" s="3"/>
    </row>
    <row r="555">
      <c r="A555" s="3"/>
      <c r="B555" s="8" t="s">
        <v>76</v>
      </c>
      <c r="C555" s="44">
        <f>($G$1*2)*$G$5</f>
        <v>0.0000000001958644819</v>
      </c>
      <c r="D555" s="3"/>
      <c r="E555" s="3"/>
      <c r="F555" s="3"/>
      <c r="G555" s="3"/>
      <c r="H555" s="3"/>
      <c r="I555" s="3"/>
      <c r="J555" s="3"/>
      <c r="K555" s="3"/>
    </row>
    <row r="556">
      <c r="A556" s="60">
        <f>A546+J551</f>
        <v>35068</v>
      </c>
      <c r="B556" s="4" t="s">
        <v>77</v>
      </c>
      <c r="C556" s="73">
        <f>E549-(SUM(C552:C555)+(E547*J551))</f>
        <v>0.06385282665</v>
      </c>
      <c r="D556" s="4" t="s">
        <v>77</v>
      </c>
      <c r="E556" s="49">
        <f>E549-(J551*E547)</f>
        <v>0.06416701847</v>
      </c>
      <c r="F556" s="3"/>
      <c r="G556" s="3"/>
      <c r="H556" s="61" t="s">
        <v>77</v>
      </c>
      <c r="I556" s="74">
        <f>(I551-(sum(I552:I554)))</f>
        <v>0.0005280441535</v>
      </c>
      <c r="J556" s="3"/>
      <c r="K556" s="3"/>
    </row>
    <row r="557">
      <c r="A557" s="3"/>
      <c r="B557" s="8" t="s">
        <v>80</v>
      </c>
      <c r="C557" s="40">
        <f>($G$1*(((G552-G551)/G551)+1))</f>
        <v>0.0003141905455</v>
      </c>
      <c r="D557" s="8" t="s">
        <v>81</v>
      </c>
      <c r="E557" s="57">
        <f>$G$1+$G$6</f>
        <v>0.00002664371665</v>
      </c>
      <c r="F557" s="3"/>
      <c r="G557" s="67"/>
      <c r="H557" s="3" t="s">
        <v>81</v>
      </c>
      <c r="I557" s="57">
        <f>$E$7</f>
        <v>0.00002664371665</v>
      </c>
      <c r="J557" s="3"/>
      <c r="K557" s="3"/>
    </row>
    <row r="558">
      <c r="A558" s="3"/>
      <c r="B558" s="8" t="s">
        <v>82</v>
      </c>
      <c r="C558" s="40">
        <f>$G$1+((128*5E-11)*19)</f>
        <v>0.00002630414545</v>
      </c>
      <c r="D558" s="8"/>
      <c r="E558" s="8"/>
      <c r="F558" s="8"/>
      <c r="G558" s="3"/>
      <c r="H558" s="8"/>
      <c r="I558" s="3"/>
      <c r="J558" s="3"/>
      <c r="K558" s="3"/>
    </row>
    <row r="559">
      <c r="A559" s="3"/>
      <c r="B559" s="4" t="s">
        <v>77</v>
      </c>
      <c r="C559" s="75">
        <f>C556-(sum(C557:C558))</f>
        <v>0.06351233196</v>
      </c>
      <c r="D559" s="4" t="s">
        <v>77</v>
      </c>
      <c r="E559" s="45">
        <f>E556-$E$7</f>
        <v>0.06414037475</v>
      </c>
      <c r="F559" s="8"/>
      <c r="G559" s="8"/>
      <c r="H559" s="61" t="s">
        <v>77</v>
      </c>
      <c r="I559" s="74">
        <f>I556-$E$7</f>
        <v>0.0005014004369</v>
      </c>
      <c r="J559" s="71">
        <f>I559-(I557*42)</f>
        <v>-0.0006176356626</v>
      </c>
      <c r="K559" s="3"/>
    </row>
    <row r="560">
      <c r="A560" s="3"/>
      <c r="B560" s="8"/>
      <c r="C560" s="62"/>
      <c r="D560" s="8"/>
      <c r="E560" s="67"/>
      <c r="F560" s="53"/>
      <c r="G560" s="52"/>
      <c r="H560" s="3"/>
      <c r="I560" s="3"/>
      <c r="J560" s="61" t="s">
        <v>86</v>
      </c>
      <c r="K560" s="49">
        <f>G551+K550</f>
        <v>189</v>
      </c>
    </row>
    <row r="561">
      <c r="A561" s="36">
        <f>1+A551</f>
        <v>57</v>
      </c>
      <c r="B561" s="35" t="s">
        <v>64</v>
      </c>
      <c r="C561" s="8"/>
      <c r="D561" s="4" t="s">
        <v>65</v>
      </c>
      <c r="E561" s="68"/>
      <c r="F561" s="69" t="s">
        <v>70</v>
      </c>
      <c r="G561" s="70">
        <f>ROUND(0.05*G562,0)</f>
        <v>1</v>
      </c>
      <c r="H561" s="61" t="s">
        <v>84</v>
      </c>
      <c r="I561" s="71">
        <f>C559-(J561*sum(C557:C558))</f>
        <v>0.0005208141425</v>
      </c>
      <c r="J561" s="66">
        <v>185.0</v>
      </c>
      <c r="K561" s="3"/>
    </row>
    <row r="562">
      <c r="A562" s="3"/>
      <c r="B562" s="8" t="s">
        <v>69</v>
      </c>
      <c r="C562" s="40">
        <f>$G$1</f>
        <v>0.00002618254545</v>
      </c>
      <c r="D562" s="8" t="s">
        <v>69</v>
      </c>
      <c r="E562" s="40">
        <f t="shared" ref="E562:E564" si="56">$G$1</f>
        <v>0.00002618254545</v>
      </c>
      <c r="F562" s="8" t="s">
        <v>73</v>
      </c>
      <c r="G562" s="16">
        <f>200-K560</f>
        <v>11</v>
      </c>
      <c r="H562" s="3" t="s">
        <v>69</v>
      </c>
      <c r="I562" s="57">
        <f>$E$2</f>
        <v>0.00002618254545</v>
      </c>
      <c r="J562" s="3"/>
      <c r="K562" s="3"/>
    </row>
    <row r="563">
      <c r="A563" s="3"/>
      <c r="B563" s="8" t="s">
        <v>72</v>
      </c>
      <c r="C563" s="42">
        <f>($G$1*((G562-G561)/G561))*$G$5</f>
        <v>0.0000000009793224093</v>
      </c>
      <c r="D563" s="8" t="s">
        <v>72</v>
      </c>
      <c r="E563" s="44">
        <f t="shared" si="56"/>
        <v>0.00002618254545</v>
      </c>
      <c r="F563" s="58" t="s">
        <v>75</v>
      </c>
      <c r="G563" s="72">
        <f>sum(C562:C565)+sum(C567:C568)</f>
        <v>0.0006023213206</v>
      </c>
      <c r="H563" s="3" t="s">
        <v>72</v>
      </c>
      <c r="I563" s="42">
        <f>$E$3</f>
        <v>0</v>
      </c>
      <c r="J563" s="3"/>
      <c r="K563" s="3"/>
    </row>
    <row r="564">
      <c r="A564" s="8"/>
      <c r="B564" s="8" t="s">
        <v>74</v>
      </c>
      <c r="C564" s="40">
        <f>$G$1*((G562-G561)/G561)</f>
        <v>0.0002618254545</v>
      </c>
      <c r="D564" s="8" t="s">
        <v>74</v>
      </c>
      <c r="E564" s="40">
        <f t="shared" si="56"/>
        <v>0.00002618254545</v>
      </c>
      <c r="F564" s="3" t="s">
        <v>85</v>
      </c>
      <c r="G564" s="60">
        <f>Round(G562/G561,0)</f>
        <v>11</v>
      </c>
      <c r="H564" s="3" t="s">
        <v>74</v>
      </c>
      <c r="I564" s="57">
        <f>$G$1</f>
        <v>0.00002618254545</v>
      </c>
      <c r="J564" s="3"/>
      <c r="K564" s="3"/>
    </row>
    <row r="565">
      <c r="A565" s="3"/>
      <c r="B565" s="8" t="s">
        <v>76</v>
      </c>
      <c r="C565" s="44">
        <f>($G$1*2)*$G$5</f>
        <v>0.0000000001958644819</v>
      </c>
      <c r="D565" s="3"/>
      <c r="E565" s="3"/>
      <c r="F565" s="3"/>
      <c r="G565" s="3"/>
      <c r="H565" s="3"/>
      <c r="I565" s="3"/>
      <c r="J565" s="3"/>
      <c r="K565" s="3"/>
    </row>
    <row r="566">
      <c r="A566" s="60">
        <f>A556+J561</f>
        <v>35253</v>
      </c>
      <c r="B566" s="4" t="s">
        <v>77</v>
      </c>
      <c r="C566" s="73">
        <f>E559-(SUM(C562:C565)+(E557*J561))</f>
        <v>0.058923278</v>
      </c>
      <c r="D566" s="4" t="s">
        <v>77</v>
      </c>
      <c r="E566" s="49">
        <f>E559-(J561*E557)</f>
        <v>0.05921128717</v>
      </c>
      <c r="F566" s="3"/>
      <c r="G566" s="3"/>
      <c r="H566" s="61" t="s">
        <v>77</v>
      </c>
      <c r="I566" s="74">
        <f>(I561-(sum(I562:I564)))</f>
        <v>0.0004684489537</v>
      </c>
      <c r="J566" s="3"/>
      <c r="K566" s="3"/>
    </row>
    <row r="567">
      <c r="A567" s="3"/>
      <c r="B567" s="8" t="s">
        <v>80</v>
      </c>
      <c r="C567" s="40">
        <f>($G$1*(((G562-G561)/G561)+1))</f>
        <v>0.000288008</v>
      </c>
      <c r="D567" s="8" t="s">
        <v>81</v>
      </c>
      <c r="E567" s="57">
        <f>$G$1+$G$6</f>
        <v>0.00002664371665</v>
      </c>
      <c r="F567" s="3"/>
      <c r="G567" s="67"/>
      <c r="H567" s="3" t="s">
        <v>81</v>
      </c>
      <c r="I567" s="57">
        <f>$E$7</f>
        <v>0.00002664371665</v>
      </c>
      <c r="J567" s="3"/>
      <c r="K567" s="3"/>
    </row>
    <row r="568">
      <c r="A568" s="3"/>
      <c r="B568" s="8" t="s">
        <v>82</v>
      </c>
      <c r="C568" s="40">
        <f>$G$1+((128*5E-11)*19)</f>
        <v>0.00002630414545</v>
      </c>
      <c r="D568" s="8"/>
      <c r="E568" s="8"/>
      <c r="F568" s="8"/>
      <c r="G568" s="3"/>
      <c r="H568" s="8"/>
      <c r="I568" s="3"/>
      <c r="J568" s="3"/>
      <c r="K568" s="3"/>
    </row>
    <row r="569">
      <c r="A569" s="3"/>
      <c r="B569" s="4" t="s">
        <v>77</v>
      </c>
      <c r="C569" s="75">
        <f>C566-(sum(C567:C568))</f>
        <v>0.05860896585</v>
      </c>
      <c r="D569" s="4" t="s">
        <v>77</v>
      </c>
      <c r="E569" s="45">
        <f>E566-$E$7</f>
        <v>0.05918464346</v>
      </c>
      <c r="F569" s="8"/>
      <c r="G569" s="8"/>
      <c r="H569" s="61" t="s">
        <v>77</v>
      </c>
      <c r="I569" s="74">
        <f>I566-$E$7</f>
        <v>0.0004418052371</v>
      </c>
      <c r="J569" s="71">
        <f>I569-(I567*42)</f>
        <v>-0.0006772308624</v>
      </c>
      <c r="K569" s="3"/>
    </row>
    <row r="570">
      <c r="A570" s="3"/>
      <c r="B570" s="8"/>
      <c r="C570" s="62"/>
      <c r="D570" s="8"/>
      <c r="E570" s="67"/>
      <c r="F570" s="53"/>
      <c r="G570" s="52"/>
      <c r="H570" s="3"/>
      <c r="I570" s="3"/>
      <c r="J570" s="61" t="s">
        <v>86</v>
      </c>
      <c r="K570" s="49">
        <f>G561+K560</f>
        <v>190</v>
      </c>
    </row>
    <row r="571">
      <c r="A571" s="36">
        <f>1+A561</f>
        <v>58</v>
      </c>
      <c r="B571" s="35" t="s">
        <v>64</v>
      </c>
      <c r="C571" s="8"/>
      <c r="D571" s="4" t="s">
        <v>65</v>
      </c>
      <c r="E571" s="68"/>
      <c r="F571" s="69" t="s">
        <v>70</v>
      </c>
      <c r="G571" s="70">
        <f>ROUND(0.05*G572,0)</f>
        <v>1</v>
      </c>
      <c r="H571" s="61" t="s">
        <v>84</v>
      </c>
      <c r="I571" s="71">
        <f>C569-(J571*sum(C567:C568))</f>
        <v>0.0004612189427</v>
      </c>
      <c r="J571" s="66">
        <v>185.0</v>
      </c>
      <c r="K571" s="3"/>
    </row>
    <row r="572">
      <c r="A572" s="3"/>
      <c r="B572" s="8" t="s">
        <v>69</v>
      </c>
      <c r="C572" s="40">
        <f>$G$1</f>
        <v>0.00002618254545</v>
      </c>
      <c r="D572" s="8" t="s">
        <v>69</v>
      </c>
      <c r="E572" s="40">
        <f t="shared" ref="E572:E574" si="57">$G$1</f>
        <v>0.00002618254545</v>
      </c>
      <c r="F572" s="8" t="s">
        <v>73</v>
      </c>
      <c r="G572" s="16">
        <f>200-K570</f>
        <v>10</v>
      </c>
      <c r="H572" s="3" t="s">
        <v>69</v>
      </c>
      <c r="I572" s="57">
        <f>$E$2</f>
        <v>0.00002618254545</v>
      </c>
      <c r="J572" s="3"/>
      <c r="K572" s="3"/>
    </row>
    <row r="573">
      <c r="A573" s="3"/>
      <c r="B573" s="8" t="s">
        <v>72</v>
      </c>
      <c r="C573" s="42">
        <f>($G$1*((G572-G571)/G571))*$G$5</f>
        <v>0.0000000008813901683</v>
      </c>
      <c r="D573" s="8" t="s">
        <v>72</v>
      </c>
      <c r="E573" s="44">
        <f t="shared" si="57"/>
        <v>0.00002618254545</v>
      </c>
      <c r="F573" s="58" t="s">
        <v>75</v>
      </c>
      <c r="G573" s="72">
        <f>sum(C572:C575)+sum(C577:C578)</f>
        <v>0.0005499561318</v>
      </c>
      <c r="H573" s="3" t="s">
        <v>72</v>
      </c>
      <c r="I573" s="42">
        <f>$E$3</f>
        <v>0</v>
      </c>
      <c r="J573" s="3"/>
      <c r="K573" s="3"/>
    </row>
    <row r="574">
      <c r="A574" s="8"/>
      <c r="B574" s="8" t="s">
        <v>74</v>
      </c>
      <c r="C574" s="40">
        <f>$G$1*((G572-G571)/G571)</f>
        <v>0.0002356429091</v>
      </c>
      <c r="D574" s="8" t="s">
        <v>74</v>
      </c>
      <c r="E574" s="40">
        <f t="shared" si="57"/>
        <v>0.00002618254545</v>
      </c>
      <c r="F574" s="3" t="s">
        <v>85</v>
      </c>
      <c r="G574" s="60">
        <f>Round(G572/G571,0)</f>
        <v>10</v>
      </c>
      <c r="H574" s="3" t="s">
        <v>74</v>
      </c>
      <c r="I574" s="57">
        <f>$G$1</f>
        <v>0.00002618254545</v>
      </c>
      <c r="J574" s="3"/>
      <c r="K574" s="3"/>
    </row>
    <row r="575">
      <c r="A575" s="3"/>
      <c r="B575" s="8" t="s">
        <v>76</v>
      </c>
      <c r="C575" s="44">
        <f>($G$1*2)*$G$5</f>
        <v>0.0000000001958644819</v>
      </c>
      <c r="D575" s="3"/>
      <c r="E575" s="3"/>
      <c r="F575" s="3"/>
      <c r="G575" s="3"/>
      <c r="H575" s="3"/>
      <c r="I575" s="3"/>
      <c r="J575" s="3"/>
      <c r="K575" s="3"/>
    </row>
    <row r="576">
      <c r="A576" s="60">
        <f>A566+J571</f>
        <v>35438</v>
      </c>
      <c r="B576" s="4" t="s">
        <v>77</v>
      </c>
      <c r="C576" s="73">
        <f>E569-(SUM(C572:C575)+(E567*J571))</f>
        <v>0.05399372934</v>
      </c>
      <c r="D576" s="4" t="s">
        <v>77</v>
      </c>
      <c r="E576" s="49">
        <f>E569-(J571*E567)</f>
        <v>0.05425555587</v>
      </c>
      <c r="F576" s="3"/>
      <c r="G576" s="3"/>
      <c r="H576" s="61" t="s">
        <v>77</v>
      </c>
      <c r="I576" s="74">
        <f>(I571-(sum(I572:I574)))</f>
        <v>0.0004088537539</v>
      </c>
      <c r="J576" s="3"/>
      <c r="K576" s="3"/>
    </row>
    <row r="577">
      <c r="A577" s="3"/>
      <c r="B577" s="8" t="s">
        <v>80</v>
      </c>
      <c r="C577" s="40">
        <f>($G$1*(((G572-G571)/G571)+1))</f>
        <v>0.0002618254545</v>
      </c>
      <c r="D577" s="8" t="s">
        <v>81</v>
      </c>
      <c r="E577" s="57">
        <f>$G$1+$G$6</f>
        <v>0.00002664371665</v>
      </c>
      <c r="F577" s="3"/>
      <c r="G577" s="67"/>
      <c r="H577" s="3" t="s">
        <v>81</v>
      </c>
      <c r="I577" s="57">
        <f>$E$7</f>
        <v>0.00002664371665</v>
      </c>
      <c r="J577" s="3"/>
      <c r="K577" s="3"/>
    </row>
    <row r="578">
      <c r="A578" s="3"/>
      <c r="B578" s="8" t="s">
        <v>82</v>
      </c>
      <c r="C578" s="40">
        <f>$G$1+((128*5E-11)*19)</f>
        <v>0.00002630414545</v>
      </c>
      <c r="D578" s="8"/>
      <c r="E578" s="8"/>
      <c r="F578" s="8"/>
      <c r="G578" s="3"/>
      <c r="H578" s="8"/>
      <c r="I578" s="3"/>
      <c r="J578" s="3"/>
      <c r="K578" s="3"/>
    </row>
    <row r="579">
      <c r="A579" s="3"/>
      <c r="B579" s="4" t="s">
        <v>77</v>
      </c>
      <c r="C579" s="75">
        <f>C576-(sum(C577:C578))</f>
        <v>0.05370559974</v>
      </c>
      <c r="D579" s="4" t="s">
        <v>77</v>
      </c>
      <c r="E579" s="45">
        <f>E576-$E$7</f>
        <v>0.05422891216</v>
      </c>
      <c r="F579" s="8"/>
      <c r="G579" s="8"/>
      <c r="H579" s="61" t="s">
        <v>77</v>
      </c>
      <c r="I579" s="74">
        <f>I576-$E$7</f>
        <v>0.0003822100372</v>
      </c>
      <c r="J579" s="71">
        <f>I579-(I577*42)</f>
        <v>-0.0007368260623</v>
      </c>
      <c r="K579" s="3"/>
    </row>
    <row r="580">
      <c r="A580" s="3"/>
      <c r="B580" s="8"/>
      <c r="C580" s="62"/>
      <c r="D580" s="8"/>
      <c r="E580" s="67"/>
      <c r="F580" s="53"/>
      <c r="G580" s="52"/>
      <c r="H580" s="3"/>
      <c r="I580" s="3"/>
      <c r="J580" s="61" t="s">
        <v>86</v>
      </c>
      <c r="K580" s="49">
        <f>G571+K570</f>
        <v>191</v>
      </c>
    </row>
    <row r="581">
      <c r="A581" s="36">
        <f>1+A571</f>
        <v>59</v>
      </c>
      <c r="B581" s="35" t="s">
        <v>64</v>
      </c>
      <c r="C581" s="8"/>
      <c r="D581" s="4" t="s">
        <v>65</v>
      </c>
      <c r="E581" s="68"/>
      <c r="F581" s="69" t="s">
        <v>70</v>
      </c>
      <c r="G581" s="76">
        <v>1.0</v>
      </c>
      <c r="H581" s="61" t="s">
        <v>84</v>
      </c>
      <c r="I581" s="71">
        <f>C579-(J581*sum(C577:C578))</f>
        <v>0.0004016237429</v>
      </c>
      <c r="J581" s="66">
        <v>185.0</v>
      </c>
      <c r="K581" s="3"/>
    </row>
    <row r="582">
      <c r="A582" s="3"/>
      <c r="B582" s="8" t="s">
        <v>69</v>
      </c>
      <c r="C582" s="40">
        <f>$G$1</f>
        <v>0.00002618254545</v>
      </c>
      <c r="D582" s="8" t="s">
        <v>69</v>
      </c>
      <c r="E582" s="40">
        <f t="shared" ref="E582:E584" si="58">$G$1</f>
        <v>0.00002618254545</v>
      </c>
      <c r="F582" s="8" t="s">
        <v>73</v>
      </c>
      <c r="G582" s="16">
        <f>200-K580</f>
        <v>9</v>
      </c>
      <c r="H582" s="3" t="s">
        <v>69</v>
      </c>
      <c r="I582" s="57">
        <f>$E$2</f>
        <v>0.00002618254545</v>
      </c>
      <c r="J582" s="3"/>
      <c r="K582" s="3"/>
    </row>
    <row r="583">
      <c r="A583" s="3"/>
      <c r="B583" s="8" t="s">
        <v>72</v>
      </c>
      <c r="C583" s="42">
        <f>($G$1*((G582-G581)/G581))*$G$5</f>
        <v>0.0000000007834579274</v>
      </c>
      <c r="D583" s="8" t="s">
        <v>72</v>
      </c>
      <c r="E583" s="44">
        <f t="shared" si="58"/>
        <v>0.00002618254545</v>
      </c>
      <c r="F583" s="58" t="s">
        <v>75</v>
      </c>
      <c r="G583" s="72">
        <f>sum(C582:C585)+sum(C587:C588)</f>
        <v>0.000497590943</v>
      </c>
      <c r="H583" s="3" t="s">
        <v>72</v>
      </c>
      <c r="I583" s="42">
        <f>$E$3</f>
        <v>0</v>
      </c>
      <c r="J583" s="3"/>
      <c r="K583" s="3"/>
    </row>
    <row r="584">
      <c r="A584" s="8"/>
      <c r="B584" s="8" t="s">
        <v>74</v>
      </c>
      <c r="C584" s="40">
        <f>$G$1*((G582-G581)/G581)</f>
        <v>0.0002094603636</v>
      </c>
      <c r="D584" s="8" t="s">
        <v>74</v>
      </c>
      <c r="E584" s="40">
        <f t="shared" si="58"/>
        <v>0.00002618254545</v>
      </c>
      <c r="F584" s="3" t="s">
        <v>85</v>
      </c>
      <c r="G584" s="60">
        <f>Round(G582/G581,0)</f>
        <v>9</v>
      </c>
      <c r="H584" s="3" t="s">
        <v>74</v>
      </c>
      <c r="I584" s="57">
        <f>$G$1</f>
        <v>0.00002618254545</v>
      </c>
      <c r="J584" s="3"/>
      <c r="K584" s="3"/>
    </row>
    <row r="585">
      <c r="A585" s="3"/>
      <c r="B585" s="8" t="s">
        <v>76</v>
      </c>
      <c r="C585" s="44">
        <f>($G$1*2)*$G$5</f>
        <v>0.0000000001958644819</v>
      </c>
      <c r="D585" s="3"/>
      <c r="E585" s="3"/>
      <c r="F585" s="3"/>
      <c r="G585" s="3"/>
      <c r="H585" s="3"/>
      <c r="I585" s="3"/>
      <c r="J585" s="3"/>
      <c r="K585" s="3"/>
    </row>
    <row r="586">
      <c r="A586" s="60">
        <f>A576+J581</f>
        <v>35623</v>
      </c>
      <c r="B586" s="4" t="s">
        <v>77</v>
      </c>
      <c r="C586" s="73">
        <f>E579-(SUM(C582:C585)+(E577*J581))</f>
        <v>0.04906418069</v>
      </c>
      <c r="D586" s="4" t="s">
        <v>77</v>
      </c>
      <c r="E586" s="49">
        <f>E579-(J581*E577)</f>
        <v>0.04929982458</v>
      </c>
      <c r="F586" s="3"/>
      <c r="G586" s="3"/>
      <c r="H586" s="61" t="s">
        <v>77</v>
      </c>
      <c r="I586" s="74">
        <f>(I581-(sum(I582:I584)))</f>
        <v>0.0003492585541</v>
      </c>
      <c r="J586" s="3"/>
      <c r="K586" s="3"/>
    </row>
    <row r="587">
      <c r="A587" s="3"/>
      <c r="B587" s="8" t="s">
        <v>80</v>
      </c>
      <c r="C587" s="40">
        <f>($G$1*(((G582-G581)/G581)+1))</f>
        <v>0.0002356429091</v>
      </c>
      <c r="D587" s="8" t="s">
        <v>81</v>
      </c>
      <c r="E587" s="57">
        <f>$G$1+$G$6</f>
        <v>0.00002664371665</v>
      </c>
      <c r="F587" s="3"/>
      <c r="G587" s="67"/>
      <c r="H587" s="3" t="s">
        <v>81</v>
      </c>
      <c r="I587" s="57">
        <f>$E$7</f>
        <v>0.00002664371665</v>
      </c>
      <c r="J587" s="3"/>
      <c r="K587" s="3"/>
    </row>
    <row r="588">
      <c r="A588" s="3"/>
      <c r="B588" s="8" t="s">
        <v>82</v>
      </c>
      <c r="C588" s="40">
        <f>$G$1+((128*5E-11)*19)</f>
        <v>0.00002630414545</v>
      </c>
      <c r="D588" s="8"/>
      <c r="E588" s="8"/>
      <c r="F588" s="8"/>
      <c r="G588" s="3"/>
      <c r="H588" s="8"/>
      <c r="I588" s="3"/>
      <c r="J588" s="3"/>
      <c r="K588" s="3"/>
    </row>
    <row r="589">
      <c r="A589" s="3"/>
      <c r="B589" s="4" t="s">
        <v>77</v>
      </c>
      <c r="C589" s="75">
        <f>C586-(sum(C587:C588))</f>
        <v>0.04880223363</v>
      </c>
      <c r="D589" s="4" t="s">
        <v>77</v>
      </c>
      <c r="E589" s="45">
        <f>E586-$E$7</f>
        <v>0.04927318086</v>
      </c>
      <c r="F589" s="8"/>
      <c r="G589" s="8"/>
      <c r="H589" s="61" t="s">
        <v>77</v>
      </c>
      <c r="I589" s="74">
        <f>I586-$E$7</f>
        <v>0.0003226148374</v>
      </c>
      <c r="J589" s="71">
        <f>I589-(I587*42)</f>
        <v>-0.0007964212621</v>
      </c>
      <c r="K589" s="3"/>
    </row>
    <row r="590">
      <c r="A590" s="3"/>
      <c r="B590" s="8"/>
      <c r="C590" s="62"/>
      <c r="D590" s="8"/>
      <c r="E590" s="67"/>
      <c r="F590" s="53"/>
      <c r="G590" s="52"/>
      <c r="H590" s="3"/>
      <c r="I590" s="3"/>
      <c r="J590" s="61" t="s">
        <v>86</v>
      </c>
      <c r="K590" s="49">
        <f>G581+K580</f>
        <v>192</v>
      </c>
    </row>
    <row r="591">
      <c r="A591" s="36">
        <f>1+A581</f>
        <v>60</v>
      </c>
      <c r="B591" s="35" t="s">
        <v>64</v>
      </c>
      <c r="C591" s="8"/>
      <c r="D591" s="4" t="s">
        <v>65</v>
      </c>
      <c r="E591" s="68"/>
      <c r="F591" s="69" t="s">
        <v>70</v>
      </c>
      <c r="G591" s="76">
        <v>1.0</v>
      </c>
      <c r="H591" s="61" t="s">
        <v>84</v>
      </c>
      <c r="I591" s="71">
        <f>C589-(J591*sum(C587:C588))</f>
        <v>0.0003420285431</v>
      </c>
      <c r="J591" s="66">
        <v>185.0</v>
      </c>
      <c r="K591" s="3"/>
    </row>
    <row r="592">
      <c r="A592" s="3"/>
      <c r="B592" s="8" t="s">
        <v>69</v>
      </c>
      <c r="C592" s="40">
        <f>$G$1</f>
        <v>0.00002618254545</v>
      </c>
      <c r="D592" s="8" t="s">
        <v>69</v>
      </c>
      <c r="E592" s="40">
        <f t="shared" ref="E592:E594" si="59">$G$1</f>
        <v>0.00002618254545</v>
      </c>
      <c r="F592" s="8" t="s">
        <v>73</v>
      </c>
      <c r="G592" s="16">
        <f>200-K590</f>
        <v>8</v>
      </c>
      <c r="H592" s="3" t="s">
        <v>69</v>
      </c>
      <c r="I592" s="57">
        <f>$E$2</f>
        <v>0.00002618254545</v>
      </c>
      <c r="J592" s="3"/>
      <c r="K592" s="3"/>
    </row>
    <row r="593">
      <c r="A593" s="3"/>
      <c r="B593" s="8" t="s">
        <v>72</v>
      </c>
      <c r="C593" s="42">
        <f>($G$1*((G592-G591)/G591))*$G$5</f>
        <v>0.0000000006855256865</v>
      </c>
      <c r="D593" s="8" t="s">
        <v>72</v>
      </c>
      <c r="E593" s="44">
        <f t="shared" si="59"/>
        <v>0.00002618254545</v>
      </c>
      <c r="F593" s="58" t="s">
        <v>75</v>
      </c>
      <c r="G593" s="72">
        <f>sum(C592:C595)+sum(C597:C598)</f>
        <v>0.0004452257541</v>
      </c>
      <c r="H593" s="3" t="s">
        <v>72</v>
      </c>
      <c r="I593" s="42">
        <f>$E$3</f>
        <v>0</v>
      </c>
      <c r="J593" s="3"/>
      <c r="K593" s="3"/>
    </row>
    <row r="594">
      <c r="A594" s="8"/>
      <c r="B594" s="8" t="s">
        <v>74</v>
      </c>
      <c r="C594" s="40">
        <f>$G$1*((G592-G591)/G591)</f>
        <v>0.0001832778182</v>
      </c>
      <c r="D594" s="8" t="s">
        <v>74</v>
      </c>
      <c r="E594" s="40">
        <f t="shared" si="59"/>
        <v>0.00002618254545</v>
      </c>
      <c r="F594" s="3" t="s">
        <v>85</v>
      </c>
      <c r="G594" s="60">
        <f>Round(G592/G591,0)</f>
        <v>8</v>
      </c>
      <c r="H594" s="3" t="s">
        <v>74</v>
      </c>
      <c r="I594" s="57">
        <f>$G$1</f>
        <v>0.00002618254545</v>
      </c>
      <c r="J594" s="3"/>
      <c r="K594" s="3"/>
    </row>
    <row r="595">
      <c r="A595" s="3"/>
      <c r="B595" s="8" t="s">
        <v>76</v>
      </c>
      <c r="C595" s="44">
        <f>($G$1*2)*$G$5</f>
        <v>0.0000000001958644819</v>
      </c>
      <c r="D595" s="3"/>
      <c r="E595" s="3"/>
      <c r="F595" s="3"/>
      <c r="G595" s="3"/>
      <c r="H595" s="3"/>
      <c r="I595" s="3"/>
      <c r="J595" s="3"/>
      <c r="K595" s="3"/>
    </row>
    <row r="596">
      <c r="A596" s="60">
        <f>A586+J591</f>
        <v>35808</v>
      </c>
      <c r="B596" s="4" t="s">
        <v>77</v>
      </c>
      <c r="C596" s="73">
        <f>E589-(SUM(C592:C595)+(E587*J591))</f>
        <v>0.04413463203</v>
      </c>
      <c r="D596" s="4" t="s">
        <v>77</v>
      </c>
      <c r="E596" s="49">
        <f>E589-(J591*E587)</f>
        <v>0.04434409328</v>
      </c>
      <c r="F596" s="3"/>
      <c r="G596" s="3"/>
      <c r="H596" s="61" t="s">
        <v>77</v>
      </c>
      <c r="I596" s="74">
        <f>(I591-(sum(I592:I594)))</f>
        <v>0.0002896633543</v>
      </c>
      <c r="J596" s="3"/>
      <c r="K596" s="3"/>
    </row>
    <row r="597">
      <c r="A597" s="3"/>
      <c r="B597" s="8" t="s">
        <v>80</v>
      </c>
      <c r="C597" s="40">
        <f>($G$1*(((G592-G591)/G591)+1))</f>
        <v>0.0002094603636</v>
      </c>
      <c r="D597" s="8" t="s">
        <v>81</v>
      </c>
      <c r="E597" s="57">
        <f>$G$1+$G$6</f>
        <v>0.00002664371665</v>
      </c>
      <c r="F597" s="3"/>
      <c r="G597" s="67"/>
      <c r="H597" s="3" t="s">
        <v>81</v>
      </c>
      <c r="I597" s="57">
        <f>$E$7</f>
        <v>0.00002664371665</v>
      </c>
      <c r="J597" s="3"/>
      <c r="K597" s="3"/>
    </row>
    <row r="598">
      <c r="A598" s="3"/>
      <c r="B598" s="8" t="s">
        <v>82</v>
      </c>
      <c r="C598" s="40">
        <f>$G$1+((128*5E-11)*19)</f>
        <v>0.00002630414545</v>
      </c>
      <c r="D598" s="8"/>
      <c r="E598" s="8"/>
      <c r="F598" s="8"/>
      <c r="G598" s="3"/>
      <c r="H598" s="8"/>
      <c r="I598" s="3"/>
      <c r="J598" s="3"/>
      <c r="K598" s="3"/>
    </row>
    <row r="599">
      <c r="A599" s="3"/>
      <c r="B599" s="4" t="s">
        <v>77</v>
      </c>
      <c r="C599" s="75">
        <f>C596-(sum(C597:C598))</f>
        <v>0.04389886753</v>
      </c>
      <c r="D599" s="4" t="s">
        <v>77</v>
      </c>
      <c r="E599" s="45">
        <f>E596-$E$7</f>
        <v>0.04431744956</v>
      </c>
      <c r="F599" s="8"/>
      <c r="G599" s="8"/>
      <c r="H599" s="61" t="s">
        <v>77</v>
      </c>
      <c r="I599" s="74">
        <f>I596-$E$7</f>
        <v>0.0002630196376</v>
      </c>
      <c r="J599" s="71">
        <f>I599-(I597*42)</f>
        <v>-0.0008560164619</v>
      </c>
      <c r="K599" s="3"/>
    </row>
    <row r="600">
      <c r="A600" s="3"/>
      <c r="B600" s="8"/>
      <c r="C600" s="62"/>
      <c r="D600" s="8"/>
      <c r="E600" s="67"/>
      <c r="F600" s="53"/>
      <c r="G600" s="52"/>
      <c r="H600" s="3"/>
      <c r="I600" s="3"/>
      <c r="J600" s="61" t="s">
        <v>86</v>
      </c>
      <c r="K600" s="49">
        <f>G591+K590</f>
        <v>193</v>
      </c>
    </row>
    <row r="601">
      <c r="A601" s="36">
        <f>1+A591</f>
        <v>61</v>
      </c>
      <c r="B601" s="35" t="s">
        <v>64</v>
      </c>
      <c r="C601" s="8"/>
      <c r="D601" s="4" t="s">
        <v>65</v>
      </c>
      <c r="E601" s="68"/>
      <c r="F601" s="69" t="s">
        <v>70</v>
      </c>
      <c r="G601" s="76">
        <v>1.0</v>
      </c>
      <c r="H601" s="61" t="s">
        <v>84</v>
      </c>
      <c r="I601" s="71">
        <f>C599-(J601*sum(C597:C598))</f>
        <v>0.0002824333433</v>
      </c>
      <c r="J601" s="66">
        <v>185.0</v>
      </c>
      <c r="K601" s="3"/>
    </row>
    <row r="602">
      <c r="A602" s="3"/>
      <c r="B602" s="8" t="s">
        <v>69</v>
      </c>
      <c r="C602" s="40">
        <f>$G$1</f>
        <v>0.00002618254545</v>
      </c>
      <c r="D602" s="8" t="s">
        <v>69</v>
      </c>
      <c r="E602" s="40">
        <f t="shared" ref="E602:E604" si="60">$G$1</f>
        <v>0.00002618254545</v>
      </c>
      <c r="F602" s="8" t="s">
        <v>73</v>
      </c>
      <c r="G602" s="16">
        <f>200-K600</f>
        <v>7</v>
      </c>
      <c r="H602" s="3" t="s">
        <v>69</v>
      </c>
      <c r="I602" s="57">
        <f>$E$2</f>
        <v>0.00002618254545</v>
      </c>
      <c r="J602" s="3"/>
      <c r="K602" s="3"/>
    </row>
    <row r="603">
      <c r="A603" s="3"/>
      <c r="B603" s="8" t="s">
        <v>72</v>
      </c>
      <c r="C603" s="42">
        <f>($G$1*((G602-G601)/G601))*$G$5</f>
        <v>0.0000000005875934456</v>
      </c>
      <c r="D603" s="8" t="s">
        <v>72</v>
      </c>
      <c r="E603" s="44">
        <f t="shared" si="60"/>
        <v>0.00002618254545</v>
      </c>
      <c r="F603" s="58" t="s">
        <v>75</v>
      </c>
      <c r="G603" s="72">
        <f>sum(C602:C605)+sum(C607:C608)</f>
        <v>0.0003928605653</v>
      </c>
      <c r="H603" s="3" t="s">
        <v>72</v>
      </c>
      <c r="I603" s="42">
        <f>$E$3</f>
        <v>0</v>
      </c>
      <c r="J603" s="3"/>
      <c r="K603" s="3"/>
    </row>
    <row r="604">
      <c r="A604" s="8"/>
      <c r="B604" s="8" t="s">
        <v>74</v>
      </c>
      <c r="C604" s="40">
        <f>$G$1*((G602-G601)/G601)</f>
        <v>0.0001570952727</v>
      </c>
      <c r="D604" s="8" t="s">
        <v>74</v>
      </c>
      <c r="E604" s="40">
        <f t="shared" si="60"/>
        <v>0.00002618254545</v>
      </c>
      <c r="F604" s="3" t="s">
        <v>85</v>
      </c>
      <c r="G604" s="60">
        <f>Round(G602/G601,0)</f>
        <v>7</v>
      </c>
      <c r="H604" s="3" t="s">
        <v>74</v>
      </c>
      <c r="I604" s="57">
        <f>$G$1</f>
        <v>0.00002618254545</v>
      </c>
      <c r="J604" s="3"/>
      <c r="K604" s="3"/>
    </row>
    <row r="605">
      <c r="A605" s="3"/>
      <c r="B605" s="8" t="s">
        <v>76</v>
      </c>
      <c r="C605" s="44">
        <f>($G$1*2)*$G$5</f>
        <v>0.0000000001958644819</v>
      </c>
      <c r="D605" s="3"/>
      <c r="E605" s="3"/>
      <c r="F605" s="3"/>
      <c r="G605" s="3"/>
      <c r="H605" s="3"/>
      <c r="I605" s="3"/>
      <c r="J605" s="3"/>
      <c r="K605" s="3"/>
    </row>
    <row r="606">
      <c r="A606" s="60">
        <f>A596+J601</f>
        <v>35993</v>
      </c>
      <c r="B606" s="4" t="s">
        <v>77</v>
      </c>
      <c r="C606" s="73">
        <f>E599-(SUM(C602:C605)+(E597*J601))</f>
        <v>0.03920508338</v>
      </c>
      <c r="D606" s="4" t="s">
        <v>77</v>
      </c>
      <c r="E606" s="49">
        <f>E599-(J601*E597)</f>
        <v>0.03938836198</v>
      </c>
      <c r="F606" s="3"/>
      <c r="G606" s="3"/>
      <c r="H606" s="61" t="s">
        <v>77</v>
      </c>
      <c r="I606" s="74">
        <f>(I601-(sum(I602:I604)))</f>
        <v>0.0002300681545</v>
      </c>
      <c r="J606" s="3"/>
      <c r="K606" s="3"/>
    </row>
    <row r="607">
      <c r="A607" s="3"/>
      <c r="B607" s="8" t="s">
        <v>80</v>
      </c>
      <c r="C607" s="40">
        <f>($G$1*(((G602-G601)/G601)+1))</f>
        <v>0.0001832778182</v>
      </c>
      <c r="D607" s="8" t="s">
        <v>81</v>
      </c>
      <c r="E607" s="57">
        <f>$G$1+$G$6</f>
        <v>0.00002664371665</v>
      </c>
      <c r="F607" s="3"/>
      <c r="G607" s="67"/>
      <c r="H607" s="3" t="s">
        <v>81</v>
      </c>
      <c r="I607" s="57">
        <f>$E$7</f>
        <v>0.00002664371665</v>
      </c>
      <c r="J607" s="3"/>
      <c r="K607" s="3"/>
    </row>
    <row r="608">
      <c r="A608" s="3"/>
      <c r="B608" s="8" t="s">
        <v>82</v>
      </c>
      <c r="C608" s="40">
        <f>$G$1+((128*5E-11)*19)</f>
        <v>0.00002630414545</v>
      </c>
      <c r="D608" s="8"/>
      <c r="E608" s="8"/>
      <c r="F608" s="8"/>
      <c r="G608" s="3"/>
      <c r="H608" s="8"/>
      <c r="I608" s="3"/>
      <c r="J608" s="3"/>
      <c r="K608" s="3"/>
    </row>
    <row r="609">
      <c r="A609" s="3"/>
      <c r="B609" s="4" t="s">
        <v>77</v>
      </c>
      <c r="C609" s="75">
        <f>C606-(sum(C607:C608))</f>
        <v>0.03899550142</v>
      </c>
      <c r="D609" s="4" t="s">
        <v>77</v>
      </c>
      <c r="E609" s="45">
        <f>E606-$E$7</f>
        <v>0.03936171826</v>
      </c>
      <c r="F609" s="8"/>
      <c r="G609" s="8"/>
      <c r="H609" s="61" t="s">
        <v>77</v>
      </c>
      <c r="I609" s="74">
        <f>I606-$E$7</f>
        <v>0.0002034244378</v>
      </c>
      <c r="J609" s="71">
        <f>I609-(I607*42)</f>
        <v>-0.0009156116617</v>
      </c>
      <c r="K609" s="3"/>
    </row>
    <row r="610">
      <c r="A610" s="3"/>
      <c r="B610" s="8"/>
      <c r="C610" s="62"/>
      <c r="D610" s="8"/>
      <c r="E610" s="67"/>
      <c r="F610" s="53"/>
      <c r="G610" s="52"/>
      <c r="H610" s="3"/>
      <c r="I610" s="3"/>
      <c r="J610" s="61" t="s">
        <v>86</v>
      </c>
      <c r="K610" s="49">
        <f>G601+K600</f>
        <v>194</v>
      </c>
    </row>
    <row r="611">
      <c r="A611" s="36">
        <f>1+A601</f>
        <v>62</v>
      </c>
      <c r="B611" s="35" t="s">
        <v>64</v>
      </c>
      <c r="C611" s="8"/>
      <c r="D611" s="4" t="s">
        <v>65</v>
      </c>
      <c r="E611" s="68"/>
      <c r="F611" s="69" t="s">
        <v>70</v>
      </c>
      <c r="G611" s="76">
        <v>1.0</v>
      </c>
      <c r="H611" s="61" t="s">
        <v>84</v>
      </c>
      <c r="I611" s="71">
        <f>C609-(J611*sum(C607:C608))</f>
        <v>0.0002228381435</v>
      </c>
      <c r="J611" s="66">
        <v>185.0</v>
      </c>
      <c r="K611" s="3"/>
    </row>
    <row r="612">
      <c r="A612" s="3"/>
      <c r="B612" s="8" t="s">
        <v>69</v>
      </c>
      <c r="C612" s="40">
        <f>$G$1</f>
        <v>0.00002618254545</v>
      </c>
      <c r="D612" s="8" t="s">
        <v>69</v>
      </c>
      <c r="E612" s="40">
        <f t="shared" ref="E612:E614" si="61">$G$1</f>
        <v>0.00002618254545</v>
      </c>
      <c r="F612" s="8" t="s">
        <v>73</v>
      </c>
      <c r="G612" s="16">
        <f>200-K610</f>
        <v>6</v>
      </c>
      <c r="H612" s="3" t="s">
        <v>69</v>
      </c>
      <c r="I612" s="57">
        <f>$E$2</f>
        <v>0.00002618254545</v>
      </c>
      <c r="J612" s="3"/>
      <c r="K612" s="3"/>
    </row>
    <row r="613">
      <c r="A613" s="3"/>
      <c r="B613" s="8" t="s">
        <v>72</v>
      </c>
      <c r="C613" s="42">
        <f>($G$1*((G612-G611)/G611))*$G$5</f>
        <v>0.0000000004896612046</v>
      </c>
      <c r="D613" s="8" t="s">
        <v>72</v>
      </c>
      <c r="E613" s="44">
        <f t="shared" si="61"/>
        <v>0.00002618254545</v>
      </c>
      <c r="F613" s="58" t="s">
        <v>75</v>
      </c>
      <c r="G613" s="72">
        <f>sum(C612:C615)+sum(C617:C618)</f>
        <v>0.0003404953764</v>
      </c>
      <c r="H613" s="3" t="s">
        <v>72</v>
      </c>
      <c r="I613" s="42">
        <f>$E$3</f>
        <v>0</v>
      </c>
      <c r="J613" s="3"/>
      <c r="K613" s="3"/>
    </row>
    <row r="614">
      <c r="A614" s="8"/>
      <c r="B614" s="8" t="s">
        <v>74</v>
      </c>
      <c r="C614" s="40">
        <f>$G$1*((G612-G611)/G611)</f>
        <v>0.0001309127273</v>
      </c>
      <c r="D614" s="8" t="s">
        <v>74</v>
      </c>
      <c r="E614" s="40">
        <f t="shared" si="61"/>
        <v>0.00002618254545</v>
      </c>
      <c r="F614" s="3" t="s">
        <v>85</v>
      </c>
      <c r="G614" s="60">
        <f>Round(G612/G611,0)</f>
        <v>6</v>
      </c>
      <c r="H614" s="3" t="s">
        <v>74</v>
      </c>
      <c r="I614" s="57">
        <f>$G$1</f>
        <v>0.00002618254545</v>
      </c>
      <c r="J614" s="3"/>
      <c r="K614" s="3"/>
    </row>
    <row r="615">
      <c r="A615" s="3"/>
      <c r="B615" s="8" t="s">
        <v>76</v>
      </c>
      <c r="C615" s="44">
        <f>($G$1*2)*$G$5</f>
        <v>0.0000000001958644819</v>
      </c>
      <c r="D615" s="3"/>
      <c r="E615" s="3"/>
      <c r="F615" s="3"/>
      <c r="G615" s="3"/>
      <c r="H615" s="3"/>
      <c r="I615" s="3"/>
      <c r="J615" s="3"/>
      <c r="K615" s="3"/>
    </row>
    <row r="616">
      <c r="A616" s="60">
        <f>A606+J611</f>
        <v>36178</v>
      </c>
      <c r="B616" s="4" t="s">
        <v>77</v>
      </c>
      <c r="C616" s="73">
        <f>E609-(SUM(C612:C615)+(E607*J611))</f>
        <v>0.03427553473</v>
      </c>
      <c r="D616" s="4" t="s">
        <v>77</v>
      </c>
      <c r="E616" s="49">
        <f>E609-(J611*E607)</f>
        <v>0.03443263068</v>
      </c>
      <c r="F616" s="3"/>
      <c r="G616" s="3"/>
      <c r="H616" s="61" t="s">
        <v>77</v>
      </c>
      <c r="I616" s="74">
        <f>(I611-(sum(I612:I614)))</f>
        <v>0.0001704729546</v>
      </c>
      <c r="J616" s="3"/>
      <c r="K616" s="3"/>
    </row>
    <row r="617">
      <c r="A617" s="3"/>
      <c r="B617" s="8" t="s">
        <v>80</v>
      </c>
      <c r="C617" s="40">
        <f>($G$1*(((G612-G611)/G611)+1))</f>
        <v>0.0001570952727</v>
      </c>
      <c r="D617" s="8" t="s">
        <v>81</v>
      </c>
      <c r="E617" s="57">
        <f>$G$1+$G$6</f>
        <v>0.00002664371665</v>
      </c>
      <c r="F617" s="3"/>
      <c r="G617" s="67"/>
      <c r="H617" s="3" t="s">
        <v>81</v>
      </c>
      <c r="I617" s="57">
        <f>$E$7</f>
        <v>0.00002664371665</v>
      </c>
      <c r="J617" s="3"/>
      <c r="K617" s="3"/>
    </row>
    <row r="618">
      <c r="A618" s="3"/>
      <c r="B618" s="8" t="s">
        <v>82</v>
      </c>
      <c r="C618" s="40">
        <f>$G$1+((128*5E-11)*19)</f>
        <v>0.00002630414545</v>
      </c>
      <c r="D618" s="8"/>
      <c r="E618" s="8"/>
      <c r="F618" s="8"/>
      <c r="G618" s="3"/>
      <c r="H618" s="8"/>
      <c r="I618" s="3"/>
      <c r="J618" s="3"/>
      <c r="K618" s="3"/>
    </row>
    <row r="619">
      <c r="A619" s="3"/>
      <c r="B619" s="4" t="s">
        <v>77</v>
      </c>
      <c r="C619" s="75">
        <f>C616-(sum(C617:C618))</f>
        <v>0.03409213531</v>
      </c>
      <c r="D619" s="4" t="s">
        <v>77</v>
      </c>
      <c r="E619" s="45">
        <f>E616-$E$7</f>
        <v>0.03440598697</v>
      </c>
      <c r="F619" s="8"/>
      <c r="G619" s="8"/>
      <c r="H619" s="61" t="s">
        <v>77</v>
      </c>
      <c r="I619" s="74">
        <f>I616-$E$7</f>
        <v>0.000143829238</v>
      </c>
      <c r="J619" s="71">
        <f>I619-(I617*42)</f>
        <v>-0.0009752068615</v>
      </c>
      <c r="K619" s="3"/>
    </row>
    <row r="620">
      <c r="A620" s="3"/>
      <c r="B620" s="8"/>
      <c r="C620" s="62"/>
      <c r="D620" s="8"/>
      <c r="E620" s="67"/>
      <c r="F620" s="53"/>
      <c r="G620" s="52"/>
      <c r="H620" s="3"/>
      <c r="I620" s="3"/>
      <c r="J620" s="61" t="s">
        <v>86</v>
      </c>
      <c r="K620" s="49">
        <f>G611+K610</f>
        <v>195</v>
      </c>
    </row>
    <row r="621">
      <c r="A621" s="36">
        <f>1+A611</f>
        <v>63</v>
      </c>
      <c r="B621" s="35" t="s">
        <v>64</v>
      </c>
      <c r="C621" s="8"/>
      <c r="D621" s="4" t="s">
        <v>65</v>
      </c>
      <c r="E621" s="68"/>
      <c r="F621" s="69" t="s">
        <v>70</v>
      </c>
      <c r="G621" s="76">
        <v>1.0</v>
      </c>
      <c r="H621" s="61" t="s">
        <v>84</v>
      </c>
      <c r="I621" s="71">
        <f>C619-(J621*sum(C617:C618))</f>
        <v>0.0001632429437</v>
      </c>
      <c r="J621" s="66">
        <v>185.0</v>
      </c>
      <c r="K621" s="3"/>
    </row>
    <row r="622">
      <c r="A622" s="3"/>
      <c r="B622" s="8" t="s">
        <v>69</v>
      </c>
      <c r="C622" s="40">
        <f>$G$1</f>
        <v>0.00002618254545</v>
      </c>
      <c r="D622" s="8" t="s">
        <v>69</v>
      </c>
      <c r="E622" s="40">
        <f t="shared" ref="E622:E624" si="62">$G$1</f>
        <v>0.00002618254545</v>
      </c>
      <c r="F622" s="8" t="s">
        <v>73</v>
      </c>
      <c r="G622" s="16">
        <f>200-K620</f>
        <v>5</v>
      </c>
      <c r="H622" s="3" t="s">
        <v>69</v>
      </c>
      <c r="I622" s="57">
        <f>$E$2</f>
        <v>0.00002618254545</v>
      </c>
      <c r="J622" s="3"/>
      <c r="K622" s="3"/>
    </row>
    <row r="623">
      <c r="A623" s="3"/>
      <c r="B623" s="8" t="s">
        <v>72</v>
      </c>
      <c r="C623" s="42">
        <f>($G$1*((G622-G621)/G621))*$G$5</f>
        <v>0.0000000003917289637</v>
      </c>
      <c r="D623" s="8" t="s">
        <v>72</v>
      </c>
      <c r="E623" s="44">
        <f t="shared" si="62"/>
        <v>0.00002618254545</v>
      </c>
      <c r="F623" s="58" t="s">
        <v>75</v>
      </c>
      <c r="G623" s="72">
        <f>sum(C622:C625)+sum(C627:C628)</f>
        <v>0.0002881301876</v>
      </c>
      <c r="H623" s="3" t="s">
        <v>72</v>
      </c>
      <c r="I623" s="42">
        <f>$E$3</f>
        <v>0</v>
      </c>
      <c r="J623" s="3"/>
      <c r="K623" s="3"/>
    </row>
    <row r="624">
      <c r="A624" s="8"/>
      <c r="B624" s="8" t="s">
        <v>74</v>
      </c>
      <c r="C624" s="40">
        <f>$G$1*((G622-G621)/G621)</f>
        <v>0.0001047301818</v>
      </c>
      <c r="D624" s="8" t="s">
        <v>74</v>
      </c>
      <c r="E624" s="40">
        <f t="shared" si="62"/>
        <v>0.00002618254545</v>
      </c>
      <c r="F624" s="3" t="s">
        <v>85</v>
      </c>
      <c r="G624" s="60">
        <f>Round(G622/G621,0)</f>
        <v>5</v>
      </c>
      <c r="H624" s="3" t="s">
        <v>74</v>
      </c>
      <c r="I624" s="57">
        <f>$G$1</f>
        <v>0.00002618254545</v>
      </c>
      <c r="J624" s="3"/>
      <c r="K624" s="3"/>
    </row>
    <row r="625">
      <c r="A625" s="3"/>
      <c r="B625" s="8" t="s">
        <v>76</v>
      </c>
      <c r="C625" s="44">
        <f>($G$1*2)*$G$5</f>
        <v>0.0000000001958644819</v>
      </c>
      <c r="D625" s="3"/>
      <c r="E625" s="3"/>
      <c r="F625" s="3"/>
      <c r="G625" s="3"/>
      <c r="H625" s="3"/>
      <c r="I625" s="3"/>
      <c r="J625" s="3"/>
      <c r="K625" s="3"/>
    </row>
    <row r="626">
      <c r="A626" s="60">
        <f>A616+J621</f>
        <v>36363</v>
      </c>
      <c r="B626" s="4" t="s">
        <v>77</v>
      </c>
      <c r="C626" s="73">
        <f>E619-(SUM(C622:C625)+(E617*J621))</f>
        <v>0.02934598607</v>
      </c>
      <c r="D626" s="4" t="s">
        <v>77</v>
      </c>
      <c r="E626" s="49">
        <f>E619-(J621*E617)</f>
        <v>0.02947689939</v>
      </c>
      <c r="F626" s="3"/>
      <c r="G626" s="3"/>
      <c r="H626" s="61" t="s">
        <v>77</v>
      </c>
      <c r="I626" s="74">
        <f>(I621-(sum(I622:I624)))</f>
        <v>0.0001108777548</v>
      </c>
      <c r="J626" s="3"/>
      <c r="K626" s="3"/>
    </row>
    <row r="627">
      <c r="A627" s="3"/>
      <c r="B627" s="8" t="s">
        <v>80</v>
      </c>
      <c r="C627" s="40">
        <f>($G$1*(((G622-G621)/G621)+1))</f>
        <v>0.0001309127273</v>
      </c>
      <c r="D627" s="8" t="s">
        <v>81</v>
      </c>
      <c r="E627" s="57">
        <f>$G$1+$G$6</f>
        <v>0.00002664371665</v>
      </c>
      <c r="F627" s="3"/>
      <c r="G627" s="67"/>
      <c r="H627" s="3" t="s">
        <v>81</v>
      </c>
      <c r="I627" s="57">
        <f>$E$7</f>
        <v>0.00002664371665</v>
      </c>
      <c r="J627" s="3"/>
      <c r="K627" s="3"/>
    </row>
    <row r="628">
      <c r="A628" s="3"/>
      <c r="B628" s="8" t="s">
        <v>82</v>
      </c>
      <c r="C628" s="40">
        <f>$G$1+((128*5E-11)*19)</f>
        <v>0.00002630414545</v>
      </c>
      <c r="D628" s="8"/>
      <c r="E628" s="8"/>
      <c r="F628" s="8"/>
      <c r="G628" s="3"/>
      <c r="H628" s="8"/>
      <c r="I628" s="3"/>
      <c r="J628" s="3"/>
      <c r="K628" s="3"/>
    </row>
    <row r="629">
      <c r="A629" s="3"/>
      <c r="B629" s="4" t="s">
        <v>77</v>
      </c>
      <c r="C629" s="75">
        <f>C626-(sum(C627:C628))</f>
        <v>0.0291887692</v>
      </c>
      <c r="D629" s="4" t="s">
        <v>77</v>
      </c>
      <c r="E629" s="45">
        <f>E626-$E$7</f>
        <v>0.02945025567</v>
      </c>
      <c r="F629" s="8"/>
      <c r="G629" s="8"/>
      <c r="H629" s="61" t="s">
        <v>77</v>
      </c>
      <c r="I629" s="74">
        <f>I626-$E$7</f>
        <v>0.00008423403817</v>
      </c>
      <c r="J629" s="71">
        <f>I629-(I627*42)</f>
        <v>-0.001034802061</v>
      </c>
      <c r="K629" s="3"/>
    </row>
    <row r="630">
      <c r="A630" s="3"/>
      <c r="B630" s="8"/>
      <c r="C630" s="62"/>
      <c r="D630" s="8"/>
      <c r="E630" s="67"/>
      <c r="F630" s="53"/>
      <c r="G630" s="52"/>
      <c r="H630" s="3"/>
      <c r="I630" s="3"/>
      <c r="J630" s="61" t="s">
        <v>86</v>
      </c>
      <c r="K630" s="49">
        <f>G621+K620</f>
        <v>196</v>
      </c>
    </row>
    <row r="631">
      <c r="A631" s="36">
        <f>1+A621</f>
        <v>64</v>
      </c>
      <c r="B631" s="35" t="s">
        <v>64</v>
      </c>
      <c r="C631" s="8"/>
      <c r="D631" s="4" t="s">
        <v>65</v>
      </c>
      <c r="E631" s="68"/>
      <c r="F631" s="69" t="s">
        <v>70</v>
      </c>
      <c r="G631" s="76">
        <v>1.0</v>
      </c>
      <c r="H631" s="61" t="s">
        <v>84</v>
      </c>
      <c r="I631" s="71">
        <f>C629-(J631*sum(C627:C628))</f>
        <v>0.0002608646166</v>
      </c>
      <c r="J631" s="66">
        <v>184.0</v>
      </c>
      <c r="K631" s="3"/>
    </row>
    <row r="632">
      <c r="A632" s="3"/>
      <c r="B632" s="8" t="s">
        <v>69</v>
      </c>
      <c r="C632" s="40">
        <f>$G$1</f>
        <v>0.00002618254545</v>
      </c>
      <c r="D632" s="8" t="s">
        <v>69</v>
      </c>
      <c r="E632" s="40">
        <f t="shared" ref="E632:E634" si="63">$G$1</f>
        <v>0.00002618254545</v>
      </c>
      <c r="F632" s="8" t="s">
        <v>73</v>
      </c>
      <c r="G632" s="16">
        <f>200-K630</f>
        <v>4</v>
      </c>
      <c r="H632" s="3" t="s">
        <v>69</v>
      </c>
      <c r="I632" s="57">
        <f>$E$2</f>
        <v>0.00002618254545</v>
      </c>
      <c r="J632" s="3"/>
      <c r="K632" s="3"/>
    </row>
    <row r="633">
      <c r="A633" s="3"/>
      <c r="B633" s="8" t="s">
        <v>72</v>
      </c>
      <c r="C633" s="42">
        <f>($G$1*((G632-G631)/G631))*$G$5</f>
        <v>0.0000000002937967228</v>
      </c>
      <c r="D633" s="8" t="s">
        <v>72</v>
      </c>
      <c r="E633" s="44">
        <f t="shared" si="63"/>
        <v>0.00002618254545</v>
      </c>
      <c r="F633" s="58" t="s">
        <v>75</v>
      </c>
      <c r="G633" s="72">
        <f>sum(C632:C635)+sum(C637:C638)</f>
        <v>0.0002357649988</v>
      </c>
      <c r="H633" s="3" t="s">
        <v>72</v>
      </c>
      <c r="I633" s="42">
        <f>$E$3</f>
        <v>0</v>
      </c>
      <c r="J633" s="3"/>
      <c r="K633" s="3"/>
    </row>
    <row r="634">
      <c r="A634" s="8"/>
      <c r="B634" s="8" t="s">
        <v>74</v>
      </c>
      <c r="C634" s="40">
        <f>$G$1*((G632-G631)/G631)</f>
        <v>0.00007854763636</v>
      </c>
      <c r="D634" s="8" t="s">
        <v>74</v>
      </c>
      <c r="E634" s="40">
        <f t="shared" si="63"/>
        <v>0.00002618254545</v>
      </c>
      <c r="F634" s="3" t="s">
        <v>85</v>
      </c>
      <c r="G634" s="60">
        <f>Round(G632/G631,0)</f>
        <v>4</v>
      </c>
      <c r="H634" s="3" t="s">
        <v>74</v>
      </c>
      <c r="I634" s="57">
        <f>$G$1</f>
        <v>0.00002618254545</v>
      </c>
      <c r="J634" s="3"/>
      <c r="K634" s="3"/>
    </row>
    <row r="635">
      <c r="A635" s="3"/>
      <c r="B635" s="8" t="s">
        <v>76</v>
      </c>
      <c r="C635" s="44">
        <f>($G$1*2)*$G$5</f>
        <v>0.0000000001958644819</v>
      </c>
      <c r="D635" s="3"/>
      <c r="E635" s="3"/>
      <c r="F635" s="3"/>
      <c r="G635" s="3"/>
      <c r="H635" s="3"/>
      <c r="I635" s="3"/>
      <c r="J635" s="3"/>
      <c r="K635" s="3"/>
    </row>
    <row r="636">
      <c r="A636" s="60">
        <f>A626+J631</f>
        <v>36547</v>
      </c>
      <c r="B636" s="4" t="s">
        <v>77</v>
      </c>
      <c r="C636" s="73">
        <f>E629-(SUM(C632:C635)+(E627*J631))</f>
        <v>0.02444308113</v>
      </c>
      <c r="D636" s="4" t="s">
        <v>77</v>
      </c>
      <c r="E636" s="49">
        <f>E629-(J631*E627)</f>
        <v>0.0245478118</v>
      </c>
      <c r="F636" s="3"/>
      <c r="G636" s="3"/>
      <c r="H636" s="61" t="s">
        <v>77</v>
      </c>
      <c r="I636" s="74">
        <f>(I631-(sum(I632:I634)))</f>
        <v>0.0002084994277</v>
      </c>
      <c r="J636" s="3"/>
      <c r="K636" s="3"/>
    </row>
    <row r="637">
      <c r="A637" s="3"/>
      <c r="B637" s="8" t="s">
        <v>80</v>
      </c>
      <c r="C637" s="40">
        <f>($G$1*(((G632-G631)/G631)+1))</f>
        <v>0.0001047301818</v>
      </c>
      <c r="D637" s="8" t="s">
        <v>81</v>
      </c>
      <c r="E637" s="57">
        <f>$G$1+$G$6</f>
        <v>0.00002664371665</v>
      </c>
      <c r="F637" s="3"/>
      <c r="G637" s="67"/>
      <c r="H637" s="3" t="s">
        <v>81</v>
      </c>
      <c r="I637" s="57">
        <f>$E$7</f>
        <v>0.00002664371665</v>
      </c>
      <c r="J637" s="3"/>
      <c r="K637" s="3"/>
    </row>
    <row r="638">
      <c r="A638" s="3"/>
      <c r="B638" s="8" t="s">
        <v>82</v>
      </c>
      <c r="C638" s="40">
        <f>$G$1+((128*5E-11)*19)</f>
        <v>0.00002630414545</v>
      </c>
      <c r="D638" s="8"/>
      <c r="E638" s="8"/>
      <c r="F638" s="8"/>
      <c r="G638" s="3"/>
      <c r="H638" s="8"/>
      <c r="I638" s="3"/>
      <c r="J638" s="3"/>
      <c r="K638" s="3"/>
    </row>
    <row r="639">
      <c r="A639" s="3"/>
      <c r="B639" s="4" t="s">
        <v>77</v>
      </c>
      <c r="C639" s="75">
        <f>C636-(sum(C637:C638))</f>
        <v>0.02431204681</v>
      </c>
      <c r="D639" s="4" t="s">
        <v>77</v>
      </c>
      <c r="E639" s="45">
        <f>E636-$E$7</f>
        <v>0.02452116809</v>
      </c>
      <c r="F639" s="8"/>
      <c r="G639" s="8"/>
      <c r="H639" s="61" t="s">
        <v>77</v>
      </c>
      <c r="I639" s="74">
        <f>I636-$E$7</f>
        <v>0.0001818557111</v>
      </c>
      <c r="J639" s="71">
        <f>I639-(I637*42)</f>
        <v>-0.0009371803884</v>
      </c>
      <c r="K639" s="3"/>
    </row>
    <row r="640">
      <c r="A640" s="3"/>
      <c r="B640" s="8"/>
      <c r="C640" s="62"/>
      <c r="D640" s="8"/>
      <c r="E640" s="67"/>
      <c r="F640" s="53"/>
      <c r="G640" s="52"/>
      <c r="H640" s="3"/>
      <c r="I640" s="3"/>
      <c r="J640" s="61" t="s">
        <v>86</v>
      </c>
      <c r="K640" s="49">
        <f>G631+K630</f>
        <v>197</v>
      </c>
    </row>
    <row r="641">
      <c r="A641" s="36">
        <f>1+A631</f>
        <v>65</v>
      </c>
      <c r="B641" s="35" t="s">
        <v>64</v>
      </c>
      <c r="C641" s="8"/>
      <c r="D641" s="4" t="s">
        <v>65</v>
      </c>
      <c r="E641" s="68"/>
      <c r="F641" s="69" t="s">
        <v>70</v>
      </c>
      <c r="G641" s="76">
        <v>1.0</v>
      </c>
      <c r="H641" s="61" t="s">
        <v>84</v>
      </c>
      <c r="I641" s="71">
        <f>C639-(J641*sum(C637:C638))</f>
        <v>0.000201730588</v>
      </c>
      <c r="J641" s="66">
        <v>184.0</v>
      </c>
      <c r="K641" s="3"/>
    </row>
    <row r="642">
      <c r="A642" s="3"/>
      <c r="B642" s="8" t="s">
        <v>69</v>
      </c>
      <c r="C642" s="40">
        <f>$G$1</f>
        <v>0.00002618254545</v>
      </c>
      <c r="D642" s="8" t="s">
        <v>69</v>
      </c>
      <c r="E642" s="40">
        <f t="shared" ref="E642:E644" si="64">$G$1</f>
        <v>0.00002618254545</v>
      </c>
      <c r="F642" s="8" t="s">
        <v>73</v>
      </c>
      <c r="G642" s="16">
        <f>200-K640</f>
        <v>3</v>
      </c>
      <c r="H642" s="3" t="s">
        <v>69</v>
      </c>
      <c r="I642" s="57">
        <f>$E$2</f>
        <v>0.00002618254545</v>
      </c>
      <c r="J642" s="3"/>
      <c r="K642" s="3"/>
    </row>
    <row r="643">
      <c r="A643" s="3"/>
      <c r="B643" s="8" t="s">
        <v>72</v>
      </c>
      <c r="C643" s="42">
        <f>($G$1*((G642-G641)/G641))*$G$5</f>
        <v>0.0000000001958644819</v>
      </c>
      <c r="D643" s="8" t="s">
        <v>72</v>
      </c>
      <c r="E643" s="44">
        <f t="shared" si="64"/>
        <v>0.00002618254545</v>
      </c>
      <c r="F643" s="58" t="s">
        <v>75</v>
      </c>
      <c r="G643" s="72">
        <f>sum(C642:C645)+sum(C647:C648)</f>
        <v>0.0001833998099</v>
      </c>
      <c r="H643" s="3" t="s">
        <v>72</v>
      </c>
      <c r="I643" s="42">
        <f>$E$3</f>
        <v>0</v>
      </c>
      <c r="J643" s="3"/>
      <c r="K643" s="3"/>
    </row>
    <row r="644">
      <c r="A644" s="8"/>
      <c r="B644" s="8" t="s">
        <v>74</v>
      </c>
      <c r="C644" s="40">
        <f>$G$1*((G642-G641)/G641)</f>
        <v>0.00005236509091</v>
      </c>
      <c r="D644" s="8" t="s">
        <v>74</v>
      </c>
      <c r="E644" s="40">
        <f t="shared" si="64"/>
        <v>0.00002618254545</v>
      </c>
      <c r="F644" s="3" t="s">
        <v>85</v>
      </c>
      <c r="G644" s="60">
        <f>Round(G642/G641,0)</f>
        <v>3</v>
      </c>
      <c r="H644" s="3" t="s">
        <v>74</v>
      </c>
      <c r="I644" s="57">
        <f>$G$1</f>
        <v>0.00002618254545</v>
      </c>
      <c r="J644" s="3"/>
      <c r="K644" s="3"/>
    </row>
    <row r="645">
      <c r="A645" s="3"/>
      <c r="B645" s="8" t="s">
        <v>76</v>
      </c>
      <c r="C645" s="44">
        <f>($G$1*2)*$G$5</f>
        <v>0.0000000001958644819</v>
      </c>
      <c r="D645" s="3"/>
      <c r="E645" s="3"/>
      <c r="F645" s="3"/>
      <c r="G645" s="3"/>
      <c r="H645" s="3"/>
      <c r="I645" s="3"/>
      <c r="J645" s="3"/>
      <c r="K645" s="3"/>
    </row>
    <row r="646">
      <c r="A646" s="60">
        <f>A636+J641</f>
        <v>36731</v>
      </c>
      <c r="B646" s="4" t="s">
        <v>77</v>
      </c>
      <c r="C646" s="73">
        <f>E639-(SUM(C642:C645)+(E637*J641))</f>
        <v>0.0195401762</v>
      </c>
      <c r="D646" s="4" t="s">
        <v>77</v>
      </c>
      <c r="E646" s="49">
        <f>E639-(J641*E637)</f>
        <v>0.01961872422</v>
      </c>
      <c r="F646" s="3"/>
      <c r="G646" s="3"/>
      <c r="H646" s="61" t="s">
        <v>77</v>
      </c>
      <c r="I646" s="74">
        <f>(I641-(sum(I642:I644)))</f>
        <v>0.0001493653991</v>
      </c>
      <c r="J646" s="3"/>
      <c r="K646" s="3"/>
    </row>
    <row r="647">
      <c r="A647" s="3"/>
      <c r="B647" s="8" t="s">
        <v>80</v>
      </c>
      <c r="C647" s="40">
        <f>($G$1*(((G642-G641)/G641)+1))</f>
        <v>0.00007854763636</v>
      </c>
      <c r="D647" s="8" t="s">
        <v>81</v>
      </c>
      <c r="E647" s="57">
        <f>$G$1+$G$6</f>
        <v>0.00002664371665</v>
      </c>
      <c r="F647" s="3"/>
      <c r="G647" s="67"/>
      <c r="H647" s="3" t="s">
        <v>81</v>
      </c>
      <c r="I647" s="57">
        <f>$E$7</f>
        <v>0.00002664371665</v>
      </c>
      <c r="J647" s="3"/>
      <c r="K647" s="3"/>
    </row>
    <row r="648">
      <c r="A648" s="3"/>
      <c r="B648" s="8" t="s">
        <v>82</v>
      </c>
      <c r="C648" s="40">
        <f>$G$1+((128*5E-11)*19)</f>
        <v>0.00002630414545</v>
      </c>
      <c r="D648" s="8"/>
      <c r="E648" s="8"/>
      <c r="F648" s="8"/>
      <c r="G648" s="3"/>
      <c r="H648" s="8"/>
      <c r="I648" s="3"/>
      <c r="J648" s="3"/>
      <c r="K648" s="3"/>
    </row>
    <row r="649">
      <c r="A649" s="3"/>
      <c r="B649" s="4" t="s">
        <v>77</v>
      </c>
      <c r="C649" s="75">
        <f>C646-(sum(C647:C648))</f>
        <v>0.01943532441</v>
      </c>
      <c r="D649" s="4" t="s">
        <v>77</v>
      </c>
      <c r="E649" s="45">
        <f>E646-$E$7</f>
        <v>0.01959208051</v>
      </c>
      <c r="F649" s="8"/>
      <c r="G649" s="8"/>
      <c r="H649" s="61" t="s">
        <v>77</v>
      </c>
      <c r="I649" s="74">
        <f>I646-$E$7</f>
        <v>0.0001227216825</v>
      </c>
      <c r="J649" s="71">
        <f>I649-(I647*42)</f>
        <v>-0.000996314417</v>
      </c>
      <c r="K649" s="3"/>
    </row>
    <row r="650">
      <c r="A650" s="3"/>
      <c r="B650" s="8"/>
      <c r="C650" s="62"/>
      <c r="D650" s="8"/>
      <c r="E650" s="67"/>
      <c r="F650" s="53"/>
      <c r="G650" s="52"/>
      <c r="H650" s="3"/>
      <c r="I650" s="3"/>
      <c r="J650" s="61" t="s">
        <v>86</v>
      </c>
      <c r="K650" s="49">
        <f>G641+K640</f>
        <v>198</v>
      </c>
    </row>
    <row r="651">
      <c r="A651" s="36">
        <f>1+A641</f>
        <v>66</v>
      </c>
      <c r="B651" s="35" t="s">
        <v>64</v>
      </c>
      <c r="C651" s="8"/>
      <c r="D651" s="4" t="s">
        <v>65</v>
      </c>
      <c r="E651" s="68"/>
      <c r="F651" s="69" t="s">
        <v>70</v>
      </c>
      <c r="G651" s="76">
        <v>1.0</v>
      </c>
      <c r="H651" s="61" t="s">
        <v>84</v>
      </c>
      <c r="I651" s="71">
        <f>C649-(J651*sum(C647:C648))</f>
        <v>0.0001425965594</v>
      </c>
      <c r="J651" s="66">
        <v>184.0</v>
      </c>
      <c r="K651" s="3"/>
    </row>
    <row r="652">
      <c r="A652" s="3"/>
      <c r="B652" s="8" t="s">
        <v>69</v>
      </c>
      <c r="C652" s="40">
        <f>$G$1</f>
        <v>0.00002618254545</v>
      </c>
      <c r="D652" s="8" t="s">
        <v>69</v>
      </c>
      <c r="E652" s="40">
        <f t="shared" ref="E652:E654" si="65">$G$1</f>
        <v>0.00002618254545</v>
      </c>
      <c r="F652" s="8" t="s">
        <v>73</v>
      </c>
      <c r="G652" s="16">
        <f>200-K650</f>
        <v>2</v>
      </c>
      <c r="H652" s="3" t="s">
        <v>69</v>
      </c>
      <c r="I652" s="57">
        <f>$E$2</f>
        <v>0.00002618254545</v>
      </c>
      <c r="J652" s="3"/>
      <c r="K652" s="3"/>
    </row>
    <row r="653">
      <c r="A653" s="3"/>
      <c r="B653" s="8" t="s">
        <v>72</v>
      </c>
      <c r="C653" s="42">
        <f>($G$1*((G652-G651)/G651))*$G$5</f>
        <v>0</v>
      </c>
      <c r="D653" s="8" t="s">
        <v>72</v>
      </c>
      <c r="E653" s="44">
        <f t="shared" si="65"/>
        <v>0.00002618254545</v>
      </c>
      <c r="F653" s="58" t="s">
        <v>75</v>
      </c>
      <c r="G653" s="72">
        <f>sum(C652:C655)+sum(C657:C658)</f>
        <v>0.0001310346211</v>
      </c>
      <c r="H653" s="3" t="s">
        <v>72</v>
      </c>
      <c r="I653" s="42">
        <f>$E$3</f>
        <v>0</v>
      </c>
      <c r="J653" s="3"/>
      <c r="K653" s="3"/>
    </row>
    <row r="654">
      <c r="A654" s="8"/>
      <c r="B654" s="8" t="s">
        <v>74</v>
      </c>
      <c r="C654" s="40">
        <f>$G$1*((G652-G651)/G651)</f>
        <v>0.00002618254545</v>
      </c>
      <c r="D654" s="8" t="s">
        <v>74</v>
      </c>
      <c r="E654" s="40">
        <f t="shared" si="65"/>
        <v>0.00002618254545</v>
      </c>
      <c r="F654" s="3" t="s">
        <v>85</v>
      </c>
      <c r="G654" s="60">
        <f>Round(G652/G651,0)</f>
        <v>2</v>
      </c>
      <c r="H654" s="3" t="s">
        <v>74</v>
      </c>
      <c r="I654" s="57">
        <f>$G$1</f>
        <v>0.00002618254545</v>
      </c>
      <c r="J654" s="3"/>
      <c r="K654" s="3"/>
    </row>
    <row r="655">
      <c r="A655" s="3"/>
      <c r="B655" s="8" t="s">
        <v>76</v>
      </c>
      <c r="C655" s="44">
        <f>($G$1*2)*$G$5</f>
        <v>0.0000000001958644819</v>
      </c>
      <c r="D655" s="3"/>
      <c r="E655" s="3"/>
      <c r="F655" s="3"/>
      <c r="G655" s="3"/>
      <c r="H655" s="3"/>
      <c r="I655" s="3"/>
      <c r="J655" s="3"/>
      <c r="K655" s="3"/>
    </row>
    <row r="656">
      <c r="A656" s="60">
        <f>A646+J651</f>
        <v>36915</v>
      </c>
      <c r="B656" s="4" t="s">
        <v>77</v>
      </c>
      <c r="C656" s="73">
        <f>E649-(SUM(C652:C655)+(E647*J651))</f>
        <v>0.01463727126</v>
      </c>
      <c r="D656" s="4" t="s">
        <v>77</v>
      </c>
      <c r="E656" s="49">
        <f>E649-(J651*E647)</f>
        <v>0.01468963664</v>
      </c>
      <c r="F656" s="3"/>
      <c r="G656" s="3"/>
      <c r="H656" s="61" t="s">
        <v>77</v>
      </c>
      <c r="I656" s="74">
        <f>(I651-(sum(I652:I654)))</f>
        <v>0.00009023137052</v>
      </c>
      <c r="J656" s="3"/>
      <c r="K656" s="3"/>
    </row>
    <row r="657">
      <c r="A657" s="3"/>
      <c r="B657" s="8" t="s">
        <v>80</v>
      </c>
      <c r="C657" s="40">
        <f>($G$1*(((G652-G651)/G651)+1))</f>
        <v>0.00005236509091</v>
      </c>
      <c r="D657" s="8" t="s">
        <v>81</v>
      </c>
      <c r="E657" s="57">
        <f>$G$1+$G$6</f>
        <v>0.00002664371665</v>
      </c>
      <c r="F657" s="3"/>
      <c r="G657" s="67"/>
      <c r="H657" s="3" t="s">
        <v>81</v>
      </c>
      <c r="I657" s="57">
        <f>$E$7</f>
        <v>0.00002664371665</v>
      </c>
      <c r="J657" s="3"/>
      <c r="K657" s="3"/>
    </row>
    <row r="658">
      <c r="A658" s="3"/>
      <c r="B658" s="8" t="s">
        <v>82</v>
      </c>
      <c r="C658" s="40">
        <f>$G$1+((128*5E-11)*19)</f>
        <v>0.00002630414545</v>
      </c>
      <c r="D658" s="8"/>
      <c r="E658" s="8"/>
      <c r="F658" s="8"/>
      <c r="G658" s="3"/>
      <c r="H658" s="8"/>
      <c r="I658" s="3"/>
      <c r="J658" s="3"/>
      <c r="K658" s="3"/>
    </row>
    <row r="659">
      <c r="A659" s="3"/>
      <c r="B659" s="4" t="s">
        <v>77</v>
      </c>
      <c r="C659" s="75">
        <f>C656-(sum(C657:C658))</f>
        <v>0.01455860202</v>
      </c>
      <c r="D659" s="4" t="s">
        <v>77</v>
      </c>
      <c r="E659" s="45">
        <f>E656-$E$7</f>
        <v>0.01466299293</v>
      </c>
      <c r="F659" s="8"/>
      <c r="G659" s="8"/>
      <c r="H659" s="61" t="s">
        <v>77</v>
      </c>
      <c r="I659" s="74">
        <f>I656-$E$7</f>
        <v>0.00006358765386</v>
      </c>
      <c r="J659" s="71">
        <f>I659-(I657*42)</f>
        <v>-0.001055448446</v>
      </c>
      <c r="K659" s="3"/>
    </row>
    <row r="660">
      <c r="A660" s="3"/>
      <c r="B660" s="8"/>
      <c r="C660" s="62"/>
      <c r="D660" s="8"/>
      <c r="E660" s="67"/>
      <c r="F660" s="53"/>
      <c r="G660" s="52"/>
      <c r="H660" s="3"/>
      <c r="I660" s="3"/>
      <c r="J660" s="61" t="s">
        <v>86</v>
      </c>
      <c r="K660" s="49">
        <f>G651+K650</f>
        <v>199</v>
      </c>
    </row>
    <row r="661">
      <c r="A661" s="3"/>
      <c r="B661" s="3"/>
      <c r="C661" s="3"/>
      <c r="D661" s="61" t="s">
        <v>65</v>
      </c>
      <c r="E661" s="54"/>
      <c r="F661" s="3" t="s">
        <v>70</v>
      </c>
      <c r="G661" s="16">
        <v>1.0</v>
      </c>
      <c r="H661" s="61" t="s">
        <v>87</v>
      </c>
      <c r="I661" s="77">
        <f>C659-(J661*sum(C657:C658))</f>
        <v>0.0001621317671</v>
      </c>
      <c r="J661" s="11">
        <v>183.0</v>
      </c>
      <c r="K661" s="67"/>
    </row>
    <row r="662">
      <c r="A662" s="3"/>
      <c r="B662" s="3"/>
      <c r="C662" s="67"/>
      <c r="D662" s="3" t="s">
        <v>69</v>
      </c>
      <c r="E662" s="78">
        <f>$E$2</f>
        <v>0.00002618254545</v>
      </c>
      <c r="F662" s="3" t="s">
        <v>73</v>
      </c>
      <c r="G662" s="16">
        <f>200-K660</f>
        <v>1</v>
      </c>
      <c r="H662" s="3" t="s">
        <v>69</v>
      </c>
      <c r="I662" s="57">
        <f>$E$2</f>
        <v>0.00002618254545</v>
      </c>
      <c r="J662" s="3"/>
      <c r="K662" s="67"/>
    </row>
    <row r="663">
      <c r="A663" s="3"/>
      <c r="B663" s="3"/>
      <c r="C663" s="67"/>
      <c r="D663" s="3" t="s">
        <v>72</v>
      </c>
      <c r="E663" s="79">
        <f>$E$3</f>
        <v>0</v>
      </c>
      <c r="F663" s="53" t="s">
        <v>75</v>
      </c>
      <c r="G663" s="80">
        <f>sum(C662:C665)+sum(C667:C668)</f>
        <v>0</v>
      </c>
      <c r="H663" s="3" t="s">
        <v>72</v>
      </c>
      <c r="I663" s="42">
        <f>$E$3</f>
        <v>0</v>
      </c>
      <c r="J663" s="3"/>
      <c r="K663" s="67"/>
    </row>
    <row r="664">
      <c r="A664" s="3"/>
      <c r="B664" s="3"/>
      <c r="C664" s="67"/>
      <c r="D664" s="3" t="s">
        <v>74</v>
      </c>
      <c r="E664" s="57">
        <f>$G$1</f>
        <v>0.00002618254545</v>
      </c>
      <c r="F664" s="3" t="s">
        <v>85</v>
      </c>
      <c r="G664" s="60">
        <f>Round(G662/G661,0)</f>
        <v>1</v>
      </c>
      <c r="H664" s="3" t="s">
        <v>74</v>
      </c>
      <c r="I664" s="57">
        <f>$G$1</f>
        <v>0.00002618254545</v>
      </c>
      <c r="J664" s="3"/>
      <c r="K664" s="67"/>
    </row>
    <row r="665">
      <c r="A665" s="3"/>
      <c r="B665" s="3"/>
      <c r="C665" s="67"/>
      <c r="D665" s="3"/>
      <c r="E665" s="3"/>
      <c r="F665" s="3"/>
      <c r="G665" s="3"/>
      <c r="H665" s="3"/>
      <c r="I665" s="3"/>
      <c r="J665" s="3"/>
      <c r="K665" s="3"/>
    </row>
    <row r="666">
      <c r="A666" s="60">
        <f>A656+J661</f>
        <v>37098</v>
      </c>
      <c r="B666" s="3"/>
      <c r="C666" s="67"/>
      <c r="D666" s="61" t="s">
        <v>77</v>
      </c>
      <c r="E666" s="49">
        <f>E659-(J661*E657)</f>
        <v>0.009787192778</v>
      </c>
      <c r="F666" s="3"/>
      <c r="G666" s="3"/>
      <c r="H666" s="61" t="s">
        <v>77</v>
      </c>
      <c r="I666" s="74">
        <f>(I661-(sum(I662:I664)))</f>
        <v>0.0001097665783</v>
      </c>
      <c r="J666" s="3"/>
      <c r="K666" s="3"/>
    </row>
    <row r="667">
      <c r="A667" s="3"/>
      <c r="B667" s="3"/>
      <c r="C667" s="67"/>
      <c r="D667" s="3" t="s">
        <v>81</v>
      </c>
      <c r="E667" s="57">
        <f>$E$7</f>
        <v>0.00002664371665</v>
      </c>
      <c r="F667" s="3"/>
      <c r="G667" s="67"/>
      <c r="H667" s="3" t="s">
        <v>81</v>
      </c>
      <c r="I667" s="57">
        <f>$E$7</f>
        <v>0.00002664371665</v>
      </c>
      <c r="J667" s="3"/>
      <c r="K667" s="67"/>
    </row>
    <row r="668">
      <c r="A668" s="3"/>
      <c r="B668" s="3"/>
      <c r="C668" s="67"/>
      <c r="D668" s="3"/>
      <c r="E668" s="3"/>
      <c r="F668" s="3"/>
      <c r="G668" s="3"/>
      <c r="H668" s="3"/>
      <c r="I668" s="3"/>
      <c r="J668" s="60">
        <f>A666+463</f>
        <v>37561</v>
      </c>
      <c r="K668" s="3"/>
    </row>
    <row r="669">
      <c r="A669" s="3"/>
      <c r="B669" s="3"/>
      <c r="C669" s="3"/>
      <c r="D669" s="61" t="s">
        <v>77</v>
      </c>
      <c r="E669" s="45">
        <f>E666-$E$7</f>
        <v>0.009760549062</v>
      </c>
      <c r="F669" s="3"/>
      <c r="G669" s="3"/>
      <c r="H669" s="61" t="s">
        <v>77</v>
      </c>
      <c r="I669" s="74">
        <f>I666-$E$7</f>
        <v>0.00008312286161</v>
      </c>
      <c r="J669" s="71">
        <f>I669-(I657*306)</f>
        <v>-0.008069854435</v>
      </c>
      <c r="K669" s="3"/>
    </row>
    <row r="670">
      <c r="A670" s="3"/>
      <c r="B670" s="3"/>
      <c r="C670" s="3"/>
      <c r="D670" s="3"/>
      <c r="E670" s="81" t="s">
        <v>88</v>
      </c>
      <c r="F670" s="3"/>
      <c r="G670" s="3"/>
      <c r="H670" s="3"/>
      <c r="I670" s="3"/>
      <c r="J670" s="61" t="s">
        <v>86</v>
      </c>
      <c r="K670" s="60">
        <f>K660+G661</f>
        <v>200</v>
      </c>
    </row>
  </sheetData>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F00"/>
    <outlinePr summaryBelow="0" summaryRight="0"/>
  </sheetPr>
  <sheetViews>
    <sheetView workbookViewId="0"/>
  </sheetViews>
  <sheetFormatPr customHeight="1" defaultColWidth="12.63" defaultRowHeight="15.75"/>
  <cols>
    <col customWidth="1" min="4" max="4" width="15.63"/>
  </cols>
  <sheetData>
    <row r="1">
      <c r="A1" s="3" t="s">
        <v>89</v>
      </c>
      <c r="B1" s="82" t="s">
        <v>64</v>
      </c>
      <c r="C1" s="60">
        <v>1.0</v>
      </c>
      <c r="D1" s="61" t="s">
        <v>65</v>
      </c>
      <c r="E1" s="60">
        <v>1.0</v>
      </c>
      <c r="F1" s="83" t="s">
        <v>90</v>
      </c>
      <c r="G1" s="84">
        <f>Overview!H5*128</f>
        <v>0.00002618254545</v>
      </c>
      <c r="H1" s="3"/>
      <c r="I1" s="3"/>
    </row>
    <row r="2">
      <c r="A2" s="3"/>
      <c r="B2" s="3" t="s">
        <v>69</v>
      </c>
      <c r="C2" s="85">
        <f>G1</f>
        <v>0.00002618254545</v>
      </c>
      <c r="D2" s="3" t="s">
        <v>69</v>
      </c>
      <c r="E2" s="85">
        <f t="shared" ref="E2:E4" si="1">$G$1</f>
        <v>0.00002618254545</v>
      </c>
      <c r="F2" s="86" t="s">
        <v>70</v>
      </c>
      <c r="G2" s="16">
        <f>0.05*200</f>
        <v>10</v>
      </c>
      <c r="H2" s="3">
        <f>sum(C2:C4)</f>
        <v>0.001021119273</v>
      </c>
      <c r="I2" s="3">
        <f>G1*4</f>
        <v>0.0001047301818</v>
      </c>
    </row>
    <row r="3">
      <c r="A3" s="3"/>
      <c r="B3" s="3" t="s">
        <v>72</v>
      </c>
      <c r="C3" s="85">
        <f t="shared" ref="C3:C4" si="2">($G$1*(($G$3-$G$2)/$G$2))</f>
        <v>0.0004974683636</v>
      </c>
      <c r="D3" s="3" t="s">
        <v>72</v>
      </c>
      <c r="E3" s="85">
        <f t="shared" si="1"/>
        <v>0.00002618254545</v>
      </c>
      <c r="F3" s="86" t="s">
        <v>73</v>
      </c>
      <c r="G3" s="16">
        <v>200.0</v>
      </c>
      <c r="H3" s="3">
        <f>sum(C6:C7)</f>
        <v>0.0005237725091</v>
      </c>
      <c r="I3" s="3"/>
    </row>
    <row r="4">
      <c r="A4" s="3"/>
      <c r="B4" s="3" t="s">
        <v>74</v>
      </c>
      <c r="C4" s="84">
        <f t="shared" si="2"/>
        <v>0.0004974683636</v>
      </c>
      <c r="D4" s="3" t="s">
        <v>74</v>
      </c>
      <c r="E4" s="85">
        <f t="shared" si="1"/>
        <v>0.00002618254545</v>
      </c>
      <c r="F4" s="87" t="s">
        <v>91</v>
      </c>
      <c r="G4" s="25">
        <f>50*1E-11</f>
        <v>0.0000000005</v>
      </c>
      <c r="H4" s="8">
        <f>sum(H2:H3)</f>
        <v>0.001544891782</v>
      </c>
      <c r="I4" s="3"/>
    </row>
    <row r="5">
      <c r="A5" s="3"/>
      <c r="B5" s="61" t="s">
        <v>77</v>
      </c>
      <c r="C5" s="88">
        <f>C1-(SUM(C2:C4))</f>
        <v>0.9989788807</v>
      </c>
      <c r="D5" s="61" t="s">
        <v>77</v>
      </c>
      <c r="E5" s="49">
        <f>1-(sum(E2:E4))</f>
        <v>0.9999214524</v>
      </c>
      <c r="F5" s="3"/>
      <c r="G5" s="3"/>
      <c r="H5" s="3"/>
      <c r="I5" s="3"/>
    </row>
    <row r="6">
      <c r="A6" s="49">
        <v>1.0</v>
      </c>
      <c r="B6" s="3" t="s">
        <v>80</v>
      </c>
      <c r="C6" s="85">
        <f>(($G$1*(($G$3-$G$2)/$G$2)))</f>
        <v>0.0004974683636</v>
      </c>
      <c r="D6" s="3" t="s">
        <v>81</v>
      </c>
      <c r="E6" s="85">
        <f>G1</f>
        <v>0.00002618254545</v>
      </c>
      <c r="F6" s="3"/>
      <c r="G6" s="3"/>
      <c r="H6" s="3"/>
      <c r="I6" s="3"/>
    </row>
    <row r="7">
      <c r="A7" s="3"/>
      <c r="B7" s="3" t="s">
        <v>82</v>
      </c>
      <c r="C7" s="89">
        <f>((128*5E-11)*19)+G1</f>
        <v>0.00002630414545</v>
      </c>
      <c r="D7" s="3"/>
      <c r="E7" s="3"/>
      <c r="F7" s="3"/>
      <c r="G7" s="3"/>
      <c r="H7" s="3"/>
      <c r="I7" s="3"/>
    </row>
    <row r="8">
      <c r="A8" s="3"/>
      <c r="B8" s="61" t="s">
        <v>77</v>
      </c>
      <c r="C8" s="49">
        <f>C5-(sum(C6:C7))</f>
        <v>0.9984551082</v>
      </c>
      <c r="D8" s="61" t="s">
        <v>77</v>
      </c>
      <c r="E8" s="49">
        <f>E5-E6</f>
        <v>0.9998952698</v>
      </c>
      <c r="F8" s="3"/>
      <c r="G8" s="3"/>
      <c r="H8" s="3"/>
      <c r="I8" s="3"/>
    </row>
    <row r="9">
      <c r="A9" s="3"/>
      <c r="B9" s="3"/>
      <c r="C9" s="67"/>
      <c r="D9" s="3"/>
      <c r="E9" s="3"/>
      <c r="F9" s="53"/>
      <c r="G9" s="53"/>
      <c r="H9" s="3"/>
      <c r="I9" s="3"/>
    </row>
    <row r="10">
      <c r="A10" s="3"/>
      <c r="B10" s="3" t="s">
        <v>69</v>
      </c>
      <c r="C10" s="85">
        <f>$G$1</f>
        <v>0.00002618254545</v>
      </c>
      <c r="D10" s="3" t="s">
        <v>69</v>
      </c>
      <c r="E10" s="85">
        <f t="shared" ref="E10:E12" si="3">$G$1</f>
        <v>0.00002618254545</v>
      </c>
      <c r="F10" s="3" t="s">
        <v>92</v>
      </c>
      <c r="G10" s="16">
        <f>ROUND(0.05*G11,0)</f>
        <v>10</v>
      </c>
      <c r="H10" s="3" t="s">
        <v>93</v>
      </c>
      <c r="I10" s="60">
        <f>C8-(sum(C6:C7)*I11)</f>
        <v>-0.0003790666182</v>
      </c>
    </row>
    <row r="11">
      <c r="A11" s="3"/>
      <c r="B11" s="3" t="s">
        <v>72</v>
      </c>
      <c r="C11" s="85">
        <f>($G$1*((G11-G10)/G10))</f>
        <v>0.0004712858182</v>
      </c>
      <c r="D11" s="3" t="s">
        <v>72</v>
      </c>
      <c r="E11" s="85">
        <f t="shared" si="3"/>
        <v>0.00002618254545</v>
      </c>
      <c r="F11" s="3" t="s">
        <v>73</v>
      </c>
      <c r="G11" s="16">
        <f>G3-G2</f>
        <v>190</v>
      </c>
      <c r="H11" s="3"/>
      <c r="I11" s="66">
        <v>1907.0</v>
      </c>
    </row>
    <row r="12">
      <c r="A12" s="3"/>
      <c r="B12" s="3" t="s">
        <v>74</v>
      </c>
      <c r="C12" s="85">
        <f>($G$1*((G11-G10)/G10))</f>
        <v>0.0004712858182</v>
      </c>
      <c r="D12" s="3" t="s">
        <v>74</v>
      </c>
      <c r="E12" s="85">
        <f t="shared" si="3"/>
        <v>0.00002618254545</v>
      </c>
      <c r="F12" s="90" t="s">
        <v>94</v>
      </c>
      <c r="G12" s="3"/>
      <c r="H12" s="3"/>
      <c r="I12" s="3"/>
    </row>
    <row r="13">
      <c r="A13" s="3"/>
      <c r="B13" s="61" t="s">
        <v>77</v>
      </c>
      <c r="C13" s="88">
        <f>C8-(SUM(C10:C12)+(I11*E6))</f>
        <v>0.9475562399</v>
      </c>
      <c r="D13" s="61" t="s">
        <v>77</v>
      </c>
      <c r="E13" s="49">
        <f>E8-((E6*I11)+sum(E10:E12))</f>
        <v>0.949886608</v>
      </c>
      <c r="F13" s="53" t="s">
        <v>95</v>
      </c>
      <c r="G13" s="80">
        <f>round(190/10,0)</f>
        <v>19</v>
      </c>
      <c r="H13" s="3"/>
      <c r="I13" s="3"/>
    </row>
    <row r="14">
      <c r="A14" s="49">
        <f>I11+A6</f>
        <v>1908</v>
      </c>
      <c r="B14" s="3" t="s">
        <v>80</v>
      </c>
      <c r="C14" s="85">
        <f>($G$1*((G11-G10)/G10))</f>
        <v>0.0004712858182</v>
      </c>
      <c r="D14" s="3" t="s">
        <v>81</v>
      </c>
      <c r="E14" s="85">
        <f>$G$1</f>
        <v>0.00002618254545</v>
      </c>
      <c r="F14" s="3"/>
      <c r="G14" s="3"/>
      <c r="H14" s="3"/>
      <c r="I14" s="3"/>
    </row>
    <row r="15">
      <c r="A15" s="3"/>
      <c r="B15" s="3" t="s">
        <v>82</v>
      </c>
      <c r="C15" s="89">
        <f>((128*5E-11)*(G13-1)+$G$1)</f>
        <v>0.00002629774545</v>
      </c>
      <c r="D15" s="3"/>
      <c r="E15" s="3"/>
      <c r="F15" s="3"/>
      <c r="G15" s="3"/>
      <c r="H15" s="3"/>
      <c r="I15" s="3"/>
    </row>
    <row r="16">
      <c r="A16" s="3"/>
      <c r="B16" s="61" t="s">
        <v>77</v>
      </c>
      <c r="C16" s="49">
        <f>C13-(sum(C14:C15))</f>
        <v>0.9470586563</v>
      </c>
      <c r="D16" s="61" t="s">
        <v>77</v>
      </c>
      <c r="E16" s="49">
        <f>E13-E14</f>
        <v>0.9498604255</v>
      </c>
      <c r="F16" s="3"/>
      <c r="G16" s="3"/>
      <c r="H16" s="3"/>
      <c r="I16" s="3"/>
    </row>
    <row r="17">
      <c r="A17" s="3"/>
      <c r="B17" s="3"/>
      <c r="C17" s="62"/>
      <c r="D17" s="3"/>
      <c r="E17" s="3"/>
      <c r="F17" s="53"/>
      <c r="G17" s="53"/>
      <c r="H17" s="3"/>
      <c r="I17" s="3"/>
    </row>
    <row r="18">
      <c r="A18" s="3"/>
      <c r="B18" s="3" t="s">
        <v>69</v>
      </c>
      <c r="C18" s="85">
        <f>$G$1</f>
        <v>0.00002618254545</v>
      </c>
      <c r="D18" s="3" t="s">
        <v>69</v>
      </c>
      <c r="E18" s="85">
        <f t="shared" ref="E18:E20" si="4">$G$1</f>
        <v>0.00002618254545</v>
      </c>
      <c r="F18" s="3" t="s">
        <v>92</v>
      </c>
      <c r="G18" s="16">
        <f>ROUND(0.05*G19,0)</f>
        <v>9</v>
      </c>
      <c r="H18" s="3" t="s">
        <v>93</v>
      </c>
      <c r="I18" s="60">
        <f>C16-(sum(C14:C15)*I19)</f>
        <v>-0.0003404488727</v>
      </c>
    </row>
    <row r="19">
      <c r="A19" s="3"/>
      <c r="B19" s="3" t="s">
        <v>72</v>
      </c>
      <c r="C19" s="85">
        <f>($G$1*((G19-G18)/G18))</f>
        <v>0.0004974683636</v>
      </c>
      <c r="D19" s="3" t="s">
        <v>72</v>
      </c>
      <c r="E19" s="85">
        <f t="shared" si="4"/>
        <v>0.00002618254545</v>
      </c>
      <c r="F19" s="3" t="s">
        <v>73</v>
      </c>
      <c r="G19" s="16">
        <f>G11-G10</f>
        <v>180</v>
      </c>
      <c r="H19" s="3"/>
      <c r="I19" s="66">
        <v>1904.0</v>
      </c>
    </row>
    <row r="20">
      <c r="A20" s="3"/>
      <c r="B20" s="3" t="s">
        <v>74</v>
      </c>
      <c r="C20" s="85">
        <f>($G$1*((G19-G18)/G18))</f>
        <v>0.0004974683636</v>
      </c>
      <c r="D20" s="3" t="s">
        <v>74</v>
      </c>
      <c r="E20" s="85">
        <f t="shared" si="4"/>
        <v>0.00002618254545</v>
      </c>
      <c r="F20" s="90" t="s">
        <v>94</v>
      </c>
      <c r="G20" s="3"/>
      <c r="H20" s="3"/>
      <c r="I20" s="3"/>
    </row>
    <row r="21">
      <c r="A21" s="3"/>
      <c r="B21" s="61" t="s">
        <v>77</v>
      </c>
      <c r="C21" s="88">
        <f>C16-(SUM(C18:C20)+(I19*E14))</f>
        <v>0.8961859705</v>
      </c>
      <c r="D21" s="61" t="s">
        <v>77</v>
      </c>
      <c r="E21" s="49">
        <f>E16-((E14*I19)+sum(E18:E20))</f>
        <v>0.8999303113</v>
      </c>
      <c r="F21" s="53" t="s">
        <v>95</v>
      </c>
      <c r="G21" s="80">
        <f>round(G19/G18,0)</f>
        <v>20</v>
      </c>
      <c r="H21" s="3"/>
      <c r="I21" s="3"/>
    </row>
    <row r="22">
      <c r="A22" s="49">
        <f>I19+A14</f>
        <v>3812</v>
      </c>
      <c r="B22" s="3" t="s">
        <v>80</v>
      </c>
      <c r="C22" s="85">
        <f>($G$1*((G19-G18)/G18))</f>
        <v>0.0004974683636</v>
      </c>
      <c r="D22" s="3" t="s">
        <v>81</v>
      </c>
      <c r="E22" s="85">
        <f>$G$1</f>
        <v>0.00002618254545</v>
      </c>
      <c r="F22" s="3"/>
      <c r="G22" s="3"/>
      <c r="H22" s="3"/>
      <c r="I22" s="3"/>
    </row>
    <row r="23">
      <c r="A23" s="3"/>
      <c r="B23" s="3" t="s">
        <v>82</v>
      </c>
      <c r="C23" s="89">
        <f>((128*5E-11)*(G21-1)+$G$1)</f>
        <v>0.00002630414545</v>
      </c>
      <c r="D23" s="3"/>
      <c r="E23" s="3"/>
      <c r="F23" s="3"/>
      <c r="G23" s="3"/>
      <c r="H23" s="3"/>
      <c r="I23" s="3"/>
    </row>
    <row r="24">
      <c r="A24" s="3"/>
      <c r="B24" s="61" t="s">
        <v>77</v>
      </c>
      <c r="C24" s="49">
        <f>C21-(sum(C22:C23))</f>
        <v>0.895662198</v>
      </c>
      <c r="D24" s="61" t="s">
        <v>77</v>
      </c>
      <c r="E24" s="49">
        <f>E21-E22</f>
        <v>0.8999041287</v>
      </c>
      <c r="F24" s="3"/>
      <c r="G24" s="3"/>
      <c r="H24" s="3"/>
      <c r="I24" s="3"/>
    </row>
    <row r="25">
      <c r="A25" s="3"/>
      <c r="B25" s="3"/>
      <c r="C25" s="62"/>
      <c r="D25" s="3"/>
      <c r="E25" s="3"/>
      <c r="F25" s="53"/>
      <c r="G25" s="53"/>
      <c r="H25" s="3"/>
      <c r="I25" s="3"/>
    </row>
    <row r="26">
      <c r="A26" s="3"/>
      <c r="B26" s="3" t="s">
        <v>69</v>
      </c>
      <c r="C26" s="85">
        <f>$G$1</f>
        <v>0.00002618254545</v>
      </c>
      <c r="D26" s="3" t="s">
        <v>69</v>
      </c>
      <c r="E26" s="85">
        <f t="shared" ref="E26:E28" si="5">$G$1</f>
        <v>0.00002618254545</v>
      </c>
      <c r="F26" s="3" t="s">
        <v>92</v>
      </c>
      <c r="G26" s="16">
        <f>ROUND(0.05*G27,0)</f>
        <v>9</v>
      </c>
      <c r="H26" s="3" t="s">
        <v>93</v>
      </c>
      <c r="I26" s="60">
        <f>C24-(sum(C22:C23)*I27)</f>
        <v>-0.0005125650909</v>
      </c>
    </row>
    <row r="27">
      <c r="A27" s="3"/>
      <c r="B27" s="3" t="s">
        <v>72</v>
      </c>
      <c r="C27" s="85">
        <f>($G$1*((G27-G26)/G26))</f>
        <v>0.0004712858182</v>
      </c>
      <c r="D27" s="3" t="s">
        <v>72</v>
      </c>
      <c r="E27" s="85">
        <f t="shared" si="5"/>
        <v>0.00002618254545</v>
      </c>
      <c r="F27" s="3" t="s">
        <v>73</v>
      </c>
      <c r="G27" s="16">
        <f>G19-G18</f>
        <v>171</v>
      </c>
      <c r="H27" s="3"/>
      <c r="I27" s="66">
        <v>1711.0</v>
      </c>
    </row>
    <row r="28">
      <c r="A28" s="3"/>
      <c r="B28" s="3" t="s">
        <v>74</v>
      </c>
      <c r="C28" s="85">
        <f>($G$1*((G27-G26)/G26))</f>
        <v>0.0004712858182</v>
      </c>
      <c r="D28" s="3" t="s">
        <v>74</v>
      </c>
      <c r="E28" s="85">
        <f t="shared" si="5"/>
        <v>0.00002618254545</v>
      </c>
      <c r="F28" s="90" t="s">
        <v>94</v>
      </c>
      <c r="G28" s="3"/>
      <c r="H28" s="3"/>
      <c r="I28" s="3"/>
    </row>
    <row r="29">
      <c r="A29" s="3"/>
      <c r="B29" s="61" t="s">
        <v>77</v>
      </c>
      <c r="C29" s="88">
        <f>C24-(SUM(C26:C28)+(I27*E22))</f>
        <v>0.8498951085</v>
      </c>
      <c r="D29" s="61" t="s">
        <v>77</v>
      </c>
      <c r="E29" s="49">
        <f>E24-((E22*I27)+sum(E26:E28))</f>
        <v>0.8550272458</v>
      </c>
      <c r="F29" s="53" t="s">
        <v>95</v>
      </c>
      <c r="G29" s="91">
        <f>round(G19/G18,0)</f>
        <v>20</v>
      </c>
      <c r="H29" s="3"/>
      <c r="I29" s="3"/>
    </row>
    <row r="30">
      <c r="A30" s="49">
        <f>I27+A22</f>
        <v>5523</v>
      </c>
      <c r="B30" s="3" t="s">
        <v>80</v>
      </c>
      <c r="C30" s="85">
        <f>($G$1*((G27-G26)/G26))</f>
        <v>0.0004712858182</v>
      </c>
      <c r="D30" s="3" t="s">
        <v>81</v>
      </c>
      <c r="E30" s="85">
        <f>$G$1</f>
        <v>0.00002618254545</v>
      </c>
      <c r="F30" s="3"/>
      <c r="G30" s="3"/>
      <c r="H30" s="3"/>
      <c r="I30" s="3"/>
    </row>
    <row r="31">
      <c r="A31" s="3"/>
      <c r="B31" s="3" t="s">
        <v>82</v>
      </c>
      <c r="C31" s="89">
        <f>((128*5E-11)*(G29-1)+$G$1)</f>
        <v>0.00002630414545</v>
      </c>
      <c r="D31" s="3"/>
      <c r="E31" s="3"/>
      <c r="F31" s="3"/>
      <c r="G31" s="3"/>
      <c r="H31" s="3"/>
      <c r="I31" s="3"/>
    </row>
    <row r="32">
      <c r="A32" s="3"/>
      <c r="B32" s="61" t="s">
        <v>77</v>
      </c>
      <c r="C32" s="49">
        <f>C29-(sum(C30:C31))</f>
        <v>0.8493975185</v>
      </c>
      <c r="D32" s="61" t="s">
        <v>77</v>
      </c>
      <c r="E32" s="49">
        <f>E29-E30</f>
        <v>0.8550010633</v>
      </c>
      <c r="F32" s="3"/>
      <c r="G32" s="3"/>
      <c r="H32" s="3"/>
      <c r="I32" s="3"/>
    </row>
    <row r="33">
      <c r="A33" s="3"/>
      <c r="B33" s="3"/>
      <c r="C33" s="62"/>
      <c r="D33" s="3"/>
      <c r="E33" s="3"/>
      <c r="F33" s="53"/>
      <c r="G33" s="53"/>
      <c r="H33" s="3"/>
      <c r="I33" s="3"/>
    </row>
    <row r="34">
      <c r="A34" s="3"/>
      <c r="B34" s="3" t="s">
        <v>69</v>
      </c>
      <c r="C34" s="85">
        <f>$G$1</f>
        <v>0.00002618254545</v>
      </c>
      <c r="D34" s="3" t="s">
        <v>69</v>
      </c>
      <c r="E34" s="85">
        <f t="shared" ref="E34:E36" si="6">$G$1</f>
        <v>0.00002618254545</v>
      </c>
      <c r="F34" s="3" t="s">
        <v>92</v>
      </c>
      <c r="G34" s="16">
        <f>ROUND(0.05*G35,0)</f>
        <v>8</v>
      </c>
      <c r="H34" s="3" t="s">
        <v>93</v>
      </c>
      <c r="I34" s="60">
        <f>C32-(sum(C30:C31)*I35)</f>
        <v>-0.0004861393455</v>
      </c>
    </row>
    <row r="35">
      <c r="A35" s="3"/>
      <c r="B35" s="3" t="s">
        <v>72</v>
      </c>
      <c r="C35" s="85">
        <f>($G$1*((G35-G34)/G34))</f>
        <v>0.000504014</v>
      </c>
      <c r="D35" s="3" t="s">
        <v>72</v>
      </c>
      <c r="E35" s="85">
        <f t="shared" si="6"/>
        <v>0.00002618254545</v>
      </c>
      <c r="F35" s="3" t="s">
        <v>73</v>
      </c>
      <c r="G35" s="16">
        <f>G27-G26</f>
        <v>162</v>
      </c>
      <c r="H35" s="3"/>
      <c r="I35" s="66">
        <v>1708.0</v>
      </c>
    </row>
    <row r="36">
      <c r="A36" s="3"/>
      <c r="B36" s="3" t="s">
        <v>74</v>
      </c>
      <c r="C36" s="85">
        <f>($G$1*((G35-G34)/G34))</f>
        <v>0.000504014</v>
      </c>
      <c r="D36" s="3" t="s">
        <v>74</v>
      </c>
      <c r="E36" s="85">
        <f t="shared" si="6"/>
        <v>0.00002618254545</v>
      </c>
      <c r="F36" s="90" t="s">
        <v>94</v>
      </c>
      <c r="G36" s="3"/>
      <c r="H36" s="3"/>
      <c r="I36" s="3"/>
    </row>
    <row r="37">
      <c r="A37" s="3"/>
      <c r="B37" s="61" t="s">
        <v>77</v>
      </c>
      <c r="C37" s="88">
        <f>C32-(SUM(C34:C36)+(I35*E30))</f>
        <v>0.8036435204</v>
      </c>
      <c r="D37" s="61" t="s">
        <v>77</v>
      </c>
      <c r="E37" s="49">
        <f>E32-((E30*I35)+sum(E34:E36))</f>
        <v>0.810202728</v>
      </c>
      <c r="F37" s="53" t="s">
        <v>95</v>
      </c>
      <c r="G37" s="91">
        <f>round(G19/G18,0)</f>
        <v>20</v>
      </c>
      <c r="H37" s="3"/>
      <c r="I37" s="3"/>
    </row>
    <row r="38">
      <c r="A38" s="49">
        <f>I35+A30</f>
        <v>7231</v>
      </c>
      <c r="B38" s="3" t="s">
        <v>80</v>
      </c>
      <c r="C38" s="85">
        <f>($G$1*((G35-G34)/G34))</f>
        <v>0.000504014</v>
      </c>
      <c r="D38" s="3" t="s">
        <v>81</v>
      </c>
      <c r="E38" s="85">
        <f>$G$1</f>
        <v>0.00002618254545</v>
      </c>
      <c r="F38" s="3"/>
      <c r="G38" s="3"/>
      <c r="H38" s="3"/>
      <c r="I38" s="3"/>
    </row>
    <row r="39">
      <c r="A39" s="3"/>
      <c r="B39" s="3" t="s">
        <v>82</v>
      </c>
      <c r="C39" s="89">
        <f>((128*5E-11)*(G37-1)+$G$1)</f>
        <v>0.00002630414545</v>
      </c>
      <c r="D39" s="3"/>
      <c r="E39" s="3"/>
      <c r="F39" s="3"/>
      <c r="G39" s="3"/>
      <c r="H39" s="3"/>
      <c r="I39" s="3"/>
    </row>
    <row r="40">
      <c r="A40" s="3"/>
      <c r="B40" s="61" t="s">
        <v>77</v>
      </c>
      <c r="C40" s="49">
        <f>C37-(sum(C38:C39))</f>
        <v>0.8031132022</v>
      </c>
      <c r="D40" s="61" t="s">
        <v>77</v>
      </c>
      <c r="E40" s="49">
        <f>E37-E38</f>
        <v>0.8101765455</v>
      </c>
      <c r="F40" s="3"/>
      <c r="G40" s="3"/>
      <c r="H40" s="3"/>
      <c r="I40" s="3"/>
    </row>
    <row r="41">
      <c r="A41" s="3"/>
      <c r="B41" s="3"/>
      <c r="C41" s="62"/>
      <c r="D41" s="3"/>
      <c r="E41" s="3"/>
      <c r="F41" s="53"/>
      <c r="G41" s="53"/>
      <c r="H41" s="3"/>
      <c r="I41" s="3"/>
    </row>
    <row r="42">
      <c r="A42" s="3"/>
      <c r="B42" s="3" t="s">
        <v>69</v>
      </c>
      <c r="C42" s="85">
        <f>$G$1</f>
        <v>0.00002618254545</v>
      </c>
      <c r="D42" s="3" t="s">
        <v>69</v>
      </c>
      <c r="E42" s="85">
        <f t="shared" ref="E42:E44" si="7">$G$1</f>
        <v>0.00002618254545</v>
      </c>
      <c r="F42" s="3" t="s">
        <v>92</v>
      </c>
      <c r="G42" s="16">
        <f>ROUND(0.05*G43,0)</f>
        <v>8</v>
      </c>
      <c r="H42" s="3" t="s">
        <v>93</v>
      </c>
      <c r="I42" s="60">
        <f>C40-(sum(C38:C39)*I43)</f>
        <v>-0.0003187881455</v>
      </c>
    </row>
    <row r="43">
      <c r="A43" s="3"/>
      <c r="B43" s="3" t="s">
        <v>72</v>
      </c>
      <c r="C43" s="85">
        <f>($G$1*((G43-G42)/G42))</f>
        <v>0.0004778314545</v>
      </c>
      <c r="D43" s="3" t="s">
        <v>72</v>
      </c>
      <c r="E43" s="85">
        <f t="shared" si="7"/>
        <v>0.00002618254545</v>
      </c>
      <c r="F43" s="3" t="s">
        <v>73</v>
      </c>
      <c r="G43" s="16">
        <f>G35-G34</f>
        <v>154</v>
      </c>
      <c r="H43" s="3"/>
      <c r="I43" s="66">
        <v>1515.0</v>
      </c>
    </row>
    <row r="44">
      <c r="A44" s="3"/>
      <c r="B44" s="3" t="s">
        <v>74</v>
      </c>
      <c r="C44" s="85">
        <f>($G$1*((G43-G42)/G42))</f>
        <v>0.0004778314545</v>
      </c>
      <c r="D44" s="3" t="s">
        <v>74</v>
      </c>
      <c r="E44" s="85">
        <f t="shared" si="7"/>
        <v>0.00002618254545</v>
      </c>
      <c r="F44" s="90" t="s">
        <v>94</v>
      </c>
      <c r="G44" s="3"/>
      <c r="H44" s="3"/>
      <c r="I44" s="3"/>
    </row>
    <row r="45">
      <c r="A45" s="3"/>
      <c r="B45" s="61" t="s">
        <v>77</v>
      </c>
      <c r="C45" s="88">
        <f>C40-(SUM(C42:C44)+(I43*E38))</f>
        <v>0.7624648004</v>
      </c>
      <c r="D45" s="61" t="s">
        <v>77</v>
      </c>
      <c r="E45" s="49">
        <f>E40-((E38*I43)+sum(E42:E44))</f>
        <v>0.7704314415</v>
      </c>
      <c r="F45" s="53" t="s">
        <v>95</v>
      </c>
      <c r="G45" s="91">
        <f>round(G19/G18,0)</f>
        <v>20</v>
      </c>
      <c r="H45" s="3"/>
      <c r="I45" s="3"/>
    </row>
    <row r="46">
      <c r="A46" s="49">
        <f>I43+A38</f>
        <v>8746</v>
      </c>
      <c r="B46" s="3" t="s">
        <v>80</v>
      </c>
      <c r="C46" s="85">
        <f>($G$1*((G43-G42)/G42))</f>
        <v>0.0004778314545</v>
      </c>
      <c r="D46" s="3" t="s">
        <v>81</v>
      </c>
      <c r="E46" s="85">
        <f>$G$1</f>
        <v>0.00002618254545</v>
      </c>
      <c r="F46" s="3"/>
      <c r="G46" s="3"/>
      <c r="H46" s="3"/>
      <c r="I46" s="3"/>
    </row>
    <row r="47">
      <c r="A47" s="3"/>
      <c r="B47" s="3" t="s">
        <v>82</v>
      </c>
      <c r="C47" s="89">
        <f>((128*5E-11)*(G45-1)+$G$1)</f>
        <v>0.00002630414545</v>
      </c>
      <c r="D47" s="3"/>
      <c r="E47" s="3"/>
      <c r="F47" s="3"/>
      <c r="G47" s="3"/>
      <c r="H47" s="3"/>
      <c r="I47" s="3"/>
    </row>
    <row r="48">
      <c r="A48" s="3"/>
      <c r="B48" s="61" t="s">
        <v>77</v>
      </c>
      <c r="C48" s="49">
        <f>C45-(sum(C46:C47))</f>
        <v>0.7619606648</v>
      </c>
      <c r="D48" s="61" t="s">
        <v>77</v>
      </c>
      <c r="E48" s="49">
        <f>E45-E46</f>
        <v>0.7704052589</v>
      </c>
      <c r="F48" s="3"/>
      <c r="G48" s="3"/>
      <c r="H48" s="3"/>
      <c r="I48" s="3"/>
    </row>
    <row r="49">
      <c r="A49" s="3"/>
      <c r="B49" s="3"/>
      <c r="C49" s="62"/>
      <c r="D49" s="3"/>
      <c r="E49" s="3"/>
      <c r="F49" s="53"/>
      <c r="G49" s="53"/>
      <c r="H49" s="3"/>
      <c r="I49" s="3"/>
    </row>
    <row r="50">
      <c r="A50" s="3"/>
      <c r="B50" s="3" t="s">
        <v>69</v>
      </c>
      <c r="C50" s="85">
        <f>$G$1</f>
        <v>0.00002618254545</v>
      </c>
      <c r="D50" s="3" t="s">
        <v>69</v>
      </c>
      <c r="E50" s="85">
        <f t="shared" ref="E50:E52" si="8">$G$1</f>
        <v>0.00002618254545</v>
      </c>
      <c r="F50" s="3" t="s">
        <v>92</v>
      </c>
      <c r="G50" s="16">
        <f>ROUND(0.05*G51,0)</f>
        <v>7</v>
      </c>
      <c r="H50" s="3" t="s">
        <v>93</v>
      </c>
      <c r="I50" s="60">
        <f>C48-(sum(C46:C47)*I51)</f>
        <v>-0.0002923624</v>
      </c>
    </row>
    <row r="51">
      <c r="A51" s="3"/>
      <c r="B51" s="3" t="s">
        <v>72</v>
      </c>
      <c r="C51" s="85">
        <f>($G$1*((G51-G50)/G50))</f>
        <v>0.0005199105455</v>
      </c>
      <c r="D51" s="3" t="s">
        <v>72</v>
      </c>
      <c r="E51" s="85">
        <f t="shared" si="8"/>
        <v>0.00002618254545</v>
      </c>
      <c r="F51" s="3" t="s">
        <v>73</v>
      </c>
      <c r="G51" s="16">
        <f>G43-G42</f>
        <v>146</v>
      </c>
      <c r="H51" s="3"/>
      <c r="I51" s="66">
        <v>1512.0</v>
      </c>
    </row>
    <row r="52">
      <c r="A52" s="3"/>
      <c r="B52" s="3" t="s">
        <v>74</v>
      </c>
      <c r="C52" s="85">
        <f>($G$1*((G51-G50)/G50))</f>
        <v>0.0005199105455</v>
      </c>
      <c r="D52" s="3" t="s">
        <v>74</v>
      </c>
      <c r="E52" s="85">
        <f t="shared" si="8"/>
        <v>0.00002618254545</v>
      </c>
      <c r="F52" s="90" t="s">
        <v>94</v>
      </c>
      <c r="G52" s="3"/>
      <c r="H52" s="3"/>
      <c r="I52" s="3"/>
    </row>
    <row r="53">
      <c r="A53" s="3"/>
      <c r="B53" s="61" t="s">
        <v>77</v>
      </c>
      <c r="C53" s="88">
        <f>C48-(SUM(C50:C52)+(I51*E46))</f>
        <v>0.7213066524</v>
      </c>
      <c r="D53" s="61" t="s">
        <v>77</v>
      </c>
      <c r="E53" s="49">
        <f>E48-((E46*I51)+sum(E50:E52))</f>
        <v>0.7307387025</v>
      </c>
      <c r="F53" s="53" t="s">
        <v>95</v>
      </c>
      <c r="G53" s="91">
        <f>round(G27/G26,0)</f>
        <v>19</v>
      </c>
      <c r="H53" s="3"/>
      <c r="I53" s="3"/>
    </row>
    <row r="54">
      <c r="A54" s="49">
        <f>I51+A46</f>
        <v>10258</v>
      </c>
      <c r="B54" s="3" t="s">
        <v>80</v>
      </c>
      <c r="C54" s="85">
        <f>($G$1*((G51-G50)/G50))</f>
        <v>0.0005199105455</v>
      </c>
      <c r="D54" s="3" t="s">
        <v>81</v>
      </c>
      <c r="E54" s="85">
        <f>$G$1</f>
        <v>0.00002618254545</v>
      </c>
      <c r="F54" s="3"/>
      <c r="G54" s="3"/>
      <c r="H54" s="3"/>
      <c r="I54" s="3"/>
    </row>
    <row r="55">
      <c r="A55" s="3"/>
      <c r="B55" s="3" t="s">
        <v>82</v>
      </c>
      <c r="C55" s="89">
        <f>((128*5E-11)*(G53-1)+$G$1)</f>
        <v>0.00002629774545</v>
      </c>
      <c r="D55" s="3"/>
      <c r="E55" s="3"/>
      <c r="F55" s="3"/>
      <c r="G55" s="3"/>
      <c r="H55" s="3"/>
      <c r="I55" s="3"/>
    </row>
    <row r="56">
      <c r="A56" s="3"/>
      <c r="B56" s="61" t="s">
        <v>77</v>
      </c>
      <c r="C56" s="49">
        <f>C53-(sum(C54:C55))</f>
        <v>0.7207604441</v>
      </c>
      <c r="D56" s="61" t="s">
        <v>77</v>
      </c>
      <c r="E56" s="49">
        <f>E53-E54</f>
        <v>0.73071252</v>
      </c>
      <c r="F56" s="3"/>
      <c r="G56" s="3"/>
      <c r="H56" s="3"/>
      <c r="I56" s="3"/>
    </row>
    <row r="57">
      <c r="A57" s="3"/>
      <c r="B57" s="3"/>
      <c r="C57" s="62"/>
      <c r="D57" s="3"/>
      <c r="E57" s="3"/>
      <c r="F57" s="53"/>
      <c r="G57" s="53"/>
      <c r="H57" s="3"/>
      <c r="I57" s="3"/>
    </row>
    <row r="58">
      <c r="A58" s="3"/>
      <c r="B58" s="3" t="s">
        <v>69</v>
      </c>
      <c r="C58" s="85">
        <f>$G$1</f>
        <v>0.00002618254545</v>
      </c>
      <c r="D58" s="3" t="s">
        <v>69</v>
      </c>
      <c r="E58" s="85">
        <f t="shared" ref="E58:E60" si="9">$G$1</f>
        <v>0.00002618254545</v>
      </c>
      <c r="F58" s="3" t="s">
        <v>92</v>
      </c>
      <c r="G58" s="16">
        <f>ROUND(0.05*G59,0)</f>
        <v>7</v>
      </c>
      <c r="H58" s="3" t="s">
        <v>93</v>
      </c>
      <c r="I58" s="60">
        <f>C56-(sum(C54:C55)*I59)</f>
        <v>-0.0002344998545</v>
      </c>
    </row>
    <row r="59">
      <c r="A59" s="3"/>
      <c r="B59" s="3" t="s">
        <v>72</v>
      </c>
      <c r="C59" s="85">
        <f>($G$1*((G59-G58)/G58))</f>
        <v>0.000493728</v>
      </c>
      <c r="D59" s="3" t="s">
        <v>72</v>
      </c>
      <c r="E59" s="85">
        <f t="shared" si="9"/>
        <v>0.00002618254545</v>
      </c>
      <c r="F59" s="3" t="s">
        <v>73</v>
      </c>
      <c r="G59" s="16">
        <f>G51-G50</f>
        <v>139</v>
      </c>
      <c r="H59" s="3"/>
      <c r="I59" s="66">
        <v>1320.0</v>
      </c>
    </row>
    <row r="60">
      <c r="A60" s="3"/>
      <c r="B60" s="3" t="s">
        <v>74</v>
      </c>
      <c r="C60" s="85">
        <f>($G$1*((G59-G58)/G58))</f>
        <v>0.000493728</v>
      </c>
      <c r="D60" s="3" t="s">
        <v>74</v>
      </c>
      <c r="E60" s="85">
        <f t="shared" si="9"/>
        <v>0.00002618254545</v>
      </c>
      <c r="F60" s="90" t="s">
        <v>94</v>
      </c>
      <c r="G60" s="3"/>
      <c r="H60" s="3"/>
      <c r="I60" s="3"/>
    </row>
    <row r="61">
      <c r="A61" s="3"/>
      <c r="B61" s="61" t="s">
        <v>77</v>
      </c>
      <c r="C61" s="88">
        <f>C56-(SUM(C58:C60)+(I59*E54))</f>
        <v>0.6851858456</v>
      </c>
      <c r="D61" s="61" t="s">
        <v>77</v>
      </c>
      <c r="E61" s="49">
        <f>E56-((E54*I59)+sum(E58:E60))</f>
        <v>0.6960730124</v>
      </c>
      <c r="F61" s="53" t="s">
        <v>95</v>
      </c>
      <c r="G61" s="91">
        <f>round(G35/G34,0)</f>
        <v>20</v>
      </c>
      <c r="H61" s="3"/>
      <c r="I61" s="3"/>
    </row>
    <row r="62">
      <c r="A62" s="49">
        <f>I59+A54</f>
        <v>11578</v>
      </c>
      <c r="B62" s="3" t="s">
        <v>80</v>
      </c>
      <c r="C62" s="85">
        <f>($G$1*((G59-G58)/G58))</f>
        <v>0.000493728</v>
      </c>
      <c r="D62" s="3" t="s">
        <v>81</v>
      </c>
      <c r="E62" s="85">
        <f>$G$1</f>
        <v>0.00002618254545</v>
      </c>
      <c r="F62" s="3"/>
      <c r="G62" s="3"/>
      <c r="H62" s="3"/>
      <c r="I62" s="3"/>
    </row>
    <row r="63">
      <c r="A63" s="3"/>
      <c r="B63" s="3" t="s">
        <v>82</v>
      </c>
      <c r="C63" s="89">
        <f>((128*5E-11)*(G61-1)+$G$1)</f>
        <v>0.00002630414545</v>
      </c>
      <c r="D63" s="3"/>
      <c r="E63" s="3"/>
      <c r="F63" s="3"/>
      <c r="G63" s="3"/>
      <c r="H63" s="3"/>
      <c r="I63" s="3"/>
    </row>
    <row r="64">
      <c r="A64" s="3"/>
      <c r="B64" s="61" t="s">
        <v>77</v>
      </c>
      <c r="C64" s="49">
        <f>C61-(sum(C62:C63))</f>
        <v>0.6846658135</v>
      </c>
      <c r="D64" s="61" t="s">
        <v>77</v>
      </c>
      <c r="E64" s="49">
        <f>E61-E62</f>
        <v>0.6960468298</v>
      </c>
      <c r="F64" s="3"/>
      <c r="G64" s="3"/>
      <c r="H64" s="3"/>
      <c r="I64" s="3"/>
    </row>
    <row r="65">
      <c r="A65" s="3"/>
      <c r="B65" s="3"/>
      <c r="C65" s="3"/>
      <c r="D65" s="3"/>
      <c r="E65" s="3"/>
      <c r="F65" s="53"/>
      <c r="G65" s="53"/>
      <c r="H65" s="3"/>
      <c r="I65" s="3"/>
    </row>
    <row r="66">
      <c r="A66" s="3"/>
      <c r="B66" s="3" t="s">
        <v>69</v>
      </c>
      <c r="C66" s="85">
        <f>$G$1</f>
        <v>0.00002618254545</v>
      </c>
      <c r="D66" s="3" t="s">
        <v>69</v>
      </c>
      <c r="E66" s="85">
        <f t="shared" ref="E66:E68" si="10">$G$1</f>
        <v>0.00002618254545</v>
      </c>
      <c r="F66" s="3" t="s">
        <v>92</v>
      </c>
      <c r="G66" s="16">
        <f>ROUND(0.05*G67,0)</f>
        <v>7</v>
      </c>
      <c r="H66" s="3" t="s">
        <v>93</v>
      </c>
      <c r="I66" s="60">
        <f>C64-(sum(C62:C63)*I67)</f>
        <v>-0.0002165221091</v>
      </c>
    </row>
    <row r="67">
      <c r="A67" s="3"/>
      <c r="B67" s="3" t="s">
        <v>72</v>
      </c>
      <c r="C67" s="85">
        <f>($G$1*((G67-G66)/G66))</f>
        <v>0.0004675454545</v>
      </c>
      <c r="D67" s="3" t="s">
        <v>72</v>
      </c>
      <c r="E67" s="85">
        <f t="shared" si="10"/>
        <v>0.00002618254545</v>
      </c>
      <c r="F67" s="3" t="s">
        <v>73</v>
      </c>
      <c r="G67" s="16">
        <f>G59-G58</f>
        <v>132</v>
      </c>
      <c r="H67" s="3"/>
      <c r="I67" s="66">
        <v>1317.0</v>
      </c>
    </row>
    <row r="68">
      <c r="A68" s="3"/>
      <c r="B68" s="3" t="s">
        <v>74</v>
      </c>
      <c r="C68" s="85">
        <f>($G$1*((G67-G66)/G66))</f>
        <v>0.0004675454545</v>
      </c>
      <c r="D68" s="3" t="s">
        <v>74</v>
      </c>
      <c r="E68" s="85">
        <f t="shared" si="10"/>
        <v>0.00002618254545</v>
      </c>
      <c r="F68" s="90" t="s">
        <v>94</v>
      </c>
      <c r="G68" s="3"/>
      <c r="H68" s="3"/>
      <c r="I68" s="3"/>
    </row>
    <row r="69">
      <c r="A69" s="3"/>
      <c r="B69" s="61" t="s">
        <v>77</v>
      </c>
      <c r="C69" s="88">
        <f>C64-(SUM(C66:C68)+(I67*E62))</f>
        <v>0.6492221276</v>
      </c>
      <c r="D69" s="61" t="s">
        <v>77</v>
      </c>
      <c r="E69" s="49">
        <f>E64-((E62*I67)+sum(E66:E68))</f>
        <v>0.6614858698</v>
      </c>
      <c r="F69" s="53" t="s">
        <v>95</v>
      </c>
      <c r="G69" s="91">
        <f>round(G43/G42,0)</f>
        <v>19</v>
      </c>
      <c r="H69" s="3"/>
      <c r="I69" s="3"/>
    </row>
    <row r="70">
      <c r="A70" s="49">
        <f>I67+A62</f>
        <v>12895</v>
      </c>
      <c r="B70" s="3" t="s">
        <v>80</v>
      </c>
      <c r="C70" s="85">
        <f>($G$1*((G67-G66)/G66))</f>
        <v>0.0004675454545</v>
      </c>
      <c r="D70" s="3" t="s">
        <v>81</v>
      </c>
      <c r="E70" s="85">
        <f>$G$1</f>
        <v>0.00002618254545</v>
      </c>
      <c r="F70" s="3"/>
      <c r="G70" s="3"/>
      <c r="H70" s="3"/>
      <c r="I70" s="3"/>
    </row>
    <row r="71">
      <c r="A71" s="3"/>
      <c r="B71" s="3" t="s">
        <v>82</v>
      </c>
      <c r="C71" s="89">
        <f>((128*5E-11)*(G69-1)+$G$1)</f>
        <v>0.00002629774545</v>
      </c>
      <c r="D71" s="3"/>
      <c r="E71" s="3"/>
      <c r="F71" s="3"/>
      <c r="G71" s="3"/>
      <c r="H71" s="3"/>
      <c r="I71" s="3"/>
    </row>
    <row r="72">
      <c r="A72" s="3"/>
      <c r="B72" s="61" t="s">
        <v>77</v>
      </c>
      <c r="C72" s="49">
        <f>C69-(sum(C70:C71))</f>
        <v>0.6487282844</v>
      </c>
      <c r="D72" s="61" t="s">
        <v>77</v>
      </c>
      <c r="E72" s="49">
        <f>E69-E70</f>
        <v>0.6614596873</v>
      </c>
      <c r="F72" s="3"/>
      <c r="G72" s="3"/>
      <c r="H72" s="3"/>
      <c r="I72" s="3"/>
    </row>
    <row r="73">
      <c r="A73" s="3"/>
      <c r="B73" s="3"/>
      <c r="C73" s="3"/>
      <c r="D73" s="3"/>
      <c r="E73" s="3"/>
      <c r="F73" s="53"/>
      <c r="G73" s="53"/>
      <c r="H73" s="3"/>
      <c r="I73" s="3"/>
    </row>
    <row r="74">
      <c r="A74" s="3"/>
      <c r="B74" s="3" t="s">
        <v>69</v>
      </c>
      <c r="C74" s="85">
        <f>$G$1</f>
        <v>0.00002618254545</v>
      </c>
      <c r="D74" s="3" t="s">
        <v>69</v>
      </c>
      <c r="E74" s="85">
        <f t="shared" ref="E74:E76" si="11">$G$1</f>
        <v>0.00002618254545</v>
      </c>
      <c r="F74" s="3" t="s">
        <v>92</v>
      </c>
      <c r="G74" s="16">
        <f>ROUND(0.05*G75,0)</f>
        <v>6</v>
      </c>
      <c r="H74" s="3" t="s">
        <v>93</v>
      </c>
      <c r="I74" s="60">
        <f>C72-(sum(C70:C71)*I75)</f>
        <v>-0.0001816803636</v>
      </c>
    </row>
    <row r="75">
      <c r="A75" s="3"/>
      <c r="B75" s="3" t="s">
        <v>72</v>
      </c>
      <c r="C75" s="85">
        <f>($G$1*((G75-G74)/G74))</f>
        <v>0.0005192871515</v>
      </c>
      <c r="D75" s="3" t="s">
        <v>72</v>
      </c>
      <c r="E75" s="85">
        <f t="shared" si="11"/>
        <v>0.00002618254545</v>
      </c>
      <c r="F75" s="3" t="s">
        <v>73</v>
      </c>
      <c r="G75" s="16">
        <f>G67-G66</f>
        <v>125</v>
      </c>
      <c r="H75" s="3"/>
      <c r="I75" s="66">
        <v>1314.0</v>
      </c>
    </row>
    <row r="76">
      <c r="A76" s="3"/>
      <c r="B76" s="3" t="s">
        <v>74</v>
      </c>
      <c r="C76" s="85">
        <f>($G$1*((G75-G74)/G74))</f>
        <v>0.0005192871515</v>
      </c>
      <c r="D76" s="3" t="s">
        <v>74</v>
      </c>
      <c r="E76" s="85">
        <f t="shared" si="11"/>
        <v>0.00002618254545</v>
      </c>
      <c r="F76" s="90" t="s">
        <v>94</v>
      </c>
      <c r="G76" s="3"/>
      <c r="H76" s="3"/>
      <c r="I76" s="3"/>
    </row>
    <row r="77">
      <c r="A77" s="3"/>
      <c r="B77" s="61" t="s">
        <v>77</v>
      </c>
      <c r="C77" s="88">
        <f>C72-(SUM(C74:C76)+(I75*E70))</f>
        <v>0.6132596629</v>
      </c>
      <c r="D77" s="61" t="s">
        <v>77</v>
      </c>
      <c r="E77" s="49">
        <f>E72-((E70*I75)+sum(E74:E76))</f>
        <v>0.6269772749</v>
      </c>
      <c r="F77" s="53" t="s">
        <v>95</v>
      </c>
      <c r="G77" s="91">
        <f>round(G51/G50,0)</f>
        <v>21</v>
      </c>
      <c r="H77" s="3"/>
      <c r="I77" s="3"/>
    </row>
    <row r="78">
      <c r="A78" s="49">
        <f>I75+A70</f>
        <v>14209</v>
      </c>
      <c r="B78" s="3" t="s">
        <v>80</v>
      </c>
      <c r="C78" s="85">
        <f>($G$1*((G75-G74)/G74))</f>
        <v>0.0005192871515</v>
      </c>
      <c r="D78" s="3" t="s">
        <v>81</v>
      </c>
      <c r="E78" s="85">
        <f>$G$1</f>
        <v>0.00002618254545</v>
      </c>
      <c r="F78" s="3"/>
      <c r="G78" s="3"/>
      <c r="H78" s="3"/>
      <c r="I78" s="3"/>
    </row>
    <row r="79">
      <c r="A79" s="3"/>
      <c r="B79" s="3" t="s">
        <v>82</v>
      </c>
      <c r="C79" s="89">
        <f>((128*5E-11)*(G77-1)+$G$1)</f>
        <v>0.00002631054545</v>
      </c>
      <c r="D79" s="3"/>
      <c r="E79" s="3"/>
      <c r="F79" s="3"/>
      <c r="G79" s="3"/>
      <c r="H79" s="3"/>
      <c r="I79" s="3"/>
    </row>
    <row r="80">
      <c r="A80" s="3"/>
      <c r="B80" s="61" t="s">
        <v>77</v>
      </c>
      <c r="C80" s="49">
        <f>C77-(sum(C78:C79))</f>
        <v>0.6127140652</v>
      </c>
      <c r="D80" s="61" t="s">
        <v>77</v>
      </c>
      <c r="E80" s="49">
        <f>E77-E78</f>
        <v>0.6269510924</v>
      </c>
      <c r="F80" s="3"/>
      <c r="G80" s="3"/>
      <c r="H80" s="3"/>
      <c r="I80" s="3"/>
    </row>
    <row r="81">
      <c r="A81" s="3"/>
      <c r="B81" s="3"/>
      <c r="C81" s="67"/>
      <c r="D81" s="3"/>
      <c r="E81" s="3"/>
      <c r="F81" s="53"/>
      <c r="G81" s="53"/>
      <c r="H81" s="3"/>
      <c r="I81" s="3"/>
    </row>
    <row r="82">
      <c r="A82" s="3"/>
      <c r="B82" s="3" t="s">
        <v>69</v>
      </c>
      <c r="C82" s="85">
        <f>$G$1</f>
        <v>0.00002618254545</v>
      </c>
      <c r="D82" s="3" t="s">
        <v>69</v>
      </c>
      <c r="E82" s="85">
        <f t="shared" ref="E82:E84" si="12">$G$1</f>
        <v>0.00002618254545</v>
      </c>
      <c r="F82" s="3" t="s">
        <v>92</v>
      </c>
      <c r="G82" s="16">
        <f>ROUND(0.05*G83,0)</f>
        <v>6</v>
      </c>
      <c r="H82" s="3" t="s">
        <v>93</v>
      </c>
      <c r="I82" s="60">
        <f>C80-(sum(C78:C79)*I83)</f>
        <v>-0.0005377462303</v>
      </c>
    </row>
    <row r="83">
      <c r="A83" s="3"/>
      <c r="B83" s="3" t="s">
        <v>72</v>
      </c>
      <c r="C83" s="85">
        <f>($G$1*((G83-G82)/G82))</f>
        <v>0.0004931046061</v>
      </c>
      <c r="D83" s="3" t="s">
        <v>72</v>
      </c>
      <c r="E83" s="85">
        <f t="shared" si="12"/>
        <v>0.00002618254545</v>
      </c>
      <c r="F83" s="3" t="s">
        <v>73</v>
      </c>
      <c r="G83" s="16">
        <f>G75-G74</f>
        <v>119</v>
      </c>
      <c r="H83" s="3"/>
      <c r="I83" s="66">
        <v>1124.0</v>
      </c>
    </row>
    <row r="84">
      <c r="A84" s="3"/>
      <c r="B84" s="3" t="s">
        <v>74</v>
      </c>
      <c r="C84" s="85">
        <f>($G$1*((G83-G82)/G82))</f>
        <v>0.0004931046061</v>
      </c>
      <c r="D84" s="3" t="s">
        <v>74</v>
      </c>
      <c r="E84" s="85">
        <f t="shared" si="12"/>
        <v>0.00002618254545</v>
      </c>
      <c r="F84" s="90" t="s">
        <v>94</v>
      </c>
      <c r="G84" s="3"/>
      <c r="H84" s="3"/>
      <c r="I84" s="3"/>
    </row>
    <row r="85">
      <c r="A85" s="3"/>
      <c r="B85" s="61" t="s">
        <v>77</v>
      </c>
      <c r="C85" s="88">
        <f>C80-(SUM(C82:C84)+(I83*E78))</f>
        <v>0.5822724923</v>
      </c>
      <c r="D85" s="61" t="s">
        <v>77</v>
      </c>
      <c r="E85" s="49">
        <f>E80-((E78*I83)+sum(E82:E84))</f>
        <v>0.5974433636</v>
      </c>
      <c r="F85" s="53" t="s">
        <v>95</v>
      </c>
      <c r="G85" s="91">
        <f>round(G59/G58,0)</f>
        <v>20</v>
      </c>
      <c r="H85" s="3"/>
      <c r="I85" s="3"/>
    </row>
    <row r="86">
      <c r="A86" s="49">
        <f>I83+A78</f>
        <v>15333</v>
      </c>
      <c r="B86" s="3" t="s">
        <v>80</v>
      </c>
      <c r="C86" s="85">
        <f>($G$1*((G83-G82)/G82))</f>
        <v>0.0004931046061</v>
      </c>
      <c r="D86" s="3" t="s">
        <v>81</v>
      </c>
      <c r="E86" s="85">
        <f>$G$1</f>
        <v>0.00002618254545</v>
      </c>
      <c r="F86" s="3"/>
      <c r="G86" s="3"/>
      <c r="H86" s="3"/>
      <c r="I86" s="3"/>
    </row>
    <row r="87">
      <c r="A87" s="3"/>
      <c r="B87" s="3" t="s">
        <v>82</v>
      </c>
      <c r="C87" s="89">
        <f>((128*5E-11)*(G85-1)+$G$1)</f>
        <v>0.00002630414545</v>
      </c>
      <c r="D87" s="3"/>
      <c r="E87" s="3"/>
      <c r="F87" s="3"/>
      <c r="G87" s="3"/>
      <c r="H87" s="3"/>
      <c r="I87" s="3"/>
    </row>
    <row r="88">
      <c r="A88" s="3"/>
      <c r="B88" s="61" t="s">
        <v>77</v>
      </c>
      <c r="C88" s="49">
        <f>C85-(sum(C86:C87))</f>
        <v>0.5817530836</v>
      </c>
      <c r="D88" s="61" t="s">
        <v>77</v>
      </c>
      <c r="E88" s="49">
        <f>E85-E86</f>
        <v>0.5974171811</v>
      </c>
      <c r="F88" s="3"/>
      <c r="G88" s="3"/>
      <c r="H88" s="3"/>
      <c r="I88" s="3"/>
    </row>
    <row r="89">
      <c r="A89" s="3"/>
      <c r="B89" s="3"/>
      <c r="C89" s="3"/>
      <c r="D89" s="3"/>
      <c r="E89" s="3"/>
      <c r="F89" s="53"/>
      <c r="G89" s="53"/>
      <c r="H89" s="3"/>
      <c r="I89" s="3"/>
    </row>
    <row r="90">
      <c r="A90" s="3"/>
      <c r="B90" s="3" t="s">
        <v>69</v>
      </c>
      <c r="C90" s="85">
        <f>$G$1</f>
        <v>0.00002618254545</v>
      </c>
      <c r="D90" s="3" t="s">
        <v>69</v>
      </c>
      <c r="E90" s="85">
        <f t="shared" ref="E90:E92" si="13">$G$1</f>
        <v>0.00002618254545</v>
      </c>
      <c r="F90" s="3" t="s">
        <v>92</v>
      </c>
      <c r="G90" s="16">
        <f>ROUND(0.05*G91,0)</f>
        <v>6</v>
      </c>
      <c r="H90" s="3" t="s">
        <v>93</v>
      </c>
      <c r="I90" s="60">
        <f>C88-(sum(C86:C87)*I91)</f>
        <v>-0.0005041268848</v>
      </c>
    </row>
    <row r="91">
      <c r="A91" s="3"/>
      <c r="B91" s="3" t="s">
        <v>72</v>
      </c>
      <c r="C91" s="85">
        <f>($G$1*((G91-G90)/G90))</f>
        <v>0.0004669220606</v>
      </c>
      <c r="D91" s="3" t="s">
        <v>72</v>
      </c>
      <c r="E91" s="85">
        <f t="shared" si="13"/>
        <v>0.00002618254545</v>
      </c>
      <c r="F91" s="3" t="s">
        <v>73</v>
      </c>
      <c r="G91" s="16">
        <f>G83-G82</f>
        <v>113</v>
      </c>
      <c r="H91" s="3"/>
      <c r="I91" s="66">
        <v>1121.0</v>
      </c>
    </row>
    <row r="92">
      <c r="A92" s="3"/>
      <c r="B92" s="3" t="s">
        <v>74</v>
      </c>
      <c r="C92" s="85">
        <f>($G$1*((G91-G90)/G90))</f>
        <v>0.0004669220606</v>
      </c>
      <c r="D92" s="3" t="s">
        <v>74</v>
      </c>
      <c r="E92" s="85">
        <f t="shared" si="13"/>
        <v>0.00002618254545</v>
      </c>
      <c r="F92" s="90" t="s">
        <v>94</v>
      </c>
      <c r="G92" s="3"/>
      <c r="H92" s="3"/>
      <c r="I92" s="3"/>
    </row>
    <row r="93">
      <c r="A93" s="3"/>
      <c r="B93" s="61" t="s">
        <v>77</v>
      </c>
      <c r="C93" s="88">
        <f>C88-(SUM(C90:C92)+(I91*E86))</f>
        <v>0.5514424234</v>
      </c>
      <c r="D93" s="61" t="s">
        <v>77</v>
      </c>
      <c r="E93" s="49">
        <f>E88-((E86*I91)+sum(E90:E92))</f>
        <v>0.567988</v>
      </c>
      <c r="F93" s="53" t="s">
        <v>95</v>
      </c>
      <c r="G93" s="91">
        <f>round(G67/G66,0)</f>
        <v>19</v>
      </c>
      <c r="H93" s="3"/>
      <c r="I93" s="3"/>
    </row>
    <row r="94">
      <c r="A94" s="49">
        <f>I91+A86</f>
        <v>16454</v>
      </c>
      <c r="B94" s="3" t="s">
        <v>80</v>
      </c>
      <c r="C94" s="85">
        <f>($G$1*((G91-G90)/G90))</f>
        <v>0.0004669220606</v>
      </c>
      <c r="D94" s="3" t="s">
        <v>81</v>
      </c>
      <c r="E94" s="85">
        <f>$G$1</f>
        <v>0.00002618254545</v>
      </c>
      <c r="F94" s="3"/>
      <c r="G94" s="3"/>
      <c r="H94" s="3"/>
      <c r="I94" s="3"/>
    </row>
    <row r="95">
      <c r="A95" s="3"/>
      <c r="B95" s="3" t="s">
        <v>82</v>
      </c>
      <c r="C95" s="89">
        <f>((128*5E-11)*(G93-1)+$G$1)</f>
        <v>0.00002629774545</v>
      </c>
      <c r="D95" s="3"/>
      <c r="E95" s="3"/>
      <c r="F95" s="3"/>
      <c r="G95" s="3"/>
      <c r="H95" s="3"/>
      <c r="I95" s="3"/>
    </row>
    <row r="96">
      <c r="A96" s="3"/>
      <c r="B96" s="61" t="s">
        <v>77</v>
      </c>
      <c r="C96" s="49">
        <f>C93-(sum(C94:C95))</f>
        <v>0.5509492036</v>
      </c>
      <c r="D96" s="61" t="s">
        <v>77</v>
      </c>
      <c r="E96" s="49">
        <f>E93-E94</f>
        <v>0.5679618175</v>
      </c>
      <c r="F96" s="3"/>
      <c r="G96" s="3"/>
      <c r="H96" s="3"/>
      <c r="I96" s="3"/>
    </row>
    <row r="97">
      <c r="A97" s="3"/>
      <c r="B97" s="3"/>
      <c r="C97" s="3"/>
      <c r="D97" s="3"/>
      <c r="E97" s="3"/>
      <c r="F97" s="53"/>
      <c r="G97" s="53"/>
      <c r="H97" s="3"/>
      <c r="I97" s="3"/>
    </row>
    <row r="98">
      <c r="A98" s="3"/>
      <c r="B98" s="3" t="s">
        <v>69</v>
      </c>
      <c r="C98" s="85">
        <f>$G$1</f>
        <v>0.00002618254545</v>
      </c>
      <c r="D98" s="3" t="s">
        <v>69</v>
      </c>
      <c r="E98" s="85">
        <f t="shared" ref="E98:E100" si="14">$G$1</f>
        <v>0.00002618254545</v>
      </c>
      <c r="F98" s="3" t="s">
        <v>92</v>
      </c>
      <c r="G98" s="16">
        <f>ROUND(0.05*G99,0)</f>
        <v>5</v>
      </c>
      <c r="H98" s="3" t="s">
        <v>93</v>
      </c>
      <c r="I98" s="60">
        <f>C96-(sum(C94:C95)*I99)</f>
        <v>-0.0004705395394</v>
      </c>
    </row>
    <row r="99">
      <c r="A99" s="3"/>
      <c r="B99" s="3" t="s">
        <v>72</v>
      </c>
      <c r="C99" s="85">
        <f>($G$1*((G99-G98)/G98))</f>
        <v>0.0005341239273</v>
      </c>
      <c r="D99" s="3" t="s">
        <v>72</v>
      </c>
      <c r="E99" s="85">
        <f t="shared" si="14"/>
        <v>0.00002618254545</v>
      </c>
      <c r="F99" s="3" t="s">
        <v>73</v>
      </c>
      <c r="G99" s="16">
        <f>G91-G90</f>
        <v>107</v>
      </c>
      <c r="H99" s="3"/>
      <c r="I99" s="66">
        <v>1118.0</v>
      </c>
    </row>
    <row r="100">
      <c r="A100" s="3"/>
      <c r="B100" s="3" t="s">
        <v>74</v>
      </c>
      <c r="C100" s="85">
        <f>($G$1*((G99-G98)/G98))</f>
        <v>0.0005341239273</v>
      </c>
      <c r="D100" s="3" t="s">
        <v>74</v>
      </c>
      <c r="E100" s="85">
        <f t="shared" si="14"/>
        <v>0.00002618254545</v>
      </c>
      <c r="F100" s="90" t="s">
        <v>94</v>
      </c>
      <c r="G100" s="3"/>
      <c r="H100" s="3"/>
      <c r="I100" s="3"/>
    </row>
    <row r="101">
      <c r="A101" s="3"/>
      <c r="B101" s="61" t="s">
        <v>77</v>
      </c>
      <c r="C101" s="88">
        <f>C96-(SUM(C98:C100)+(I99*E94))</f>
        <v>0.5205826874</v>
      </c>
      <c r="D101" s="61" t="s">
        <v>77</v>
      </c>
      <c r="E101" s="49">
        <f>E96-((E94*I99)+sum(E98:E100))</f>
        <v>0.538611184</v>
      </c>
      <c r="F101" s="53" t="s">
        <v>95</v>
      </c>
      <c r="G101" s="91">
        <f>round(G75/G74,0)</f>
        <v>21</v>
      </c>
      <c r="H101" s="3"/>
      <c r="I101" s="3"/>
    </row>
    <row r="102">
      <c r="A102" s="49">
        <f>I99+A94</f>
        <v>17572</v>
      </c>
      <c r="B102" s="3" t="s">
        <v>80</v>
      </c>
      <c r="C102" s="85">
        <f>($G$1*((G99-G98)/G98))</f>
        <v>0.0005341239273</v>
      </c>
      <c r="D102" s="3" t="s">
        <v>81</v>
      </c>
      <c r="E102" s="85">
        <f>$G$1</f>
        <v>0.00002618254545</v>
      </c>
      <c r="F102" s="3"/>
      <c r="G102" s="3"/>
      <c r="H102" s="3"/>
      <c r="I102" s="3"/>
    </row>
    <row r="103">
      <c r="A103" s="3"/>
      <c r="B103" s="3" t="s">
        <v>82</v>
      </c>
      <c r="C103" s="89">
        <f>((128*5E-11)*(G101-1)+$G$1)</f>
        <v>0.00002631054545</v>
      </c>
      <c r="D103" s="3"/>
      <c r="E103" s="3"/>
      <c r="F103" s="3"/>
      <c r="G103" s="3"/>
      <c r="H103" s="3"/>
      <c r="I103" s="3"/>
    </row>
    <row r="104">
      <c r="A104" s="3"/>
      <c r="B104" s="61" t="s">
        <v>77</v>
      </c>
      <c r="C104" s="49">
        <f>C101-(sum(C102:C103))</f>
        <v>0.5200222529</v>
      </c>
      <c r="D104" s="61" t="s">
        <v>77</v>
      </c>
      <c r="E104" s="49">
        <f>E101-E102</f>
        <v>0.5385850015</v>
      </c>
      <c r="F104" s="3"/>
      <c r="G104" s="3"/>
      <c r="H104" s="3"/>
      <c r="I104" s="3"/>
    </row>
    <row r="105">
      <c r="A105" s="3"/>
      <c r="B105" s="3"/>
      <c r="C105" s="3"/>
      <c r="D105" s="3"/>
      <c r="E105" s="3"/>
      <c r="F105" s="53"/>
      <c r="G105" s="53"/>
      <c r="H105" s="3"/>
      <c r="I105" s="3"/>
    </row>
    <row r="106">
      <c r="A106" s="3"/>
      <c r="B106" s="3" t="s">
        <v>69</v>
      </c>
      <c r="C106" s="85">
        <f>$G$1</f>
        <v>0.00002618254545</v>
      </c>
      <c r="D106" s="3" t="s">
        <v>69</v>
      </c>
      <c r="E106" s="85">
        <f t="shared" ref="E106:E108" si="15">$G$1</f>
        <v>0.00002618254545</v>
      </c>
      <c r="F106" s="3" t="s">
        <v>92</v>
      </c>
      <c r="G106" s="16">
        <f>ROUND(0.05*G107,0)</f>
        <v>5</v>
      </c>
      <c r="H106" s="3" t="s">
        <v>93</v>
      </c>
      <c r="I106" s="60">
        <f>C104-(sum(C102:C103)*I107)</f>
        <v>-0.00006093774545</v>
      </c>
    </row>
    <row r="107">
      <c r="A107" s="3"/>
      <c r="B107" s="3" t="s">
        <v>72</v>
      </c>
      <c r="C107" s="85">
        <f>($G$1*((G107-G106)/G106))</f>
        <v>0.0005079413818</v>
      </c>
      <c r="D107" s="3" t="s">
        <v>72</v>
      </c>
      <c r="E107" s="85">
        <f t="shared" si="15"/>
        <v>0.00002618254545</v>
      </c>
      <c r="F107" s="3" t="s">
        <v>73</v>
      </c>
      <c r="G107" s="16">
        <f>G99-G98</f>
        <v>102</v>
      </c>
      <c r="H107" s="3"/>
      <c r="I107" s="66">
        <v>928.0</v>
      </c>
    </row>
    <row r="108">
      <c r="A108" s="3"/>
      <c r="B108" s="3" t="s">
        <v>74</v>
      </c>
      <c r="C108" s="85">
        <f>($G$1*((G107-G106)/G106))</f>
        <v>0.0005079413818</v>
      </c>
      <c r="D108" s="3" t="s">
        <v>74</v>
      </c>
      <c r="E108" s="85">
        <f t="shared" si="15"/>
        <v>0.00002618254545</v>
      </c>
      <c r="F108" s="90" t="s">
        <v>94</v>
      </c>
      <c r="G108" s="3"/>
      <c r="H108" s="3"/>
      <c r="I108" s="3"/>
    </row>
    <row r="109">
      <c r="A109" s="3"/>
      <c r="B109" s="61" t="s">
        <v>77</v>
      </c>
      <c r="C109" s="88">
        <f>C104-(SUM(C106:C108)+(I107*E102))</f>
        <v>0.4946827855</v>
      </c>
      <c r="D109" s="61" t="s">
        <v>77</v>
      </c>
      <c r="E109" s="49">
        <f>E104-((E102*I107)+sum(E106:E108))</f>
        <v>0.5142090516</v>
      </c>
      <c r="F109" s="53" t="s">
        <v>95</v>
      </c>
      <c r="G109" s="91">
        <f>round(G83/G82,0)</f>
        <v>20</v>
      </c>
      <c r="H109" s="3"/>
      <c r="I109" s="3"/>
    </row>
    <row r="110">
      <c r="A110" s="49">
        <f>I107+A102</f>
        <v>18500</v>
      </c>
      <c r="B110" s="3" t="s">
        <v>80</v>
      </c>
      <c r="C110" s="85">
        <f>($G$1*((G107-G106)/G106))</f>
        <v>0.0005079413818</v>
      </c>
      <c r="D110" s="3" t="s">
        <v>81</v>
      </c>
      <c r="E110" s="85">
        <f>$G$1</f>
        <v>0.00002618254545</v>
      </c>
      <c r="F110" s="3"/>
      <c r="G110" s="3"/>
      <c r="H110" s="3"/>
      <c r="I110" s="3"/>
    </row>
    <row r="111">
      <c r="A111" s="3"/>
      <c r="B111" s="3" t="s">
        <v>82</v>
      </c>
      <c r="C111" s="89">
        <f>((128*5E-11)*(G109-1)+$G$1)</f>
        <v>0.00002630414545</v>
      </c>
      <c r="D111" s="3"/>
      <c r="E111" s="3"/>
      <c r="F111" s="3"/>
      <c r="G111" s="3"/>
      <c r="H111" s="3"/>
      <c r="I111" s="3"/>
    </row>
    <row r="112">
      <c r="A112" s="3"/>
      <c r="B112" s="61" t="s">
        <v>77</v>
      </c>
      <c r="C112" s="49">
        <f>C109-(sum(C110:C111))</f>
        <v>0.4941485399</v>
      </c>
      <c r="D112" s="61" t="s">
        <v>77</v>
      </c>
      <c r="E112" s="49">
        <f>E109-E110</f>
        <v>0.5141828691</v>
      </c>
      <c r="F112" s="3"/>
      <c r="G112" s="3"/>
      <c r="H112" s="3"/>
      <c r="I112" s="3"/>
    </row>
    <row r="113">
      <c r="A113" s="3"/>
      <c r="B113" s="3"/>
      <c r="C113" s="3"/>
      <c r="D113" s="3"/>
      <c r="E113" s="3"/>
      <c r="F113" s="3"/>
      <c r="G113" s="3"/>
      <c r="H113" s="3"/>
      <c r="I113" s="3"/>
    </row>
    <row r="114">
      <c r="A114" s="3"/>
      <c r="B114" s="3" t="s">
        <v>69</v>
      </c>
      <c r="C114" s="85">
        <f>$G$1</f>
        <v>0.00002618254545</v>
      </c>
      <c r="D114" s="3" t="s">
        <v>69</v>
      </c>
      <c r="E114" s="85">
        <f t="shared" ref="E114:E116" si="16">$G$1</f>
        <v>0.00002618254545</v>
      </c>
      <c r="F114" s="3" t="s">
        <v>92</v>
      </c>
      <c r="G114" s="16">
        <f>ROUND(0.05*G115,0)</f>
        <v>5</v>
      </c>
      <c r="H114" s="3" t="s">
        <v>93</v>
      </c>
      <c r="I114" s="60">
        <f>C112-(sum(C110:C111)*I115)</f>
        <v>-0.0000285728</v>
      </c>
    </row>
    <row r="115">
      <c r="A115" s="3"/>
      <c r="B115" s="3" t="s">
        <v>72</v>
      </c>
      <c r="C115" s="85">
        <f>($G$1*((G115-G114)/G114))</f>
        <v>0.0004817588364</v>
      </c>
      <c r="D115" s="3" t="s">
        <v>72</v>
      </c>
      <c r="E115" s="85">
        <f t="shared" si="16"/>
        <v>0.00002618254545</v>
      </c>
      <c r="F115" s="3" t="s">
        <v>73</v>
      </c>
      <c r="G115" s="16">
        <f>G107-G106</f>
        <v>97</v>
      </c>
      <c r="H115" s="3"/>
      <c r="I115" s="66">
        <v>925.0</v>
      </c>
    </row>
    <row r="116">
      <c r="A116" s="3"/>
      <c r="B116" s="3" t="s">
        <v>74</v>
      </c>
      <c r="C116" s="85">
        <f>($G$1*((G115-G114)/G114))</f>
        <v>0.0004817588364</v>
      </c>
      <c r="D116" s="3" t="s">
        <v>74</v>
      </c>
      <c r="E116" s="85">
        <f t="shared" si="16"/>
        <v>0.00002618254545</v>
      </c>
      <c r="F116" s="90" t="s">
        <v>94</v>
      </c>
      <c r="G116" s="3"/>
      <c r="H116" s="3"/>
      <c r="I116" s="3"/>
    </row>
    <row r="117">
      <c r="A117" s="3"/>
      <c r="B117" s="61" t="s">
        <v>77</v>
      </c>
      <c r="C117" s="88">
        <f>C112-(SUM(C114:C116)+(I115*E110))</f>
        <v>0.4689399852</v>
      </c>
      <c r="D117" s="61" t="s">
        <v>77</v>
      </c>
      <c r="E117" s="49">
        <f>E112-((E110*I115)+sum(E114:E116))</f>
        <v>0.4898854669</v>
      </c>
      <c r="F117" s="53" t="s">
        <v>95</v>
      </c>
      <c r="G117" s="91">
        <f>round(G91/G90,0)</f>
        <v>19</v>
      </c>
      <c r="H117" s="3"/>
      <c r="I117" s="3"/>
    </row>
    <row r="118">
      <c r="A118" s="49">
        <f>I115+A110</f>
        <v>19425</v>
      </c>
      <c r="B118" s="3" t="s">
        <v>80</v>
      </c>
      <c r="C118" s="85">
        <f>($G$1*((G115-G114)/G114))</f>
        <v>0.0004817588364</v>
      </c>
      <c r="D118" s="3" t="s">
        <v>81</v>
      </c>
      <c r="E118" s="85">
        <f>$G$1</f>
        <v>0.00002618254545</v>
      </c>
      <c r="F118" s="3"/>
      <c r="G118" s="3"/>
      <c r="H118" s="3"/>
      <c r="I118" s="3"/>
    </row>
    <row r="119">
      <c r="A119" s="3"/>
      <c r="B119" s="3" t="s">
        <v>82</v>
      </c>
      <c r="C119" s="89">
        <f>((128*5E-11)*(G117-1)+$G$1)</f>
        <v>0.00002629774545</v>
      </c>
      <c r="D119" s="3"/>
      <c r="E119" s="3"/>
      <c r="F119" s="3"/>
      <c r="G119" s="3"/>
      <c r="H119" s="3"/>
      <c r="I119" s="3"/>
    </row>
    <row r="120">
      <c r="A120" s="3"/>
      <c r="B120" s="61" t="s">
        <v>77</v>
      </c>
      <c r="C120" s="49">
        <f>C117-(sum(C118:C119))</f>
        <v>0.4684319286</v>
      </c>
      <c r="D120" s="61" t="s">
        <v>77</v>
      </c>
      <c r="E120" s="49">
        <f>E117-E118</f>
        <v>0.4898592844</v>
      </c>
      <c r="F120" s="3"/>
      <c r="G120" s="3"/>
      <c r="H120" s="3"/>
      <c r="I120" s="3"/>
    </row>
    <row r="121">
      <c r="A121" s="3"/>
      <c r="B121" s="3"/>
      <c r="C121" s="3"/>
      <c r="D121" s="3"/>
      <c r="E121" s="3"/>
      <c r="F121" s="3"/>
      <c r="G121" s="3"/>
      <c r="H121" s="3"/>
      <c r="I121" s="3"/>
    </row>
    <row r="122">
      <c r="A122" s="3"/>
      <c r="B122" s="3" t="s">
        <v>69</v>
      </c>
      <c r="C122" s="85">
        <f>$G$1</f>
        <v>0.00002618254545</v>
      </c>
      <c r="D122" s="3" t="s">
        <v>69</v>
      </c>
      <c r="E122" s="85">
        <f t="shared" ref="E122:E124" si="17">$G$1</f>
        <v>0.00002618254545</v>
      </c>
      <c r="F122" s="3" t="s">
        <v>92</v>
      </c>
      <c r="G122" s="16">
        <f>ROUND(0.05*G123,0)</f>
        <v>5</v>
      </c>
      <c r="H122" s="3" t="s">
        <v>93</v>
      </c>
      <c r="I122" s="60">
        <f>C120-(sum(C118:C119)*I123)</f>
        <v>-0.0005042964364</v>
      </c>
    </row>
    <row r="123">
      <c r="A123" s="3"/>
      <c r="B123" s="3" t="s">
        <v>72</v>
      </c>
      <c r="C123" s="85">
        <f>($G$1*((G123-G122)/G122))</f>
        <v>0.0004555762909</v>
      </c>
      <c r="D123" s="3" t="s">
        <v>72</v>
      </c>
      <c r="E123" s="85">
        <f t="shared" si="17"/>
        <v>0.00002618254545</v>
      </c>
      <c r="F123" s="3" t="s">
        <v>73</v>
      </c>
      <c r="G123" s="16">
        <f>G115-G114</f>
        <v>92</v>
      </c>
      <c r="H123" s="3"/>
      <c r="I123" s="66">
        <v>923.0</v>
      </c>
    </row>
    <row r="124">
      <c r="A124" s="3"/>
      <c r="B124" s="3" t="s">
        <v>74</v>
      </c>
      <c r="C124" s="85">
        <f>($G$1*((G123-G122)/G122))</f>
        <v>0.0004555762909</v>
      </c>
      <c r="D124" s="3" t="s">
        <v>74</v>
      </c>
      <c r="E124" s="85">
        <f t="shared" si="17"/>
        <v>0.00002618254545</v>
      </c>
      <c r="F124" s="90" t="s">
        <v>94</v>
      </c>
      <c r="G124" s="3"/>
      <c r="H124" s="3"/>
      <c r="I124" s="3"/>
    </row>
    <row r="125">
      <c r="A125" s="3"/>
      <c r="B125" s="61" t="s">
        <v>77</v>
      </c>
      <c r="C125" s="88">
        <f>C120-(SUM(C122:C124)+(I123*E118))</f>
        <v>0.443328104</v>
      </c>
      <c r="D125" s="61" t="s">
        <v>77</v>
      </c>
      <c r="E125" s="49">
        <f>E120-((E118*I123)+sum(E122:E124))</f>
        <v>0.4656142473</v>
      </c>
      <c r="F125" s="53" t="s">
        <v>95</v>
      </c>
      <c r="G125" s="91">
        <f>round(G99/G98,0)</f>
        <v>21</v>
      </c>
      <c r="H125" s="3"/>
      <c r="I125" s="3"/>
    </row>
    <row r="126">
      <c r="A126" s="49">
        <f>I123+A118</f>
        <v>20348</v>
      </c>
      <c r="B126" s="3" t="s">
        <v>80</v>
      </c>
      <c r="C126" s="85">
        <f>($G$1*((G123-G122)/G122))</f>
        <v>0.0004555762909</v>
      </c>
      <c r="D126" s="3" t="s">
        <v>81</v>
      </c>
      <c r="E126" s="85">
        <f>$G$1</f>
        <v>0.00002618254545</v>
      </c>
      <c r="F126" s="3"/>
      <c r="G126" s="3"/>
      <c r="H126" s="3"/>
      <c r="I126" s="3"/>
    </row>
    <row r="127">
      <c r="A127" s="3"/>
      <c r="B127" s="3" t="s">
        <v>82</v>
      </c>
      <c r="C127" s="89">
        <f>((128*5E-11)*(G125-1)+$G$1)</f>
        <v>0.00002631054545</v>
      </c>
      <c r="D127" s="3"/>
      <c r="E127" s="3"/>
      <c r="F127" s="3"/>
      <c r="G127" s="3"/>
      <c r="H127" s="3"/>
      <c r="I127" s="3"/>
    </row>
    <row r="128">
      <c r="A128" s="3"/>
      <c r="B128" s="61" t="s">
        <v>77</v>
      </c>
      <c r="C128" s="49">
        <f>C125-(sum(C126:C127))</f>
        <v>0.4428462172</v>
      </c>
      <c r="D128" s="61" t="s">
        <v>77</v>
      </c>
      <c r="E128" s="49">
        <f>E125-E126</f>
        <v>0.4655880647</v>
      </c>
      <c r="F128" s="3"/>
      <c r="G128" s="3"/>
      <c r="H128" s="3"/>
      <c r="I128" s="3"/>
    </row>
    <row r="129">
      <c r="A129" s="3"/>
      <c r="B129" s="3"/>
      <c r="C129" s="3"/>
      <c r="D129" s="3"/>
      <c r="E129" s="3"/>
      <c r="F129" s="3"/>
      <c r="G129" s="3"/>
      <c r="H129" s="3"/>
      <c r="I129" s="3"/>
    </row>
    <row r="130">
      <c r="A130" s="3"/>
      <c r="B130" s="3" t="s">
        <v>69</v>
      </c>
      <c r="C130" s="85">
        <f>$G$1</f>
        <v>0.00002618254545</v>
      </c>
      <c r="D130" s="3" t="s">
        <v>69</v>
      </c>
      <c r="E130" s="85">
        <f t="shared" ref="E130:E132" si="18">$G$1</f>
        <v>0.00002618254545</v>
      </c>
      <c r="F130" s="3" t="s">
        <v>92</v>
      </c>
      <c r="G130" s="16">
        <f>ROUND(0.05*G131,0)</f>
        <v>4</v>
      </c>
      <c r="H130" s="3" t="s">
        <v>93</v>
      </c>
      <c r="I130" s="60">
        <f>C128-(sum(C126:C127)*I131)</f>
        <v>-0.000007785454545</v>
      </c>
    </row>
    <row r="131">
      <c r="A131" s="3"/>
      <c r="B131" s="3" t="s">
        <v>72</v>
      </c>
      <c r="C131" s="85">
        <f>($G$1*((G131-G130)/G130))</f>
        <v>0.0005432878182</v>
      </c>
      <c r="D131" s="3" t="s">
        <v>72</v>
      </c>
      <c r="E131" s="85">
        <f t="shared" si="18"/>
        <v>0.00002618254545</v>
      </c>
      <c r="F131" s="3" t="s">
        <v>73</v>
      </c>
      <c r="G131" s="16">
        <f>G123-G122</f>
        <v>87</v>
      </c>
      <c r="H131" s="3"/>
      <c r="I131" s="66">
        <v>919.0</v>
      </c>
    </row>
    <row r="132">
      <c r="A132" s="3"/>
      <c r="B132" s="3" t="s">
        <v>74</v>
      </c>
      <c r="C132" s="85">
        <f>($G$1*((G131-G130)/G130))</f>
        <v>0.0005432878182</v>
      </c>
      <c r="D132" s="3" t="s">
        <v>74</v>
      </c>
      <c r="E132" s="85">
        <f t="shared" si="18"/>
        <v>0.00002618254545</v>
      </c>
      <c r="F132" s="90" t="s">
        <v>94</v>
      </c>
      <c r="G132" s="3"/>
      <c r="H132" s="3"/>
      <c r="I132" s="3"/>
    </row>
    <row r="133">
      <c r="A133" s="3"/>
      <c r="B133" s="61" t="s">
        <v>77</v>
      </c>
      <c r="C133" s="88">
        <f>C128-(SUM(C130:C132)+(I131*E126))</f>
        <v>0.4176716997</v>
      </c>
      <c r="D133" s="61" t="s">
        <v>77</v>
      </c>
      <c r="E133" s="49">
        <f>E128-((E126*I131)+sum(E130:E132))</f>
        <v>0.4414477578</v>
      </c>
      <c r="F133" s="53" t="s">
        <v>95</v>
      </c>
      <c r="G133" s="91">
        <f>round(G107/G106,0)</f>
        <v>20</v>
      </c>
      <c r="H133" s="3"/>
      <c r="I133" s="3"/>
    </row>
    <row r="134">
      <c r="A134" s="49">
        <f>I131+A126</f>
        <v>21267</v>
      </c>
      <c r="B134" s="3" t="s">
        <v>80</v>
      </c>
      <c r="C134" s="85">
        <f>($G$1*((G131-G130)/G130))</f>
        <v>0.0005432878182</v>
      </c>
      <c r="D134" s="3" t="s">
        <v>81</v>
      </c>
      <c r="E134" s="85">
        <f>$G$1</f>
        <v>0.00002618254545</v>
      </c>
      <c r="F134" s="3"/>
      <c r="G134" s="3"/>
      <c r="H134" s="3"/>
      <c r="I134" s="3"/>
    </row>
    <row r="135">
      <c r="A135" s="3"/>
      <c r="B135" s="3" t="s">
        <v>82</v>
      </c>
      <c r="C135" s="89">
        <f>((128*5E-11)*(G133-1)+$G$1)</f>
        <v>0.00002630414545</v>
      </c>
      <c r="D135" s="3"/>
      <c r="E135" s="3"/>
      <c r="F135" s="3"/>
      <c r="G135" s="3"/>
      <c r="H135" s="3"/>
      <c r="I135" s="3"/>
    </row>
    <row r="136">
      <c r="A136" s="3"/>
      <c r="B136" s="61" t="s">
        <v>77</v>
      </c>
      <c r="C136" s="49">
        <f>C133-(sum(C134:C135))</f>
        <v>0.4171021077</v>
      </c>
      <c r="D136" s="61" t="s">
        <v>77</v>
      </c>
      <c r="E136" s="49">
        <f>E133-E134</f>
        <v>0.4414215753</v>
      </c>
      <c r="F136" s="3"/>
      <c r="G136" s="3"/>
      <c r="H136" s="3"/>
      <c r="I136" s="3"/>
    </row>
    <row r="137">
      <c r="A137" s="3"/>
      <c r="B137" s="3"/>
      <c r="C137" s="3"/>
      <c r="D137" s="3"/>
      <c r="E137" s="3"/>
      <c r="F137" s="3"/>
      <c r="G137" s="3"/>
      <c r="H137" s="3"/>
      <c r="I137" s="3"/>
    </row>
    <row r="138">
      <c r="A138" s="3"/>
      <c r="B138" s="3" t="s">
        <v>69</v>
      </c>
      <c r="C138" s="85">
        <f>$G$1</f>
        <v>0.00002618254545</v>
      </c>
      <c r="D138" s="3" t="s">
        <v>69</v>
      </c>
      <c r="E138" s="85">
        <f t="shared" ref="E138:E140" si="19">$G$1</f>
        <v>0.00002618254545</v>
      </c>
      <c r="F138" s="3" t="s">
        <v>92</v>
      </c>
      <c r="G138" s="16">
        <f>ROUND(0.05*G139,0)</f>
        <v>4</v>
      </c>
      <c r="H138" s="3" t="s">
        <v>93</v>
      </c>
      <c r="I138" s="60">
        <f>C136-(sum(C134:C135)*I139)</f>
        <v>-0.0004088016</v>
      </c>
    </row>
    <row r="139">
      <c r="A139" s="3"/>
      <c r="B139" s="3" t="s">
        <v>72</v>
      </c>
      <c r="C139" s="85">
        <f>($G$1*((G139-G138)/G138))</f>
        <v>0.0005171052727</v>
      </c>
      <c r="D139" s="3" t="s">
        <v>72</v>
      </c>
      <c r="E139" s="85">
        <f t="shared" si="19"/>
        <v>0.00002618254545</v>
      </c>
      <c r="F139" s="3" t="s">
        <v>73</v>
      </c>
      <c r="G139" s="16">
        <f>G131-G130</f>
        <v>83</v>
      </c>
      <c r="H139" s="3"/>
      <c r="I139" s="66">
        <v>733.0</v>
      </c>
    </row>
    <row r="140">
      <c r="A140" s="3"/>
      <c r="B140" s="3" t="s">
        <v>74</v>
      </c>
      <c r="C140" s="85">
        <f>($G$1*((G139-G138)/G138))</f>
        <v>0.0005171052727</v>
      </c>
      <c r="D140" s="3" t="s">
        <v>74</v>
      </c>
      <c r="E140" s="85">
        <f t="shared" si="19"/>
        <v>0.00002618254545</v>
      </c>
      <c r="F140" s="90" t="s">
        <v>94</v>
      </c>
      <c r="G140" s="3"/>
      <c r="H140" s="3"/>
      <c r="I140" s="3"/>
    </row>
    <row r="141">
      <c r="A141" s="3"/>
      <c r="B141" s="61" t="s">
        <v>77</v>
      </c>
      <c r="C141" s="88">
        <f>C136-(SUM(C138:C140)+(I139*E134))</f>
        <v>0.3968499088</v>
      </c>
      <c r="D141" s="61" t="s">
        <v>77</v>
      </c>
      <c r="E141" s="49">
        <f>E136-((E134*I139)+sum(E138:E140))</f>
        <v>0.4221512218</v>
      </c>
      <c r="F141" s="53" t="s">
        <v>95</v>
      </c>
      <c r="G141" s="91">
        <f>round(G115/G114,0)</f>
        <v>19</v>
      </c>
      <c r="H141" s="3"/>
      <c r="I141" s="3"/>
    </row>
    <row r="142">
      <c r="A142" s="49">
        <f>I139+A134</f>
        <v>22000</v>
      </c>
      <c r="B142" s="3" t="s">
        <v>80</v>
      </c>
      <c r="C142" s="85">
        <f>($G$1*((G139-G138)/G138))</f>
        <v>0.0005171052727</v>
      </c>
      <c r="D142" s="3" t="s">
        <v>81</v>
      </c>
      <c r="E142" s="85">
        <f>$G$1</f>
        <v>0.00002618254545</v>
      </c>
      <c r="F142" s="3"/>
      <c r="G142" s="3"/>
      <c r="H142" s="3"/>
      <c r="I142" s="3"/>
    </row>
    <row r="143">
      <c r="A143" s="3"/>
      <c r="B143" s="3" t="s">
        <v>82</v>
      </c>
      <c r="C143" s="89">
        <f>((128*5E-11)*(G141-1)+$G$1)</f>
        <v>0.00002629774545</v>
      </c>
      <c r="D143" s="3"/>
      <c r="E143" s="3"/>
      <c r="F143" s="3"/>
      <c r="G143" s="3"/>
      <c r="H143" s="3"/>
      <c r="I143" s="3"/>
    </row>
    <row r="144">
      <c r="A144" s="3"/>
      <c r="B144" s="61" t="s">
        <v>77</v>
      </c>
      <c r="C144" s="49">
        <f>C141-(sum(C142:C143))</f>
        <v>0.3963065058</v>
      </c>
      <c r="D144" s="61" t="s">
        <v>77</v>
      </c>
      <c r="E144" s="49">
        <f>E141-E142</f>
        <v>0.4221250393</v>
      </c>
      <c r="F144" s="3"/>
      <c r="G144" s="3"/>
      <c r="H144" s="3"/>
      <c r="I144" s="3"/>
    </row>
    <row r="145">
      <c r="A145" s="3"/>
      <c r="B145" s="3"/>
      <c r="C145" s="3"/>
      <c r="D145" s="3"/>
      <c r="E145" s="3"/>
      <c r="F145" s="3"/>
      <c r="G145" s="3"/>
      <c r="H145" s="3"/>
      <c r="I145" s="3"/>
    </row>
    <row r="146">
      <c r="A146" s="3"/>
      <c r="B146" s="3" t="s">
        <v>69</v>
      </c>
      <c r="C146" s="85">
        <f>$G$1</f>
        <v>0.00002618254545</v>
      </c>
      <c r="D146" s="3" t="s">
        <v>69</v>
      </c>
      <c r="E146" s="85">
        <f t="shared" ref="E146:E148" si="20">$G$1</f>
        <v>0.00002618254545</v>
      </c>
      <c r="F146" s="3" t="s">
        <v>92</v>
      </c>
      <c r="G146" s="16">
        <f>ROUND(0.05*G147,0)</f>
        <v>4</v>
      </c>
      <c r="H146" s="3" t="s">
        <v>93</v>
      </c>
      <c r="I146" s="60">
        <f>C144-(sum(C142:C143)*I147)</f>
        <v>-0.0003776974545</v>
      </c>
    </row>
    <row r="147">
      <c r="A147" s="3"/>
      <c r="B147" s="3" t="s">
        <v>72</v>
      </c>
      <c r="C147" s="85">
        <f>($G$1*((G147-G146)/G146))</f>
        <v>0.0004909227273</v>
      </c>
      <c r="D147" s="3" t="s">
        <v>72</v>
      </c>
      <c r="E147" s="85">
        <f t="shared" si="20"/>
        <v>0.00002618254545</v>
      </c>
      <c r="F147" s="3" t="s">
        <v>73</v>
      </c>
      <c r="G147" s="16">
        <f>G139-G138</f>
        <v>79</v>
      </c>
      <c r="H147" s="3"/>
      <c r="I147" s="66">
        <v>730.0</v>
      </c>
    </row>
    <row r="148">
      <c r="A148" s="3"/>
      <c r="B148" s="3" t="s">
        <v>74</v>
      </c>
      <c r="C148" s="85">
        <f>($G$1*((G147-G146)/G146))</f>
        <v>0.0004909227273</v>
      </c>
      <c r="D148" s="3" t="s">
        <v>74</v>
      </c>
      <c r="E148" s="85">
        <f t="shared" si="20"/>
        <v>0.00002618254545</v>
      </c>
      <c r="F148" s="90" t="s">
        <v>94</v>
      </c>
      <c r="G148" s="3"/>
      <c r="H148" s="3"/>
      <c r="I148" s="3"/>
    </row>
    <row r="149">
      <c r="A149" s="3"/>
      <c r="B149" s="61" t="s">
        <v>77</v>
      </c>
      <c r="C149" s="88">
        <f>C144-(SUM(C146:C148)+(I147*E142))</f>
        <v>0.3761852196</v>
      </c>
      <c r="D149" s="61" t="s">
        <v>77</v>
      </c>
      <c r="E149" s="49">
        <f>E144-((E142*I147)+sum(E146:E148))</f>
        <v>0.4029332335</v>
      </c>
      <c r="F149" s="53" t="s">
        <v>95</v>
      </c>
      <c r="G149" s="91">
        <f>round(G123/G122,0)</f>
        <v>18</v>
      </c>
      <c r="H149" s="3"/>
      <c r="I149" s="3"/>
    </row>
    <row r="150">
      <c r="A150" s="49">
        <f>I147+A142</f>
        <v>22730</v>
      </c>
      <c r="B150" s="3" t="s">
        <v>80</v>
      </c>
      <c r="C150" s="85">
        <f>($G$1*((G147-G146)/G146))</f>
        <v>0.0004909227273</v>
      </c>
      <c r="D150" s="3" t="s">
        <v>81</v>
      </c>
      <c r="E150" s="85">
        <f>$G$1</f>
        <v>0.00002618254545</v>
      </c>
      <c r="F150" s="3"/>
      <c r="G150" s="3"/>
      <c r="H150" s="3"/>
      <c r="I150" s="3"/>
    </row>
    <row r="151">
      <c r="A151" s="3"/>
      <c r="B151" s="3" t="s">
        <v>82</v>
      </c>
      <c r="C151" s="89">
        <f>((128*5E-11)*(G149-1)+$G$1)</f>
        <v>0.00002629134545</v>
      </c>
      <c r="D151" s="3"/>
      <c r="E151" s="3"/>
      <c r="F151" s="3"/>
      <c r="G151" s="3"/>
      <c r="H151" s="3"/>
      <c r="I151" s="3"/>
    </row>
    <row r="152">
      <c r="A152" s="3"/>
      <c r="B152" s="61" t="s">
        <v>77</v>
      </c>
      <c r="C152" s="49">
        <f>C149-(sum(C150:C151))</f>
        <v>0.3756680056</v>
      </c>
      <c r="D152" s="61" t="s">
        <v>77</v>
      </c>
      <c r="E152" s="49">
        <f>E149-E150</f>
        <v>0.4029070509</v>
      </c>
      <c r="F152" s="3"/>
      <c r="G152" s="3"/>
      <c r="H152" s="3"/>
      <c r="I152" s="3"/>
    </row>
    <row r="153">
      <c r="A153" s="3"/>
      <c r="B153" s="3"/>
      <c r="C153" s="3"/>
      <c r="D153" s="3"/>
      <c r="E153" s="3"/>
      <c r="F153" s="3"/>
      <c r="G153" s="3"/>
      <c r="H153" s="3"/>
      <c r="I153" s="3"/>
    </row>
    <row r="154">
      <c r="A154" s="3"/>
      <c r="B154" s="3" t="s">
        <v>69</v>
      </c>
      <c r="C154" s="85">
        <f>$G$1</f>
        <v>0.00002618254545</v>
      </c>
      <c r="D154" s="3" t="s">
        <v>69</v>
      </c>
      <c r="E154" s="85">
        <f t="shared" ref="E154:E156" si="21">$G$1</f>
        <v>0.00002618254545</v>
      </c>
      <c r="F154" s="3" t="s">
        <v>92</v>
      </c>
      <c r="G154" s="16">
        <f>ROUND(0.05*G155,0)</f>
        <v>4</v>
      </c>
      <c r="H154" s="3" t="s">
        <v>93</v>
      </c>
      <c r="I154" s="60">
        <f>C152-(sum(C150:C151)*I155)</f>
        <v>-0.0003466253091</v>
      </c>
    </row>
    <row r="155">
      <c r="A155" s="3"/>
      <c r="B155" s="3" t="s">
        <v>72</v>
      </c>
      <c r="C155" s="85">
        <f>($G$1*((G155-G154)/G154))</f>
        <v>0.0004647401818</v>
      </c>
      <c r="D155" s="3" t="s">
        <v>72</v>
      </c>
      <c r="E155" s="85">
        <f t="shared" si="21"/>
        <v>0.00002618254545</v>
      </c>
      <c r="F155" s="3" t="s">
        <v>73</v>
      </c>
      <c r="G155" s="16">
        <f>G147-G146</f>
        <v>75</v>
      </c>
      <c r="H155" s="3"/>
      <c r="I155" s="66">
        <v>727.0</v>
      </c>
    </row>
    <row r="156">
      <c r="A156" s="3"/>
      <c r="B156" s="3" t="s">
        <v>74</v>
      </c>
      <c r="C156" s="85">
        <f>($G$1*((G155-G154)/G154))</f>
        <v>0.0004647401818</v>
      </c>
      <c r="D156" s="3" t="s">
        <v>74</v>
      </c>
      <c r="E156" s="85">
        <f t="shared" si="21"/>
        <v>0.00002618254545</v>
      </c>
      <c r="F156" s="90" t="s">
        <v>94</v>
      </c>
      <c r="G156" s="3"/>
      <c r="H156" s="3"/>
      <c r="I156" s="3"/>
    </row>
    <row r="157">
      <c r="A157" s="3"/>
      <c r="B157" s="61" t="s">
        <v>77</v>
      </c>
      <c r="C157" s="88">
        <f>C152-(SUM(C154:C156)+(I155*E150))</f>
        <v>0.3556776321</v>
      </c>
      <c r="D157" s="61" t="s">
        <v>77</v>
      </c>
      <c r="E157" s="49">
        <f>E152-((E150*I155)+sum(E154:E156))</f>
        <v>0.3837937927</v>
      </c>
      <c r="F157" s="53" t="s">
        <v>95</v>
      </c>
      <c r="G157" s="91">
        <f>round(G131/G130,0)</f>
        <v>22</v>
      </c>
      <c r="H157" s="3"/>
      <c r="I157" s="3"/>
    </row>
    <row r="158">
      <c r="A158" s="49">
        <f>I155+A150</f>
        <v>23457</v>
      </c>
      <c r="B158" s="3" t="s">
        <v>80</v>
      </c>
      <c r="C158" s="85">
        <f>($G$1*((G155-G154)/G154))</f>
        <v>0.0004647401818</v>
      </c>
      <c r="D158" s="3" t="s">
        <v>81</v>
      </c>
      <c r="E158" s="85">
        <f>$G$1</f>
        <v>0.00002618254545</v>
      </c>
      <c r="F158" s="3"/>
      <c r="G158" s="3"/>
      <c r="H158" s="3"/>
      <c r="I158" s="3"/>
    </row>
    <row r="159">
      <c r="A159" s="3"/>
      <c r="B159" s="3" t="s">
        <v>82</v>
      </c>
      <c r="C159" s="89">
        <f>((128*5E-11)*(G157-1)+$G$1)</f>
        <v>0.00002631694545</v>
      </c>
      <c r="D159" s="3"/>
      <c r="E159" s="3"/>
      <c r="F159" s="3"/>
      <c r="G159" s="3"/>
      <c r="H159" s="3"/>
      <c r="I159" s="3"/>
    </row>
    <row r="160">
      <c r="A160" s="3"/>
      <c r="B160" s="61" t="s">
        <v>77</v>
      </c>
      <c r="C160" s="49">
        <f>C157-(sum(C158:C159))</f>
        <v>0.355186575</v>
      </c>
      <c r="D160" s="61" t="s">
        <v>77</v>
      </c>
      <c r="E160" s="49">
        <f>E157-E158</f>
        <v>0.3837676102</v>
      </c>
      <c r="F160" s="3"/>
      <c r="G160" s="3"/>
      <c r="H160" s="3"/>
      <c r="I160" s="3"/>
    </row>
    <row r="161">
      <c r="A161" s="3"/>
      <c r="B161" s="3"/>
      <c r="C161" s="3"/>
      <c r="D161" s="3"/>
      <c r="E161" s="3"/>
      <c r="F161" s="3"/>
      <c r="G161" s="3"/>
      <c r="H161" s="3"/>
      <c r="I161" s="3"/>
    </row>
    <row r="162">
      <c r="A162" s="3"/>
      <c r="B162" s="3" t="s">
        <v>69</v>
      </c>
      <c r="C162" s="85">
        <f>$G$1</f>
        <v>0.00002618254545</v>
      </c>
      <c r="D162" s="3" t="s">
        <v>69</v>
      </c>
      <c r="E162" s="85">
        <f t="shared" ref="E162:E164" si="22">$G$1</f>
        <v>0.00002618254545</v>
      </c>
      <c r="F162" s="3" t="s">
        <v>92</v>
      </c>
      <c r="G162" s="16">
        <f>ROUND(0.05*G163,0)</f>
        <v>4</v>
      </c>
      <c r="H162" s="3" t="s">
        <v>93</v>
      </c>
      <c r="I162" s="60">
        <f>C160-(sum(C158:C159)*I163)</f>
        <v>-0.0003387851636</v>
      </c>
    </row>
    <row r="163">
      <c r="A163" s="3"/>
      <c r="B163" s="3" t="s">
        <v>72</v>
      </c>
      <c r="C163" s="85">
        <f>($G$1*((G163-G162)/G162))</f>
        <v>0.0004385576364</v>
      </c>
      <c r="D163" s="3" t="s">
        <v>72</v>
      </c>
      <c r="E163" s="85">
        <f t="shared" si="22"/>
        <v>0.00002618254545</v>
      </c>
      <c r="F163" s="3" t="s">
        <v>73</v>
      </c>
      <c r="G163" s="16">
        <f>G155-G154</f>
        <v>71</v>
      </c>
      <c r="H163" s="3"/>
      <c r="I163" s="66">
        <v>724.0</v>
      </c>
    </row>
    <row r="164">
      <c r="A164" s="3"/>
      <c r="B164" s="3" t="s">
        <v>74</v>
      </c>
      <c r="C164" s="85">
        <f>($G$1*((G163-G162)/G162))</f>
        <v>0.0004385576364</v>
      </c>
      <c r="D164" s="3" t="s">
        <v>74</v>
      </c>
      <c r="E164" s="85">
        <f t="shared" si="22"/>
        <v>0.00002618254545</v>
      </c>
      <c r="F164" s="90" t="s">
        <v>94</v>
      </c>
      <c r="G164" s="3"/>
      <c r="H164" s="3"/>
      <c r="I164" s="3"/>
    </row>
    <row r="165">
      <c r="A165" s="3"/>
      <c r="B165" s="61" t="s">
        <v>77</v>
      </c>
      <c r="C165" s="88">
        <f>C160-(SUM(C162:C164)+(I163*E158))</f>
        <v>0.3353271143</v>
      </c>
      <c r="D165" s="61" t="s">
        <v>77</v>
      </c>
      <c r="E165" s="49">
        <f>E160-((E158*I163)+sum(E162:E164))</f>
        <v>0.3647328996</v>
      </c>
      <c r="F165" s="53" t="s">
        <v>95</v>
      </c>
      <c r="G165" s="91">
        <f>round(G139/G138,0)</f>
        <v>21</v>
      </c>
      <c r="H165" s="3"/>
      <c r="I165" s="3"/>
    </row>
    <row r="166">
      <c r="A166" s="49">
        <f>I163+A158</f>
        <v>24181</v>
      </c>
      <c r="B166" s="3" t="s">
        <v>80</v>
      </c>
      <c r="C166" s="85">
        <f>($G$1*((G163-G162)/G162))</f>
        <v>0.0004385576364</v>
      </c>
      <c r="D166" s="3" t="s">
        <v>81</v>
      </c>
      <c r="E166" s="85">
        <f>$G$1</f>
        <v>0.00002618254545</v>
      </c>
      <c r="F166" s="3"/>
      <c r="G166" s="3"/>
      <c r="H166" s="3"/>
      <c r="I166" s="3"/>
    </row>
    <row r="167">
      <c r="A167" s="3"/>
      <c r="B167" s="3" t="s">
        <v>82</v>
      </c>
      <c r="C167" s="89">
        <f>((128*5E-11)*(G165-1)+$G$1)</f>
        <v>0.00002631054545</v>
      </c>
      <c r="D167" s="3"/>
      <c r="E167" s="3"/>
      <c r="F167" s="3"/>
      <c r="G167" s="3"/>
      <c r="H167" s="3"/>
      <c r="I167" s="3"/>
    </row>
    <row r="168">
      <c r="A168" s="3"/>
      <c r="B168" s="61" t="s">
        <v>77</v>
      </c>
      <c r="C168" s="49">
        <f>C165-(sum(C166:C167))</f>
        <v>0.3348622461</v>
      </c>
      <c r="D168" s="61" t="s">
        <v>77</v>
      </c>
      <c r="E168" s="49">
        <f>E165-E166</f>
        <v>0.3647067171</v>
      </c>
      <c r="F168" s="3"/>
      <c r="G168" s="3"/>
      <c r="H168" s="3"/>
      <c r="I168" s="3"/>
    </row>
    <row r="169">
      <c r="A169" s="3"/>
      <c r="B169" s="3"/>
      <c r="C169" s="3"/>
      <c r="D169" s="3"/>
      <c r="E169" s="3"/>
      <c r="F169" s="3"/>
      <c r="G169" s="3"/>
      <c r="H169" s="3"/>
      <c r="I169" s="3"/>
    </row>
    <row r="170">
      <c r="A170" s="3"/>
      <c r="B170" s="3" t="s">
        <v>69</v>
      </c>
      <c r="C170" s="85">
        <f>$G$1</f>
        <v>0.00002618254545</v>
      </c>
      <c r="D170" s="3" t="s">
        <v>69</v>
      </c>
      <c r="E170" s="85">
        <f t="shared" ref="E170:E172" si="23">$G$1</f>
        <v>0.00002618254545</v>
      </c>
      <c r="F170" s="3" t="s">
        <v>92</v>
      </c>
      <c r="G170" s="16">
        <f>ROUND(0.05*G171,0)</f>
        <v>3</v>
      </c>
      <c r="H170" s="3" t="s">
        <v>93</v>
      </c>
      <c r="I170" s="60">
        <f>C168-(sum(C166:C167)*I171)</f>
        <v>-0.0003077130182</v>
      </c>
    </row>
    <row r="171">
      <c r="A171" s="3"/>
      <c r="B171" s="3" t="s">
        <v>72</v>
      </c>
      <c r="C171" s="85">
        <f>($G$1*((G171-G170)/G170))</f>
        <v>0.0005585609697</v>
      </c>
      <c r="D171" s="3" t="s">
        <v>72</v>
      </c>
      <c r="E171" s="85">
        <f t="shared" si="23"/>
        <v>0.00002618254545</v>
      </c>
      <c r="F171" s="3" t="s">
        <v>73</v>
      </c>
      <c r="G171" s="16">
        <f>G163-G162</f>
        <v>67</v>
      </c>
      <c r="H171" s="3"/>
      <c r="I171" s="66">
        <v>721.0</v>
      </c>
    </row>
    <row r="172">
      <c r="A172" s="3"/>
      <c r="B172" s="3" t="s">
        <v>74</v>
      </c>
      <c r="C172" s="85">
        <f>($G$1*((G171-G170)/G170))</f>
        <v>0.0005585609697</v>
      </c>
      <c r="D172" s="3" t="s">
        <v>74</v>
      </c>
      <c r="E172" s="85">
        <f t="shared" si="23"/>
        <v>0.00002618254545</v>
      </c>
      <c r="F172" s="90" t="s">
        <v>94</v>
      </c>
      <c r="G172" s="3"/>
      <c r="H172" s="3"/>
      <c r="I172" s="3"/>
    </row>
    <row r="173">
      <c r="A173" s="3"/>
      <c r="B173" s="61" t="s">
        <v>77</v>
      </c>
      <c r="C173" s="88">
        <f>C168-(SUM(C170:C172)+(I171*E166))</f>
        <v>0.3148413263</v>
      </c>
      <c r="D173" s="61" t="s">
        <v>77</v>
      </c>
      <c r="E173" s="49">
        <f>E168-((E166*I171)+sum(E170:E172))</f>
        <v>0.3457505542</v>
      </c>
      <c r="F173" s="53" t="s">
        <v>95</v>
      </c>
      <c r="G173" s="91">
        <f>round(G147/G146,0)</f>
        <v>20</v>
      </c>
      <c r="H173" s="3"/>
      <c r="I173" s="3"/>
    </row>
    <row r="174">
      <c r="A174" s="49">
        <f>I171+A166</f>
        <v>24902</v>
      </c>
      <c r="B174" s="3" t="s">
        <v>80</v>
      </c>
      <c r="C174" s="85">
        <f>($G$1*((G171-G170)/G170))</f>
        <v>0.0005585609697</v>
      </c>
      <c r="D174" s="3" t="s">
        <v>81</v>
      </c>
      <c r="E174" s="85">
        <f>$G$1</f>
        <v>0.00002618254545</v>
      </c>
      <c r="F174" s="3"/>
      <c r="G174" s="3"/>
      <c r="H174" s="3"/>
      <c r="I174" s="3"/>
    </row>
    <row r="175">
      <c r="A175" s="3"/>
      <c r="B175" s="3" t="s">
        <v>82</v>
      </c>
      <c r="C175" s="89">
        <f>((128*5E-11)*(G173-1)+$G$1)</f>
        <v>0.00002630414545</v>
      </c>
      <c r="D175" s="3"/>
      <c r="E175" s="3"/>
      <c r="F175" s="3"/>
      <c r="G175" s="3"/>
      <c r="H175" s="3"/>
      <c r="I175" s="3"/>
    </row>
    <row r="176">
      <c r="A176" s="3"/>
      <c r="B176" s="61" t="s">
        <v>77</v>
      </c>
      <c r="C176" s="49">
        <f>C173-(sum(C174:C175))</f>
        <v>0.3142564612</v>
      </c>
      <c r="D176" s="61" t="s">
        <v>77</v>
      </c>
      <c r="E176" s="49">
        <f>E173-E174</f>
        <v>0.3457243716</v>
      </c>
      <c r="F176" s="3"/>
      <c r="G176" s="3"/>
      <c r="H176" s="3"/>
      <c r="I176" s="3"/>
    </row>
    <row r="177">
      <c r="A177" s="3"/>
      <c r="B177" s="3"/>
      <c r="C177" s="3"/>
      <c r="D177" s="3"/>
      <c r="E177" s="3"/>
      <c r="F177" s="3"/>
      <c r="G177" s="3"/>
      <c r="H177" s="3"/>
      <c r="I177" s="3"/>
    </row>
    <row r="178">
      <c r="A178" s="3"/>
      <c r="B178" s="3" t="s">
        <v>69</v>
      </c>
      <c r="C178" s="85">
        <f>$G$1</f>
        <v>0.00002618254545</v>
      </c>
      <c r="D178" s="3" t="s">
        <v>69</v>
      </c>
      <c r="E178" s="85">
        <f t="shared" ref="E178:E180" si="24">$G$1</f>
        <v>0.00002618254545</v>
      </c>
      <c r="F178" s="3" t="s">
        <v>92</v>
      </c>
      <c r="G178" s="16">
        <f>ROUND(0.05*G179,0)</f>
        <v>3</v>
      </c>
      <c r="H178" s="3" t="s">
        <v>93</v>
      </c>
      <c r="I178" s="60">
        <f>C176-(sum(C174:C175)*I179)</f>
        <v>-0.0004009707515</v>
      </c>
    </row>
    <row r="179">
      <c r="A179" s="3"/>
      <c r="B179" s="3" t="s">
        <v>72</v>
      </c>
      <c r="C179" s="85">
        <f>($G$1*((G179-G178)/G178))</f>
        <v>0.0005323784242</v>
      </c>
      <c r="D179" s="3" t="s">
        <v>72</v>
      </c>
      <c r="E179" s="85">
        <f t="shared" si="24"/>
        <v>0.00002618254545</v>
      </c>
      <c r="F179" s="3" t="s">
        <v>73</v>
      </c>
      <c r="G179" s="16">
        <f>G171-G170</f>
        <v>64</v>
      </c>
      <c r="H179" s="3"/>
      <c r="I179" s="66">
        <v>538.0</v>
      </c>
    </row>
    <row r="180">
      <c r="A180" s="3"/>
      <c r="B180" s="3" t="s">
        <v>74</v>
      </c>
      <c r="C180" s="85">
        <f>($G$1*((G179-G178)/G178))</f>
        <v>0.0005323784242</v>
      </c>
      <c r="D180" s="3" t="s">
        <v>74</v>
      </c>
      <c r="E180" s="85">
        <f t="shared" si="24"/>
        <v>0.00002618254545</v>
      </c>
      <c r="F180" s="90" t="s">
        <v>94</v>
      </c>
      <c r="G180" s="3"/>
      <c r="H180" s="3"/>
      <c r="I180" s="3"/>
    </row>
    <row r="181">
      <c r="A181" s="3"/>
      <c r="B181" s="61" t="s">
        <v>77</v>
      </c>
      <c r="C181" s="88">
        <f>C176-(SUM(C178:C180)+(I179*E174))</f>
        <v>0.2990793124</v>
      </c>
      <c r="D181" s="61" t="s">
        <v>77</v>
      </c>
      <c r="E181" s="49">
        <f>E176-((E174*I179)+sum(E178:E180))</f>
        <v>0.3315596145</v>
      </c>
      <c r="F181" s="53" t="s">
        <v>95</v>
      </c>
      <c r="G181" s="91">
        <f>round(G155/G154,0)</f>
        <v>19</v>
      </c>
      <c r="H181" s="3"/>
      <c r="I181" s="3"/>
    </row>
    <row r="182">
      <c r="A182" s="49">
        <f>I179+A174</f>
        <v>25440</v>
      </c>
      <c r="B182" s="3" t="s">
        <v>80</v>
      </c>
      <c r="C182" s="85">
        <f>($G$1*((G179-G178)/G178))</f>
        <v>0.0005323784242</v>
      </c>
      <c r="D182" s="3" t="s">
        <v>81</v>
      </c>
      <c r="E182" s="85">
        <f>$G$1</f>
        <v>0.00002618254545</v>
      </c>
      <c r="F182" s="3"/>
      <c r="G182" s="3"/>
      <c r="H182" s="3"/>
      <c r="I182" s="3"/>
    </row>
    <row r="183">
      <c r="A183" s="3"/>
      <c r="B183" s="3" t="s">
        <v>82</v>
      </c>
      <c r="C183" s="89">
        <f>((128*5E-11)*(G181-1)+$G$1)</f>
        <v>0.00002629774545</v>
      </c>
      <c r="D183" s="3"/>
      <c r="E183" s="3"/>
      <c r="F183" s="3"/>
      <c r="G183" s="3"/>
      <c r="H183" s="3"/>
      <c r="I183" s="3"/>
    </row>
    <row r="184">
      <c r="A184" s="3"/>
      <c r="B184" s="61" t="s">
        <v>77</v>
      </c>
      <c r="C184" s="49">
        <f>C181-(sum(C182:C183))</f>
        <v>0.2985206362</v>
      </c>
      <c r="D184" s="61" t="s">
        <v>77</v>
      </c>
      <c r="E184" s="49">
        <f>E181-E182</f>
        <v>0.331533432</v>
      </c>
      <c r="F184" s="3"/>
      <c r="G184" s="3"/>
      <c r="H184" s="3"/>
      <c r="I184" s="3"/>
    </row>
    <row r="185">
      <c r="A185" s="3"/>
      <c r="B185" s="3"/>
      <c r="C185" s="3"/>
      <c r="D185" s="3"/>
      <c r="E185" s="3"/>
      <c r="F185" s="3"/>
      <c r="G185" s="3"/>
      <c r="H185" s="3"/>
      <c r="I185" s="3"/>
    </row>
    <row r="186">
      <c r="A186" s="3"/>
      <c r="B186" s="3" t="s">
        <v>69</v>
      </c>
      <c r="C186" s="85">
        <f>$G$1</f>
        <v>0.00002618254545</v>
      </c>
      <c r="D186" s="3" t="s">
        <v>69</v>
      </c>
      <c r="E186" s="85">
        <f t="shared" ref="E186:E188" si="25">$G$1</f>
        <v>0.00002618254545</v>
      </c>
      <c r="F186" s="3" t="s">
        <v>92</v>
      </c>
      <c r="G186" s="16">
        <f>ROUND(0.05*G187,0)</f>
        <v>3</v>
      </c>
      <c r="H186" s="3" t="s">
        <v>93</v>
      </c>
      <c r="I186" s="60">
        <f>C184-(sum(C182:C183)*I187)</f>
        <v>-0.0003711146061</v>
      </c>
    </row>
    <row r="187">
      <c r="A187" s="3"/>
      <c r="B187" s="3" t="s">
        <v>72</v>
      </c>
      <c r="C187" s="85">
        <f>($G$1*((G187-G186)/G186))</f>
        <v>0.0005061958788</v>
      </c>
      <c r="D187" s="3" t="s">
        <v>72</v>
      </c>
      <c r="E187" s="85">
        <f t="shared" si="25"/>
        <v>0.00002618254545</v>
      </c>
      <c r="F187" s="3" t="s">
        <v>73</v>
      </c>
      <c r="G187" s="16">
        <f>G179-G178</f>
        <v>61</v>
      </c>
      <c r="H187" s="3"/>
      <c r="I187" s="66">
        <v>535.0</v>
      </c>
    </row>
    <row r="188">
      <c r="A188" s="3"/>
      <c r="B188" s="3" t="s">
        <v>74</v>
      </c>
      <c r="C188" s="85">
        <f>($G$1*((G187-G186)/G186))</f>
        <v>0.0005061958788</v>
      </c>
      <c r="D188" s="3" t="s">
        <v>74</v>
      </c>
      <c r="E188" s="85">
        <f t="shared" si="25"/>
        <v>0.00002618254545</v>
      </c>
      <c r="F188" s="90" t="s">
        <v>94</v>
      </c>
      <c r="G188" s="3"/>
      <c r="H188" s="3"/>
      <c r="I188" s="3"/>
    </row>
    <row r="189">
      <c r="A189" s="3"/>
      <c r="B189" s="61" t="s">
        <v>77</v>
      </c>
      <c r="C189" s="88">
        <f>C184-(SUM(C186:C188)+(I187*E182))</f>
        <v>0.2834744001</v>
      </c>
      <c r="D189" s="61" t="s">
        <v>77</v>
      </c>
      <c r="E189" s="49">
        <f>E184-((E182*I187)+sum(E186:E188))</f>
        <v>0.3174472225</v>
      </c>
      <c r="F189" s="53" t="s">
        <v>95</v>
      </c>
      <c r="G189" s="91">
        <f>round(G163/G162,0)</f>
        <v>18</v>
      </c>
      <c r="H189" s="3"/>
      <c r="I189" s="3"/>
    </row>
    <row r="190">
      <c r="A190" s="49">
        <f>I187+A182</f>
        <v>25975</v>
      </c>
      <c r="B190" s="3" t="s">
        <v>80</v>
      </c>
      <c r="C190" s="85">
        <f>($G$1*((G187-G186)/G186))</f>
        <v>0.0005061958788</v>
      </c>
      <c r="D190" s="3" t="s">
        <v>81</v>
      </c>
      <c r="E190" s="85">
        <f>$G$1</f>
        <v>0.00002618254545</v>
      </c>
      <c r="F190" s="3"/>
      <c r="G190" s="3"/>
      <c r="H190" s="3"/>
      <c r="I190" s="3"/>
    </row>
    <row r="191">
      <c r="A191" s="3"/>
      <c r="B191" s="3" t="s">
        <v>82</v>
      </c>
      <c r="C191" s="89">
        <f>((128*5E-11)*(G189-1)+$G$1)</f>
        <v>0.00002629134545</v>
      </c>
      <c r="D191" s="3"/>
      <c r="E191" s="3"/>
      <c r="F191" s="3"/>
      <c r="G191" s="3"/>
      <c r="H191" s="3"/>
      <c r="I191" s="3"/>
    </row>
    <row r="192">
      <c r="A192" s="3"/>
      <c r="B192" s="61" t="s">
        <v>77</v>
      </c>
      <c r="C192" s="49">
        <f>C189-(sum(C190:C191))</f>
        <v>0.2829419128</v>
      </c>
      <c r="D192" s="61" t="s">
        <v>77</v>
      </c>
      <c r="E192" s="49">
        <f>E189-E190</f>
        <v>0.31742104</v>
      </c>
      <c r="F192" s="3"/>
      <c r="G192" s="3"/>
      <c r="H192" s="3"/>
      <c r="I192" s="3"/>
    </row>
    <row r="193">
      <c r="A193" s="3"/>
      <c r="B193" s="3"/>
      <c r="C193" s="3"/>
      <c r="D193" s="3"/>
      <c r="E193" s="3"/>
      <c r="F193" s="3"/>
      <c r="G193" s="3"/>
      <c r="H193" s="3"/>
      <c r="I193" s="3"/>
    </row>
    <row r="194">
      <c r="A194" s="3"/>
      <c r="B194" s="3" t="s">
        <v>69</v>
      </c>
      <c r="C194" s="85">
        <f>$G$1</f>
        <v>0.00002618254545</v>
      </c>
      <c r="D194" s="3" t="s">
        <v>69</v>
      </c>
      <c r="E194" s="85">
        <f t="shared" ref="E194:E196" si="26">$G$1</f>
        <v>0.00002618254545</v>
      </c>
      <c r="F194" s="3" t="s">
        <v>92</v>
      </c>
      <c r="G194" s="16">
        <f>ROUND(0.05*G195,0)</f>
        <v>3</v>
      </c>
      <c r="H194" s="3" t="s">
        <v>93</v>
      </c>
      <c r="I194" s="60">
        <f>C192-(sum(C190:C191)*I195)</f>
        <v>-0.0003412904606</v>
      </c>
    </row>
    <row r="195">
      <c r="A195" s="3"/>
      <c r="B195" s="3" t="s">
        <v>72</v>
      </c>
      <c r="C195" s="85">
        <f>($G$1*((G195-G194)/G194))</f>
        <v>0.0004800133333</v>
      </c>
      <c r="D195" s="3" t="s">
        <v>72</v>
      </c>
      <c r="E195" s="85">
        <f t="shared" si="26"/>
        <v>0.00002618254545</v>
      </c>
      <c r="F195" s="3" t="s">
        <v>73</v>
      </c>
      <c r="G195" s="16">
        <f>G187-G186</f>
        <v>58</v>
      </c>
      <c r="H195" s="3"/>
      <c r="I195" s="66">
        <v>532.0</v>
      </c>
    </row>
    <row r="196">
      <c r="A196" s="3"/>
      <c r="B196" s="3" t="s">
        <v>74</v>
      </c>
      <c r="C196" s="85">
        <f>($G$1*((G195-G194)/G194))</f>
        <v>0.0004800133333</v>
      </c>
      <c r="D196" s="3" t="s">
        <v>74</v>
      </c>
      <c r="E196" s="85">
        <f t="shared" si="26"/>
        <v>0.00002618254545</v>
      </c>
      <c r="F196" s="90" t="s">
        <v>94</v>
      </c>
      <c r="G196" s="3"/>
      <c r="H196" s="3"/>
      <c r="I196" s="3"/>
    </row>
    <row r="197">
      <c r="A197" s="3"/>
      <c r="B197" s="61" t="s">
        <v>77</v>
      </c>
      <c r="C197" s="88">
        <f>C192-(SUM(C194:C196)+(I195*E190))</f>
        <v>0.2680265894</v>
      </c>
      <c r="D197" s="61" t="s">
        <v>77</v>
      </c>
      <c r="E197" s="49">
        <f>E192-((E190*I195)+sum(E194:E196))</f>
        <v>0.3034133782</v>
      </c>
      <c r="F197" s="53" t="s">
        <v>95</v>
      </c>
      <c r="G197" s="91">
        <f>round(G171/G170,0)</f>
        <v>22</v>
      </c>
      <c r="H197" s="3"/>
      <c r="I197" s="3"/>
    </row>
    <row r="198">
      <c r="A198" s="49">
        <f>I195+A190</f>
        <v>26507</v>
      </c>
      <c r="B198" s="3" t="s">
        <v>80</v>
      </c>
      <c r="C198" s="85">
        <f>($G$1*((G195-G194)/G194))</f>
        <v>0.0004800133333</v>
      </c>
      <c r="D198" s="3" t="s">
        <v>81</v>
      </c>
      <c r="E198" s="85">
        <f>$G$1</f>
        <v>0.00002618254545</v>
      </c>
      <c r="F198" s="3"/>
      <c r="G198" s="3"/>
      <c r="H198" s="3"/>
      <c r="I198" s="3"/>
    </row>
    <row r="199">
      <c r="A199" s="3"/>
      <c r="B199" s="3" t="s">
        <v>82</v>
      </c>
      <c r="C199" s="89">
        <f>((128*5E-11)*(G197-1)+$G$1)</f>
        <v>0.00002631694545</v>
      </c>
      <c r="D199" s="3"/>
      <c r="E199" s="3"/>
      <c r="F199" s="3"/>
      <c r="G199" s="3"/>
      <c r="H199" s="3"/>
      <c r="I199" s="3"/>
    </row>
    <row r="200">
      <c r="A200" s="3"/>
      <c r="B200" s="61" t="s">
        <v>77</v>
      </c>
      <c r="C200" s="49">
        <f>C197-(sum(C198:C199))</f>
        <v>0.2675202592</v>
      </c>
      <c r="D200" s="61" t="s">
        <v>77</v>
      </c>
      <c r="E200" s="49">
        <f>E197-E198</f>
        <v>0.3033871956</v>
      </c>
      <c r="F200" s="3"/>
      <c r="G200" s="3"/>
      <c r="H200" s="3"/>
      <c r="I200" s="3"/>
    </row>
    <row r="201">
      <c r="A201" s="3"/>
      <c r="B201" s="3"/>
      <c r="C201" s="3"/>
      <c r="D201" s="3"/>
      <c r="E201" s="3"/>
      <c r="F201" s="3"/>
      <c r="G201" s="3"/>
      <c r="H201" s="3"/>
      <c r="I201" s="3"/>
    </row>
    <row r="202">
      <c r="A202" s="3"/>
      <c r="B202" s="3" t="s">
        <v>69</v>
      </c>
      <c r="C202" s="85">
        <f>$G$1</f>
        <v>0.00002618254545</v>
      </c>
      <c r="D202" s="3" t="s">
        <v>69</v>
      </c>
      <c r="E202" s="85">
        <f t="shared" ref="E202:E204" si="27">$G$1</f>
        <v>0.00002618254545</v>
      </c>
      <c r="F202" s="3" t="s">
        <v>92</v>
      </c>
      <c r="G202" s="16">
        <f>ROUND(0.05*G203,0)</f>
        <v>3</v>
      </c>
      <c r="H202" s="3" t="s">
        <v>93</v>
      </c>
      <c r="I202" s="60">
        <f>C200-(sum(C198:C199)*I203)</f>
        <v>-0.0003284583152</v>
      </c>
    </row>
    <row r="203">
      <c r="A203" s="3"/>
      <c r="B203" s="3" t="s">
        <v>72</v>
      </c>
      <c r="C203" s="85">
        <f>($G$1*((G203-G202)/G202))</f>
        <v>0.0004538307879</v>
      </c>
      <c r="D203" s="3" t="s">
        <v>72</v>
      </c>
      <c r="E203" s="85">
        <f t="shared" si="27"/>
        <v>0.00002618254545</v>
      </c>
      <c r="F203" s="3" t="s">
        <v>73</v>
      </c>
      <c r="G203" s="16">
        <f>G195-G194</f>
        <v>55</v>
      </c>
      <c r="H203" s="3"/>
      <c r="I203" s="66">
        <v>529.0</v>
      </c>
    </row>
    <row r="204">
      <c r="A204" s="3"/>
      <c r="B204" s="3" t="s">
        <v>74</v>
      </c>
      <c r="C204" s="85">
        <f>($G$1*((G203-G202)/G202))</f>
        <v>0.0004538307879</v>
      </c>
      <c r="D204" s="3" t="s">
        <v>74</v>
      </c>
      <c r="E204" s="85">
        <f t="shared" si="27"/>
        <v>0.00002618254545</v>
      </c>
      <c r="F204" s="90" t="s">
        <v>94</v>
      </c>
      <c r="G204" s="3"/>
      <c r="H204" s="3"/>
      <c r="I204" s="3"/>
    </row>
    <row r="205">
      <c r="A205" s="3"/>
      <c r="B205" s="61" t="s">
        <v>77</v>
      </c>
      <c r="C205" s="88">
        <f>C200-(SUM(C202:C204)+(I203*E198))</f>
        <v>0.2527358485</v>
      </c>
      <c r="D205" s="61" t="s">
        <v>77</v>
      </c>
      <c r="E205" s="49">
        <f>E200-((E198*I203)+sum(E202:E204))</f>
        <v>0.2894580815</v>
      </c>
      <c r="F205" s="53" t="s">
        <v>95</v>
      </c>
      <c r="G205" s="91">
        <f>round(G179/G178,0)</f>
        <v>21</v>
      </c>
      <c r="H205" s="3"/>
      <c r="I205" s="3"/>
    </row>
    <row r="206">
      <c r="A206" s="49">
        <f>I203+A198</f>
        <v>27036</v>
      </c>
      <c r="B206" s="3" t="s">
        <v>80</v>
      </c>
      <c r="C206" s="85">
        <f>($G$1*((G203-G202)/G202))</f>
        <v>0.0004538307879</v>
      </c>
      <c r="D206" s="3" t="s">
        <v>81</v>
      </c>
      <c r="E206" s="85">
        <f>$G$1</f>
        <v>0.00002618254545</v>
      </c>
      <c r="F206" s="3"/>
      <c r="G206" s="3"/>
      <c r="H206" s="3"/>
      <c r="I206" s="3"/>
    </row>
    <row r="207">
      <c r="A207" s="3"/>
      <c r="B207" s="3" t="s">
        <v>82</v>
      </c>
      <c r="C207" s="89">
        <f>((128*5E-11)*(G205-1)+$G$1)</f>
        <v>0.00002631054545</v>
      </c>
      <c r="D207" s="3"/>
      <c r="E207" s="3"/>
      <c r="F207" s="3"/>
      <c r="G207" s="3"/>
      <c r="H207" s="3"/>
      <c r="I207" s="3"/>
    </row>
    <row r="208">
      <c r="A208" s="3"/>
      <c r="B208" s="61" t="s">
        <v>77</v>
      </c>
      <c r="C208" s="49">
        <f>C205-(sum(C206:C207))</f>
        <v>0.2522557072</v>
      </c>
      <c r="D208" s="61" t="s">
        <v>77</v>
      </c>
      <c r="E208" s="49">
        <f>E205-E206</f>
        <v>0.2894318989</v>
      </c>
      <c r="F208" s="3"/>
      <c r="G208" s="3"/>
      <c r="H208" s="3"/>
      <c r="I208" s="3"/>
    </row>
    <row r="209">
      <c r="A209" s="3"/>
      <c r="B209" s="3"/>
      <c r="C209" s="3"/>
      <c r="D209" s="3"/>
      <c r="E209" s="3"/>
      <c r="F209" s="3"/>
      <c r="G209" s="3"/>
      <c r="H209" s="3"/>
      <c r="I209" s="3"/>
    </row>
    <row r="210">
      <c r="A210" s="3"/>
      <c r="B210" s="3" t="s">
        <v>69</v>
      </c>
      <c r="C210" s="85">
        <f>$G$1</f>
        <v>0.00002618254545</v>
      </c>
      <c r="D210" s="3" t="s">
        <v>69</v>
      </c>
      <c r="E210" s="85">
        <f t="shared" ref="E210:E212" si="28">$G$1</f>
        <v>0.00002618254545</v>
      </c>
      <c r="F210" s="3" t="s">
        <v>92</v>
      </c>
      <c r="G210" s="16">
        <f>ROUND(0.05*G211,0)</f>
        <v>3</v>
      </c>
      <c r="H210" s="3" t="s">
        <v>93</v>
      </c>
      <c r="I210" s="60">
        <f>C208-(sum(C206:C207)*I211)</f>
        <v>-0.0002986341697</v>
      </c>
    </row>
    <row r="211">
      <c r="A211" s="3"/>
      <c r="B211" s="3" t="s">
        <v>72</v>
      </c>
      <c r="C211" s="85">
        <f>($G$1*((G211-G210)/G210))</f>
        <v>0.0004276482424</v>
      </c>
      <c r="D211" s="3" t="s">
        <v>72</v>
      </c>
      <c r="E211" s="85">
        <f t="shared" si="28"/>
        <v>0.00002618254545</v>
      </c>
      <c r="F211" s="3" t="s">
        <v>73</v>
      </c>
      <c r="G211" s="16">
        <f>G203-G202</f>
        <v>52</v>
      </c>
      <c r="H211" s="3"/>
      <c r="I211" s="66">
        <v>526.0</v>
      </c>
    </row>
    <row r="212">
      <c r="A212" s="3"/>
      <c r="B212" s="3" t="s">
        <v>74</v>
      </c>
      <c r="C212" s="85">
        <f>($G$1*((G211-G210)/G210))</f>
        <v>0.0004276482424</v>
      </c>
      <c r="D212" s="3" t="s">
        <v>74</v>
      </c>
      <c r="E212" s="85">
        <f t="shared" si="28"/>
        <v>0.00002618254545</v>
      </c>
      <c r="F212" s="90" t="s">
        <v>94</v>
      </c>
      <c r="G212" s="3"/>
      <c r="H212" s="3"/>
      <c r="I212" s="3"/>
    </row>
    <row r="213">
      <c r="A213" s="3"/>
      <c r="B213" s="61" t="s">
        <v>77</v>
      </c>
      <c r="C213" s="88">
        <f>C208-(SUM(C210:C212)+(I211*E206))</f>
        <v>0.2376022092</v>
      </c>
      <c r="D213" s="61" t="s">
        <v>77</v>
      </c>
      <c r="E213" s="49">
        <f>E208-((E206*I211)+sum(E210:E212))</f>
        <v>0.2755813324</v>
      </c>
      <c r="F213" s="53" t="s">
        <v>95</v>
      </c>
      <c r="G213" s="91">
        <f>round(G187/G186,0)</f>
        <v>20</v>
      </c>
      <c r="H213" s="3"/>
      <c r="I213" s="3"/>
    </row>
    <row r="214">
      <c r="A214" s="49">
        <f>I211+A206</f>
        <v>27562</v>
      </c>
      <c r="B214" s="3" t="s">
        <v>80</v>
      </c>
      <c r="C214" s="85">
        <f>($G$1*((G211-G210)/G210))</f>
        <v>0.0004276482424</v>
      </c>
      <c r="D214" s="3" t="s">
        <v>81</v>
      </c>
      <c r="E214" s="85">
        <f>$G$1</f>
        <v>0.00002618254545</v>
      </c>
      <c r="F214" s="3"/>
      <c r="G214" s="3"/>
      <c r="H214" s="3"/>
      <c r="I214" s="3"/>
    </row>
    <row r="215">
      <c r="A215" s="3"/>
      <c r="B215" s="3" t="s">
        <v>82</v>
      </c>
      <c r="C215" s="89">
        <f>((128*5E-11)*(G213-1)+$G$1)</f>
        <v>0.00002630414545</v>
      </c>
      <c r="D215" s="3"/>
      <c r="E215" s="3"/>
      <c r="F215" s="3"/>
      <c r="G215" s="3"/>
      <c r="H215" s="3"/>
      <c r="I215" s="3"/>
    </row>
    <row r="216">
      <c r="A216" s="3"/>
      <c r="B216" s="61" t="s">
        <v>77</v>
      </c>
      <c r="C216" s="49">
        <f>C213-(sum(C214:C215))</f>
        <v>0.2371482568</v>
      </c>
      <c r="D216" s="61" t="s">
        <v>77</v>
      </c>
      <c r="E216" s="49">
        <f>E213-E214</f>
        <v>0.2755551498</v>
      </c>
      <c r="F216" s="3"/>
      <c r="G216" s="3"/>
      <c r="H216" s="3"/>
      <c r="I216" s="3"/>
    </row>
    <row r="217">
      <c r="A217" s="3"/>
      <c r="B217" s="3"/>
      <c r="C217" s="3"/>
      <c r="D217" s="3"/>
      <c r="E217" s="3"/>
      <c r="F217" s="3"/>
      <c r="G217" s="3"/>
      <c r="H217" s="3"/>
      <c r="I217" s="3"/>
    </row>
    <row r="218">
      <c r="A218" s="3"/>
      <c r="B218" s="3" t="s">
        <v>69</v>
      </c>
      <c r="C218" s="85">
        <f>$G$1</f>
        <v>0.00002618254545</v>
      </c>
      <c r="D218" s="3" t="s">
        <v>69</v>
      </c>
      <c r="E218" s="85">
        <f t="shared" ref="E218:E220" si="29">$G$1</f>
        <v>0.00002618254545</v>
      </c>
      <c r="F218" s="3" t="s">
        <v>92</v>
      </c>
      <c r="G218" s="16">
        <f>ROUND(0.05*G219,0)</f>
        <v>2</v>
      </c>
      <c r="H218" s="3" t="s">
        <v>93</v>
      </c>
      <c r="I218" s="60">
        <f>C216-(sum(C214:C215)*I219)</f>
        <v>-0.0002688420242</v>
      </c>
    </row>
    <row r="219">
      <c r="A219" s="3"/>
      <c r="B219" s="3" t="s">
        <v>72</v>
      </c>
      <c r="C219" s="85">
        <f>($G$1*((G219-G218)/G218))</f>
        <v>0.0006152898182</v>
      </c>
      <c r="D219" s="3" t="s">
        <v>72</v>
      </c>
      <c r="E219" s="85">
        <f t="shared" si="29"/>
        <v>0.00002618254545</v>
      </c>
      <c r="F219" s="3" t="s">
        <v>73</v>
      </c>
      <c r="G219" s="16">
        <f>G211-G210</f>
        <v>49</v>
      </c>
      <c r="H219" s="3"/>
      <c r="I219" s="66">
        <v>523.0</v>
      </c>
    </row>
    <row r="220">
      <c r="A220" s="3"/>
      <c r="B220" s="3" t="s">
        <v>74</v>
      </c>
      <c r="C220" s="85">
        <f>($G$1*((G219-G218)/G218))</f>
        <v>0.0006152898182</v>
      </c>
      <c r="D220" s="3" t="s">
        <v>74</v>
      </c>
      <c r="E220" s="85">
        <f t="shared" si="29"/>
        <v>0.00002618254545</v>
      </c>
      <c r="F220" s="90" t="s">
        <v>94</v>
      </c>
      <c r="G220" s="3"/>
      <c r="H220" s="3"/>
      <c r="I220" s="3"/>
    </row>
    <row r="221">
      <c r="A221" s="3"/>
      <c r="B221" s="61" t="s">
        <v>77</v>
      </c>
      <c r="C221" s="88">
        <f>C216-(SUM(C218:C220)+(I219*E214))</f>
        <v>0.2221980234</v>
      </c>
      <c r="D221" s="61" t="s">
        <v>77</v>
      </c>
      <c r="E221" s="49">
        <f>E216-((E214*I219)+sum(E218:E220))</f>
        <v>0.2617831309</v>
      </c>
      <c r="F221" s="53" t="s">
        <v>95</v>
      </c>
      <c r="G221" s="91">
        <f>round(G195/G194,0)</f>
        <v>19</v>
      </c>
      <c r="H221" s="3"/>
      <c r="I221" s="3"/>
    </row>
    <row r="222">
      <c r="A222" s="49">
        <f>I219+A214</f>
        <v>28085</v>
      </c>
      <c r="B222" s="3" t="s">
        <v>80</v>
      </c>
      <c r="C222" s="85">
        <f>($G$1*((G219-G218)/G218))</f>
        <v>0.0006152898182</v>
      </c>
      <c r="D222" s="3" t="s">
        <v>81</v>
      </c>
      <c r="E222" s="85">
        <f>$G$1</f>
        <v>0.00002618254545</v>
      </c>
      <c r="F222" s="3"/>
      <c r="G222" s="3"/>
      <c r="H222" s="3"/>
      <c r="I222" s="3"/>
    </row>
    <row r="223">
      <c r="A223" s="3"/>
      <c r="B223" s="3" t="s">
        <v>82</v>
      </c>
      <c r="C223" s="89">
        <f>((128*5E-11)*(G221-1)+$G$1)</f>
        <v>0.00002629774545</v>
      </c>
      <c r="D223" s="3"/>
      <c r="E223" s="3"/>
      <c r="F223" s="3"/>
      <c r="G223" s="3"/>
      <c r="H223" s="3"/>
      <c r="I223" s="3"/>
    </row>
    <row r="224">
      <c r="A224" s="3"/>
      <c r="B224" s="61" t="s">
        <v>77</v>
      </c>
      <c r="C224" s="49">
        <f>C221-(sum(C222:C223))</f>
        <v>0.2215564358</v>
      </c>
      <c r="D224" s="61" t="s">
        <v>77</v>
      </c>
      <c r="E224" s="49">
        <f>E221-E222</f>
        <v>0.2617569484</v>
      </c>
      <c r="F224" s="3"/>
      <c r="G224" s="3"/>
      <c r="H224" s="3"/>
      <c r="I224" s="3"/>
    </row>
    <row r="225">
      <c r="A225" s="3"/>
      <c r="B225" s="3"/>
      <c r="C225" s="3"/>
      <c r="D225" s="3"/>
      <c r="E225" s="3"/>
      <c r="F225" s="3"/>
      <c r="G225" s="3"/>
      <c r="H225" s="3"/>
      <c r="I225" s="3"/>
    </row>
    <row r="226">
      <c r="A226" s="3"/>
      <c r="B226" s="3" t="s">
        <v>69</v>
      </c>
      <c r="C226" s="85">
        <f>$G$1</f>
        <v>0.00002618254545</v>
      </c>
      <c r="D226" s="3" t="s">
        <v>69</v>
      </c>
      <c r="E226" s="85">
        <f t="shared" ref="E226:E228" si="30">$G$1</f>
        <v>0.00002618254545</v>
      </c>
      <c r="F226" s="3" t="s">
        <v>92</v>
      </c>
      <c r="G226" s="16">
        <f>ROUND(0.05*G227,0)</f>
        <v>2</v>
      </c>
      <c r="H226" s="3" t="s">
        <v>93</v>
      </c>
      <c r="I226" s="60">
        <f>C224-(sum(C222:C223)*I227)</f>
        <v>-0.0004328612</v>
      </c>
    </row>
    <row r="227">
      <c r="A227" s="3"/>
      <c r="B227" s="3" t="s">
        <v>72</v>
      </c>
      <c r="C227" s="85">
        <f>($G$1*((G227-G226)/G226))</f>
        <v>0.0005891072727</v>
      </c>
      <c r="D227" s="3" t="s">
        <v>72</v>
      </c>
      <c r="E227" s="85">
        <f t="shared" si="30"/>
        <v>0.00002618254545</v>
      </c>
      <c r="F227" s="3" t="s">
        <v>73</v>
      </c>
      <c r="G227" s="16">
        <f>G219-G218</f>
        <v>47</v>
      </c>
      <c r="H227" s="3"/>
      <c r="I227" s="66">
        <v>346.0</v>
      </c>
    </row>
    <row r="228">
      <c r="A228" s="3"/>
      <c r="B228" s="3" t="s">
        <v>74</v>
      </c>
      <c r="C228" s="85">
        <f>($G$1*((G227-G226)/G226))</f>
        <v>0.0005891072727</v>
      </c>
      <c r="D228" s="3" t="s">
        <v>74</v>
      </c>
      <c r="E228" s="85">
        <f t="shared" si="30"/>
        <v>0.00002618254545</v>
      </c>
      <c r="F228" s="90" t="s">
        <v>94</v>
      </c>
      <c r="G228" s="3"/>
      <c r="H228" s="3"/>
      <c r="I228" s="3"/>
    </row>
    <row r="229">
      <c r="A229" s="3"/>
      <c r="B229" s="61" t="s">
        <v>77</v>
      </c>
      <c r="C229" s="88">
        <f>C224-(SUM(C226:C228)+(I227*E222))</f>
        <v>0.211292878</v>
      </c>
      <c r="D229" s="61" t="s">
        <v>77</v>
      </c>
      <c r="E229" s="49">
        <f>E224-((E222*I227)+sum(E226:E228))</f>
        <v>0.25261924</v>
      </c>
      <c r="F229" s="53" t="s">
        <v>95</v>
      </c>
      <c r="G229" s="91">
        <f>round(G203/G202,0)</f>
        <v>18</v>
      </c>
      <c r="H229" s="3"/>
      <c r="I229" s="3"/>
    </row>
    <row r="230">
      <c r="A230" s="49">
        <f>I227+A222</f>
        <v>28431</v>
      </c>
      <c r="B230" s="3" t="s">
        <v>80</v>
      </c>
      <c r="C230" s="85">
        <f>($G$1*((G227-G226)/G226))</f>
        <v>0.0005891072727</v>
      </c>
      <c r="D230" s="3" t="s">
        <v>81</v>
      </c>
      <c r="E230" s="85">
        <f>$G$1</f>
        <v>0.00002618254545</v>
      </c>
      <c r="F230" s="3"/>
      <c r="G230" s="3"/>
      <c r="H230" s="3"/>
      <c r="I230" s="3"/>
    </row>
    <row r="231">
      <c r="A231" s="3"/>
      <c r="B231" s="3" t="s">
        <v>82</v>
      </c>
      <c r="C231" s="89">
        <f>((128*5E-11)*(G229-1)+$G$1)</f>
        <v>0.00002629134545</v>
      </c>
      <c r="D231" s="3"/>
      <c r="E231" s="3"/>
      <c r="F231" s="3"/>
      <c r="G231" s="3"/>
      <c r="H231" s="3"/>
      <c r="I231" s="3"/>
    </row>
    <row r="232">
      <c r="A232" s="3"/>
      <c r="B232" s="61" t="s">
        <v>77</v>
      </c>
      <c r="C232" s="49">
        <f>C229-(sum(C230:C231))</f>
        <v>0.2106774794</v>
      </c>
      <c r="D232" s="61" t="s">
        <v>77</v>
      </c>
      <c r="E232" s="49">
        <f>E229-E230</f>
        <v>0.2525930575</v>
      </c>
      <c r="F232" s="3"/>
      <c r="G232" s="3"/>
      <c r="H232" s="3"/>
      <c r="I232" s="3"/>
    </row>
    <row r="233">
      <c r="A233" s="3"/>
      <c r="B233" s="3"/>
      <c r="C233" s="3"/>
      <c r="D233" s="3"/>
      <c r="E233" s="3"/>
      <c r="F233" s="3"/>
      <c r="G233" s="3"/>
      <c r="H233" s="3"/>
      <c r="I233" s="3"/>
    </row>
    <row r="234">
      <c r="A234" s="3"/>
      <c r="B234" s="3" t="s">
        <v>69</v>
      </c>
      <c r="C234" s="85">
        <f>$G$1</f>
        <v>0.00002618254545</v>
      </c>
      <c r="D234" s="3" t="s">
        <v>69</v>
      </c>
      <c r="E234" s="85">
        <f t="shared" ref="E234:E236" si="31">$G$1</f>
        <v>0.00002618254545</v>
      </c>
      <c r="F234" s="3" t="s">
        <v>92</v>
      </c>
      <c r="G234" s="16">
        <f>ROUND(0.05*G235,0)</f>
        <v>2</v>
      </c>
      <c r="H234" s="3" t="s">
        <v>93</v>
      </c>
      <c r="I234" s="60">
        <f>C232-(sum(C230:C231)*I235)</f>
        <v>-0.0004042466545</v>
      </c>
    </row>
    <row r="235">
      <c r="A235" s="3"/>
      <c r="B235" s="3" t="s">
        <v>72</v>
      </c>
      <c r="C235" s="85">
        <f>($G$1*((G235-G234)/G234))</f>
        <v>0.0005629247273</v>
      </c>
      <c r="D235" s="3" t="s">
        <v>72</v>
      </c>
      <c r="E235" s="85">
        <f t="shared" si="31"/>
        <v>0.00002618254545</v>
      </c>
      <c r="F235" s="3" t="s">
        <v>73</v>
      </c>
      <c r="G235" s="16">
        <f>G227-G226</f>
        <v>45</v>
      </c>
      <c r="H235" s="3"/>
      <c r="I235" s="66">
        <v>343.0</v>
      </c>
    </row>
    <row r="236">
      <c r="A236" s="3"/>
      <c r="B236" s="3" t="s">
        <v>74</v>
      </c>
      <c r="C236" s="85">
        <f>($G$1*((G235-G234)/G234))</f>
        <v>0.0005629247273</v>
      </c>
      <c r="D236" s="3" t="s">
        <v>74</v>
      </c>
      <c r="E236" s="85">
        <f t="shared" si="31"/>
        <v>0.00002618254545</v>
      </c>
      <c r="F236" s="90" t="s">
        <v>94</v>
      </c>
      <c r="G236" s="3"/>
      <c r="H236" s="3"/>
      <c r="I236" s="3"/>
    </row>
    <row r="237">
      <c r="A237" s="3"/>
      <c r="B237" s="61" t="s">
        <v>77</v>
      </c>
      <c r="C237" s="88">
        <f>C232-(SUM(C234:C236)+(I235*E230))</f>
        <v>0.2005448343</v>
      </c>
      <c r="D237" s="61" t="s">
        <v>77</v>
      </c>
      <c r="E237" s="49">
        <f>E232-((E230*I235)+sum(E234:E236))</f>
        <v>0.2435338967</v>
      </c>
      <c r="F237" s="53" t="s">
        <v>95</v>
      </c>
      <c r="G237" s="91">
        <f>round(G211/G210,0)</f>
        <v>17</v>
      </c>
      <c r="H237" s="3"/>
      <c r="I237" s="3"/>
    </row>
    <row r="238">
      <c r="A238" s="49">
        <f>I235+A230</f>
        <v>28774</v>
      </c>
      <c r="B238" s="3" t="s">
        <v>80</v>
      </c>
      <c r="C238" s="85">
        <f>($G$1*((G235-G234)/G234))</f>
        <v>0.0005629247273</v>
      </c>
      <c r="D238" s="3" t="s">
        <v>81</v>
      </c>
      <c r="E238" s="85">
        <f>$G$1</f>
        <v>0.00002618254545</v>
      </c>
      <c r="F238" s="3"/>
      <c r="G238" s="3"/>
      <c r="H238" s="3"/>
      <c r="I238" s="3"/>
    </row>
    <row r="239">
      <c r="A239" s="3"/>
      <c r="B239" s="3" t="s">
        <v>82</v>
      </c>
      <c r="C239" s="89">
        <f>((128*5E-11)*(G237-1)+$G$1)</f>
        <v>0.00002628494545</v>
      </c>
      <c r="D239" s="3"/>
      <c r="E239" s="3"/>
      <c r="F239" s="3"/>
      <c r="G239" s="3"/>
      <c r="H239" s="3"/>
      <c r="I239" s="3"/>
    </row>
    <row r="240">
      <c r="A240" s="3"/>
      <c r="B240" s="61" t="s">
        <v>77</v>
      </c>
      <c r="C240" s="49">
        <f>C237-(sum(C238:C239))</f>
        <v>0.1999556246</v>
      </c>
      <c r="D240" s="61" t="s">
        <v>77</v>
      </c>
      <c r="E240" s="49">
        <f>E237-E238</f>
        <v>0.2435077142</v>
      </c>
      <c r="F240" s="3"/>
      <c r="G240" s="3"/>
      <c r="H240" s="3"/>
      <c r="I240" s="3"/>
    </row>
    <row r="241">
      <c r="A241" s="3"/>
      <c r="B241" s="3"/>
      <c r="C241" s="3"/>
      <c r="D241" s="3"/>
      <c r="E241" s="3"/>
      <c r="F241" s="3"/>
      <c r="G241" s="3"/>
      <c r="H241" s="3"/>
      <c r="I241" s="3"/>
    </row>
    <row r="242">
      <c r="A242" s="3"/>
      <c r="B242" s="3" t="s">
        <v>69</v>
      </c>
      <c r="C242" s="85">
        <f>$G$1</f>
        <v>0.00002618254545</v>
      </c>
      <c r="D242" s="3" t="s">
        <v>69</v>
      </c>
      <c r="E242" s="85">
        <f t="shared" ref="E242:E244" si="32">$G$1</f>
        <v>0.00002618254545</v>
      </c>
      <c r="F242" s="3" t="s">
        <v>92</v>
      </c>
      <c r="G242" s="16">
        <f>ROUND(0.05*G243,0)</f>
        <v>2</v>
      </c>
      <c r="H242" s="3" t="s">
        <v>93</v>
      </c>
      <c r="I242" s="60">
        <f>C240-(sum(C238:C239)*I243)</f>
        <v>-0.0003756641091</v>
      </c>
    </row>
    <row r="243">
      <c r="A243" s="3"/>
      <c r="B243" s="3" t="s">
        <v>72</v>
      </c>
      <c r="C243" s="85">
        <f>($G$1*((G243-G242)/G242))</f>
        <v>0.0005367421818</v>
      </c>
      <c r="D243" s="3" t="s">
        <v>72</v>
      </c>
      <c r="E243" s="85">
        <f t="shared" si="32"/>
        <v>0.00002618254545</v>
      </c>
      <c r="F243" s="3" t="s">
        <v>73</v>
      </c>
      <c r="G243" s="16">
        <f>G235-G234</f>
        <v>43</v>
      </c>
      <c r="H243" s="3"/>
      <c r="I243" s="66">
        <v>340.0</v>
      </c>
    </row>
    <row r="244">
      <c r="A244" s="3"/>
      <c r="B244" s="3" t="s">
        <v>74</v>
      </c>
      <c r="C244" s="85">
        <f>($G$1*((G243-G242)/G242))</f>
        <v>0.0005367421818</v>
      </c>
      <c r="D244" s="3" t="s">
        <v>74</v>
      </c>
      <c r="E244" s="85">
        <f t="shared" si="32"/>
        <v>0.00002618254545</v>
      </c>
      <c r="F244" s="90" t="s">
        <v>94</v>
      </c>
      <c r="G244" s="3"/>
      <c r="H244" s="3"/>
      <c r="I244" s="3"/>
    </row>
    <row r="245">
      <c r="A245" s="3"/>
      <c r="B245" s="61" t="s">
        <v>77</v>
      </c>
      <c r="C245" s="88">
        <f>C240-(SUM(C242:C244)+(I243*E238))</f>
        <v>0.1899538923</v>
      </c>
      <c r="D245" s="61" t="s">
        <v>77</v>
      </c>
      <c r="E245" s="49">
        <f>E240-((E238*I243)+sum(E242:E244))</f>
        <v>0.2345271011</v>
      </c>
      <c r="F245" s="53" t="s">
        <v>95</v>
      </c>
      <c r="G245" s="91">
        <f>round(G219/G218,0)</f>
        <v>25</v>
      </c>
      <c r="H245" s="3"/>
      <c r="I245" s="3"/>
    </row>
    <row r="246">
      <c r="A246" s="49">
        <f>I243+A238</f>
        <v>29114</v>
      </c>
      <c r="B246" s="3" t="s">
        <v>80</v>
      </c>
      <c r="C246" s="85">
        <f>($G$1*((G243-G242)/G242))</f>
        <v>0.0005367421818</v>
      </c>
      <c r="D246" s="3" t="s">
        <v>81</v>
      </c>
      <c r="E246" s="85">
        <f>$G$1</f>
        <v>0.00002618254545</v>
      </c>
      <c r="F246" s="3"/>
      <c r="G246" s="3"/>
      <c r="H246" s="3"/>
      <c r="I246" s="3"/>
    </row>
    <row r="247">
      <c r="A247" s="3"/>
      <c r="B247" s="3" t="s">
        <v>82</v>
      </c>
      <c r="C247" s="89">
        <f>((128*5E-11)*(G245-1)+$G$1)</f>
        <v>0.00002633614545</v>
      </c>
      <c r="D247" s="3"/>
      <c r="E247" s="3"/>
      <c r="F247" s="3"/>
      <c r="G247" s="3"/>
      <c r="H247" s="3"/>
      <c r="I247" s="3"/>
    </row>
    <row r="248">
      <c r="A248" s="3"/>
      <c r="B248" s="61" t="s">
        <v>77</v>
      </c>
      <c r="C248" s="49">
        <f>C245-(sum(C246:C247))</f>
        <v>0.1893908139</v>
      </c>
      <c r="D248" s="61" t="s">
        <v>77</v>
      </c>
      <c r="E248" s="49">
        <f>E245-E246</f>
        <v>0.2345009185</v>
      </c>
      <c r="F248" s="3"/>
      <c r="G248" s="3"/>
      <c r="H248" s="3"/>
      <c r="I248" s="3"/>
    </row>
    <row r="249">
      <c r="A249" s="3"/>
      <c r="B249" s="3"/>
      <c r="C249" s="3"/>
      <c r="D249" s="3"/>
      <c r="E249" s="3"/>
      <c r="F249" s="3"/>
      <c r="G249" s="3"/>
      <c r="H249" s="3"/>
      <c r="I249" s="3"/>
    </row>
    <row r="250">
      <c r="A250" s="3"/>
      <c r="B250" s="3" t="s">
        <v>69</v>
      </c>
      <c r="C250" s="85">
        <f>$G$1</f>
        <v>0.00002618254545</v>
      </c>
      <c r="D250" s="3" t="s">
        <v>69</v>
      </c>
      <c r="E250" s="85">
        <f t="shared" ref="E250:E252" si="33">$G$1</f>
        <v>0.00002618254545</v>
      </c>
      <c r="F250" s="3" t="s">
        <v>92</v>
      </c>
      <c r="G250" s="16">
        <f>ROUND(0.05*G251,0)</f>
        <v>2</v>
      </c>
      <c r="H250" s="3" t="s">
        <v>93</v>
      </c>
      <c r="I250" s="60">
        <f>C248-(sum(C246:C247)*I251)</f>
        <v>-0.0003665823636</v>
      </c>
    </row>
    <row r="251">
      <c r="A251" s="3"/>
      <c r="B251" s="3" t="s">
        <v>72</v>
      </c>
      <c r="C251" s="85">
        <f>($G$1*((G251-G250)/G250))</f>
        <v>0.0005105596364</v>
      </c>
      <c r="D251" s="3" t="s">
        <v>72</v>
      </c>
      <c r="E251" s="85">
        <f t="shared" si="33"/>
        <v>0.00002618254545</v>
      </c>
      <c r="F251" s="3" t="s">
        <v>73</v>
      </c>
      <c r="G251" s="16">
        <f>G243-G242</f>
        <v>41</v>
      </c>
      <c r="H251" s="3"/>
      <c r="I251" s="66">
        <v>337.0</v>
      </c>
    </row>
    <row r="252">
      <c r="A252" s="3"/>
      <c r="B252" s="3" t="s">
        <v>74</v>
      </c>
      <c r="C252" s="85">
        <f>($G$1*((G251-G250)/G250))</f>
        <v>0.0005105596364</v>
      </c>
      <c r="D252" s="3" t="s">
        <v>74</v>
      </c>
      <c r="E252" s="85">
        <f t="shared" si="33"/>
        <v>0.00002618254545</v>
      </c>
      <c r="F252" s="90" t="s">
        <v>94</v>
      </c>
      <c r="G252" s="3"/>
      <c r="H252" s="3"/>
      <c r="I252" s="3"/>
    </row>
    <row r="253">
      <c r="A253" s="3"/>
      <c r="B253" s="61" t="s">
        <v>77</v>
      </c>
      <c r="C253" s="88">
        <f>C248-(SUM(C250:C252)+(I251*E246))</f>
        <v>0.1795199943</v>
      </c>
      <c r="D253" s="61" t="s">
        <v>77</v>
      </c>
      <c r="E253" s="49">
        <f>E248-((E246*I251)+sum(E250:E252))</f>
        <v>0.2255988531</v>
      </c>
      <c r="F253" s="53" t="s">
        <v>95</v>
      </c>
      <c r="G253" s="91">
        <f>round(G227/G226,0)</f>
        <v>24</v>
      </c>
      <c r="H253" s="3"/>
      <c r="I253" s="3"/>
    </row>
    <row r="254">
      <c r="A254" s="49">
        <f>I251+A246</f>
        <v>29451</v>
      </c>
      <c r="B254" s="3" t="s">
        <v>80</v>
      </c>
      <c r="C254" s="85">
        <f>($G$1*((G251-G250)/G250))</f>
        <v>0.0005105596364</v>
      </c>
      <c r="D254" s="3" t="s">
        <v>81</v>
      </c>
      <c r="E254" s="85">
        <f>$G$1</f>
        <v>0.00002618254545</v>
      </c>
      <c r="F254" s="3"/>
      <c r="G254" s="3"/>
      <c r="H254" s="3"/>
      <c r="I254" s="3"/>
    </row>
    <row r="255">
      <c r="A255" s="3"/>
      <c r="B255" s="3" t="s">
        <v>82</v>
      </c>
      <c r="C255" s="89">
        <f>((128*5E-11)*(G253-1)+$G$1)</f>
        <v>0.00002632974545</v>
      </c>
      <c r="D255" s="3"/>
      <c r="E255" s="3"/>
      <c r="F255" s="3"/>
      <c r="G255" s="3"/>
      <c r="H255" s="3"/>
      <c r="I255" s="3"/>
    </row>
    <row r="256">
      <c r="A256" s="3"/>
      <c r="B256" s="61" t="s">
        <v>77</v>
      </c>
      <c r="C256" s="49">
        <f>C253-(sum(C254:C255))</f>
        <v>0.1789831049</v>
      </c>
      <c r="D256" s="61" t="s">
        <v>77</v>
      </c>
      <c r="E256" s="49">
        <f>E253-E254</f>
        <v>0.2255726705</v>
      </c>
      <c r="F256" s="3"/>
      <c r="G256" s="3"/>
      <c r="H256" s="3"/>
      <c r="I256" s="3"/>
    </row>
    <row r="257">
      <c r="A257" s="3"/>
      <c r="B257" s="3"/>
      <c r="C257" s="3"/>
      <c r="D257" s="3"/>
      <c r="E257" s="3"/>
      <c r="F257" s="3"/>
      <c r="G257" s="3"/>
      <c r="H257" s="3"/>
      <c r="I257" s="3"/>
    </row>
    <row r="258">
      <c r="A258" s="3"/>
      <c r="B258" s="3" t="s">
        <v>69</v>
      </c>
      <c r="C258" s="85">
        <f>$G$1</f>
        <v>0.00002618254545</v>
      </c>
      <c r="D258" s="3" t="s">
        <v>69</v>
      </c>
      <c r="E258" s="85">
        <f t="shared" ref="E258:E260" si="34">$G$1</f>
        <v>0.00002618254545</v>
      </c>
      <c r="F258" s="3" t="s">
        <v>92</v>
      </c>
      <c r="G258" s="16">
        <f>ROUND(0.05*G259,0)</f>
        <v>2</v>
      </c>
      <c r="H258" s="3" t="s">
        <v>93</v>
      </c>
      <c r="I258" s="60">
        <f>C256-(sum(C254:C255)*I259)</f>
        <v>-0.0003379486182</v>
      </c>
    </row>
    <row r="259">
      <c r="A259" s="3"/>
      <c r="B259" s="3" t="s">
        <v>72</v>
      </c>
      <c r="C259" s="85">
        <f>($G$1*((G259-G258)/G258))</f>
        <v>0.0004843770909</v>
      </c>
      <c r="D259" s="3" t="s">
        <v>72</v>
      </c>
      <c r="E259" s="85">
        <f t="shared" si="34"/>
        <v>0.00002618254545</v>
      </c>
      <c r="F259" s="3" t="s">
        <v>73</v>
      </c>
      <c r="G259" s="16">
        <f>G251-G250</f>
        <v>39</v>
      </c>
      <c r="H259" s="3"/>
      <c r="I259" s="66">
        <v>334.0</v>
      </c>
    </row>
    <row r="260">
      <c r="A260" s="3"/>
      <c r="B260" s="3" t="s">
        <v>74</v>
      </c>
      <c r="C260" s="85">
        <f>($G$1*((G259-G258)/G258))</f>
        <v>0.0004843770909</v>
      </c>
      <c r="D260" s="3" t="s">
        <v>74</v>
      </c>
      <c r="E260" s="85">
        <f t="shared" si="34"/>
        <v>0.00002618254545</v>
      </c>
      <c r="F260" s="90" t="s">
        <v>94</v>
      </c>
      <c r="G260" s="3"/>
      <c r="H260" s="3"/>
      <c r="I260" s="3"/>
    </row>
    <row r="261">
      <c r="A261" s="3"/>
      <c r="B261" s="61" t="s">
        <v>77</v>
      </c>
      <c r="C261" s="88">
        <f>C256-(SUM(C258:C260)+(I259*E254))</f>
        <v>0.169243198</v>
      </c>
      <c r="D261" s="61" t="s">
        <v>77</v>
      </c>
      <c r="E261" s="49">
        <f>E256-((E254*I259)+sum(E258:E260))</f>
        <v>0.2167491527</v>
      </c>
      <c r="F261" s="53" t="s">
        <v>95</v>
      </c>
      <c r="G261" s="91">
        <f>round(G235/G234,0)</f>
        <v>23</v>
      </c>
      <c r="H261" s="3"/>
      <c r="I261" s="3"/>
    </row>
    <row r="262">
      <c r="A262" s="49">
        <f>I259+A254</f>
        <v>29785</v>
      </c>
      <c r="B262" s="3" t="s">
        <v>80</v>
      </c>
      <c r="C262" s="85">
        <f>($G$1*((G259-G258)/G258))</f>
        <v>0.0004843770909</v>
      </c>
      <c r="D262" s="3" t="s">
        <v>81</v>
      </c>
      <c r="E262" s="85">
        <f>$G$1</f>
        <v>0.00002618254545</v>
      </c>
      <c r="F262" s="3"/>
      <c r="G262" s="3"/>
      <c r="H262" s="3"/>
      <c r="I262" s="3"/>
    </row>
    <row r="263">
      <c r="A263" s="3"/>
      <c r="B263" s="3" t="s">
        <v>82</v>
      </c>
      <c r="C263" s="89">
        <f>((128*5E-11)*(G261-1)+$G$1)</f>
        <v>0.00002632334545</v>
      </c>
      <c r="D263" s="3"/>
      <c r="E263" s="3"/>
      <c r="F263" s="3"/>
      <c r="G263" s="3"/>
      <c r="H263" s="3"/>
      <c r="I263" s="3"/>
    </row>
    <row r="264">
      <c r="A264" s="3"/>
      <c r="B264" s="61" t="s">
        <v>77</v>
      </c>
      <c r="C264" s="49">
        <f>C261-(sum(C262:C263))</f>
        <v>0.1687324976</v>
      </c>
      <c r="D264" s="61" t="s">
        <v>77</v>
      </c>
      <c r="E264" s="49">
        <f>E261-E262</f>
        <v>0.2167229702</v>
      </c>
      <c r="F264" s="3"/>
      <c r="G264" s="3"/>
      <c r="H264" s="3"/>
      <c r="I264" s="3"/>
    </row>
    <row r="265">
      <c r="A265" s="3"/>
      <c r="B265" s="3"/>
      <c r="C265" s="3"/>
      <c r="D265" s="3"/>
      <c r="E265" s="3"/>
      <c r="F265" s="3"/>
      <c r="G265" s="3"/>
      <c r="H265" s="3"/>
      <c r="I265" s="3"/>
    </row>
    <row r="266">
      <c r="A266" s="3"/>
      <c r="B266" s="3" t="s">
        <v>69</v>
      </c>
      <c r="C266" s="85">
        <f>$G$1</f>
        <v>0.00002618254545</v>
      </c>
      <c r="D266" s="3" t="s">
        <v>69</v>
      </c>
      <c r="E266" s="85">
        <f t="shared" ref="E266:E268" si="35">$G$1</f>
        <v>0.00002618254545</v>
      </c>
      <c r="F266" s="3" t="s">
        <v>92</v>
      </c>
      <c r="G266" s="16">
        <f>ROUND(0.05*G267,0)</f>
        <v>2</v>
      </c>
      <c r="H266" s="3" t="s">
        <v>93</v>
      </c>
      <c r="I266" s="60">
        <f>C264-(sum(C262:C263)*I267)</f>
        <v>-0.0003093468727</v>
      </c>
    </row>
    <row r="267">
      <c r="A267" s="3"/>
      <c r="B267" s="3" t="s">
        <v>72</v>
      </c>
      <c r="C267" s="85">
        <f>($G$1*((G267-G266)/G266))</f>
        <v>0.0004581945455</v>
      </c>
      <c r="D267" s="3" t="s">
        <v>72</v>
      </c>
      <c r="E267" s="85">
        <f t="shared" si="35"/>
        <v>0.00002618254545</v>
      </c>
      <c r="F267" s="3" t="s">
        <v>73</v>
      </c>
      <c r="G267" s="16">
        <f>G259-G258</f>
        <v>37</v>
      </c>
      <c r="H267" s="3"/>
      <c r="I267" s="66">
        <v>331.0</v>
      </c>
    </row>
    <row r="268">
      <c r="A268" s="3"/>
      <c r="B268" s="3" t="s">
        <v>74</v>
      </c>
      <c r="C268" s="85">
        <f>($G$1*((G267-G266)/G266))</f>
        <v>0.0004581945455</v>
      </c>
      <c r="D268" s="3" t="s">
        <v>74</v>
      </c>
      <c r="E268" s="85">
        <f t="shared" si="35"/>
        <v>0.00002618254545</v>
      </c>
      <c r="F268" s="90" t="s">
        <v>94</v>
      </c>
      <c r="G268" s="3"/>
      <c r="H268" s="3"/>
      <c r="I268" s="3"/>
    </row>
    <row r="269">
      <c r="A269" s="3"/>
      <c r="B269" s="61" t="s">
        <v>77</v>
      </c>
      <c r="C269" s="88">
        <f>C264-(SUM(C266:C268)+(I267*E262))</f>
        <v>0.1591235034</v>
      </c>
      <c r="D269" s="61" t="s">
        <v>77</v>
      </c>
      <c r="E269" s="49">
        <f>E264-((E262*I267)+sum(E266:E268))</f>
        <v>0.207978</v>
      </c>
      <c r="F269" s="53" t="s">
        <v>95</v>
      </c>
      <c r="G269" s="91">
        <f>round(G243/G242,0)</f>
        <v>22</v>
      </c>
      <c r="H269" s="3"/>
      <c r="I269" s="3"/>
    </row>
    <row r="270">
      <c r="A270" s="49">
        <f>I267+A262</f>
        <v>30116</v>
      </c>
      <c r="B270" s="3" t="s">
        <v>80</v>
      </c>
      <c r="C270" s="85">
        <f>($G$1*((G267-G266)/G266))</f>
        <v>0.0004581945455</v>
      </c>
      <c r="D270" s="3" t="s">
        <v>81</v>
      </c>
      <c r="E270" s="85">
        <f>$G$1</f>
        <v>0.00002618254545</v>
      </c>
      <c r="F270" s="3"/>
      <c r="G270" s="3"/>
      <c r="H270" s="3"/>
      <c r="I270" s="3"/>
    </row>
    <row r="271">
      <c r="A271" s="3"/>
      <c r="B271" s="3" t="s">
        <v>82</v>
      </c>
      <c r="C271" s="89">
        <f>((128*5E-11)*(G269-1)+$G$1)</f>
        <v>0.00002631694545</v>
      </c>
      <c r="D271" s="3"/>
      <c r="E271" s="3"/>
      <c r="F271" s="3"/>
      <c r="G271" s="3"/>
      <c r="H271" s="3"/>
      <c r="I271" s="3"/>
    </row>
    <row r="272">
      <c r="A272" s="3"/>
      <c r="B272" s="61" t="s">
        <v>77</v>
      </c>
      <c r="C272" s="49">
        <f>C269-(sum(C270:C271))</f>
        <v>0.1586389919</v>
      </c>
      <c r="D272" s="61" t="s">
        <v>77</v>
      </c>
      <c r="E272" s="49">
        <f>E269-E270</f>
        <v>0.2079518175</v>
      </c>
      <c r="F272" s="3"/>
      <c r="G272" s="3"/>
      <c r="H272" s="3"/>
      <c r="I272" s="3"/>
    </row>
    <row r="273">
      <c r="A273" s="3"/>
      <c r="B273" s="3"/>
      <c r="C273" s="3"/>
      <c r="D273" s="3"/>
      <c r="E273" s="3"/>
      <c r="F273" s="3"/>
      <c r="G273" s="3"/>
      <c r="H273" s="3"/>
      <c r="I273" s="3"/>
    </row>
    <row r="274">
      <c r="A274" s="3"/>
      <c r="B274" s="3" t="s">
        <v>69</v>
      </c>
      <c r="C274" s="85">
        <f>$G$1</f>
        <v>0.00002618254545</v>
      </c>
      <c r="D274" s="3" t="s">
        <v>69</v>
      </c>
      <c r="E274" s="85">
        <f t="shared" ref="E274:E276" si="36">$G$1</f>
        <v>0.00002618254545</v>
      </c>
      <c r="F274" s="3" t="s">
        <v>92</v>
      </c>
      <c r="G274" s="16">
        <f>ROUND(0.05*G275,0)</f>
        <v>2</v>
      </c>
      <c r="H274" s="3" t="s">
        <v>93</v>
      </c>
      <c r="I274" s="60">
        <f>C272-(sum(C270:C271)*I275)</f>
        <v>-0.0002807771273</v>
      </c>
    </row>
    <row r="275">
      <c r="A275" s="3"/>
      <c r="B275" s="3" t="s">
        <v>72</v>
      </c>
      <c r="C275" s="85">
        <f>($G$1*((G275-G274)/G274))</f>
        <v>0.000432012</v>
      </c>
      <c r="D275" s="3" t="s">
        <v>72</v>
      </c>
      <c r="E275" s="85">
        <f t="shared" si="36"/>
        <v>0.00002618254545</v>
      </c>
      <c r="F275" s="3" t="s">
        <v>73</v>
      </c>
      <c r="G275" s="16">
        <f>G267-G266</f>
        <v>35</v>
      </c>
      <c r="H275" s="3"/>
      <c r="I275" s="66">
        <v>328.0</v>
      </c>
    </row>
    <row r="276">
      <c r="A276" s="3"/>
      <c r="B276" s="3" t="s">
        <v>74</v>
      </c>
      <c r="C276" s="85">
        <f>($G$1*((G275-G274)/G274))</f>
        <v>0.000432012</v>
      </c>
      <c r="D276" s="3" t="s">
        <v>74</v>
      </c>
      <c r="E276" s="85">
        <f t="shared" si="36"/>
        <v>0.00002618254545</v>
      </c>
      <c r="F276" s="90" t="s">
        <v>94</v>
      </c>
      <c r="G276" s="3"/>
      <c r="H276" s="3"/>
      <c r="I276" s="3"/>
    </row>
    <row r="277">
      <c r="A277" s="3"/>
      <c r="B277" s="61" t="s">
        <v>77</v>
      </c>
      <c r="C277" s="88">
        <f>C272-(SUM(C274:C276)+(I275*E270))</f>
        <v>0.1491609104</v>
      </c>
      <c r="D277" s="61" t="s">
        <v>77</v>
      </c>
      <c r="E277" s="49">
        <f>E272-((E270*I275)+sum(E274:E276))</f>
        <v>0.1992853949</v>
      </c>
      <c r="F277" s="53" t="s">
        <v>95</v>
      </c>
      <c r="G277" s="91">
        <f>round(G251/G250,0)</f>
        <v>21</v>
      </c>
      <c r="H277" s="3"/>
      <c r="I277" s="3"/>
    </row>
    <row r="278">
      <c r="A278" s="49">
        <f>I275+A270</f>
        <v>30444</v>
      </c>
      <c r="B278" s="3" t="s">
        <v>80</v>
      </c>
      <c r="C278" s="85">
        <f>($G$1*((G275-G274)/G274))</f>
        <v>0.000432012</v>
      </c>
      <c r="D278" s="3" t="s">
        <v>81</v>
      </c>
      <c r="E278" s="85">
        <f>$G$1</f>
        <v>0.00002618254545</v>
      </c>
      <c r="F278" s="3"/>
      <c r="G278" s="3"/>
      <c r="H278" s="3"/>
      <c r="I278" s="3"/>
    </row>
    <row r="279">
      <c r="A279" s="3"/>
      <c r="B279" s="3" t="s">
        <v>82</v>
      </c>
      <c r="C279" s="89">
        <f>((128*5E-11)*(G277-1)+$G$1)</f>
        <v>0.00002631054545</v>
      </c>
      <c r="D279" s="3"/>
      <c r="E279" s="3"/>
      <c r="F279" s="3"/>
      <c r="G279" s="3"/>
      <c r="H279" s="3"/>
      <c r="I279" s="3"/>
    </row>
    <row r="280">
      <c r="A280" s="3"/>
      <c r="B280" s="61" t="s">
        <v>77</v>
      </c>
      <c r="C280" s="49">
        <f>C277-(sum(C278:C279))</f>
        <v>0.1487025879</v>
      </c>
      <c r="D280" s="61" t="s">
        <v>77</v>
      </c>
      <c r="E280" s="49">
        <f>E277-E278</f>
        <v>0.1992592124</v>
      </c>
      <c r="F280" s="3"/>
      <c r="G280" s="3"/>
      <c r="H280" s="3"/>
      <c r="I280" s="3"/>
    </row>
    <row r="281">
      <c r="A281" s="3"/>
      <c r="B281" s="3"/>
      <c r="C281" s="3"/>
      <c r="D281" s="3"/>
      <c r="E281" s="3"/>
      <c r="F281" s="3"/>
      <c r="G281" s="3"/>
      <c r="H281" s="3"/>
      <c r="I281" s="3"/>
    </row>
    <row r="282">
      <c r="A282" s="3"/>
      <c r="B282" s="3" t="s">
        <v>69</v>
      </c>
      <c r="C282" s="85">
        <f>$G$1</f>
        <v>0.00002618254545</v>
      </c>
      <c r="D282" s="3" t="s">
        <v>69</v>
      </c>
      <c r="E282" s="85">
        <f t="shared" ref="E282:E284" si="37">$G$1</f>
        <v>0.00002618254545</v>
      </c>
      <c r="F282" s="3" t="s">
        <v>92</v>
      </c>
      <c r="G282" s="16">
        <f>ROUND(0.05*G283,0)</f>
        <v>2</v>
      </c>
      <c r="H282" s="3" t="s">
        <v>93</v>
      </c>
      <c r="I282" s="60">
        <f>C280-(sum(C278:C279)*I283)</f>
        <v>-0.0002522393818</v>
      </c>
    </row>
    <row r="283">
      <c r="A283" s="3"/>
      <c r="B283" s="3" t="s">
        <v>72</v>
      </c>
      <c r="C283" s="85">
        <f>($G$1*((G283-G282)/G282))</f>
        <v>0.0004058294545</v>
      </c>
      <c r="D283" s="3" t="s">
        <v>72</v>
      </c>
      <c r="E283" s="85">
        <f t="shared" si="37"/>
        <v>0.00002618254545</v>
      </c>
      <c r="F283" s="3" t="s">
        <v>73</v>
      </c>
      <c r="G283" s="16">
        <f>G275-G274</f>
        <v>33</v>
      </c>
      <c r="H283" s="3"/>
      <c r="I283" s="66">
        <v>325.0</v>
      </c>
    </row>
    <row r="284">
      <c r="A284" s="3"/>
      <c r="B284" s="3" t="s">
        <v>74</v>
      </c>
      <c r="C284" s="85">
        <f>($G$1*((G283-G282)/G282))</f>
        <v>0.0004058294545</v>
      </c>
      <c r="D284" s="3" t="s">
        <v>74</v>
      </c>
      <c r="E284" s="85">
        <f t="shared" si="37"/>
        <v>0.00002618254545</v>
      </c>
      <c r="F284" s="90" t="s">
        <v>94</v>
      </c>
      <c r="G284" s="3"/>
      <c r="H284" s="3"/>
      <c r="I284" s="3"/>
    </row>
    <row r="285">
      <c r="A285" s="3"/>
      <c r="B285" s="61" t="s">
        <v>77</v>
      </c>
      <c r="C285" s="88">
        <f>C280-(SUM(C282:C284)+(I283*E278))</f>
        <v>0.1393554192</v>
      </c>
      <c r="D285" s="61" t="s">
        <v>77</v>
      </c>
      <c r="E285" s="49">
        <f>E280-((E278*I283)+sum(E282:E284))</f>
        <v>0.1906713375</v>
      </c>
      <c r="F285" s="53" t="s">
        <v>95</v>
      </c>
      <c r="G285" s="91">
        <f>round(G259/G258,0)</f>
        <v>20</v>
      </c>
      <c r="H285" s="3"/>
      <c r="I285" s="3"/>
    </row>
    <row r="286">
      <c r="A286" s="49">
        <f>I283+A278</f>
        <v>30769</v>
      </c>
      <c r="B286" s="3" t="s">
        <v>80</v>
      </c>
      <c r="C286" s="85">
        <f>($G$1*((G283-G282)/G282))</f>
        <v>0.0004058294545</v>
      </c>
      <c r="D286" s="3" t="s">
        <v>81</v>
      </c>
      <c r="E286" s="85">
        <f>$G$1</f>
        <v>0.00002618254545</v>
      </c>
      <c r="F286" s="3"/>
      <c r="G286" s="3"/>
      <c r="H286" s="3"/>
      <c r="I286" s="3"/>
    </row>
    <row r="287">
      <c r="A287" s="3"/>
      <c r="B287" s="3" t="s">
        <v>82</v>
      </c>
      <c r="C287" s="89">
        <f>((128*5E-11)*(G285-1)+$G$1)</f>
        <v>0.00002630414545</v>
      </c>
      <c r="D287" s="3"/>
      <c r="E287" s="3"/>
      <c r="F287" s="3"/>
      <c r="G287" s="3"/>
      <c r="H287" s="3"/>
      <c r="I287" s="3"/>
    </row>
    <row r="288">
      <c r="A288" s="3"/>
      <c r="B288" s="61" t="s">
        <v>77</v>
      </c>
      <c r="C288" s="49">
        <f>C285-(sum(C286:C287))</f>
        <v>0.1389232856</v>
      </c>
      <c r="D288" s="61" t="s">
        <v>77</v>
      </c>
      <c r="E288" s="49">
        <f>E285-E286</f>
        <v>0.1906451549</v>
      </c>
      <c r="F288" s="3"/>
      <c r="G288" s="3"/>
      <c r="H288" s="3"/>
      <c r="I288" s="3"/>
    </row>
    <row r="289">
      <c r="A289" s="3"/>
      <c r="B289" s="3"/>
      <c r="C289" s="3"/>
      <c r="D289" s="3"/>
      <c r="E289" s="3"/>
      <c r="F289" s="3"/>
      <c r="G289" s="3"/>
      <c r="H289" s="3"/>
      <c r="I289" s="3"/>
    </row>
    <row r="290">
      <c r="A290" s="3"/>
      <c r="B290" s="3" t="s">
        <v>69</v>
      </c>
      <c r="C290" s="85">
        <f>$G$1</f>
        <v>0.00002618254545</v>
      </c>
      <c r="D290" s="3" t="s">
        <v>69</v>
      </c>
      <c r="E290" s="85">
        <f t="shared" ref="E290:E292" si="38">$G$1</f>
        <v>0.00002618254545</v>
      </c>
      <c r="F290" s="3" t="s">
        <v>92</v>
      </c>
      <c r="G290" s="16">
        <f>ROUND(0.05*G291,0)</f>
        <v>2</v>
      </c>
      <c r="H290" s="3" t="s">
        <v>93</v>
      </c>
      <c r="I290" s="60">
        <f>C288-(sum(C286:C287)*I291)</f>
        <v>-0.0002237336364</v>
      </c>
    </row>
    <row r="291">
      <c r="A291" s="3"/>
      <c r="B291" s="3" t="s">
        <v>72</v>
      </c>
      <c r="C291" s="85">
        <f>($G$1*((G291-G290)/G290))</f>
        <v>0.0003796469091</v>
      </c>
      <c r="D291" s="3" t="s">
        <v>72</v>
      </c>
      <c r="E291" s="85">
        <f t="shared" si="38"/>
        <v>0.00002618254545</v>
      </c>
      <c r="F291" s="3" t="s">
        <v>73</v>
      </c>
      <c r="G291" s="16">
        <f>G283-G282</f>
        <v>31</v>
      </c>
      <c r="H291" s="3"/>
      <c r="I291" s="66">
        <v>322.0</v>
      </c>
    </row>
    <row r="292">
      <c r="A292" s="3"/>
      <c r="B292" s="3" t="s">
        <v>74</v>
      </c>
      <c r="C292" s="85">
        <f>($G$1*((G291-G290)/G290))</f>
        <v>0.0003796469091</v>
      </c>
      <c r="D292" s="3" t="s">
        <v>74</v>
      </c>
      <c r="E292" s="85">
        <f t="shared" si="38"/>
        <v>0.00002618254545</v>
      </c>
      <c r="F292" s="90" t="s">
        <v>94</v>
      </c>
      <c r="G292" s="3"/>
      <c r="H292" s="3"/>
      <c r="I292" s="3"/>
    </row>
    <row r="293">
      <c r="A293" s="3"/>
      <c r="B293" s="61" t="s">
        <v>77</v>
      </c>
      <c r="C293" s="88">
        <f>C288-(SUM(C290:C292)+(I291*E286))</f>
        <v>0.1297070296</v>
      </c>
      <c r="D293" s="61" t="s">
        <v>77</v>
      </c>
      <c r="E293" s="49">
        <f>E288-((E286*I291)+sum(E290:E292))</f>
        <v>0.1821358276</v>
      </c>
      <c r="F293" s="53" t="s">
        <v>95</v>
      </c>
      <c r="G293" s="91">
        <f>round(G267/G266,0)</f>
        <v>19</v>
      </c>
      <c r="H293" s="3"/>
      <c r="I293" s="3"/>
    </row>
    <row r="294">
      <c r="A294" s="49">
        <f>I291+A286</f>
        <v>31091</v>
      </c>
      <c r="B294" s="3" t="s">
        <v>80</v>
      </c>
      <c r="C294" s="85">
        <f>($G$1*((G291-G290)/G290))</f>
        <v>0.0003796469091</v>
      </c>
      <c r="D294" s="3" t="s">
        <v>81</v>
      </c>
      <c r="E294" s="85">
        <f>$G$1</f>
        <v>0.00002618254545</v>
      </c>
      <c r="F294" s="3"/>
      <c r="G294" s="3"/>
      <c r="H294" s="3"/>
      <c r="I294" s="3"/>
    </row>
    <row r="295">
      <c r="A295" s="3"/>
      <c r="B295" s="3" t="s">
        <v>82</v>
      </c>
      <c r="C295" s="89">
        <f>((128*5E-11)*(G293-1)+$G$1)</f>
        <v>0.00002629774545</v>
      </c>
      <c r="D295" s="3"/>
      <c r="E295" s="3"/>
      <c r="F295" s="3"/>
      <c r="G295" s="3"/>
      <c r="H295" s="3"/>
      <c r="I295" s="3"/>
    </row>
    <row r="296">
      <c r="A296" s="3"/>
      <c r="B296" s="61" t="s">
        <v>77</v>
      </c>
      <c r="C296" s="49">
        <f>C293-(sum(C294:C295))</f>
        <v>0.1293010849</v>
      </c>
      <c r="D296" s="61" t="s">
        <v>77</v>
      </c>
      <c r="E296" s="49">
        <f>E293-E294</f>
        <v>0.1821096451</v>
      </c>
      <c r="F296" s="3"/>
      <c r="G296" s="3"/>
      <c r="H296" s="3"/>
      <c r="I296" s="3"/>
    </row>
    <row r="297">
      <c r="A297" s="3"/>
      <c r="B297" s="3"/>
      <c r="C297" s="3"/>
      <c r="D297" s="3"/>
      <c r="E297" s="3"/>
      <c r="F297" s="3"/>
      <c r="G297" s="3"/>
      <c r="H297" s="3"/>
      <c r="I297" s="3"/>
    </row>
    <row r="298">
      <c r="A298" s="3"/>
      <c r="B298" s="3" t="s">
        <v>69</v>
      </c>
      <c r="C298" s="85">
        <f>$G$1</f>
        <v>0.00002618254545</v>
      </c>
      <c r="D298" s="3" t="s">
        <v>69</v>
      </c>
      <c r="E298" s="85">
        <f t="shared" ref="E298:E300" si="39">$G$1</f>
        <v>0.00002618254545</v>
      </c>
      <c r="F298" s="3" t="s">
        <v>92</v>
      </c>
      <c r="G298" s="16">
        <f>ROUND(0.05*G299,0)</f>
        <v>1</v>
      </c>
      <c r="H298" s="3" t="s">
        <v>93</v>
      </c>
      <c r="I298" s="60">
        <f>C296-(sum(C294:C295)*I299)</f>
        <v>-0.0001952598909</v>
      </c>
    </row>
    <row r="299">
      <c r="A299" s="3"/>
      <c r="B299" s="3" t="s">
        <v>72</v>
      </c>
      <c r="C299" s="85">
        <f>($G$1*((G299-G298)/G298))</f>
        <v>0.0007331112727</v>
      </c>
      <c r="D299" s="3" t="s">
        <v>72</v>
      </c>
      <c r="E299" s="85">
        <f t="shared" si="39"/>
        <v>0.00002618254545</v>
      </c>
      <c r="F299" s="3" t="s">
        <v>73</v>
      </c>
      <c r="G299" s="16">
        <f>G291-G290</f>
        <v>29</v>
      </c>
      <c r="H299" s="3"/>
      <c r="I299" s="66">
        <v>319.0</v>
      </c>
    </row>
    <row r="300">
      <c r="A300" s="3"/>
      <c r="B300" s="3" t="s">
        <v>74</v>
      </c>
      <c r="C300" s="85">
        <f>($G$1*((G299-G298)/G298))</f>
        <v>0.0007331112727</v>
      </c>
      <c r="D300" s="3" t="s">
        <v>74</v>
      </c>
      <c r="E300" s="85">
        <f t="shared" si="39"/>
        <v>0.00002618254545</v>
      </c>
      <c r="F300" s="90" t="s">
        <v>94</v>
      </c>
      <c r="G300" s="3"/>
      <c r="H300" s="3"/>
      <c r="I300" s="3"/>
    </row>
    <row r="301">
      <c r="A301" s="3"/>
      <c r="B301" s="61" t="s">
        <v>77</v>
      </c>
      <c r="C301" s="88">
        <f>C296-(SUM(C298:C300)+(I299*E294))</f>
        <v>0.1194564478</v>
      </c>
      <c r="D301" s="61" t="s">
        <v>77</v>
      </c>
      <c r="E301" s="49">
        <f>E296-((E294*I299)+sum(E298:E300))</f>
        <v>0.1736788655</v>
      </c>
      <c r="F301" s="53" t="s">
        <v>95</v>
      </c>
      <c r="G301" s="91">
        <f>round(G275/G274,0)</f>
        <v>18</v>
      </c>
      <c r="H301" s="3"/>
      <c r="I301" s="3"/>
    </row>
    <row r="302">
      <c r="A302" s="49">
        <f>I299+A294</f>
        <v>31410</v>
      </c>
      <c r="B302" s="3" t="s">
        <v>80</v>
      </c>
      <c r="C302" s="85">
        <f>($G$1*((G299-G298)/G298))</f>
        <v>0.0007331112727</v>
      </c>
      <c r="D302" s="3" t="s">
        <v>81</v>
      </c>
      <c r="E302" s="85">
        <f>$G$1</f>
        <v>0.00002618254545</v>
      </c>
      <c r="F302" s="3"/>
      <c r="G302" s="3"/>
      <c r="H302" s="3"/>
      <c r="I302" s="3"/>
    </row>
    <row r="303">
      <c r="A303" s="3"/>
      <c r="B303" s="3" t="s">
        <v>82</v>
      </c>
      <c r="C303" s="89">
        <f>((128*5E-11)*(G301-1)+$G$1)</f>
        <v>0.00002629134545</v>
      </c>
      <c r="D303" s="3"/>
      <c r="E303" s="3"/>
      <c r="F303" s="3"/>
      <c r="G303" s="3"/>
      <c r="H303" s="3"/>
      <c r="I303" s="3"/>
    </row>
    <row r="304">
      <c r="A304" s="3"/>
      <c r="B304" s="61" t="s">
        <v>77</v>
      </c>
      <c r="C304" s="49">
        <f>C301-(sum(C302:C303))</f>
        <v>0.1186970452</v>
      </c>
      <c r="D304" s="61" t="s">
        <v>77</v>
      </c>
      <c r="E304" s="49">
        <f>E301-E302</f>
        <v>0.1736526829</v>
      </c>
      <c r="F304" s="3"/>
      <c r="G304" s="3"/>
      <c r="H304" s="3"/>
      <c r="I304" s="3"/>
    </row>
    <row r="305">
      <c r="A305" s="3"/>
      <c r="B305" s="3"/>
      <c r="C305" s="3"/>
      <c r="D305" s="3"/>
      <c r="E305" s="3"/>
      <c r="F305" s="3"/>
      <c r="G305" s="3"/>
      <c r="H305" s="3"/>
      <c r="I305" s="3"/>
    </row>
    <row r="306">
      <c r="A306" s="3"/>
      <c r="B306" s="3" t="s">
        <v>69</v>
      </c>
      <c r="C306" s="85">
        <f>$G$1</f>
        <v>0.00002618254545</v>
      </c>
      <c r="D306" s="3" t="s">
        <v>69</v>
      </c>
      <c r="E306" s="85">
        <f t="shared" ref="E306:E308" si="40">$G$1</f>
        <v>0.00002618254545</v>
      </c>
      <c r="F306" s="3" t="s">
        <v>92</v>
      </c>
      <c r="G306" s="16">
        <f>ROUND(0.05*G307,0)</f>
        <v>1</v>
      </c>
      <c r="H306" s="3" t="s">
        <v>93</v>
      </c>
      <c r="I306" s="60">
        <f>C304-(sum(C302:C303)*I307)</f>
        <v>-0.0005291658545</v>
      </c>
    </row>
    <row r="307">
      <c r="A307" s="3"/>
      <c r="B307" s="3" t="s">
        <v>72</v>
      </c>
      <c r="C307" s="85">
        <f>($G$1*((G307-G306)/G306))</f>
        <v>0.0007069287273</v>
      </c>
      <c r="D307" s="3" t="s">
        <v>72</v>
      </c>
      <c r="E307" s="85">
        <f t="shared" si="40"/>
        <v>0.00002618254545</v>
      </c>
      <c r="F307" s="3" t="s">
        <v>73</v>
      </c>
      <c r="G307" s="16">
        <f>G299-G298</f>
        <v>28</v>
      </c>
      <c r="H307" s="3"/>
      <c r="I307" s="66">
        <v>157.0</v>
      </c>
    </row>
    <row r="308">
      <c r="A308" s="3"/>
      <c r="B308" s="3" t="s">
        <v>74</v>
      </c>
      <c r="C308" s="85">
        <f>($G$1*((G307-G306)/G306))</f>
        <v>0.0007069287273</v>
      </c>
      <c r="D308" s="3" t="s">
        <v>74</v>
      </c>
      <c r="E308" s="85">
        <f t="shared" si="40"/>
        <v>0.00002618254545</v>
      </c>
      <c r="F308" s="90" t="s">
        <v>94</v>
      </c>
      <c r="G308" s="3"/>
      <c r="H308" s="3"/>
      <c r="I308" s="3"/>
    </row>
    <row r="309">
      <c r="A309" s="3"/>
      <c r="B309" s="61" t="s">
        <v>77</v>
      </c>
      <c r="C309" s="88">
        <f>C304-(SUM(C306:C308)+(I307*E302))</f>
        <v>0.1131463456</v>
      </c>
      <c r="D309" s="61" t="s">
        <v>77</v>
      </c>
      <c r="E309" s="49">
        <f>E304-((E302*I307)+sum(E306:E308))</f>
        <v>0.1694634756</v>
      </c>
      <c r="F309" s="53" t="s">
        <v>95</v>
      </c>
      <c r="G309" s="91">
        <f>round(G283/G282,0)</f>
        <v>17</v>
      </c>
      <c r="H309" s="3"/>
      <c r="I309" s="3"/>
    </row>
    <row r="310">
      <c r="A310" s="49">
        <f>I307+A302</f>
        <v>31567</v>
      </c>
      <c r="B310" s="3" t="s">
        <v>80</v>
      </c>
      <c r="C310" s="85">
        <f>($G$1*((G307-G306)/G306))</f>
        <v>0.0007069287273</v>
      </c>
      <c r="D310" s="3" t="s">
        <v>81</v>
      </c>
      <c r="E310" s="85">
        <f>$G$1</f>
        <v>0.00002618254545</v>
      </c>
      <c r="F310" s="3"/>
      <c r="G310" s="3"/>
      <c r="H310" s="3"/>
      <c r="I310" s="3"/>
    </row>
    <row r="311">
      <c r="A311" s="3"/>
      <c r="B311" s="3" t="s">
        <v>82</v>
      </c>
      <c r="C311" s="89">
        <f>((128*5E-11)*(G309-1)+$G$1)</f>
        <v>0.00002628494545</v>
      </c>
      <c r="D311" s="3"/>
      <c r="E311" s="3"/>
      <c r="F311" s="3"/>
      <c r="G311" s="3"/>
      <c r="H311" s="3"/>
      <c r="I311" s="3"/>
    </row>
    <row r="312">
      <c r="A312" s="3"/>
      <c r="B312" s="61" t="s">
        <v>77</v>
      </c>
      <c r="C312" s="49">
        <f>C309-(sum(C310:C311))</f>
        <v>0.1124131319</v>
      </c>
      <c r="D312" s="61" t="s">
        <v>77</v>
      </c>
      <c r="E312" s="49">
        <f>E309-E310</f>
        <v>0.1694372931</v>
      </c>
      <c r="F312" s="3"/>
      <c r="G312" s="3"/>
      <c r="H312" s="3"/>
      <c r="I312" s="3"/>
    </row>
    <row r="313">
      <c r="A313" s="3"/>
      <c r="B313" s="3"/>
      <c r="C313" s="3"/>
      <c r="D313" s="3"/>
      <c r="E313" s="3"/>
      <c r="F313" s="3"/>
      <c r="G313" s="3"/>
      <c r="H313" s="3"/>
      <c r="I313" s="3"/>
    </row>
    <row r="314">
      <c r="A314" s="3"/>
      <c r="B314" s="3" t="s">
        <v>69</v>
      </c>
      <c r="C314" s="85">
        <f>$G$1</f>
        <v>0.00002618254545</v>
      </c>
      <c r="D314" s="3" t="s">
        <v>69</v>
      </c>
      <c r="E314" s="85">
        <f t="shared" ref="E314:E316" si="41">$G$1</f>
        <v>0.00002618254545</v>
      </c>
      <c r="F314" s="3" t="s">
        <v>92</v>
      </c>
      <c r="G314" s="16">
        <f>ROUND(0.05*G315,0)</f>
        <v>1</v>
      </c>
      <c r="H314" s="3" t="s">
        <v>93</v>
      </c>
      <c r="I314" s="60">
        <f>C312-(sum(C310:C311)*I315)</f>
        <v>-0.0005017737091</v>
      </c>
    </row>
    <row r="315">
      <c r="A315" s="3"/>
      <c r="B315" s="3" t="s">
        <v>72</v>
      </c>
      <c r="C315" s="85">
        <f>($G$1*((G315-G314)/G314))</f>
        <v>0.0006807461818</v>
      </c>
      <c r="D315" s="3" t="s">
        <v>72</v>
      </c>
      <c r="E315" s="85">
        <f t="shared" si="41"/>
        <v>0.00002618254545</v>
      </c>
      <c r="F315" s="3" t="s">
        <v>73</v>
      </c>
      <c r="G315" s="16">
        <f>G307-G306</f>
        <v>27</v>
      </c>
      <c r="H315" s="3"/>
      <c r="I315" s="66">
        <v>154.0</v>
      </c>
    </row>
    <row r="316">
      <c r="A316" s="3"/>
      <c r="B316" s="3" t="s">
        <v>74</v>
      </c>
      <c r="C316" s="85">
        <f>($G$1*((G315-G314)/G314))</f>
        <v>0.0006807461818</v>
      </c>
      <c r="D316" s="3" t="s">
        <v>74</v>
      </c>
      <c r="E316" s="85">
        <f t="shared" si="41"/>
        <v>0.00002618254545</v>
      </c>
      <c r="F316" s="90" t="s">
        <v>94</v>
      </c>
      <c r="G316" s="3"/>
      <c r="H316" s="3"/>
      <c r="I316" s="3"/>
    </row>
    <row r="317">
      <c r="A317" s="3"/>
      <c r="B317" s="61" t="s">
        <v>77</v>
      </c>
      <c r="C317" s="88">
        <f>C312-(SUM(C314:C316)+(I315*E310))</f>
        <v>0.106993345</v>
      </c>
      <c r="D317" s="61" t="s">
        <v>77</v>
      </c>
      <c r="E317" s="49">
        <f>E312-((E310*I315)+sum(E314:E316))</f>
        <v>0.1653266335</v>
      </c>
      <c r="F317" s="53" t="s">
        <v>95</v>
      </c>
      <c r="G317" s="91">
        <f>round(G291/G290,0)</f>
        <v>16</v>
      </c>
      <c r="H317" s="3"/>
      <c r="I317" s="3"/>
    </row>
    <row r="318">
      <c r="A318" s="49">
        <f>I315+A310</f>
        <v>31721</v>
      </c>
      <c r="B318" s="3" t="s">
        <v>80</v>
      </c>
      <c r="C318" s="85">
        <f>($G$1*((G315-G314)/G314))</f>
        <v>0.0006807461818</v>
      </c>
      <c r="D318" s="3" t="s">
        <v>81</v>
      </c>
      <c r="E318" s="85">
        <f>$G$1</f>
        <v>0.00002618254545</v>
      </c>
      <c r="F318" s="3"/>
      <c r="G318" s="3"/>
      <c r="H318" s="3"/>
      <c r="I318" s="3"/>
    </row>
    <row r="319">
      <c r="A319" s="3"/>
      <c r="B319" s="3" t="s">
        <v>82</v>
      </c>
      <c r="C319" s="89">
        <f>((128*5E-11)*(G317-1)+$G$1)</f>
        <v>0.00002627854545</v>
      </c>
      <c r="D319" s="3"/>
      <c r="E319" s="3"/>
      <c r="F319" s="3"/>
      <c r="G319" s="3"/>
      <c r="H319" s="3"/>
      <c r="I319" s="3"/>
    </row>
    <row r="320">
      <c r="A320" s="3"/>
      <c r="B320" s="61" t="s">
        <v>77</v>
      </c>
      <c r="C320" s="49">
        <f>C317-(sum(C318:C319))</f>
        <v>0.1062863203</v>
      </c>
      <c r="D320" s="61" t="s">
        <v>77</v>
      </c>
      <c r="E320" s="49">
        <f>E317-E318</f>
        <v>0.1653004509</v>
      </c>
      <c r="F320" s="3"/>
      <c r="G320" s="3"/>
      <c r="H320" s="3"/>
      <c r="I320" s="3"/>
    </row>
    <row r="321">
      <c r="A321" s="3"/>
      <c r="B321" s="3"/>
      <c r="C321" s="67"/>
      <c r="D321" s="3"/>
      <c r="E321" s="3"/>
      <c r="F321" s="3"/>
      <c r="G321" s="3"/>
      <c r="H321" s="3"/>
      <c r="I321" s="3"/>
    </row>
    <row r="322">
      <c r="A322" s="3"/>
      <c r="B322" s="3" t="s">
        <v>69</v>
      </c>
      <c r="C322" s="85">
        <f>$G$1</f>
        <v>0.00002618254545</v>
      </c>
      <c r="D322" s="3" t="s">
        <v>69</v>
      </c>
      <c r="E322" s="85">
        <f t="shared" ref="E322:E324" si="42">$G$1</f>
        <v>0.00002618254545</v>
      </c>
      <c r="F322" s="3" t="s">
        <v>92</v>
      </c>
      <c r="G322" s="16">
        <f>ROUND(0.05*G323,0)</f>
        <v>1</v>
      </c>
      <c r="H322" s="3" t="s">
        <v>93</v>
      </c>
      <c r="I322" s="60">
        <f>C320-(sum(C318:C319)*I323)</f>
        <v>-0.0004744135636</v>
      </c>
    </row>
    <row r="323">
      <c r="A323" s="3"/>
      <c r="B323" s="3" t="s">
        <v>72</v>
      </c>
      <c r="C323" s="85">
        <f>($G$1*((G323-G322)/G322))</f>
        <v>0.0006545636364</v>
      </c>
      <c r="D323" s="3" t="s">
        <v>72</v>
      </c>
      <c r="E323" s="85">
        <f t="shared" si="42"/>
        <v>0.00002618254545</v>
      </c>
      <c r="F323" s="3" t="s">
        <v>73</v>
      </c>
      <c r="G323" s="16">
        <f>G315-G314</f>
        <v>26</v>
      </c>
      <c r="H323" s="3"/>
      <c r="I323" s="66">
        <v>151.0</v>
      </c>
    </row>
    <row r="324">
      <c r="A324" s="3"/>
      <c r="B324" s="3" t="s">
        <v>74</v>
      </c>
      <c r="C324" s="85">
        <f>($G$1*((G323-G322)/G322))</f>
        <v>0.0006545636364</v>
      </c>
      <c r="D324" s="3" t="s">
        <v>74</v>
      </c>
      <c r="E324" s="85">
        <f t="shared" si="42"/>
        <v>0.00002618254545</v>
      </c>
      <c r="F324" s="90" t="s">
        <v>94</v>
      </c>
      <c r="G324" s="3"/>
      <c r="H324" s="3"/>
      <c r="I324" s="3"/>
    </row>
    <row r="325">
      <c r="A325" s="3"/>
      <c r="B325" s="61" t="s">
        <v>77</v>
      </c>
      <c r="C325" s="88">
        <f>C320-(SUM(C322:C324)+(I323*E318))</f>
        <v>0.1009974461</v>
      </c>
      <c r="D325" s="61" t="s">
        <v>77</v>
      </c>
      <c r="E325" s="49">
        <f>E320-((E318*I323)+sum(E322:E324))</f>
        <v>0.1612683389</v>
      </c>
      <c r="F325" s="53" t="s">
        <v>95</v>
      </c>
      <c r="G325" s="91">
        <f>round(G299/G298,0)</f>
        <v>29</v>
      </c>
      <c r="H325" s="3"/>
      <c r="I325" s="3"/>
    </row>
    <row r="326">
      <c r="A326" s="49">
        <f>I323+A318</f>
        <v>31872</v>
      </c>
      <c r="B326" s="3" t="s">
        <v>80</v>
      </c>
      <c r="C326" s="85">
        <f>($G$1*((G323-G322)/G322))</f>
        <v>0.0006545636364</v>
      </c>
      <c r="D326" s="3" t="s">
        <v>81</v>
      </c>
      <c r="E326" s="85">
        <f>$G$1</f>
        <v>0.00002618254545</v>
      </c>
      <c r="F326" s="3"/>
      <c r="G326" s="3"/>
      <c r="H326" s="3"/>
      <c r="I326" s="3"/>
    </row>
    <row r="327">
      <c r="A327" s="3"/>
      <c r="B327" s="3" t="s">
        <v>82</v>
      </c>
      <c r="C327" s="89">
        <f>((128*5E-11)*(G325-1)+$G$1)</f>
        <v>0.00002636174545</v>
      </c>
      <c r="D327" s="3"/>
      <c r="E327" s="3"/>
      <c r="F327" s="3"/>
      <c r="G327" s="3"/>
      <c r="H327" s="3"/>
      <c r="I327" s="3"/>
    </row>
    <row r="328">
      <c r="A328" s="3"/>
      <c r="B328" s="61" t="s">
        <v>77</v>
      </c>
      <c r="C328" s="49">
        <f>C325-(sum(C326:C327))</f>
        <v>0.1003165207</v>
      </c>
      <c r="D328" s="61" t="s">
        <v>77</v>
      </c>
      <c r="E328" s="49">
        <f>E325-E326</f>
        <v>0.1612421564</v>
      </c>
      <c r="F328" s="3"/>
      <c r="G328" s="3"/>
      <c r="H328" s="3"/>
      <c r="I328" s="3"/>
    </row>
    <row r="329">
      <c r="A329" s="3"/>
      <c r="B329" s="3"/>
      <c r="C329" s="3"/>
      <c r="D329" s="3"/>
      <c r="E329" s="3"/>
      <c r="F329" s="3"/>
      <c r="G329" s="3"/>
      <c r="H329" s="3"/>
      <c r="I329" s="3"/>
    </row>
    <row r="330">
      <c r="A330" s="3"/>
      <c r="B330" s="3" t="s">
        <v>69</v>
      </c>
      <c r="C330" s="85">
        <f>$G$1</f>
        <v>0.00002618254545</v>
      </c>
      <c r="D330" s="3" t="s">
        <v>69</v>
      </c>
      <c r="E330" s="85">
        <f t="shared" ref="E330:E332" si="43">$G$1</f>
        <v>0.00002618254545</v>
      </c>
      <c r="F330" s="3" t="s">
        <v>92</v>
      </c>
      <c r="G330" s="16">
        <f>ROUND(0.05*G331,0)</f>
        <v>1</v>
      </c>
      <c r="H330" s="3" t="s">
        <v>93</v>
      </c>
      <c r="I330" s="60">
        <f>C328-(sum(C326:C327)*I331)</f>
        <v>-0.0004604358182</v>
      </c>
    </row>
    <row r="331">
      <c r="A331" s="3"/>
      <c r="B331" s="3" t="s">
        <v>72</v>
      </c>
      <c r="C331" s="85">
        <f>($G$1*((G331-G330)/G330))</f>
        <v>0.0006283810909</v>
      </c>
      <c r="D331" s="3" t="s">
        <v>72</v>
      </c>
      <c r="E331" s="85">
        <f t="shared" si="43"/>
        <v>0.00002618254545</v>
      </c>
      <c r="F331" s="3" t="s">
        <v>73</v>
      </c>
      <c r="G331" s="16">
        <f>G323-G322</f>
        <v>25</v>
      </c>
      <c r="H331" s="3"/>
      <c r="I331" s="66">
        <v>148.0</v>
      </c>
    </row>
    <row r="332">
      <c r="A332" s="3"/>
      <c r="B332" s="3" t="s">
        <v>74</v>
      </c>
      <c r="C332" s="85">
        <f>($G$1*((G331-G330)/G330))</f>
        <v>0.0006283810909</v>
      </c>
      <c r="D332" s="3" t="s">
        <v>74</v>
      </c>
      <c r="E332" s="85">
        <f t="shared" si="43"/>
        <v>0.00002618254545</v>
      </c>
      <c r="F332" s="90" t="s">
        <v>94</v>
      </c>
      <c r="G332" s="3"/>
      <c r="H332" s="3"/>
      <c r="I332" s="3"/>
    </row>
    <row r="333">
      <c r="A333" s="3"/>
      <c r="B333" s="61" t="s">
        <v>77</v>
      </c>
      <c r="C333" s="88">
        <f>C328-(SUM(C330:C332)+(I331*E326))</f>
        <v>0.09515855924</v>
      </c>
      <c r="D333" s="61" t="s">
        <v>77</v>
      </c>
      <c r="E333" s="49">
        <f>E328-((E326*I331)+sum(E330:E332))</f>
        <v>0.157288592</v>
      </c>
      <c r="F333" s="53" t="s">
        <v>95</v>
      </c>
      <c r="G333" s="91">
        <f>round(G307/G306,0)</f>
        <v>28</v>
      </c>
      <c r="H333" s="3"/>
      <c r="I333" s="3"/>
    </row>
    <row r="334">
      <c r="A334" s="49">
        <f>I331+A326</f>
        <v>32020</v>
      </c>
      <c r="B334" s="3" t="s">
        <v>80</v>
      </c>
      <c r="C334" s="85">
        <f>($G$1*((G331-G330)/G330))</f>
        <v>0.0006283810909</v>
      </c>
      <c r="D334" s="3" t="s">
        <v>81</v>
      </c>
      <c r="E334" s="85">
        <f>$G$1</f>
        <v>0.00002618254545</v>
      </c>
      <c r="F334" s="3"/>
      <c r="G334" s="3"/>
      <c r="H334" s="3"/>
      <c r="I334" s="3"/>
    </row>
    <row r="335">
      <c r="A335" s="3"/>
      <c r="B335" s="3" t="s">
        <v>82</v>
      </c>
      <c r="C335" s="89">
        <f>((128*5E-11)*(G333-1)+$G$1)</f>
        <v>0.00002635534545</v>
      </c>
      <c r="D335" s="3"/>
      <c r="E335" s="3"/>
      <c r="F335" s="3"/>
      <c r="G335" s="3"/>
      <c r="H335" s="3"/>
      <c r="I335" s="3"/>
    </row>
    <row r="336">
      <c r="A336" s="3"/>
      <c r="B336" s="61" t="s">
        <v>77</v>
      </c>
      <c r="C336" s="49">
        <f>C333-(sum(C334:C335))</f>
        <v>0.0945038228</v>
      </c>
      <c r="D336" s="61" t="s">
        <v>77</v>
      </c>
      <c r="E336" s="49">
        <f>E333-E334</f>
        <v>0.1572624095</v>
      </c>
      <c r="F336" s="3"/>
      <c r="G336" s="3"/>
      <c r="H336" s="3"/>
      <c r="I336" s="3"/>
    </row>
    <row r="337">
      <c r="A337" s="3"/>
      <c r="B337" s="3"/>
      <c r="C337" s="3"/>
      <c r="D337" s="3"/>
      <c r="E337" s="3"/>
      <c r="F337" s="3"/>
      <c r="G337" s="3"/>
      <c r="H337" s="3"/>
      <c r="I337" s="3"/>
    </row>
    <row r="338">
      <c r="A338" s="3"/>
      <c r="B338" s="3" t="s">
        <v>69</v>
      </c>
      <c r="C338" s="85">
        <f>$G$1</f>
        <v>0.00002618254545</v>
      </c>
      <c r="D338" s="3" t="s">
        <v>69</v>
      </c>
      <c r="E338" s="85">
        <f t="shared" ref="E338:E340" si="44">$G$1</f>
        <v>0.00002618254545</v>
      </c>
      <c r="F338" s="3" t="s">
        <v>92</v>
      </c>
      <c r="G338" s="16">
        <f>ROUND(0.05*G339,0)</f>
        <v>1</v>
      </c>
      <c r="H338" s="3" t="s">
        <v>93</v>
      </c>
      <c r="I338" s="60">
        <f>C336-(sum(C334:C335)*I339)</f>
        <v>-0.0004329604727</v>
      </c>
    </row>
    <row r="339">
      <c r="A339" s="3"/>
      <c r="B339" s="3" t="s">
        <v>72</v>
      </c>
      <c r="C339" s="85">
        <f>($G$1*((G339-G338)/G338))</f>
        <v>0.0006021985455</v>
      </c>
      <c r="D339" s="3" t="s">
        <v>72</v>
      </c>
      <c r="E339" s="85">
        <f t="shared" si="44"/>
        <v>0.00002618254545</v>
      </c>
      <c r="F339" s="3" t="s">
        <v>73</v>
      </c>
      <c r="G339" s="16">
        <f>G331-G330</f>
        <v>24</v>
      </c>
      <c r="H339" s="3"/>
      <c r="I339" s="66">
        <v>145.0</v>
      </c>
    </row>
    <row r="340">
      <c r="A340" s="3"/>
      <c r="B340" s="3" t="s">
        <v>74</v>
      </c>
      <c r="C340" s="85">
        <f>($G$1*((G339-G338)/G338))</f>
        <v>0.0006021985455</v>
      </c>
      <c r="D340" s="3" t="s">
        <v>74</v>
      </c>
      <c r="E340" s="85">
        <f t="shared" si="44"/>
        <v>0.00002618254545</v>
      </c>
      <c r="F340" s="90" t="s">
        <v>94</v>
      </c>
      <c r="G340" s="3"/>
      <c r="H340" s="3"/>
      <c r="I340" s="3"/>
    </row>
    <row r="341">
      <c r="A341" s="3"/>
      <c r="B341" s="61" t="s">
        <v>77</v>
      </c>
      <c r="C341" s="88">
        <f>C336-(SUM(C338:C340)+(I339*E334))</f>
        <v>0.08947677407</v>
      </c>
      <c r="D341" s="61" t="s">
        <v>77</v>
      </c>
      <c r="E341" s="49">
        <f>E336-((E334*I339)+sum(E338:E340))</f>
        <v>0.1533873927</v>
      </c>
      <c r="F341" s="53" t="s">
        <v>95</v>
      </c>
      <c r="G341" s="91">
        <f>round(G315/G314,0)</f>
        <v>27</v>
      </c>
      <c r="H341" s="3"/>
      <c r="I341" s="3"/>
    </row>
    <row r="342">
      <c r="A342" s="49">
        <f>I339+A334</f>
        <v>32165</v>
      </c>
      <c r="B342" s="3" t="s">
        <v>80</v>
      </c>
      <c r="C342" s="85">
        <f>($G$1*((G339-G338)/G338))</f>
        <v>0.0006021985455</v>
      </c>
      <c r="D342" s="3" t="s">
        <v>81</v>
      </c>
      <c r="E342" s="85">
        <f>$G$1</f>
        <v>0.00002618254545</v>
      </c>
      <c r="F342" s="3"/>
      <c r="G342" s="3"/>
      <c r="H342" s="3"/>
      <c r="I342" s="3"/>
    </row>
    <row r="343">
      <c r="A343" s="3"/>
      <c r="B343" s="3" t="s">
        <v>82</v>
      </c>
      <c r="C343" s="89">
        <f>((128*5E-11)*(G341-1)+$G$1)</f>
        <v>0.00002634894545</v>
      </c>
      <c r="D343" s="3"/>
      <c r="E343" s="3"/>
      <c r="F343" s="3"/>
      <c r="G343" s="3"/>
      <c r="H343" s="3"/>
      <c r="I343" s="3"/>
    </row>
    <row r="344">
      <c r="A344" s="3"/>
      <c r="B344" s="61" t="s">
        <v>77</v>
      </c>
      <c r="C344" s="49">
        <f>C341-(sum(C342:C343))</f>
        <v>0.08884822658</v>
      </c>
      <c r="D344" s="61" t="s">
        <v>77</v>
      </c>
      <c r="E344" s="49">
        <f>E341-E342</f>
        <v>0.1533612102</v>
      </c>
      <c r="F344" s="3"/>
      <c r="G344" s="3"/>
      <c r="H344" s="3"/>
      <c r="I344" s="3"/>
    </row>
    <row r="345">
      <c r="A345" s="3"/>
      <c r="B345" s="3"/>
      <c r="C345" s="3"/>
      <c r="D345" s="3"/>
      <c r="E345" s="3"/>
      <c r="F345" s="3"/>
      <c r="G345" s="3"/>
      <c r="H345" s="3"/>
      <c r="I345" s="3"/>
    </row>
    <row r="346">
      <c r="A346" s="3"/>
      <c r="B346" s="3" t="s">
        <v>69</v>
      </c>
      <c r="C346" s="85">
        <f>$G$1</f>
        <v>0.00002618254545</v>
      </c>
      <c r="D346" s="3" t="s">
        <v>69</v>
      </c>
      <c r="E346" s="85">
        <f t="shared" ref="E346:E348" si="45">$G$1</f>
        <v>0.00002618254545</v>
      </c>
      <c r="F346" s="3" t="s">
        <v>92</v>
      </c>
      <c r="G346" s="16">
        <f>ROUND(0.05*G347,0)</f>
        <v>1</v>
      </c>
      <c r="H346" s="3" t="s">
        <v>93</v>
      </c>
      <c r="I346" s="60">
        <f>C344-(sum(C342:C343)*I347)</f>
        <v>-0.0004055171273</v>
      </c>
    </row>
    <row r="347">
      <c r="A347" s="3"/>
      <c r="B347" s="3" t="s">
        <v>72</v>
      </c>
      <c r="C347" s="85">
        <f>($G$1*((G347-G346)/G346))</f>
        <v>0.000576016</v>
      </c>
      <c r="D347" s="3" t="s">
        <v>72</v>
      </c>
      <c r="E347" s="85">
        <f t="shared" si="45"/>
        <v>0.00002618254545</v>
      </c>
      <c r="F347" s="3" t="s">
        <v>73</v>
      </c>
      <c r="G347" s="16">
        <f>G339-G338</f>
        <v>23</v>
      </c>
      <c r="H347" s="3"/>
      <c r="I347" s="66">
        <v>142.0</v>
      </c>
    </row>
    <row r="348">
      <c r="A348" s="3"/>
      <c r="B348" s="3" t="s">
        <v>74</v>
      </c>
      <c r="C348" s="85">
        <f>($G$1*((G347-G346)/G346))</f>
        <v>0.000576016</v>
      </c>
      <c r="D348" s="3" t="s">
        <v>74</v>
      </c>
      <c r="E348" s="85">
        <f t="shared" si="45"/>
        <v>0.00002618254545</v>
      </c>
      <c r="F348" s="90" t="s">
        <v>94</v>
      </c>
      <c r="G348" s="3"/>
      <c r="H348" s="3"/>
      <c r="I348" s="3"/>
    </row>
    <row r="349">
      <c r="A349" s="3"/>
      <c r="B349" s="61" t="s">
        <v>77</v>
      </c>
      <c r="C349" s="88">
        <f>C344-(SUM(C346:C348)+(I347*E342))</f>
        <v>0.08395209058</v>
      </c>
      <c r="D349" s="61" t="s">
        <v>77</v>
      </c>
      <c r="E349" s="49">
        <f>E344-((E342*I347)+sum(E346:E348))</f>
        <v>0.1495647411</v>
      </c>
      <c r="F349" s="53" t="s">
        <v>95</v>
      </c>
      <c r="G349" s="91">
        <f>round(G323/G322,0)</f>
        <v>26</v>
      </c>
      <c r="H349" s="3"/>
      <c r="I349" s="3"/>
    </row>
    <row r="350">
      <c r="A350" s="49">
        <f>I347+A342</f>
        <v>32307</v>
      </c>
      <c r="B350" s="3" t="s">
        <v>80</v>
      </c>
      <c r="C350" s="85">
        <f>($G$1*((G347-G346)/G346))</f>
        <v>0.000576016</v>
      </c>
      <c r="D350" s="3" t="s">
        <v>81</v>
      </c>
      <c r="E350" s="85">
        <f>$G$1</f>
        <v>0.00002618254545</v>
      </c>
      <c r="F350" s="3"/>
      <c r="G350" s="3"/>
      <c r="H350" s="3"/>
      <c r="I350" s="3"/>
    </row>
    <row r="351">
      <c r="A351" s="3"/>
      <c r="B351" s="3" t="s">
        <v>82</v>
      </c>
      <c r="C351" s="89">
        <f>((128*5E-11)*(G349-1)+$G$1)</f>
        <v>0.00002634254545</v>
      </c>
      <c r="D351" s="3"/>
      <c r="E351" s="3"/>
      <c r="F351" s="3"/>
      <c r="G351" s="3"/>
      <c r="H351" s="3"/>
      <c r="I351" s="3"/>
    </row>
    <row r="352">
      <c r="A352" s="3"/>
      <c r="B352" s="61" t="s">
        <v>77</v>
      </c>
      <c r="C352" s="49">
        <f>C349-(sum(C350:C351))</f>
        <v>0.08334973204</v>
      </c>
      <c r="D352" s="61" t="s">
        <v>77</v>
      </c>
      <c r="E352" s="49">
        <f>E349-E350</f>
        <v>0.1495385585</v>
      </c>
      <c r="F352" s="3"/>
      <c r="G352" s="3"/>
      <c r="H352" s="3"/>
      <c r="I352" s="3"/>
    </row>
    <row r="353">
      <c r="A353" s="3"/>
      <c r="B353" s="3"/>
      <c r="C353" s="3"/>
      <c r="D353" s="3"/>
      <c r="E353" s="3"/>
      <c r="F353" s="3"/>
      <c r="G353" s="3"/>
      <c r="H353" s="3"/>
      <c r="I353" s="3"/>
    </row>
    <row r="354">
      <c r="A354" s="3"/>
      <c r="B354" s="3" t="s">
        <v>69</v>
      </c>
      <c r="C354" s="85">
        <f>$G$1</f>
        <v>0.00002618254545</v>
      </c>
      <c r="D354" s="3" t="s">
        <v>69</v>
      </c>
      <c r="E354" s="85">
        <f t="shared" ref="E354:E356" si="46">$G$1</f>
        <v>0.00002618254545</v>
      </c>
      <c r="F354" s="3" t="s">
        <v>92</v>
      </c>
      <c r="G354" s="16">
        <f>ROUND(0.05*G355,0)</f>
        <v>1</v>
      </c>
      <c r="H354" s="3" t="s">
        <v>93</v>
      </c>
      <c r="I354" s="60">
        <f>C352-(sum(C350:C351)*I355)</f>
        <v>-0.0003781057818</v>
      </c>
    </row>
    <row r="355">
      <c r="A355" s="3"/>
      <c r="B355" s="3" t="s">
        <v>72</v>
      </c>
      <c r="C355" s="85">
        <f>($G$1*((G355-G354)/G354))</f>
        <v>0.0005498334545</v>
      </c>
      <c r="D355" s="3" t="s">
        <v>72</v>
      </c>
      <c r="E355" s="85">
        <f t="shared" si="46"/>
        <v>0.00002618254545</v>
      </c>
      <c r="F355" s="3" t="s">
        <v>73</v>
      </c>
      <c r="G355" s="16">
        <f>G347-G346</f>
        <v>22</v>
      </c>
      <c r="H355" s="3"/>
      <c r="I355" s="66">
        <v>139.0</v>
      </c>
    </row>
    <row r="356">
      <c r="A356" s="3"/>
      <c r="B356" s="3" t="s">
        <v>74</v>
      </c>
      <c r="C356" s="85">
        <f>($G$1*((G355-G354)/G354))</f>
        <v>0.0005498334545</v>
      </c>
      <c r="D356" s="3" t="s">
        <v>74</v>
      </c>
      <c r="E356" s="85">
        <f t="shared" si="46"/>
        <v>0.00002618254545</v>
      </c>
      <c r="F356" s="90" t="s">
        <v>94</v>
      </c>
      <c r="G356" s="3"/>
      <c r="H356" s="3"/>
      <c r="I356" s="3"/>
    </row>
    <row r="357">
      <c r="A357" s="3"/>
      <c r="B357" s="61" t="s">
        <v>77</v>
      </c>
      <c r="C357" s="88">
        <f>C352-(SUM(C354:C356)+(I355*E350))</f>
        <v>0.07858450876</v>
      </c>
      <c r="D357" s="61" t="s">
        <v>77</v>
      </c>
      <c r="E357" s="49">
        <f>E352-((E350*I355)+sum(E354:E356))</f>
        <v>0.1458206371</v>
      </c>
      <c r="F357" s="53" t="s">
        <v>95</v>
      </c>
      <c r="G357" s="91">
        <f>round(G331/G330,0)</f>
        <v>25</v>
      </c>
      <c r="H357" s="3"/>
      <c r="I357" s="3"/>
    </row>
    <row r="358">
      <c r="A358" s="49">
        <f>I355+A350</f>
        <v>32446</v>
      </c>
      <c r="B358" s="3" t="s">
        <v>80</v>
      </c>
      <c r="C358" s="85">
        <f>($G$1*((G355-G354)/G354))</f>
        <v>0.0005498334545</v>
      </c>
      <c r="D358" s="3" t="s">
        <v>81</v>
      </c>
      <c r="E358" s="85">
        <f>$G$1</f>
        <v>0.00002618254545</v>
      </c>
      <c r="F358" s="3"/>
      <c r="G358" s="3"/>
      <c r="H358" s="3"/>
      <c r="I358" s="3"/>
    </row>
    <row r="359">
      <c r="A359" s="3"/>
      <c r="B359" s="3" t="s">
        <v>82</v>
      </c>
      <c r="C359" s="89">
        <f>((128*5E-11)*(G357-1)+$G$1)</f>
        <v>0.00002633614545</v>
      </c>
      <c r="D359" s="3"/>
      <c r="E359" s="3"/>
      <c r="F359" s="3"/>
      <c r="G359" s="3"/>
      <c r="H359" s="3"/>
      <c r="I359" s="3"/>
    </row>
    <row r="360">
      <c r="A360" s="3"/>
      <c r="B360" s="61" t="s">
        <v>77</v>
      </c>
      <c r="C360" s="49">
        <f>C357-(sum(C358:C359))</f>
        <v>0.07800833916</v>
      </c>
      <c r="D360" s="61" t="s">
        <v>77</v>
      </c>
      <c r="E360" s="49">
        <f>E357-E358</f>
        <v>0.1457944545</v>
      </c>
      <c r="F360" s="3"/>
      <c r="G360" s="3"/>
      <c r="H360" s="3"/>
      <c r="I360" s="3"/>
    </row>
    <row r="361">
      <c r="A361" s="3"/>
      <c r="B361" s="3"/>
      <c r="C361" s="3"/>
      <c r="D361" s="3"/>
      <c r="E361" s="3"/>
      <c r="F361" s="3"/>
      <c r="G361" s="3"/>
      <c r="H361" s="3"/>
      <c r="I361" s="3"/>
    </row>
    <row r="362">
      <c r="A362" s="3"/>
      <c r="B362" s="3" t="s">
        <v>69</v>
      </c>
      <c r="C362" s="85">
        <f>$G$1</f>
        <v>0.00002618254545</v>
      </c>
      <c r="D362" s="3" t="s">
        <v>69</v>
      </c>
      <c r="E362" s="85">
        <f t="shared" ref="E362:E364" si="47">$G$1</f>
        <v>0.00002618254545</v>
      </c>
      <c r="F362" s="3" t="s">
        <v>92</v>
      </c>
      <c r="G362" s="16">
        <f>ROUND(0.05*G363,0)</f>
        <v>1</v>
      </c>
      <c r="H362" s="3" t="s">
        <v>93</v>
      </c>
      <c r="I362" s="60">
        <f>C360-(sum(C358:C359)*I363)</f>
        <v>-0.0003507264364</v>
      </c>
    </row>
    <row r="363">
      <c r="A363" s="3"/>
      <c r="B363" s="3" t="s">
        <v>72</v>
      </c>
      <c r="C363" s="85">
        <f>($G$1*((G363-G362)/G362))</f>
        <v>0.0005236509091</v>
      </c>
      <c r="D363" s="3" t="s">
        <v>72</v>
      </c>
      <c r="E363" s="85">
        <f t="shared" si="47"/>
        <v>0.00002618254545</v>
      </c>
      <c r="F363" s="3" t="s">
        <v>73</v>
      </c>
      <c r="G363" s="16">
        <f>G355-G354</f>
        <v>21</v>
      </c>
      <c r="H363" s="3"/>
      <c r="I363" s="66">
        <v>136.0</v>
      </c>
    </row>
    <row r="364">
      <c r="A364" s="3"/>
      <c r="B364" s="3" t="s">
        <v>74</v>
      </c>
      <c r="C364" s="85">
        <f>($G$1*((G363-G362)/G362))</f>
        <v>0.0005236509091</v>
      </c>
      <c r="D364" s="3" t="s">
        <v>74</v>
      </c>
      <c r="E364" s="85">
        <f t="shared" si="47"/>
        <v>0.00002618254545</v>
      </c>
      <c r="F364" s="90" t="s">
        <v>94</v>
      </c>
      <c r="G364" s="3"/>
      <c r="H364" s="3"/>
      <c r="I364" s="3"/>
    </row>
    <row r="365">
      <c r="A365" s="3"/>
      <c r="B365" s="61" t="s">
        <v>77</v>
      </c>
      <c r="C365" s="88">
        <f>C360-(SUM(C362:C364)+(I363*E358))</f>
        <v>0.07337402862</v>
      </c>
      <c r="D365" s="61" t="s">
        <v>77</v>
      </c>
      <c r="E365" s="49">
        <f>E360-((E358*I363)+sum(E362:E364))</f>
        <v>0.1421550807</v>
      </c>
      <c r="F365" s="53" t="s">
        <v>95</v>
      </c>
      <c r="G365" s="91">
        <f>round(G339/G338,0)</f>
        <v>24</v>
      </c>
      <c r="H365" s="3"/>
      <c r="I365" s="3"/>
    </row>
    <row r="366">
      <c r="A366" s="49">
        <f>I363+A358</f>
        <v>32582</v>
      </c>
      <c r="B366" s="3" t="s">
        <v>80</v>
      </c>
      <c r="C366" s="85">
        <f>($G$1*((G363-G362)/G362))</f>
        <v>0.0005236509091</v>
      </c>
      <c r="D366" s="3" t="s">
        <v>81</v>
      </c>
      <c r="E366" s="85">
        <f>$G$1</f>
        <v>0.00002618254545</v>
      </c>
      <c r="F366" s="3"/>
      <c r="G366" s="3"/>
      <c r="H366" s="3"/>
      <c r="I366" s="3"/>
    </row>
    <row r="367">
      <c r="A367" s="3"/>
      <c r="B367" s="3" t="s">
        <v>82</v>
      </c>
      <c r="C367" s="89">
        <f>((128*5E-11)*(G365-1)+$G$1)</f>
        <v>0.00002632974545</v>
      </c>
      <c r="D367" s="3"/>
      <c r="E367" s="3"/>
      <c r="F367" s="3"/>
      <c r="G367" s="3"/>
      <c r="H367" s="3"/>
      <c r="I367" s="3"/>
    </row>
    <row r="368">
      <c r="A368" s="3"/>
      <c r="B368" s="61" t="s">
        <v>77</v>
      </c>
      <c r="C368" s="49">
        <f>C365-(sum(C366:C367))</f>
        <v>0.07282404796</v>
      </c>
      <c r="D368" s="61" t="s">
        <v>77</v>
      </c>
      <c r="E368" s="49">
        <f>E365-E366</f>
        <v>0.1421288982</v>
      </c>
      <c r="F368" s="3"/>
      <c r="G368" s="3"/>
      <c r="H368" s="3"/>
      <c r="I368" s="3"/>
    </row>
    <row r="369">
      <c r="A369" s="3"/>
      <c r="B369" s="3"/>
      <c r="C369" s="3"/>
      <c r="D369" s="3"/>
      <c r="E369" s="3"/>
      <c r="F369" s="3"/>
      <c r="G369" s="3"/>
      <c r="H369" s="3"/>
      <c r="I369" s="3"/>
    </row>
    <row r="370">
      <c r="A370" s="3"/>
      <c r="B370" s="3" t="s">
        <v>69</v>
      </c>
      <c r="C370" s="85">
        <f>$G$1</f>
        <v>0.00002618254545</v>
      </c>
      <c r="D370" s="3" t="s">
        <v>69</v>
      </c>
      <c r="E370" s="85">
        <f t="shared" ref="E370:E372" si="48">$G$1</f>
        <v>0.00002618254545</v>
      </c>
      <c r="F370" s="3" t="s">
        <v>92</v>
      </c>
      <c r="G370" s="16">
        <f>ROUND(0.05*G371,0)</f>
        <v>1</v>
      </c>
      <c r="H370" s="3" t="s">
        <v>93</v>
      </c>
      <c r="I370" s="60">
        <f>C368-(sum(C366:C367)*I371)</f>
        <v>-0.0003233790909</v>
      </c>
    </row>
    <row r="371">
      <c r="A371" s="3"/>
      <c r="B371" s="3" t="s">
        <v>72</v>
      </c>
      <c r="C371" s="85">
        <f>($G$1*((G371-G370)/G370))</f>
        <v>0.0004974683636</v>
      </c>
      <c r="D371" s="3" t="s">
        <v>72</v>
      </c>
      <c r="E371" s="85">
        <f t="shared" si="48"/>
        <v>0.00002618254545</v>
      </c>
      <c r="F371" s="3" t="s">
        <v>73</v>
      </c>
      <c r="G371" s="16">
        <f>G363-G362</f>
        <v>20</v>
      </c>
      <c r="H371" s="3"/>
      <c r="I371" s="66">
        <v>133.0</v>
      </c>
    </row>
    <row r="372">
      <c r="A372" s="3"/>
      <c r="B372" s="3" t="s">
        <v>74</v>
      </c>
      <c r="C372" s="85">
        <f>($G$1*((G371-G370)/G370))</f>
        <v>0.0004974683636</v>
      </c>
      <c r="D372" s="3" t="s">
        <v>74</v>
      </c>
      <c r="E372" s="85">
        <f t="shared" si="48"/>
        <v>0.00002618254545</v>
      </c>
      <c r="F372" s="90" t="s">
        <v>94</v>
      </c>
      <c r="G372" s="3"/>
      <c r="H372" s="3"/>
      <c r="I372" s="3"/>
    </row>
    <row r="373">
      <c r="A373" s="3"/>
      <c r="B373" s="61" t="s">
        <v>77</v>
      </c>
      <c r="C373" s="88">
        <f>C368-(SUM(C370:C372)+(I371*E366))</f>
        <v>0.06832065015</v>
      </c>
      <c r="D373" s="61" t="s">
        <v>77</v>
      </c>
      <c r="E373" s="49">
        <f>E368-((E366*I371)+sum(E370:E372))</f>
        <v>0.138568072</v>
      </c>
      <c r="F373" s="53" t="s">
        <v>95</v>
      </c>
      <c r="G373" s="91">
        <f>round(G347/G346,0)</f>
        <v>23</v>
      </c>
      <c r="H373" s="3"/>
      <c r="I373" s="3"/>
    </row>
    <row r="374">
      <c r="A374" s="49">
        <f>I371+A366</f>
        <v>32715</v>
      </c>
      <c r="B374" s="3" t="s">
        <v>80</v>
      </c>
      <c r="C374" s="85">
        <f>($G$1*((G371-G370)/G370))</f>
        <v>0.0004974683636</v>
      </c>
      <c r="D374" s="3" t="s">
        <v>81</v>
      </c>
      <c r="E374" s="85">
        <f>$G$1</f>
        <v>0.00002618254545</v>
      </c>
      <c r="F374" s="3"/>
      <c r="G374" s="3"/>
      <c r="H374" s="3"/>
      <c r="I374" s="3"/>
    </row>
    <row r="375">
      <c r="A375" s="3"/>
      <c r="B375" s="3" t="s">
        <v>82</v>
      </c>
      <c r="C375" s="89">
        <f>((128*5E-11)*(G373-1)+$G$1)</f>
        <v>0.00002632334545</v>
      </c>
      <c r="D375" s="3"/>
      <c r="E375" s="3"/>
      <c r="F375" s="3"/>
      <c r="G375" s="3"/>
      <c r="H375" s="3"/>
      <c r="I375" s="3"/>
    </row>
    <row r="376">
      <c r="A376" s="3"/>
      <c r="B376" s="61" t="s">
        <v>77</v>
      </c>
      <c r="C376" s="49">
        <f>C373-(sum(C374:C375))</f>
        <v>0.06779685844</v>
      </c>
      <c r="D376" s="61" t="s">
        <v>77</v>
      </c>
      <c r="E376" s="49">
        <f>E373-E374</f>
        <v>0.1385418895</v>
      </c>
      <c r="F376" s="3"/>
      <c r="G376" s="3"/>
      <c r="H376" s="3"/>
      <c r="I376" s="3"/>
    </row>
    <row r="377">
      <c r="A377" s="3"/>
      <c r="B377" s="3"/>
      <c r="C377" s="3"/>
      <c r="D377" s="3"/>
      <c r="E377" s="3"/>
      <c r="F377" s="3"/>
      <c r="G377" s="3"/>
      <c r="H377" s="3"/>
      <c r="I377" s="3"/>
    </row>
    <row r="378">
      <c r="A378" s="3"/>
      <c r="B378" s="3" t="s">
        <v>69</v>
      </c>
      <c r="C378" s="85">
        <f>$G$1</f>
        <v>0.00002618254545</v>
      </c>
      <c r="D378" s="3" t="s">
        <v>69</v>
      </c>
      <c r="E378" s="85">
        <f t="shared" ref="E378:E380" si="49">$G$1</f>
        <v>0.00002618254545</v>
      </c>
      <c r="F378" s="3" t="s">
        <v>92</v>
      </c>
      <c r="G378" s="16">
        <f>ROUND(0.05*G379,0)</f>
        <v>1</v>
      </c>
      <c r="H378" s="3" t="s">
        <v>93</v>
      </c>
      <c r="I378" s="60">
        <f>C376-(sum(C374:C375)*I379)</f>
        <v>-0.0002960637455</v>
      </c>
    </row>
    <row r="379">
      <c r="A379" s="3"/>
      <c r="B379" s="3" t="s">
        <v>72</v>
      </c>
      <c r="C379" s="85">
        <f>($G$1*((G379-G378)/G378))</f>
        <v>0.0004712858182</v>
      </c>
      <c r="D379" s="3" t="s">
        <v>72</v>
      </c>
      <c r="E379" s="85">
        <f t="shared" si="49"/>
        <v>0.00002618254545</v>
      </c>
      <c r="F379" s="3" t="s">
        <v>73</v>
      </c>
      <c r="G379" s="16">
        <f>G371-G370</f>
        <v>19</v>
      </c>
      <c r="H379" s="3"/>
      <c r="I379" s="66">
        <v>130.0</v>
      </c>
    </row>
    <row r="380">
      <c r="A380" s="3"/>
      <c r="B380" s="3" t="s">
        <v>74</v>
      </c>
      <c r="C380" s="85">
        <f>($G$1*((G379-G378)/G378))</f>
        <v>0.0004712858182</v>
      </c>
      <c r="D380" s="3" t="s">
        <v>74</v>
      </c>
      <c r="E380" s="85">
        <f t="shared" si="49"/>
        <v>0.00002618254545</v>
      </c>
      <c r="F380" s="90" t="s">
        <v>94</v>
      </c>
      <c r="G380" s="3"/>
      <c r="H380" s="3"/>
      <c r="I380" s="3"/>
    </row>
    <row r="381">
      <c r="A381" s="3"/>
      <c r="B381" s="61" t="s">
        <v>77</v>
      </c>
      <c r="C381" s="88">
        <f>C376-(SUM(C378:C380)+(I379*E374))</f>
        <v>0.06342437335</v>
      </c>
      <c r="D381" s="61" t="s">
        <v>77</v>
      </c>
      <c r="E381" s="49">
        <f>E376-((E374*I379)+sum(E378:E380))</f>
        <v>0.1350596109</v>
      </c>
      <c r="F381" s="53" t="s">
        <v>95</v>
      </c>
      <c r="G381" s="91">
        <f>round(G355/G354,0)</f>
        <v>22</v>
      </c>
      <c r="H381" s="3"/>
      <c r="I381" s="3"/>
    </row>
    <row r="382">
      <c r="A382" s="49">
        <f>I379+A374</f>
        <v>32845</v>
      </c>
      <c r="B382" s="3" t="s">
        <v>80</v>
      </c>
      <c r="C382" s="85">
        <f>($G$1*((G379-G378)/G378))</f>
        <v>0.0004712858182</v>
      </c>
      <c r="D382" s="3" t="s">
        <v>81</v>
      </c>
      <c r="E382" s="85">
        <f>$G$1</f>
        <v>0.00002618254545</v>
      </c>
      <c r="F382" s="3"/>
      <c r="G382" s="3"/>
      <c r="H382" s="3"/>
      <c r="I382" s="3"/>
    </row>
    <row r="383">
      <c r="A383" s="3"/>
      <c r="B383" s="3" t="s">
        <v>82</v>
      </c>
      <c r="C383" s="89">
        <f>((128*5E-11)*(G381-1)+$G$1)</f>
        <v>0.00002631694545</v>
      </c>
      <c r="D383" s="3"/>
      <c r="E383" s="3"/>
      <c r="F383" s="3"/>
      <c r="G383" s="3"/>
      <c r="H383" s="3"/>
      <c r="I383" s="3"/>
    </row>
    <row r="384">
      <c r="A384" s="3"/>
      <c r="B384" s="61" t="s">
        <v>77</v>
      </c>
      <c r="C384" s="49">
        <f>C381-(sum(C382:C383))</f>
        <v>0.06292677058</v>
      </c>
      <c r="D384" s="61" t="s">
        <v>77</v>
      </c>
      <c r="E384" s="49">
        <f>E381-E382</f>
        <v>0.1350334284</v>
      </c>
      <c r="F384" s="3"/>
      <c r="G384" s="3"/>
      <c r="H384" s="3"/>
      <c r="I384" s="3"/>
    </row>
    <row r="385">
      <c r="A385" s="3"/>
      <c r="B385" s="3"/>
      <c r="C385" s="3"/>
      <c r="D385" s="3"/>
      <c r="E385" s="3"/>
      <c r="F385" s="3"/>
      <c r="G385" s="3"/>
      <c r="H385" s="3"/>
      <c r="I385" s="3"/>
    </row>
    <row r="386">
      <c r="A386" s="3"/>
      <c r="B386" s="3" t="s">
        <v>69</v>
      </c>
      <c r="C386" s="85">
        <f>$G$1</f>
        <v>0.00002618254545</v>
      </c>
      <c r="D386" s="3" t="s">
        <v>69</v>
      </c>
      <c r="E386" s="85">
        <f t="shared" ref="E386:E388" si="50">$G$1</f>
        <v>0.00002618254545</v>
      </c>
      <c r="F386" s="3" t="s">
        <v>92</v>
      </c>
      <c r="G386" s="16">
        <f>ROUND(0.05*G387,0)</f>
        <v>1</v>
      </c>
      <c r="H386" s="3" t="s">
        <v>93</v>
      </c>
      <c r="I386" s="60">
        <f>C384-(sum(C382:C383)*I387)</f>
        <v>-0.0002687804</v>
      </c>
    </row>
    <row r="387">
      <c r="A387" s="3"/>
      <c r="B387" s="3" t="s">
        <v>72</v>
      </c>
      <c r="C387" s="85">
        <f>($G$1*((G387-G386)/G386))</f>
        <v>0.0004451032727</v>
      </c>
      <c r="D387" s="3" t="s">
        <v>72</v>
      </c>
      <c r="E387" s="85">
        <f t="shared" si="50"/>
        <v>0.00002618254545</v>
      </c>
      <c r="F387" s="3" t="s">
        <v>73</v>
      </c>
      <c r="G387" s="16">
        <f>G379-G378</f>
        <v>18</v>
      </c>
      <c r="H387" s="3"/>
      <c r="I387" s="66">
        <v>127.0</v>
      </c>
    </row>
    <row r="388">
      <c r="A388" s="3"/>
      <c r="B388" s="3" t="s">
        <v>74</v>
      </c>
      <c r="C388" s="85">
        <f>($G$1*((G387-G386)/G386))</f>
        <v>0.0004451032727</v>
      </c>
      <c r="D388" s="3" t="s">
        <v>74</v>
      </c>
      <c r="E388" s="85">
        <f t="shared" si="50"/>
        <v>0.00002618254545</v>
      </c>
      <c r="F388" s="90" t="s">
        <v>94</v>
      </c>
      <c r="G388" s="3"/>
      <c r="H388" s="3"/>
      <c r="I388" s="3"/>
    </row>
    <row r="389">
      <c r="A389" s="3"/>
      <c r="B389" s="61" t="s">
        <v>77</v>
      </c>
      <c r="C389" s="88">
        <f>C384-(SUM(C386:C388)+(I387*E382))</f>
        <v>0.05868519822</v>
      </c>
      <c r="D389" s="61" t="s">
        <v>77</v>
      </c>
      <c r="E389" s="49">
        <f>E384-((E382*I387)+sum(E386:E388))</f>
        <v>0.1316296975</v>
      </c>
      <c r="F389" s="53" t="s">
        <v>95</v>
      </c>
      <c r="G389" s="91">
        <f>round(G363/G362,0)</f>
        <v>21</v>
      </c>
      <c r="H389" s="3"/>
      <c r="I389" s="3"/>
    </row>
    <row r="390">
      <c r="A390" s="49">
        <f>I387+A382</f>
        <v>32972</v>
      </c>
      <c r="B390" s="3" t="s">
        <v>80</v>
      </c>
      <c r="C390" s="85">
        <f>($G$1*((G387-G386)/G386))</f>
        <v>0.0004451032727</v>
      </c>
      <c r="D390" s="3" t="s">
        <v>81</v>
      </c>
      <c r="E390" s="85">
        <f>$G$1</f>
        <v>0.00002618254545</v>
      </c>
      <c r="F390" s="3"/>
      <c r="G390" s="3"/>
      <c r="H390" s="3"/>
      <c r="I390" s="3"/>
    </row>
    <row r="391">
      <c r="A391" s="3"/>
      <c r="B391" s="3" t="s">
        <v>82</v>
      </c>
      <c r="C391" s="89">
        <f>((128*5E-11)*(G389-1)+$G$1)</f>
        <v>0.00002631054545</v>
      </c>
      <c r="D391" s="3"/>
      <c r="E391" s="3"/>
      <c r="F391" s="3"/>
      <c r="G391" s="3"/>
      <c r="H391" s="3"/>
      <c r="I391" s="3"/>
    </row>
    <row r="392">
      <c r="A392" s="3"/>
      <c r="B392" s="61" t="s">
        <v>77</v>
      </c>
      <c r="C392" s="49">
        <f>C389-(sum(C390:C391))</f>
        <v>0.0582137844</v>
      </c>
      <c r="D392" s="61" t="s">
        <v>77</v>
      </c>
      <c r="E392" s="49">
        <f>E389-E390</f>
        <v>0.1316035149</v>
      </c>
      <c r="F392" s="3"/>
      <c r="G392" s="3"/>
      <c r="H392" s="3"/>
      <c r="I392" s="3"/>
    </row>
    <row r="393">
      <c r="A393" s="3"/>
      <c r="B393" s="3"/>
      <c r="C393" s="3"/>
      <c r="D393" s="3"/>
      <c r="E393" s="3"/>
      <c r="F393" s="3"/>
      <c r="G393" s="3"/>
      <c r="H393" s="3"/>
      <c r="I393" s="3"/>
    </row>
    <row r="394">
      <c r="A394" s="3"/>
      <c r="B394" s="3" t="s">
        <v>69</v>
      </c>
      <c r="C394" s="85">
        <f>$G$1</f>
        <v>0.00002618254545</v>
      </c>
      <c r="D394" s="3" t="s">
        <v>69</v>
      </c>
      <c r="E394" s="85">
        <f t="shared" ref="E394:E396" si="51">$G$1</f>
        <v>0.00002618254545</v>
      </c>
      <c r="F394" s="3" t="s">
        <v>92</v>
      </c>
      <c r="G394" s="16">
        <f>ROUND(0.05*G395,0)</f>
        <v>1</v>
      </c>
      <c r="H394" s="3" t="s">
        <v>93</v>
      </c>
      <c r="I394" s="60">
        <f>C392-(sum(C390:C391)*I395)</f>
        <v>-0.0002415290545</v>
      </c>
    </row>
    <row r="395">
      <c r="A395" s="3"/>
      <c r="B395" s="3" t="s">
        <v>72</v>
      </c>
      <c r="C395" s="85">
        <f>($G$1*((G395-G394)/G394))</f>
        <v>0.0004189207273</v>
      </c>
      <c r="D395" s="3" t="s">
        <v>72</v>
      </c>
      <c r="E395" s="85">
        <f t="shared" si="51"/>
        <v>0.00002618254545</v>
      </c>
      <c r="F395" s="3" t="s">
        <v>73</v>
      </c>
      <c r="G395" s="16">
        <f>G387-G386</f>
        <v>17</v>
      </c>
      <c r="H395" s="3"/>
      <c r="I395" s="66">
        <v>124.0</v>
      </c>
    </row>
    <row r="396">
      <c r="A396" s="3"/>
      <c r="B396" s="3" t="s">
        <v>74</v>
      </c>
      <c r="C396" s="85">
        <f>($G$1*((G395-G394)/G394))</f>
        <v>0.0004189207273</v>
      </c>
      <c r="D396" s="3" t="s">
        <v>74</v>
      </c>
      <c r="E396" s="85">
        <f t="shared" si="51"/>
        <v>0.00002618254545</v>
      </c>
      <c r="F396" s="90" t="s">
        <v>94</v>
      </c>
      <c r="G396" s="3"/>
      <c r="H396" s="3"/>
      <c r="I396" s="3"/>
    </row>
    <row r="397">
      <c r="A397" s="3"/>
      <c r="B397" s="61" t="s">
        <v>77</v>
      </c>
      <c r="C397" s="88">
        <f>C392-(SUM(C394:C396)+(I395*E390))</f>
        <v>0.05410312476</v>
      </c>
      <c r="D397" s="61" t="s">
        <v>77</v>
      </c>
      <c r="E397" s="49">
        <f>E392-((E390*I395)+sum(E394:E396))</f>
        <v>0.1282783316</v>
      </c>
      <c r="F397" s="53" t="s">
        <v>95</v>
      </c>
      <c r="G397" s="91">
        <f>round(G371/G370,0)</f>
        <v>20</v>
      </c>
      <c r="H397" s="3"/>
      <c r="I397" s="3"/>
    </row>
    <row r="398">
      <c r="A398" s="49">
        <f>I395+A390</f>
        <v>33096</v>
      </c>
      <c r="B398" s="3" t="s">
        <v>80</v>
      </c>
      <c r="C398" s="85">
        <f>($G$1*((G395-G394)/G394))</f>
        <v>0.0004189207273</v>
      </c>
      <c r="D398" s="3" t="s">
        <v>81</v>
      </c>
      <c r="E398" s="85">
        <f>$G$1</f>
        <v>0.00002618254545</v>
      </c>
      <c r="F398" s="3"/>
      <c r="G398" s="3"/>
      <c r="H398" s="3"/>
      <c r="I398" s="3"/>
    </row>
    <row r="399">
      <c r="A399" s="3"/>
      <c r="B399" s="3" t="s">
        <v>82</v>
      </c>
      <c r="C399" s="89">
        <f>((128*5E-11)*(G397-1)+$G$1)</f>
        <v>0.00002630414545</v>
      </c>
      <c r="D399" s="3"/>
      <c r="E399" s="3"/>
      <c r="F399" s="3"/>
      <c r="G399" s="3"/>
      <c r="H399" s="3"/>
      <c r="I399" s="3"/>
    </row>
    <row r="400">
      <c r="A400" s="3"/>
      <c r="B400" s="61" t="s">
        <v>77</v>
      </c>
      <c r="C400" s="49">
        <f>C397-(sum(C398:C399))</f>
        <v>0.05365789989</v>
      </c>
      <c r="D400" s="61" t="s">
        <v>77</v>
      </c>
      <c r="E400" s="49">
        <f>E397-E398</f>
        <v>0.1282521491</v>
      </c>
      <c r="F400" s="3"/>
      <c r="G400" s="3"/>
      <c r="H400" s="3"/>
      <c r="I400" s="3"/>
    </row>
    <row r="401">
      <c r="A401" s="3"/>
      <c r="B401" s="3"/>
      <c r="C401" s="3"/>
      <c r="D401" s="3"/>
      <c r="E401" s="3"/>
      <c r="F401" s="3"/>
      <c r="G401" s="3"/>
      <c r="H401" s="3"/>
      <c r="I401" s="3"/>
    </row>
    <row r="402">
      <c r="A402" s="3"/>
      <c r="B402" s="3" t="s">
        <v>69</v>
      </c>
      <c r="C402" s="85">
        <f>$G$1</f>
        <v>0.00002618254545</v>
      </c>
      <c r="D402" s="3" t="s">
        <v>69</v>
      </c>
      <c r="E402" s="85">
        <f t="shared" ref="E402:E404" si="52">$G$1</f>
        <v>0.00002618254545</v>
      </c>
      <c r="F402" s="3" t="s">
        <v>92</v>
      </c>
      <c r="G402" s="16">
        <f>ROUND(0.05*G403,0)</f>
        <v>1</v>
      </c>
      <c r="H402" s="3" t="s">
        <v>93</v>
      </c>
      <c r="I402" s="60">
        <f>C400-(sum(C398:C399)*I403)</f>
        <v>-0.0002143097091</v>
      </c>
    </row>
    <row r="403">
      <c r="A403" s="3"/>
      <c r="B403" s="3" t="s">
        <v>72</v>
      </c>
      <c r="C403" s="85">
        <f>($G$1*((G403-G402)/G402))</f>
        <v>0.0003927381818</v>
      </c>
      <c r="D403" s="3" t="s">
        <v>72</v>
      </c>
      <c r="E403" s="85">
        <f t="shared" si="52"/>
        <v>0.00002618254545</v>
      </c>
      <c r="F403" s="3" t="s">
        <v>73</v>
      </c>
      <c r="G403" s="16">
        <f>G395-G394</f>
        <v>16</v>
      </c>
      <c r="H403" s="3"/>
      <c r="I403" s="66">
        <v>121.0</v>
      </c>
    </row>
    <row r="404">
      <c r="A404" s="3"/>
      <c r="B404" s="3" t="s">
        <v>74</v>
      </c>
      <c r="C404" s="85">
        <f>($G$1*((G403-G402)/G402))</f>
        <v>0.0003927381818</v>
      </c>
      <c r="D404" s="3" t="s">
        <v>74</v>
      </c>
      <c r="E404" s="85">
        <f t="shared" si="52"/>
        <v>0.00002618254545</v>
      </c>
      <c r="F404" s="90" t="s">
        <v>94</v>
      </c>
      <c r="G404" s="3"/>
      <c r="H404" s="3"/>
      <c r="I404" s="3"/>
    </row>
    <row r="405">
      <c r="A405" s="3"/>
      <c r="B405" s="61" t="s">
        <v>77</v>
      </c>
      <c r="C405" s="88">
        <f>C400-(SUM(C402:C404)+(I403*E398))</f>
        <v>0.04967815298</v>
      </c>
      <c r="D405" s="61" t="s">
        <v>77</v>
      </c>
      <c r="E405" s="49">
        <f>E400-((E398*I403)+sum(E402:E404))</f>
        <v>0.1250055135</v>
      </c>
      <c r="F405" s="53" t="s">
        <v>95</v>
      </c>
      <c r="G405" s="91">
        <f>round(G379/G378,0)</f>
        <v>19</v>
      </c>
      <c r="H405" s="3"/>
      <c r="I405" s="3"/>
    </row>
    <row r="406">
      <c r="A406" s="49">
        <f>I403+A398</f>
        <v>33217</v>
      </c>
      <c r="B406" s="3" t="s">
        <v>80</v>
      </c>
      <c r="C406" s="85">
        <f>($G$1*((G403-G402)/G402))</f>
        <v>0.0003927381818</v>
      </c>
      <c r="D406" s="3" t="s">
        <v>81</v>
      </c>
      <c r="E406" s="85">
        <f>$G$1</f>
        <v>0.00002618254545</v>
      </c>
      <c r="F406" s="3"/>
      <c r="G406" s="3"/>
      <c r="H406" s="3"/>
      <c r="I406" s="3"/>
    </row>
    <row r="407">
      <c r="A407" s="3"/>
      <c r="B407" s="3" t="s">
        <v>82</v>
      </c>
      <c r="C407" s="89">
        <f>((128*5E-11)*(G405-1)+$G$1)</f>
        <v>0.00002629774545</v>
      </c>
      <c r="D407" s="3"/>
      <c r="E407" s="3"/>
      <c r="F407" s="3"/>
      <c r="G407" s="3"/>
      <c r="H407" s="3"/>
      <c r="I407" s="3"/>
    </row>
    <row r="408">
      <c r="A408" s="3"/>
      <c r="B408" s="61" t="s">
        <v>77</v>
      </c>
      <c r="C408" s="49">
        <f>C405-(sum(C406:C407))</f>
        <v>0.04925911705</v>
      </c>
      <c r="D408" s="61" t="s">
        <v>77</v>
      </c>
      <c r="E408" s="49">
        <f>E405-E406</f>
        <v>0.1249793309</v>
      </c>
      <c r="F408" s="3"/>
      <c r="G408" s="3"/>
      <c r="H408" s="3"/>
      <c r="I408" s="3"/>
    </row>
    <row r="409">
      <c r="A409" s="3"/>
      <c r="B409" s="3"/>
      <c r="C409" s="3"/>
      <c r="D409" s="3"/>
      <c r="E409" s="3"/>
      <c r="F409" s="3"/>
      <c r="G409" s="3"/>
      <c r="H409" s="3"/>
      <c r="I409" s="3"/>
    </row>
    <row r="410">
      <c r="A410" s="3"/>
      <c r="B410" s="3" t="s">
        <v>69</v>
      </c>
      <c r="C410" s="85">
        <f>$G$1</f>
        <v>0.00002618254545</v>
      </c>
      <c r="D410" s="3" t="s">
        <v>69</v>
      </c>
      <c r="E410" s="85">
        <f t="shared" ref="E410:E412" si="53">$G$1</f>
        <v>0.00002618254545</v>
      </c>
      <c r="F410" s="3" t="s">
        <v>92</v>
      </c>
      <c r="G410" s="16">
        <f>ROUND(0.05*G411,0)</f>
        <v>1</v>
      </c>
      <c r="H410" s="3" t="s">
        <v>93</v>
      </c>
      <c r="I410" s="60">
        <f>C408-(sum(C406:C407)*I411)</f>
        <v>-0.0001871223636</v>
      </c>
    </row>
    <row r="411">
      <c r="A411" s="3"/>
      <c r="B411" s="3" t="s">
        <v>72</v>
      </c>
      <c r="C411" s="85">
        <f>($G$1*((G411-G410)/G410))</f>
        <v>0.0003665556364</v>
      </c>
      <c r="D411" s="3" t="s">
        <v>72</v>
      </c>
      <c r="E411" s="85">
        <f t="shared" si="53"/>
        <v>0.00002618254545</v>
      </c>
      <c r="F411" s="3" t="s">
        <v>73</v>
      </c>
      <c r="G411" s="16">
        <f>G403-G402</f>
        <v>15</v>
      </c>
      <c r="H411" s="3"/>
      <c r="I411" s="66">
        <v>118.0</v>
      </c>
    </row>
    <row r="412">
      <c r="A412" s="3"/>
      <c r="B412" s="3" t="s">
        <v>74</v>
      </c>
      <c r="C412" s="85">
        <f>($G$1*((G411-G410)/G410))</f>
        <v>0.0003665556364</v>
      </c>
      <c r="D412" s="3" t="s">
        <v>74</v>
      </c>
      <c r="E412" s="85">
        <f t="shared" si="53"/>
        <v>0.00002618254545</v>
      </c>
      <c r="F412" s="90" t="s">
        <v>94</v>
      </c>
      <c r="G412" s="3"/>
      <c r="H412" s="3"/>
      <c r="I412" s="3"/>
    </row>
    <row r="413">
      <c r="A413" s="3"/>
      <c r="B413" s="61" t="s">
        <v>77</v>
      </c>
      <c r="C413" s="88">
        <f>C408-(SUM(C410:C412)+(I411*E406))</f>
        <v>0.04541028287</v>
      </c>
      <c r="D413" s="61" t="s">
        <v>77</v>
      </c>
      <c r="E413" s="49">
        <f>E408-((E406*I411)+sum(E410:E412))</f>
        <v>0.1218112429</v>
      </c>
      <c r="F413" s="53" t="s">
        <v>95</v>
      </c>
      <c r="G413" s="91">
        <f>round(G387/G386,0)</f>
        <v>18</v>
      </c>
      <c r="H413" s="3"/>
      <c r="I413" s="3"/>
    </row>
    <row r="414">
      <c r="A414" s="49">
        <f>I411+A406</f>
        <v>33335</v>
      </c>
      <c r="B414" s="3" t="s">
        <v>80</v>
      </c>
      <c r="C414" s="85">
        <f>($G$1*((G411-G410)/G410))</f>
        <v>0.0003665556364</v>
      </c>
      <c r="D414" s="3" t="s">
        <v>81</v>
      </c>
      <c r="E414" s="85">
        <f>$G$1</f>
        <v>0.00002618254545</v>
      </c>
      <c r="F414" s="3"/>
      <c r="G414" s="3"/>
      <c r="H414" s="3"/>
      <c r="I414" s="3"/>
    </row>
    <row r="415">
      <c r="A415" s="3"/>
      <c r="B415" s="3" t="s">
        <v>82</v>
      </c>
      <c r="C415" s="89">
        <f>((128*5E-11)*(G413-1)+$G$1)</f>
        <v>0.00002629134545</v>
      </c>
      <c r="D415" s="3"/>
      <c r="E415" s="3"/>
      <c r="F415" s="3"/>
      <c r="G415" s="3"/>
      <c r="H415" s="3"/>
      <c r="I415" s="3"/>
    </row>
    <row r="416">
      <c r="A416" s="3"/>
      <c r="B416" s="61" t="s">
        <v>77</v>
      </c>
      <c r="C416" s="49">
        <f>C413-(sum(C414:C415))</f>
        <v>0.04501743589</v>
      </c>
      <c r="D416" s="61" t="s">
        <v>77</v>
      </c>
      <c r="E416" s="49">
        <f>E413-E414</f>
        <v>0.1217850604</v>
      </c>
      <c r="F416" s="3"/>
      <c r="G416" s="3"/>
      <c r="H416" s="3"/>
      <c r="I416" s="3"/>
    </row>
    <row r="417">
      <c r="A417" s="3"/>
      <c r="B417" s="3"/>
      <c r="C417" s="3"/>
      <c r="D417" s="3"/>
      <c r="E417" s="3"/>
      <c r="F417" s="3"/>
      <c r="G417" s="3"/>
      <c r="H417" s="3"/>
      <c r="I417" s="3"/>
    </row>
    <row r="418">
      <c r="A418" s="3"/>
      <c r="B418" s="3" t="s">
        <v>69</v>
      </c>
      <c r="C418" s="85">
        <f>$G$1</f>
        <v>0.00002618254545</v>
      </c>
      <c r="D418" s="3" t="s">
        <v>69</v>
      </c>
      <c r="E418" s="85">
        <f t="shared" ref="E418:E420" si="54">$G$1</f>
        <v>0.00002618254545</v>
      </c>
      <c r="F418" s="3" t="s">
        <v>92</v>
      </c>
      <c r="G418" s="16">
        <f>ROUND(0.05*G419,0)</f>
        <v>1</v>
      </c>
      <c r="H418" s="3" t="s">
        <v>93</v>
      </c>
      <c r="I418" s="60">
        <f>C416-(sum(C414:C415)*I419)</f>
        <v>-0.0001599670182</v>
      </c>
    </row>
    <row r="419">
      <c r="A419" s="3"/>
      <c r="B419" s="3" t="s">
        <v>72</v>
      </c>
      <c r="C419" s="85">
        <f>($G$1*((G419-G418)/G418))</f>
        <v>0.0003403730909</v>
      </c>
      <c r="D419" s="3" t="s">
        <v>72</v>
      </c>
      <c r="E419" s="85">
        <f t="shared" si="54"/>
        <v>0.00002618254545</v>
      </c>
      <c r="F419" s="3" t="s">
        <v>73</v>
      </c>
      <c r="G419" s="16">
        <f>G411-G410</f>
        <v>14</v>
      </c>
      <c r="H419" s="3"/>
      <c r="I419" s="66">
        <v>115.0</v>
      </c>
    </row>
    <row r="420">
      <c r="A420" s="3"/>
      <c r="B420" s="3" t="s">
        <v>74</v>
      </c>
      <c r="C420" s="85">
        <f>($G$1*((G419-G418)/G418))</f>
        <v>0.0003403730909</v>
      </c>
      <c r="D420" s="3" t="s">
        <v>74</v>
      </c>
      <c r="E420" s="85">
        <f t="shared" si="54"/>
        <v>0.00002618254545</v>
      </c>
      <c r="F420" s="90" t="s">
        <v>94</v>
      </c>
      <c r="G420" s="3"/>
      <c r="H420" s="3"/>
      <c r="I420" s="3"/>
    </row>
    <row r="421">
      <c r="A421" s="3"/>
      <c r="B421" s="61" t="s">
        <v>77</v>
      </c>
      <c r="C421" s="88">
        <f>C416-(SUM(C418:C420)+(I419*E414))</f>
        <v>0.04129951444</v>
      </c>
      <c r="D421" s="61" t="s">
        <v>77</v>
      </c>
      <c r="E421" s="49">
        <f>E416-((E414*I419)+sum(E418:E420))</f>
        <v>0.11869552</v>
      </c>
      <c r="F421" s="53" t="s">
        <v>95</v>
      </c>
      <c r="G421" s="91">
        <f>round(G395/G394,0)</f>
        <v>17</v>
      </c>
      <c r="H421" s="3"/>
      <c r="I421" s="3"/>
    </row>
    <row r="422">
      <c r="A422" s="49">
        <f>I419+A414</f>
        <v>33450</v>
      </c>
      <c r="B422" s="3" t="s">
        <v>80</v>
      </c>
      <c r="C422" s="85">
        <f>($G$1*((G419-G418)/G418))</f>
        <v>0.0003403730909</v>
      </c>
      <c r="D422" s="3" t="s">
        <v>81</v>
      </c>
      <c r="E422" s="85">
        <f>$G$1</f>
        <v>0.00002618254545</v>
      </c>
      <c r="F422" s="3"/>
      <c r="G422" s="3"/>
      <c r="H422" s="3"/>
      <c r="I422" s="3"/>
    </row>
    <row r="423">
      <c r="A423" s="3"/>
      <c r="B423" s="3" t="s">
        <v>82</v>
      </c>
      <c r="C423" s="89">
        <f>((128*5E-11)*(G421-1)+$G$1)</f>
        <v>0.00002628494545</v>
      </c>
      <c r="D423" s="3"/>
      <c r="E423" s="3"/>
      <c r="F423" s="3"/>
      <c r="G423" s="3"/>
      <c r="H423" s="3"/>
      <c r="I423" s="3"/>
    </row>
    <row r="424">
      <c r="A424" s="3"/>
      <c r="B424" s="61" t="s">
        <v>77</v>
      </c>
      <c r="C424" s="49">
        <f>C421-(sum(C422:C423))</f>
        <v>0.0409328564</v>
      </c>
      <c r="D424" s="61" t="s">
        <v>77</v>
      </c>
      <c r="E424" s="49">
        <f>E421-E422</f>
        <v>0.1186693375</v>
      </c>
      <c r="F424" s="3"/>
      <c r="G424" s="3"/>
      <c r="H424" s="3"/>
      <c r="I424" s="3"/>
    </row>
    <row r="425">
      <c r="A425" s="3"/>
      <c r="B425" s="3"/>
      <c r="C425" s="3"/>
      <c r="D425" s="3"/>
      <c r="E425" s="3"/>
      <c r="F425" s="3"/>
      <c r="G425" s="3"/>
      <c r="H425" s="3"/>
      <c r="I425" s="3"/>
    </row>
    <row r="426">
      <c r="A426" s="3"/>
      <c r="B426" s="3" t="s">
        <v>69</v>
      </c>
      <c r="C426" s="85">
        <f>$G$1</f>
        <v>0.00002618254545</v>
      </c>
      <c r="D426" s="3" t="s">
        <v>69</v>
      </c>
      <c r="E426" s="85">
        <f t="shared" ref="E426:E428" si="55">$G$1</f>
        <v>0.00002618254545</v>
      </c>
      <c r="F426" s="3" t="s">
        <v>92</v>
      </c>
      <c r="G426" s="16">
        <f>ROUND(0.05*G427,0)</f>
        <v>1</v>
      </c>
      <c r="H426" s="3" t="s">
        <v>93</v>
      </c>
      <c r="I426" s="60">
        <f>C424-(sum(C422:C423)*I427)</f>
        <v>-0.0001328436727</v>
      </c>
    </row>
    <row r="427">
      <c r="A427" s="3"/>
      <c r="B427" s="3" t="s">
        <v>72</v>
      </c>
      <c r="C427" s="85">
        <f>($G$1*((G427-G426)/G426))</f>
        <v>0.0003141905455</v>
      </c>
      <c r="D427" s="3" t="s">
        <v>72</v>
      </c>
      <c r="E427" s="85">
        <f t="shared" si="55"/>
        <v>0.00002618254545</v>
      </c>
      <c r="F427" s="3" t="s">
        <v>73</v>
      </c>
      <c r="G427" s="16">
        <f>G419-G418</f>
        <v>13</v>
      </c>
      <c r="H427" s="3"/>
      <c r="I427" s="66">
        <v>112.0</v>
      </c>
    </row>
    <row r="428">
      <c r="A428" s="3"/>
      <c r="B428" s="3" t="s">
        <v>74</v>
      </c>
      <c r="C428" s="85">
        <f>($G$1*((G427-G426)/G426))</f>
        <v>0.0003141905455</v>
      </c>
      <c r="D428" s="3" t="s">
        <v>74</v>
      </c>
      <c r="E428" s="85">
        <f t="shared" si="55"/>
        <v>0.00002618254545</v>
      </c>
      <c r="F428" s="90" t="s">
        <v>94</v>
      </c>
      <c r="G428" s="3"/>
      <c r="H428" s="3"/>
      <c r="I428" s="3"/>
    </row>
    <row r="429">
      <c r="A429" s="3"/>
      <c r="B429" s="61" t="s">
        <v>77</v>
      </c>
      <c r="C429" s="88">
        <f>C424-(SUM(C426:C428)+(I427*E422))</f>
        <v>0.03734584767</v>
      </c>
      <c r="D429" s="61" t="s">
        <v>77</v>
      </c>
      <c r="E429" s="49">
        <f>E424-((E422*I427)+sum(E426:E428))</f>
        <v>0.1156583447</v>
      </c>
      <c r="F429" s="53" t="s">
        <v>95</v>
      </c>
      <c r="G429" s="91">
        <f>round(G403/G402,0)</f>
        <v>16</v>
      </c>
      <c r="H429" s="3"/>
      <c r="I429" s="3"/>
    </row>
    <row r="430">
      <c r="A430" s="49">
        <f>I427+A422</f>
        <v>33562</v>
      </c>
      <c r="B430" s="3" t="s">
        <v>80</v>
      </c>
      <c r="C430" s="85">
        <f>($G$1*((G427-G426)/G426))</f>
        <v>0.0003141905455</v>
      </c>
      <c r="D430" s="3" t="s">
        <v>81</v>
      </c>
      <c r="E430" s="85">
        <f>$G$1</f>
        <v>0.00002618254545</v>
      </c>
      <c r="F430" s="3"/>
      <c r="G430" s="3"/>
      <c r="H430" s="3"/>
      <c r="I430" s="3"/>
    </row>
    <row r="431">
      <c r="A431" s="3"/>
      <c r="B431" s="3" t="s">
        <v>82</v>
      </c>
      <c r="C431" s="89">
        <f>((128*5E-11)*(G429-1)+$G$1)</f>
        <v>0.00002627854545</v>
      </c>
      <c r="D431" s="3"/>
      <c r="E431" s="3"/>
      <c r="F431" s="3"/>
      <c r="G431" s="3"/>
      <c r="H431" s="3"/>
      <c r="I431" s="3"/>
    </row>
    <row r="432">
      <c r="A432" s="3"/>
      <c r="B432" s="61" t="s">
        <v>77</v>
      </c>
      <c r="C432" s="49">
        <f>C429-(sum(C430:C431))</f>
        <v>0.03700537858</v>
      </c>
      <c r="D432" s="61" t="s">
        <v>77</v>
      </c>
      <c r="E432" s="49">
        <f>E429-E430</f>
        <v>0.1156321622</v>
      </c>
      <c r="F432" s="3"/>
      <c r="G432" s="3"/>
      <c r="H432" s="3"/>
      <c r="I432" s="3"/>
    </row>
    <row r="433">
      <c r="A433" s="3"/>
      <c r="B433" s="3"/>
      <c r="C433" s="3"/>
      <c r="D433" s="3"/>
      <c r="E433" s="3"/>
      <c r="F433" s="3"/>
      <c r="G433" s="3"/>
      <c r="H433" s="3"/>
      <c r="I433" s="3"/>
    </row>
    <row r="434">
      <c r="A434" s="3"/>
      <c r="B434" s="3" t="s">
        <v>69</v>
      </c>
      <c r="C434" s="85">
        <f>$G$1</f>
        <v>0.00002618254545</v>
      </c>
      <c r="D434" s="3" t="s">
        <v>69</v>
      </c>
      <c r="E434" s="85">
        <f t="shared" ref="E434:E436" si="56">$G$1</f>
        <v>0.00002618254545</v>
      </c>
      <c r="F434" s="3" t="s">
        <v>92</v>
      </c>
      <c r="G434" s="16">
        <f>ROUND(0.05*G435,0)</f>
        <v>1</v>
      </c>
      <c r="H434" s="3" t="s">
        <v>93</v>
      </c>
      <c r="I434" s="60">
        <f>C432-(sum(C430:C431)*I435)</f>
        <v>-0.0001057523273</v>
      </c>
    </row>
    <row r="435">
      <c r="A435" s="3"/>
      <c r="B435" s="3" t="s">
        <v>72</v>
      </c>
      <c r="C435" s="85">
        <f>($G$1*((G435-G434)/G434))</f>
        <v>0.000288008</v>
      </c>
      <c r="D435" s="3" t="s">
        <v>72</v>
      </c>
      <c r="E435" s="85">
        <f t="shared" si="56"/>
        <v>0.00002618254545</v>
      </c>
      <c r="F435" s="3" t="s">
        <v>73</v>
      </c>
      <c r="G435" s="16">
        <f>G427-G426</f>
        <v>12</v>
      </c>
      <c r="H435" s="3"/>
      <c r="I435" s="66">
        <v>109.0</v>
      </c>
    </row>
    <row r="436">
      <c r="A436" s="3"/>
      <c r="B436" s="3" t="s">
        <v>74</v>
      </c>
      <c r="C436" s="85">
        <f>($G$1*((G435-G434)/G434))</f>
        <v>0.000288008</v>
      </c>
      <c r="D436" s="3" t="s">
        <v>74</v>
      </c>
      <c r="E436" s="85">
        <f t="shared" si="56"/>
        <v>0.00002618254545</v>
      </c>
      <c r="F436" s="90" t="s">
        <v>94</v>
      </c>
      <c r="G436" s="3"/>
      <c r="H436" s="3"/>
      <c r="I436" s="3"/>
    </row>
    <row r="437">
      <c r="A437" s="3"/>
      <c r="B437" s="61" t="s">
        <v>77</v>
      </c>
      <c r="C437" s="88">
        <f>C432-(SUM(C434:C436)+(I435*E430))</f>
        <v>0.03354928258</v>
      </c>
      <c r="D437" s="61" t="s">
        <v>77</v>
      </c>
      <c r="E437" s="49">
        <f>E432-((E430*I435)+sum(E434:E436))</f>
        <v>0.1126997171</v>
      </c>
      <c r="F437" s="53" t="s">
        <v>95</v>
      </c>
      <c r="G437" s="91">
        <f>round(G411/G410,0)</f>
        <v>15</v>
      </c>
      <c r="H437" s="3"/>
      <c r="I437" s="3"/>
    </row>
    <row r="438">
      <c r="A438" s="49">
        <f>I435+A430</f>
        <v>33671</v>
      </c>
      <c r="B438" s="3" t="s">
        <v>80</v>
      </c>
      <c r="C438" s="85">
        <f>($G$1*((G435-G434)/G434))</f>
        <v>0.000288008</v>
      </c>
      <c r="D438" s="3" t="s">
        <v>81</v>
      </c>
      <c r="E438" s="85">
        <f>$G$1</f>
        <v>0.00002618254545</v>
      </c>
      <c r="F438" s="3"/>
      <c r="G438" s="3"/>
      <c r="H438" s="3"/>
      <c r="I438" s="3"/>
    </row>
    <row r="439">
      <c r="A439" s="3"/>
      <c r="B439" s="3" t="s">
        <v>82</v>
      </c>
      <c r="C439" s="89">
        <f>((128*5E-11)*(G437-1)+$G$1)</f>
        <v>0.00002627214545</v>
      </c>
      <c r="D439" s="3"/>
      <c r="E439" s="3"/>
      <c r="F439" s="3"/>
      <c r="G439" s="3"/>
      <c r="H439" s="3"/>
      <c r="I439" s="3"/>
    </row>
    <row r="440">
      <c r="A440" s="3"/>
      <c r="B440" s="61" t="s">
        <v>77</v>
      </c>
      <c r="C440" s="49">
        <f>C437-(sum(C438:C439))</f>
        <v>0.03323500244</v>
      </c>
      <c r="D440" s="61" t="s">
        <v>77</v>
      </c>
      <c r="E440" s="49">
        <f>E437-E438</f>
        <v>0.1126735345</v>
      </c>
      <c r="F440" s="3"/>
      <c r="G440" s="3"/>
      <c r="H440" s="3"/>
      <c r="I440" s="3"/>
    </row>
    <row r="441">
      <c r="A441" s="3"/>
      <c r="B441" s="3"/>
      <c r="C441" s="3"/>
      <c r="D441" s="3"/>
      <c r="E441" s="3"/>
      <c r="F441" s="3"/>
      <c r="G441" s="3"/>
      <c r="H441" s="3"/>
      <c r="I441" s="3"/>
    </row>
    <row r="442">
      <c r="A442" s="3"/>
      <c r="B442" s="3" t="s">
        <v>69</v>
      </c>
      <c r="C442" s="85">
        <f>$G$1</f>
        <v>0.00002618254545</v>
      </c>
      <c r="D442" s="3" t="s">
        <v>69</v>
      </c>
      <c r="E442" s="85">
        <f t="shared" ref="E442:E444" si="57">$G$1</f>
        <v>0.00002618254545</v>
      </c>
      <c r="F442" s="3" t="s">
        <v>92</v>
      </c>
      <c r="G442" s="16">
        <f>ROUND(0.05*G443,0)</f>
        <v>1</v>
      </c>
      <c r="H442" s="3" t="s">
        <v>93</v>
      </c>
      <c r="I442" s="60">
        <f>C440-(sum(C438:C439)*I443)</f>
        <v>-0.00007869298182</v>
      </c>
    </row>
    <row r="443">
      <c r="A443" s="3"/>
      <c r="B443" s="3" t="s">
        <v>72</v>
      </c>
      <c r="C443" s="85">
        <f>($G$1*((G443-G442)/G442))</f>
        <v>0.0002618254545</v>
      </c>
      <c r="D443" s="3" t="s">
        <v>72</v>
      </c>
      <c r="E443" s="85">
        <f t="shared" si="57"/>
        <v>0.00002618254545</v>
      </c>
      <c r="F443" s="3" t="s">
        <v>73</v>
      </c>
      <c r="G443" s="16">
        <f>G435-G434</f>
        <v>11</v>
      </c>
      <c r="H443" s="3"/>
      <c r="I443" s="66">
        <v>106.0</v>
      </c>
    </row>
    <row r="444">
      <c r="A444" s="3"/>
      <c r="B444" s="3" t="s">
        <v>74</v>
      </c>
      <c r="C444" s="85">
        <f>($G$1*((G443-G442)/G442))</f>
        <v>0.0002618254545</v>
      </c>
      <c r="D444" s="3" t="s">
        <v>74</v>
      </c>
      <c r="E444" s="85">
        <f t="shared" si="57"/>
        <v>0.00002618254545</v>
      </c>
      <c r="F444" s="90" t="s">
        <v>94</v>
      </c>
      <c r="G444" s="3"/>
      <c r="H444" s="3"/>
      <c r="I444" s="3"/>
    </row>
    <row r="445">
      <c r="A445" s="3"/>
      <c r="B445" s="61" t="s">
        <v>77</v>
      </c>
      <c r="C445" s="88">
        <f>C440-(SUM(C442:C444)+(I443*E438))</f>
        <v>0.02990981916</v>
      </c>
      <c r="D445" s="61" t="s">
        <v>77</v>
      </c>
      <c r="E445" s="49">
        <f>E440-((E438*I443)+sum(E442:E444))</f>
        <v>0.1098196371</v>
      </c>
      <c r="F445" s="53" t="s">
        <v>95</v>
      </c>
      <c r="G445" s="91">
        <f>round(G419/G418,0)</f>
        <v>14</v>
      </c>
      <c r="H445" s="3"/>
      <c r="I445" s="3"/>
    </row>
    <row r="446">
      <c r="A446" s="49">
        <f>I443+A438</f>
        <v>33777</v>
      </c>
      <c r="B446" s="3" t="s">
        <v>80</v>
      </c>
      <c r="C446" s="85">
        <f>($G$1*((G443-G442)/G442))</f>
        <v>0.0002618254545</v>
      </c>
      <c r="D446" s="3" t="s">
        <v>81</v>
      </c>
      <c r="E446" s="85">
        <f>$G$1</f>
        <v>0.00002618254545</v>
      </c>
      <c r="F446" s="3"/>
      <c r="G446" s="3"/>
      <c r="H446" s="3"/>
      <c r="I446" s="3"/>
    </row>
    <row r="447">
      <c r="A447" s="3"/>
      <c r="B447" s="3" t="s">
        <v>82</v>
      </c>
      <c r="C447" s="89">
        <f>((128*5E-11)*(G445-1)+$G$1)</f>
        <v>0.00002626574545</v>
      </c>
      <c r="D447" s="3"/>
      <c r="E447" s="3"/>
      <c r="F447" s="3"/>
      <c r="G447" s="3"/>
      <c r="H447" s="3"/>
      <c r="I447" s="3"/>
    </row>
    <row r="448">
      <c r="A448" s="3"/>
      <c r="B448" s="61" t="s">
        <v>77</v>
      </c>
      <c r="C448" s="49">
        <f>C445-(sum(C446:C447))</f>
        <v>0.02962172796</v>
      </c>
      <c r="D448" s="61" t="s">
        <v>77</v>
      </c>
      <c r="E448" s="49">
        <f>E445-E446</f>
        <v>0.1097934545</v>
      </c>
      <c r="F448" s="3"/>
      <c r="G448" s="3"/>
      <c r="H448" s="3"/>
      <c r="I448" s="3"/>
    </row>
    <row r="449">
      <c r="A449" s="3"/>
      <c r="B449" s="3"/>
      <c r="C449" s="3"/>
      <c r="D449" s="3"/>
      <c r="E449" s="3"/>
      <c r="F449" s="3"/>
      <c r="G449" s="3"/>
      <c r="H449" s="3"/>
      <c r="I449" s="3"/>
    </row>
    <row r="450">
      <c r="A450" s="3"/>
      <c r="B450" s="3" t="s">
        <v>69</v>
      </c>
      <c r="C450" s="85">
        <f>$G$1</f>
        <v>0.00002618254545</v>
      </c>
      <c r="D450" s="3" t="s">
        <v>69</v>
      </c>
      <c r="E450" s="85">
        <f t="shared" ref="E450:E452" si="58">$G$1</f>
        <v>0.00002618254545</v>
      </c>
      <c r="F450" s="3" t="s">
        <v>92</v>
      </c>
      <c r="G450" s="16">
        <f>ROUND(0.05*G451,0)</f>
        <v>1</v>
      </c>
      <c r="H450" s="3" t="s">
        <v>93</v>
      </c>
      <c r="I450" s="60">
        <f>C448-(sum(C446:C447)*I451)</f>
        <v>-0.00005166563636</v>
      </c>
    </row>
    <row r="451">
      <c r="A451" s="3"/>
      <c r="B451" s="3" t="s">
        <v>72</v>
      </c>
      <c r="C451" s="85">
        <f>($G$1*((G451-G450)/G450))</f>
        <v>0.0002356429091</v>
      </c>
      <c r="D451" s="3" t="s">
        <v>72</v>
      </c>
      <c r="E451" s="85">
        <f t="shared" si="58"/>
        <v>0.00002618254545</v>
      </c>
      <c r="F451" s="3" t="s">
        <v>73</v>
      </c>
      <c r="G451" s="16">
        <f>G443-G442</f>
        <v>10</v>
      </c>
      <c r="H451" s="3"/>
      <c r="I451" s="66">
        <v>103.0</v>
      </c>
    </row>
    <row r="452">
      <c r="A452" s="3"/>
      <c r="B452" s="3" t="s">
        <v>74</v>
      </c>
      <c r="C452" s="85">
        <f>($G$1*((G451-G450)/G450))</f>
        <v>0.0002356429091</v>
      </c>
      <c r="D452" s="3" t="s">
        <v>74</v>
      </c>
      <c r="E452" s="85">
        <f t="shared" si="58"/>
        <v>0.00002618254545</v>
      </c>
      <c r="F452" s="90" t="s">
        <v>94</v>
      </c>
      <c r="G452" s="3"/>
      <c r="H452" s="3"/>
      <c r="I452" s="3"/>
    </row>
    <row r="453">
      <c r="A453" s="3"/>
      <c r="B453" s="61" t="s">
        <v>77</v>
      </c>
      <c r="C453" s="88">
        <f>C448-(SUM(C450:C452)+(I451*E446))</f>
        <v>0.02642745742</v>
      </c>
      <c r="D453" s="61" t="s">
        <v>77</v>
      </c>
      <c r="E453" s="49">
        <f>E448-((E446*I451)+sum(E450:E452))</f>
        <v>0.1070181047</v>
      </c>
      <c r="F453" s="53" t="s">
        <v>95</v>
      </c>
      <c r="G453" s="91">
        <f>round(G427/G426,0)</f>
        <v>13</v>
      </c>
      <c r="H453" s="3"/>
      <c r="I453" s="3"/>
    </row>
    <row r="454">
      <c r="A454" s="49">
        <f>I451+A446</f>
        <v>33880</v>
      </c>
      <c r="B454" s="3" t="s">
        <v>80</v>
      </c>
      <c r="C454" s="85">
        <f>($G$1*((G451-G450)/G450))</f>
        <v>0.0002356429091</v>
      </c>
      <c r="D454" s="3" t="s">
        <v>81</v>
      </c>
      <c r="E454" s="85">
        <f>$G$1</f>
        <v>0.00002618254545</v>
      </c>
      <c r="F454" s="3"/>
      <c r="G454" s="3"/>
      <c r="H454" s="3"/>
      <c r="I454" s="3"/>
    </row>
    <row r="455">
      <c r="A455" s="3"/>
      <c r="B455" s="3" t="s">
        <v>82</v>
      </c>
      <c r="C455" s="89">
        <f>((128*5E-11)*(G453-1)+$G$1)</f>
        <v>0.00002625934545</v>
      </c>
      <c r="D455" s="3"/>
      <c r="E455" s="3"/>
      <c r="F455" s="3"/>
      <c r="G455" s="3"/>
      <c r="H455" s="3"/>
      <c r="I455" s="3"/>
    </row>
    <row r="456">
      <c r="A456" s="3"/>
      <c r="B456" s="61" t="s">
        <v>77</v>
      </c>
      <c r="C456" s="49">
        <f>C453-(sum(C454:C455))</f>
        <v>0.02616555516</v>
      </c>
      <c r="D456" s="61" t="s">
        <v>77</v>
      </c>
      <c r="E456" s="49">
        <f>E453-E454</f>
        <v>0.1069919222</v>
      </c>
      <c r="F456" s="3"/>
      <c r="G456" s="3"/>
      <c r="H456" s="3"/>
      <c r="I456" s="3"/>
    </row>
    <row r="457">
      <c r="A457" s="3"/>
      <c r="B457" s="3"/>
      <c r="C457" s="3"/>
      <c r="D457" s="3"/>
      <c r="E457" s="3"/>
      <c r="F457" s="3"/>
      <c r="G457" s="3"/>
      <c r="H457" s="3"/>
      <c r="I457" s="3"/>
    </row>
    <row r="458">
      <c r="A458" s="3"/>
      <c r="B458" s="3" t="s">
        <v>69</v>
      </c>
      <c r="C458" s="85">
        <f>$G$1</f>
        <v>0.00002618254545</v>
      </c>
      <c r="D458" s="3" t="s">
        <v>69</v>
      </c>
      <c r="E458" s="85">
        <f t="shared" ref="E458:E460" si="59">$G$1</f>
        <v>0.00002618254545</v>
      </c>
      <c r="F458" s="3" t="s">
        <v>92</v>
      </c>
      <c r="G458" s="92">
        <v>1.0</v>
      </c>
      <c r="H458" s="3" t="s">
        <v>93</v>
      </c>
      <c r="I458" s="60">
        <f>C456-(sum(C454:C455)*I459)</f>
        <v>-0.00002467029091</v>
      </c>
    </row>
    <row r="459">
      <c r="A459" s="3"/>
      <c r="B459" s="3" t="s">
        <v>72</v>
      </c>
      <c r="C459" s="85">
        <f>($G$1*((G459-G458)/G458))</f>
        <v>0.0002094603636</v>
      </c>
      <c r="D459" s="3" t="s">
        <v>72</v>
      </c>
      <c r="E459" s="85">
        <f t="shared" si="59"/>
        <v>0.00002618254545</v>
      </c>
      <c r="F459" s="3" t="s">
        <v>73</v>
      </c>
      <c r="G459" s="16">
        <f>G451-G450</f>
        <v>9</v>
      </c>
      <c r="H459" s="3"/>
      <c r="I459" s="66">
        <v>100.0</v>
      </c>
    </row>
    <row r="460">
      <c r="A460" s="3"/>
      <c r="B460" s="3" t="s">
        <v>74</v>
      </c>
      <c r="C460" s="85">
        <f>($G$1*((G459-G458)/G458))</f>
        <v>0.0002094603636</v>
      </c>
      <c r="D460" s="3" t="s">
        <v>74</v>
      </c>
      <c r="E460" s="85">
        <f t="shared" si="59"/>
        <v>0.00002618254545</v>
      </c>
      <c r="F460" s="90" t="s">
        <v>94</v>
      </c>
      <c r="G460" s="3"/>
      <c r="H460" s="3"/>
      <c r="I460" s="3"/>
    </row>
    <row r="461">
      <c r="A461" s="3"/>
      <c r="B461" s="61" t="s">
        <v>77</v>
      </c>
      <c r="C461" s="88">
        <f>C456-(SUM(C458:C460)+(I459*E454))</f>
        <v>0.02310219735</v>
      </c>
      <c r="D461" s="61" t="s">
        <v>77</v>
      </c>
      <c r="E461" s="49">
        <f>E456-((E454*I459)+sum(E458:E460))</f>
        <v>0.10429512</v>
      </c>
      <c r="F461" s="53" t="s">
        <v>95</v>
      </c>
      <c r="G461" s="91">
        <f>round(G435/G434,0)</f>
        <v>12</v>
      </c>
      <c r="H461" s="3"/>
      <c r="I461" s="3"/>
    </row>
    <row r="462">
      <c r="A462" s="49">
        <f>I459+A454</f>
        <v>33980</v>
      </c>
      <c r="B462" s="3" t="s">
        <v>80</v>
      </c>
      <c r="C462" s="85">
        <f>($G$1*((G459-G458)/G458))</f>
        <v>0.0002094603636</v>
      </c>
      <c r="D462" s="3" t="s">
        <v>81</v>
      </c>
      <c r="E462" s="85">
        <f>$G$1</f>
        <v>0.00002618254545</v>
      </c>
      <c r="F462" s="3"/>
      <c r="G462" s="3"/>
      <c r="H462" s="3"/>
      <c r="I462" s="3"/>
    </row>
    <row r="463">
      <c r="A463" s="3"/>
      <c r="B463" s="3" t="s">
        <v>82</v>
      </c>
      <c r="C463" s="89">
        <f>((128*5E-11)*(G461-1)+$G$1)</f>
        <v>0.00002625294545</v>
      </c>
      <c r="D463" s="3"/>
      <c r="E463" s="3"/>
      <c r="F463" s="3"/>
      <c r="G463" s="3"/>
      <c r="H463" s="3"/>
      <c r="I463" s="3"/>
    </row>
    <row r="464">
      <c r="A464" s="3"/>
      <c r="B464" s="61" t="s">
        <v>77</v>
      </c>
      <c r="C464" s="49">
        <f>C461-(sum(C462:C463))</f>
        <v>0.02286648404</v>
      </c>
      <c r="D464" s="61" t="s">
        <v>77</v>
      </c>
      <c r="E464" s="49">
        <f>E461-E462</f>
        <v>0.1042689375</v>
      </c>
      <c r="F464" s="3"/>
      <c r="G464" s="3"/>
      <c r="H464" s="3"/>
      <c r="I464" s="3"/>
    </row>
    <row r="465">
      <c r="A465" s="3"/>
      <c r="B465" s="3"/>
      <c r="C465" s="3"/>
      <c r="D465" s="3"/>
      <c r="E465" s="3"/>
      <c r="F465" s="3"/>
      <c r="G465" s="3"/>
      <c r="H465" s="3"/>
      <c r="I465" s="3"/>
    </row>
    <row r="466">
      <c r="A466" s="3"/>
      <c r="B466" s="3" t="s">
        <v>69</v>
      </c>
      <c r="C466" s="85">
        <f>$G$1</f>
        <v>0.00002618254545</v>
      </c>
      <c r="D466" s="3" t="s">
        <v>69</v>
      </c>
      <c r="E466" s="85">
        <f t="shared" ref="E466:E468" si="60">$G$1</f>
        <v>0.00002618254545</v>
      </c>
      <c r="F466" s="3" t="s">
        <v>92</v>
      </c>
      <c r="G466" s="92">
        <v>1.0</v>
      </c>
      <c r="H466" s="3" t="s">
        <v>93</v>
      </c>
      <c r="I466" s="60">
        <f>C464-(sum(C462:C463)*I467)</f>
        <v>-0.0002334202545</v>
      </c>
    </row>
    <row r="467">
      <c r="A467" s="3"/>
      <c r="B467" s="3" t="s">
        <v>72</v>
      </c>
      <c r="C467" s="85">
        <f>($G$1*((G467-G466)/G466))</f>
        <v>0.0001832778182</v>
      </c>
      <c r="D467" s="3" t="s">
        <v>72</v>
      </c>
      <c r="E467" s="85">
        <f t="shared" si="60"/>
        <v>0.00002618254545</v>
      </c>
      <c r="F467" s="3" t="s">
        <v>73</v>
      </c>
      <c r="G467" s="16">
        <f>G459-G458</f>
        <v>8</v>
      </c>
      <c r="H467" s="3"/>
      <c r="I467" s="66">
        <v>98.0</v>
      </c>
    </row>
    <row r="468">
      <c r="A468" s="3"/>
      <c r="B468" s="3" t="s">
        <v>74</v>
      </c>
      <c r="C468" s="85">
        <f>($G$1*((G467-G466)/G466))</f>
        <v>0.0001832778182</v>
      </c>
      <c r="D468" s="3" t="s">
        <v>74</v>
      </c>
      <c r="E468" s="85">
        <f t="shared" si="60"/>
        <v>0.00002618254545</v>
      </c>
      <c r="F468" s="90" t="s">
        <v>94</v>
      </c>
      <c r="G468" s="3"/>
      <c r="H468" s="3"/>
      <c r="I468" s="3"/>
    </row>
    <row r="469">
      <c r="A469" s="3"/>
      <c r="B469" s="61" t="s">
        <v>77</v>
      </c>
      <c r="C469" s="88">
        <f>C464-(SUM(C466:C468)+(I467*E462))</f>
        <v>0.0199078564</v>
      </c>
      <c r="D469" s="61" t="s">
        <v>77</v>
      </c>
      <c r="E469" s="49">
        <f>E464-((E462*I467)+sum(E466:E468))</f>
        <v>0.1016245004</v>
      </c>
      <c r="F469" s="53" t="s">
        <v>95</v>
      </c>
      <c r="G469" s="91">
        <f>round(G443/G442,0)</f>
        <v>11</v>
      </c>
      <c r="H469" s="3"/>
      <c r="I469" s="3"/>
    </row>
    <row r="470">
      <c r="A470" s="49">
        <f>I467+A462</f>
        <v>34078</v>
      </c>
      <c r="B470" s="3" t="s">
        <v>80</v>
      </c>
      <c r="C470" s="85">
        <f>($G$1*((G467-G466)/G466))</f>
        <v>0.0001832778182</v>
      </c>
      <c r="D470" s="3" t="s">
        <v>81</v>
      </c>
      <c r="E470" s="85">
        <f>$G$1</f>
        <v>0.00002618254545</v>
      </c>
      <c r="F470" s="3"/>
      <c r="G470" s="3"/>
      <c r="H470" s="3"/>
      <c r="I470" s="3"/>
    </row>
    <row r="471">
      <c r="A471" s="3"/>
      <c r="B471" s="3" t="s">
        <v>82</v>
      </c>
      <c r="C471" s="89">
        <f>((128*5E-11)*(G469-1)+$G$1)</f>
        <v>0.00002624654545</v>
      </c>
      <c r="D471" s="3"/>
      <c r="E471" s="3"/>
      <c r="F471" s="3"/>
      <c r="G471" s="3"/>
      <c r="H471" s="3"/>
      <c r="I471" s="3"/>
    </row>
    <row r="472">
      <c r="A472" s="3"/>
      <c r="B472" s="61" t="s">
        <v>77</v>
      </c>
      <c r="C472" s="49">
        <f>C469-(sum(C470:C471))</f>
        <v>0.01969833204</v>
      </c>
      <c r="D472" s="61" t="s">
        <v>77</v>
      </c>
      <c r="E472" s="49">
        <f>E469-E470</f>
        <v>0.1015983178</v>
      </c>
      <c r="F472" s="3"/>
      <c r="G472" s="3"/>
      <c r="H472" s="3"/>
      <c r="I472" s="3"/>
    </row>
    <row r="473">
      <c r="A473" s="3"/>
      <c r="B473" s="3"/>
      <c r="C473" s="3"/>
      <c r="D473" s="3"/>
      <c r="E473" s="3"/>
      <c r="F473" s="3"/>
      <c r="G473" s="3"/>
      <c r="H473" s="3"/>
      <c r="I473" s="3"/>
    </row>
    <row r="474">
      <c r="A474" s="3"/>
      <c r="B474" s="3" t="s">
        <v>69</v>
      </c>
      <c r="C474" s="85">
        <f>$G$1</f>
        <v>0.00002618254545</v>
      </c>
      <c r="D474" s="3" t="s">
        <v>69</v>
      </c>
      <c r="E474" s="85">
        <f t="shared" ref="E474:E476" si="61">$G$1</f>
        <v>0.00002618254545</v>
      </c>
      <c r="F474" s="3" t="s">
        <v>92</v>
      </c>
      <c r="G474" s="92">
        <v>1.0</v>
      </c>
      <c r="H474" s="3" t="s">
        <v>93</v>
      </c>
      <c r="I474" s="60">
        <f>C472-(sum(C470:C471)*I475)</f>
        <v>-0.0002064825091</v>
      </c>
    </row>
    <row r="475">
      <c r="A475" s="3"/>
      <c r="B475" s="3" t="s">
        <v>72</v>
      </c>
      <c r="C475" s="85">
        <f>($G$1*((G475-G474)/G474))</f>
        <v>0.0001570952727</v>
      </c>
      <c r="D475" s="3" t="s">
        <v>72</v>
      </c>
      <c r="E475" s="85">
        <f t="shared" si="61"/>
        <v>0.00002618254545</v>
      </c>
      <c r="F475" s="3" t="s">
        <v>73</v>
      </c>
      <c r="G475" s="16">
        <f>G467-G466</f>
        <v>7</v>
      </c>
      <c r="H475" s="3"/>
      <c r="I475" s="66">
        <v>95.0</v>
      </c>
    </row>
    <row r="476">
      <c r="A476" s="3"/>
      <c r="B476" s="3" t="s">
        <v>74</v>
      </c>
      <c r="C476" s="85">
        <f>($G$1*((G475-G474)/G474))</f>
        <v>0.0001570952727</v>
      </c>
      <c r="D476" s="3" t="s">
        <v>74</v>
      </c>
      <c r="E476" s="85">
        <f t="shared" si="61"/>
        <v>0.00002618254545</v>
      </c>
      <c r="F476" s="90" t="s">
        <v>94</v>
      </c>
      <c r="G476" s="3"/>
      <c r="H476" s="3"/>
      <c r="I476" s="3"/>
    </row>
    <row r="477">
      <c r="A477" s="3"/>
      <c r="B477" s="61" t="s">
        <v>77</v>
      </c>
      <c r="C477" s="88">
        <f>C472-(SUM(C474:C476)+(I475*E470))</f>
        <v>0.01687061713</v>
      </c>
      <c r="D477" s="61" t="s">
        <v>77</v>
      </c>
      <c r="E477" s="49">
        <f>E472-((E470*I475)+sum(E474:E476))</f>
        <v>0.09903242836</v>
      </c>
      <c r="F477" s="53" t="s">
        <v>95</v>
      </c>
      <c r="G477" s="91">
        <f>round(G451/G450,0)</f>
        <v>10</v>
      </c>
      <c r="H477" s="3"/>
      <c r="I477" s="3"/>
    </row>
    <row r="478">
      <c r="A478" s="49">
        <f>I475+A470</f>
        <v>34173</v>
      </c>
      <c r="B478" s="3" t="s">
        <v>80</v>
      </c>
      <c r="C478" s="85">
        <f>($G$1*((G475-G474)/G474))</f>
        <v>0.0001570952727</v>
      </c>
      <c r="D478" s="3" t="s">
        <v>81</v>
      </c>
      <c r="E478" s="85">
        <f>$G$1</f>
        <v>0.00002618254545</v>
      </c>
      <c r="F478" s="3"/>
      <c r="G478" s="3"/>
      <c r="H478" s="3"/>
      <c r="I478" s="3"/>
    </row>
    <row r="479">
      <c r="A479" s="3"/>
      <c r="B479" s="3" t="s">
        <v>82</v>
      </c>
      <c r="C479" s="89">
        <f>((128*5E-11)*(G477-1)+$G$1)</f>
        <v>0.00002624014545</v>
      </c>
      <c r="D479" s="3"/>
      <c r="E479" s="3"/>
      <c r="F479" s="3"/>
      <c r="G479" s="3"/>
      <c r="H479" s="3"/>
      <c r="I479" s="3"/>
    </row>
    <row r="480">
      <c r="A480" s="3"/>
      <c r="B480" s="61" t="s">
        <v>77</v>
      </c>
      <c r="C480" s="49">
        <f>C477-(sum(C478:C479))</f>
        <v>0.01668728171</v>
      </c>
      <c r="D480" s="61" t="s">
        <v>77</v>
      </c>
      <c r="E480" s="49">
        <f>E477-E478</f>
        <v>0.09900624582</v>
      </c>
      <c r="F480" s="3"/>
      <c r="G480" s="3"/>
      <c r="H480" s="3"/>
      <c r="I480" s="3"/>
    </row>
    <row r="481">
      <c r="A481" s="3"/>
      <c r="B481" s="3"/>
      <c r="C481" s="3"/>
      <c r="D481" s="3"/>
      <c r="E481" s="3"/>
      <c r="F481" s="3"/>
      <c r="G481" s="3"/>
      <c r="H481" s="3"/>
      <c r="I481" s="3"/>
    </row>
    <row r="482">
      <c r="A482" s="3"/>
      <c r="B482" s="3" t="s">
        <v>69</v>
      </c>
      <c r="C482" s="85">
        <f>$G$1</f>
        <v>0.00002618254545</v>
      </c>
      <c r="D482" s="3" t="s">
        <v>69</v>
      </c>
      <c r="E482" s="85">
        <f t="shared" ref="E482:E484" si="62">$G$1</f>
        <v>0.00002618254545</v>
      </c>
      <c r="F482" s="3" t="s">
        <v>92</v>
      </c>
      <c r="G482" s="92">
        <v>1.0</v>
      </c>
      <c r="H482" s="3" t="s">
        <v>93</v>
      </c>
      <c r="I482" s="60">
        <f>C480-(sum(C478:C479)*I483)</f>
        <v>-0.0001795767636</v>
      </c>
    </row>
    <row r="483">
      <c r="A483" s="3"/>
      <c r="B483" s="3" t="s">
        <v>72</v>
      </c>
      <c r="C483" s="85">
        <f>($G$1*((G483-G482)/G482))</f>
        <v>0.0001309127273</v>
      </c>
      <c r="D483" s="3" t="s">
        <v>72</v>
      </c>
      <c r="E483" s="85">
        <f t="shared" si="62"/>
        <v>0.00002618254545</v>
      </c>
      <c r="F483" s="3" t="s">
        <v>73</v>
      </c>
      <c r="G483" s="16">
        <f>G475-G474</f>
        <v>6</v>
      </c>
      <c r="H483" s="3"/>
      <c r="I483" s="66">
        <v>92.0</v>
      </c>
    </row>
    <row r="484">
      <c r="A484" s="3"/>
      <c r="B484" s="3" t="s">
        <v>74</v>
      </c>
      <c r="C484" s="85">
        <f>($G$1*((G483-G482)/G482))</f>
        <v>0.0001309127273</v>
      </c>
      <c r="D484" s="3" t="s">
        <v>74</v>
      </c>
      <c r="E484" s="85">
        <f t="shared" si="62"/>
        <v>0.00002618254545</v>
      </c>
      <c r="F484" s="90" t="s">
        <v>94</v>
      </c>
      <c r="G484" s="3"/>
      <c r="H484" s="3"/>
      <c r="I484" s="3"/>
    </row>
    <row r="485">
      <c r="A485" s="3"/>
      <c r="B485" s="61" t="s">
        <v>77</v>
      </c>
      <c r="C485" s="88">
        <f>C480-(SUM(C482:C484)+(I483*E478))</f>
        <v>0.01399047953</v>
      </c>
      <c r="D485" s="61" t="s">
        <v>77</v>
      </c>
      <c r="E485" s="49">
        <f>E480-((E478*I483)+sum(E482:E484))</f>
        <v>0.096518904</v>
      </c>
      <c r="F485" s="53" t="s">
        <v>95</v>
      </c>
      <c r="G485" s="91">
        <f>round(G459/G458,0)</f>
        <v>9</v>
      </c>
      <c r="H485" s="3"/>
      <c r="I485" s="3"/>
    </row>
    <row r="486">
      <c r="A486" s="49">
        <f>I483+A478</f>
        <v>34265</v>
      </c>
      <c r="B486" s="3" t="s">
        <v>80</v>
      </c>
      <c r="C486" s="85">
        <f>($G$1*((G483-G482)/G482))</f>
        <v>0.0001309127273</v>
      </c>
      <c r="D486" s="3" t="s">
        <v>81</v>
      </c>
      <c r="E486" s="85">
        <f>$G$1</f>
        <v>0.00002618254545</v>
      </c>
      <c r="F486" s="3"/>
      <c r="G486" s="3"/>
      <c r="H486" s="3"/>
      <c r="I486" s="3"/>
    </row>
    <row r="487">
      <c r="A487" s="3"/>
      <c r="B487" s="3" t="s">
        <v>82</v>
      </c>
      <c r="C487" s="89">
        <f>((128*5E-11)*(G485-1)+$G$1)</f>
        <v>0.00002623374545</v>
      </c>
      <c r="D487" s="3"/>
      <c r="E487" s="3"/>
      <c r="F487" s="3"/>
      <c r="G487" s="3"/>
      <c r="H487" s="3"/>
      <c r="I487" s="3"/>
    </row>
    <row r="488">
      <c r="A488" s="3"/>
      <c r="B488" s="61" t="s">
        <v>77</v>
      </c>
      <c r="C488" s="49">
        <f>C485-(sum(C486:C487))</f>
        <v>0.01383333305</v>
      </c>
      <c r="D488" s="61" t="s">
        <v>77</v>
      </c>
      <c r="E488" s="49">
        <f>E485-E486</f>
        <v>0.09649272145</v>
      </c>
      <c r="F488" s="3"/>
      <c r="G488" s="3"/>
      <c r="H488" s="3"/>
      <c r="I488" s="3"/>
    </row>
    <row r="489">
      <c r="A489" s="3"/>
      <c r="B489" s="3"/>
      <c r="C489" s="3"/>
      <c r="D489" s="3"/>
      <c r="E489" s="3"/>
      <c r="F489" s="3"/>
      <c r="G489" s="3"/>
      <c r="H489" s="3"/>
      <c r="I489" s="3"/>
    </row>
    <row r="490">
      <c r="A490" s="3"/>
      <c r="B490" s="3" t="s">
        <v>69</v>
      </c>
      <c r="C490" s="85">
        <f>$G$1</f>
        <v>0.00002618254545</v>
      </c>
      <c r="D490" s="3" t="s">
        <v>69</v>
      </c>
      <c r="E490" s="85">
        <f t="shared" ref="E490:E492" si="63">$G$1</f>
        <v>0.00002618254545</v>
      </c>
      <c r="F490" s="3" t="s">
        <v>92</v>
      </c>
      <c r="G490" s="92">
        <v>1.0</v>
      </c>
      <c r="H490" s="3" t="s">
        <v>93</v>
      </c>
      <c r="I490" s="60">
        <f>C488-(sum(C486:C487)*I491)</f>
        <v>-0.0001527030182</v>
      </c>
    </row>
    <row r="491">
      <c r="A491" s="3"/>
      <c r="B491" s="3" t="s">
        <v>72</v>
      </c>
      <c r="C491" s="85">
        <f>($G$1*((G491-G490)/G490))</f>
        <v>0.0001047301818</v>
      </c>
      <c r="D491" s="3" t="s">
        <v>72</v>
      </c>
      <c r="E491" s="85">
        <f t="shared" si="63"/>
        <v>0.00002618254545</v>
      </c>
      <c r="F491" s="3" t="s">
        <v>73</v>
      </c>
      <c r="G491" s="16">
        <f>G483-G482</f>
        <v>5</v>
      </c>
      <c r="H491" s="3"/>
      <c r="I491" s="66">
        <v>89.0</v>
      </c>
    </row>
    <row r="492">
      <c r="A492" s="3"/>
      <c r="B492" s="3" t="s">
        <v>74</v>
      </c>
      <c r="C492" s="85">
        <f>($G$1*((G491-G490)/G490))</f>
        <v>0.0001047301818</v>
      </c>
      <c r="D492" s="3" t="s">
        <v>74</v>
      </c>
      <c r="E492" s="85">
        <f t="shared" si="63"/>
        <v>0.00002618254545</v>
      </c>
      <c r="F492" s="90" t="s">
        <v>94</v>
      </c>
      <c r="G492" s="3"/>
      <c r="H492" s="3"/>
      <c r="I492" s="3"/>
    </row>
    <row r="493">
      <c r="A493" s="3"/>
      <c r="B493" s="61" t="s">
        <v>77</v>
      </c>
      <c r="C493" s="88">
        <f>C488-(SUM(C490:C492)+(I491*E486))</f>
        <v>0.0112674436</v>
      </c>
      <c r="D493" s="61" t="s">
        <v>77</v>
      </c>
      <c r="E493" s="49">
        <f>E488-((E486*I491)+sum(E490:E492))</f>
        <v>0.09408392727</v>
      </c>
      <c r="F493" s="53" t="s">
        <v>95</v>
      </c>
      <c r="G493" s="91">
        <f>round(G467/G466,0)</f>
        <v>8</v>
      </c>
      <c r="H493" s="3"/>
      <c r="I493" s="3"/>
    </row>
    <row r="494">
      <c r="A494" s="49">
        <f>I491+A486</f>
        <v>34354</v>
      </c>
      <c r="B494" s="3" t="s">
        <v>80</v>
      </c>
      <c r="C494" s="85">
        <f>($G$1*((G491-G490)/G490))</f>
        <v>0.0001047301818</v>
      </c>
      <c r="D494" s="3" t="s">
        <v>81</v>
      </c>
      <c r="E494" s="85">
        <f>$G$1</f>
        <v>0.00002618254545</v>
      </c>
      <c r="F494" s="3"/>
      <c r="G494" s="3"/>
      <c r="H494" s="3"/>
      <c r="I494" s="3"/>
    </row>
    <row r="495">
      <c r="A495" s="3"/>
      <c r="B495" s="3" t="s">
        <v>82</v>
      </c>
      <c r="C495" s="89">
        <f>((128*5E-11)*(G493-1)+$G$1)</f>
        <v>0.00002622734545</v>
      </c>
      <c r="D495" s="3"/>
      <c r="E495" s="3"/>
      <c r="F495" s="3"/>
      <c r="G495" s="3"/>
      <c r="H495" s="3"/>
      <c r="I495" s="3"/>
    </row>
    <row r="496">
      <c r="A496" s="3"/>
      <c r="B496" s="61" t="s">
        <v>77</v>
      </c>
      <c r="C496" s="49">
        <f>C493-(sum(C494:C495))</f>
        <v>0.01113648607</v>
      </c>
      <c r="D496" s="61" t="s">
        <v>77</v>
      </c>
      <c r="E496" s="49">
        <f>E493-E494</f>
        <v>0.09405774473</v>
      </c>
      <c r="F496" s="3"/>
      <c r="G496" s="3"/>
      <c r="H496" s="3"/>
      <c r="I496" s="3"/>
    </row>
    <row r="497">
      <c r="A497" s="3"/>
      <c r="B497" s="3"/>
      <c r="C497" s="3"/>
      <c r="D497" s="3"/>
      <c r="E497" s="3"/>
      <c r="F497" s="3"/>
      <c r="G497" s="3"/>
      <c r="H497" s="3"/>
      <c r="I497" s="3"/>
    </row>
    <row r="498">
      <c r="A498" s="3"/>
      <c r="B498" s="3" t="s">
        <v>69</v>
      </c>
      <c r="C498" s="85">
        <f>$G$1</f>
        <v>0.00002618254545</v>
      </c>
      <c r="D498" s="3" t="s">
        <v>69</v>
      </c>
      <c r="E498" s="85">
        <f t="shared" ref="E498:E500" si="64">$G$1</f>
        <v>0.00002618254545</v>
      </c>
      <c r="F498" s="3" t="s">
        <v>92</v>
      </c>
      <c r="G498" s="92">
        <v>1.0</v>
      </c>
      <c r="H498" s="3" t="s">
        <v>93</v>
      </c>
      <c r="I498" s="60">
        <f>C496-(sum(C494:C495)*I499)</f>
        <v>-0.0001258612727</v>
      </c>
    </row>
    <row r="499">
      <c r="A499" s="3"/>
      <c r="B499" s="3" t="s">
        <v>72</v>
      </c>
      <c r="C499" s="85">
        <f>($G$1*((G499-G498)/G498))</f>
        <v>0.00007854763636</v>
      </c>
      <c r="D499" s="3" t="s">
        <v>72</v>
      </c>
      <c r="E499" s="85">
        <f t="shared" si="64"/>
        <v>0.00002618254545</v>
      </c>
      <c r="F499" s="3" t="s">
        <v>73</v>
      </c>
      <c r="G499" s="16">
        <f>G491-G490</f>
        <v>4</v>
      </c>
      <c r="H499" s="3"/>
      <c r="I499" s="66">
        <v>86.0</v>
      </c>
    </row>
    <row r="500">
      <c r="A500" s="3"/>
      <c r="B500" s="3" t="s">
        <v>74</v>
      </c>
      <c r="C500" s="85">
        <f>($G$1*((G499-G498)/G498))</f>
        <v>0.00007854763636</v>
      </c>
      <c r="D500" s="3" t="s">
        <v>74</v>
      </c>
      <c r="E500" s="85">
        <f t="shared" si="64"/>
        <v>0.00002618254545</v>
      </c>
      <c r="F500" s="90" t="s">
        <v>94</v>
      </c>
      <c r="G500" s="3"/>
      <c r="H500" s="3"/>
      <c r="I500" s="3"/>
    </row>
    <row r="501">
      <c r="A501" s="3"/>
      <c r="B501" s="61" t="s">
        <v>77</v>
      </c>
      <c r="C501" s="88">
        <f>C496-(SUM(C498:C500)+(I499*E494))</f>
        <v>0.008701509345</v>
      </c>
      <c r="D501" s="61" t="s">
        <v>77</v>
      </c>
      <c r="E501" s="49">
        <f>E496-((E494*I499)+sum(E498:E500))</f>
        <v>0.09172749818</v>
      </c>
      <c r="F501" s="53" t="s">
        <v>95</v>
      </c>
      <c r="G501" s="91">
        <f>round(G475/G474,0)</f>
        <v>7</v>
      </c>
      <c r="H501" s="3"/>
      <c r="I501" s="3"/>
    </row>
    <row r="502">
      <c r="A502" s="49">
        <f>I499+A494</f>
        <v>34440</v>
      </c>
      <c r="B502" s="3" t="s">
        <v>80</v>
      </c>
      <c r="C502" s="85">
        <f>($G$1*((G499-G498)/G498))</f>
        <v>0.00007854763636</v>
      </c>
      <c r="D502" s="3" t="s">
        <v>81</v>
      </c>
      <c r="E502" s="85">
        <f>$G$1</f>
        <v>0.00002618254545</v>
      </c>
      <c r="F502" s="3"/>
      <c r="G502" s="3"/>
      <c r="H502" s="3"/>
      <c r="I502" s="3"/>
    </row>
    <row r="503">
      <c r="A503" s="3"/>
      <c r="B503" s="3" t="s">
        <v>82</v>
      </c>
      <c r="C503" s="89">
        <f>((128*5E-11)*(G501-1)+$G$1)</f>
        <v>0.00002622094545</v>
      </c>
      <c r="D503" s="3"/>
      <c r="E503" s="3"/>
      <c r="F503" s="3"/>
      <c r="G503" s="3"/>
      <c r="H503" s="3"/>
      <c r="I503" s="3"/>
    </row>
    <row r="504">
      <c r="A504" s="3"/>
      <c r="B504" s="61" t="s">
        <v>77</v>
      </c>
      <c r="C504" s="49">
        <f>C501-(sum(C502:C503))</f>
        <v>0.008596740764</v>
      </c>
      <c r="D504" s="61" t="s">
        <v>77</v>
      </c>
      <c r="E504" s="49">
        <f>E501-E502</f>
        <v>0.09170131564</v>
      </c>
      <c r="F504" s="3"/>
      <c r="G504" s="3"/>
      <c r="H504" s="3"/>
      <c r="I504" s="3"/>
    </row>
    <row r="505">
      <c r="A505" s="3"/>
      <c r="B505" s="3"/>
      <c r="C505" s="3"/>
      <c r="D505" s="3"/>
      <c r="E505" s="3"/>
      <c r="F505" s="3"/>
      <c r="G505" s="3"/>
      <c r="H505" s="3"/>
      <c r="I505" s="3"/>
    </row>
    <row r="506">
      <c r="A506" s="3"/>
      <c r="B506" s="3" t="s">
        <v>69</v>
      </c>
      <c r="C506" s="85">
        <f>$G$1</f>
        <v>0.00002618254545</v>
      </c>
      <c r="D506" s="3" t="s">
        <v>69</v>
      </c>
      <c r="E506" s="85">
        <f t="shared" ref="E506:E508" si="65">$G$1</f>
        <v>0.00002618254545</v>
      </c>
      <c r="F506" s="3" t="s">
        <v>92</v>
      </c>
      <c r="G506" s="92">
        <v>1.0</v>
      </c>
      <c r="H506" s="3" t="s">
        <v>93</v>
      </c>
      <c r="I506" s="60">
        <f>C504-(sum(C502:C503)*I507)</f>
        <v>-0.00009905152727</v>
      </c>
    </row>
    <row r="507">
      <c r="A507" s="3"/>
      <c r="B507" s="3" t="s">
        <v>72</v>
      </c>
      <c r="C507" s="85">
        <f>($G$1*((G507-G506)/G506))</f>
        <v>0.00005236509091</v>
      </c>
      <c r="D507" s="3" t="s">
        <v>72</v>
      </c>
      <c r="E507" s="85">
        <f t="shared" si="65"/>
        <v>0.00002618254545</v>
      </c>
      <c r="F507" s="3" t="s">
        <v>73</v>
      </c>
      <c r="G507" s="16">
        <f>G499-G498</f>
        <v>3</v>
      </c>
      <c r="H507" s="3"/>
      <c r="I507" s="66">
        <v>83.0</v>
      </c>
    </row>
    <row r="508">
      <c r="A508" s="3"/>
      <c r="B508" s="3" t="s">
        <v>74</v>
      </c>
      <c r="C508" s="85">
        <f>($G$1*((G507-G506)/G506))</f>
        <v>0.00005236509091</v>
      </c>
      <c r="D508" s="3" t="s">
        <v>74</v>
      </c>
      <c r="E508" s="85">
        <f t="shared" si="65"/>
        <v>0.00002618254545</v>
      </c>
      <c r="F508" s="90" t="s">
        <v>94</v>
      </c>
      <c r="G508" s="3"/>
      <c r="H508" s="3"/>
      <c r="I508" s="3"/>
    </row>
    <row r="509">
      <c r="A509" s="3"/>
      <c r="B509" s="61" t="s">
        <v>77</v>
      </c>
      <c r="C509" s="88">
        <f>C504-(SUM(C506:C508)+(I507*E502))</f>
        <v>0.006292676764</v>
      </c>
      <c r="D509" s="61" t="s">
        <v>77</v>
      </c>
      <c r="E509" s="49">
        <f>E504-((E502*I507)+sum(E506:E508))</f>
        <v>0.08944961673</v>
      </c>
      <c r="F509" s="53" t="s">
        <v>95</v>
      </c>
      <c r="G509" s="91">
        <f>round(G483/G482,0)</f>
        <v>6</v>
      </c>
      <c r="H509" s="3"/>
      <c r="I509" s="3"/>
    </row>
    <row r="510">
      <c r="A510" s="49">
        <f>I507+A502</f>
        <v>34523</v>
      </c>
      <c r="B510" s="3" t="s">
        <v>80</v>
      </c>
      <c r="C510" s="85">
        <f>($G$1*((G507-G506)/G506))</f>
        <v>0.00005236509091</v>
      </c>
      <c r="D510" s="3" t="s">
        <v>81</v>
      </c>
      <c r="E510" s="85">
        <f>$G$1</f>
        <v>0.00002618254545</v>
      </c>
      <c r="F510" s="3"/>
      <c r="G510" s="3"/>
      <c r="H510" s="3"/>
      <c r="I510" s="3"/>
    </row>
    <row r="511">
      <c r="A511" s="3"/>
      <c r="B511" s="3" t="s">
        <v>82</v>
      </c>
      <c r="C511" s="89">
        <f>((128*5E-11)*(G509-1)+$G$1)</f>
        <v>0.00002621454545</v>
      </c>
      <c r="D511" s="3"/>
      <c r="E511" s="3"/>
      <c r="F511" s="3"/>
      <c r="G511" s="3"/>
      <c r="H511" s="3"/>
      <c r="I511" s="3"/>
    </row>
    <row r="512">
      <c r="A512" s="3"/>
      <c r="B512" s="61" t="s">
        <v>77</v>
      </c>
      <c r="C512" s="49">
        <f>C509-(sum(C510:C511))</f>
        <v>0.006214097127</v>
      </c>
      <c r="D512" s="61" t="s">
        <v>77</v>
      </c>
      <c r="E512" s="49">
        <f>E509-E510</f>
        <v>0.08942343418</v>
      </c>
      <c r="F512" s="3"/>
      <c r="G512" s="3"/>
      <c r="H512" s="3"/>
      <c r="I512" s="3"/>
    </row>
    <row r="513">
      <c r="A513" s="3"/>
      <c r="B513" s="3"/>
      <c r="C513" s="3"/>
      <c r="D513" s="3"/>
      <c r="E513" s="3"/>
      <c r="F513" s="3"/>
      <c r="G513" s="3"/>
      <c r="H513" s="3"/>
      <c r="I513" s="3"/>
    </row>
    <row r="514">
      <c r="A514" s="3"/>
      <c r="B514" s="3" t="s">
        <v>69</v>
      </c>
      <c r="C514" s="85">
        <f>$G$1</f>
        <v>0.00002618254545</v>
      </c>
      <c r="D514" s="3" t="s">
        <v>69</v>
      </c>
      <c r="E514" s="85">
        <f t="shared" ref="E514:E516" si="66">$G$1</f>
        <v>0.00002618254545</v>
      </c>
      <c r="F514" s="3" t="s">
        <v>92</v>
      </c>
      <c r="G514" s="92">
        <v>1.0</v>
      </c>
      <c r="H514" s="3" t="s">
        <v>93</v>
      </c>
      <c r="I514" s="60">
        <f>C512-(sum(C510:C511)*I515)</f>
        <v>-0.00007227378182</v>
      </c>
    </row>
    <row r="515">
      <c r="A515" s="3"/>
      <c r="B515" s="3" t="s">
        <v>72</v>
      </c>
      <c r="C515" s="85">
        <f>($G$1*((G515-G514)/G514))</f>
        <v>0.00002618254545</v>
      </c>
      <c r="D515" s="3" t="s">
        <v>72</v>
      </c>
      <c r="E515" s="85">
        <f t="shared" si="66"/>
        <v>0.00002618254545</v>
      </c>
      <c r="F515" s="3" t="s">
        <v>73</v>
      </c>
      <c r="G515" s="16">
        <f>G507-G506</f>
        <v>2</v>
      </c>
      <c r="H515" s="3"/>
      <c r="I515" s="66">
        <v>80.0</v>
      </c>
    </row>
    <row r="516">
      <c r="A516" s="3"/>
      <c r="B516" s="3" t="s">
        <v>74</v>
      </c>
      <c r="C516" s="85">
        <f>($G$1*((G515-G514)/G514))</f>
        <v>0.00002618254545</v>
      </c>
      <c r="D516" s="3" t="s">
        <v>74</v>
      </c>
      <c r="E516" s="85">
        <f t="shared" si="66"/>
        <v>0.00002618254545</v>
      </c>
      <c r="F516" s="90" t="s">
        <v>94</v>
      </c>
      <c r="G516" s="3"/>
      <c r="H516" s="3"/>
      <c r="I516" s="3"/>
    </row>
    <row r="517">
      <c r="A517" s="3"/>
      <c r="B517" s="61" t="s">
        <v>77</v>
      </c>
      <c r="C517" s="88">
        <f>C512-(SUM(C514:C516)+(I515*E510))</f>
        <v>0.004040945855</v>
      </c>
      <c r="D517" s="61" t="s">
        <v>77</v>
      </c>
      <c r="E517" s="49">
        <f>E512-((E510*I515)+sum(E514:E516))</f>
        <v>0.08725028291</v>
      </c>
      <c r="F517" s="53" t="s">
        <v>95</v>
      </c>
      <c r="G517" s="91">
        <f>round(G491/G490,0)</f>
        <v>5</v>
      </c>
      <c r="H517" s="3"/>
      <c r="I517" s="3"/>
    </row>
    <row r="518">
      <c r="A518" s="49">
        <f>I515+A510</f>
        <v>34603</v>
      </c>
      <c r="B518" s="3" t="s">
        <v>80</v>
      </c>
      <c r="C518" s="85">
        <f>($G$1*((G515-G514)/G514))</f>
        <v>0.00002618254545</v>
      </c>
      <c r="D518" s="3" t="s">
        <v>81</v>
      </c>
      <c r="E518" s="85">
        <f>$G$1</f>
        <v>0.00002618254545</v>
      </c>
      <c r="F518" s="3"/>
      <c r="G518" s="3"/>
      <c r="H518" s="3"/>
      <c r="I518" s="3"/>
    </row>
    <row r="519">
      <c r="A519" s="3"/>
      <c r="B519" s="3" t="s">
        <v>82</v>
      </c>
      <c r="C519" s="89">
        <f>((128*5E-11)*(G517-1)+$G$1)</f>
        <v>0.00002620814545</v>
      </c>
      <c r="D519" s="3"/>
      <c r="E519" s="3"/>
      <c r="F519" s="3"/>
      <c r="G519" s="3"/>
      <c r="H519" s="3"/>
      <c r="I519" s="3"/>
    </row>
    <row r="520">
      <c r="A520" s="3"/>
      <c r="B520" s="61" t="s">
        <v>77</v>
      </c>
      <c r="C520" s="49">
        <f>C517-(sum(C518:C519))</f>
        <v>0.003988555164</v>
      </c>
      <c r="D520" s="61" t="s">
        <v>77</v>
      </c>
      <c r="E520" s="49">
        <f>E517-E518</f>
        <v>0.08722410036</v>
      </c>
      <c r="F520" s="3"/>
      <c r="G520" s="3"/>
      <c r="H520" s="3"/>
      <c r="I520" s="3"/>
    </row>
    <row r="521">
      <c r="A521" s="3"/>
      <c r="B521" s="3"/>
      <c r="C521" s="3"/>
      <c r="D521" s="3"/>
      <c r="E521" s="3"/>
      <c r="F521" s="3"/>
      <c r="G521" s="3"/>
      <c r="H521" s="3"/>
      <c r="I521" s="3"/>
    </row>
    <row r="522">
      <c r="A522" s="3"/>
      <c r="B522" s="3"/>
      <c r="C522" s="85"/>
      <c r="D522" s="3"/>
      <c r="E522" s="85"/>
      <c r="F522" s="83" t="s">
        <v>92</v>
      </c>
      <c r="G522" s="65">
        <v>1.0</v>
      </c>
      <c r="H522" s="3" t="s">
        <v>93</v>
      </c>
      <c r="I522" s="60">
        <f>C520-(sum(C518:C519)*I523)</f>
        <v>-0.00004552803636</v>
      </c>
    </row>
    <row r="523">
      <c r="A523" s="3"/>
      <c r="B523" s="3"/>
      <c r="C523" s="85"/>
      <c r="D523" s="3"/>
      <c r="E523" s="85"/>
      <c r="F523" s="93" t="s">
        <v>73</v>
      </c>
      <c r="G523" s="94">
        <v>1.0</v>
      </c>
      <c r="H523" s="3"/>
      <c r="I523" s="66">
        <v>77.0</v>
      </c>
    </row>
    <row r="524">
      <c r="A524" s="3"/>
      <c r="B524" s="3"/>
      <c r="C524" s="85"/>
      <c r="D524" s="3"/>
      <c r="E524" s="85"/>
      <c r="F524" s="90"/>
      <c r="G524" s="3"/>
      <c r="H524" s="3"/>
      <c r="I524" s="3"/>
    </row>
    <row r="525">
      <c r="A525" s="49">
        <f>I523+A518</f>
        <v>34680</v>
      </c>
      <c r="B525" s="61"/>
      <c r="C525" s="88"/>
      <c r="D525" s="61" t="s">
        <v>77</v>
      </c>
      <c r="E525" s="49">
        <f>E520-(I523*E518)-E518</f>
        <v>0.08518186182</v>
      </c>
      <c r="F525" s="3"/>
      <c r="G525" s="95"/>
      <c r="H525" s="3"/>
      <c r="I525" s="3"/>
    </row>
    <row r="526">
      <c r="B526" s="3"/>
      <c r="D526" s="96" t="s">
        <v>96</v>
      </c>
      <c r="F526" s="3"/>
      <c r="G526" s="3"/>
      <c r="H526" s="3"/>
      <c r="I526" s="3"/>
    </row>
    <row r="527">
      <c r="A527" s="3"/>
      <c r="B527" s="3"/>
      <c r="C527" s="89"/>
      <c r="D527" s="3"/>
      <c r="E527" s="3"/>
      <c r="F527" s="3"/>
      <c r="G527" s="3"/>
      <c r="H527" s="3"/>
      <c r="I527" s="3"/>
    </row>
    <row r="528">
      <c r="A528" s="3"/>
      <c r="B528" s="61"/>
      <c r="C528" s="49"/>
      <c r="D528" s="61"/>
      <c r="E528" s="49"/>
      <c r="F528" s="3"/>
      <c r="G528" s="3"/>
      <c r="H528" s="3"/>
      <c r="I528" s="3"/>
    </row>
  </sheetData>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F00"/>
    <outlinePr summaryBelow="0" summaryRight="0"/>
  </sheetPr>
  <sheetViews>
    <sheetView workbookViewId="0"/>
  </sheetViews>
  <sheetFormatPr customHeight="1" defaultColWidth="12.63" defaultRowHeight="15.75"/>
  <sheetData>
    <row r="1">
      <c r="A1" s="3" t="s">
        <v>97</v>
      </c>
      <c r="B1" s="3"/>
      <c r="C1" s="60">
        <v>1.0</v>
      </c>
      <c r="D1" s="3"/>
      <c r="E1" s="97" t="s">
        <v>90</v>
      </c>
      <c r="F1" s="84">
        <f>Overview!H5*128</f>
        <v>0.00002618254545</v>
      </c>
    </row>
    <row r="2">
      <c r="A2" s="3"/>
      <c r="B2" s="3" t="s">
        <v>76</v>
      </c>
      <c r="C2" s="85">
        <f>(F1*2)</f>
        <v>0.00005236509091</v>
      </c>
      <c r="D2" s="3"/>
      <c r="E2" s="3"/>
      <c r="F2" s="3"/>
    </row>
    <row r="3">
      <c r="A3" s="3"/>
      <c r="B3" s="61" t="s">
        <v>77</v>
      </c>
      <c r="C3" s="88">
        <f>C1-C2</f>
        <v>0.9999476349</v>
      </c>
      <c r="D3" s="3"/>
      <c r="E3" s="3"/>
      <c r="F3" s="3"/>
    </row>
    <row r="4">
      <c r="A4" s="61" t="s">
        <v>98</v>
      </c>
      <c r="B4" s="11" t="s">
        <v>99</v>
      </c>
      <c r="C4" s="85">
        <f>(F1*2)</f>
        <v>0.00005236509091</v>
      </c>
      <c r="D4" s="3"/>
      <c r="E4" s="3"/>
      <c r="F4" s="3"/>
    </row>
    <row r="5">
      <c r="A5" s="60">
        <f>round(C5/C4,0)</f>
        <v>19095</v>
      </c>
      <c r="B5" s="61" t="s">
        <v>77</v>
      </c>
      <c r="C5" s="49">
        <f>C3-(sum(C4))</f>
        <v>0.9998952698</v>
      </c>
      <c r="D5" s="3"/>
      <c r="E5" s="3"/>
      <c r="F5" s="3"/>
    </row>
    <row r="6">
      <c r="A6" s="98" t="s">
        <v>100</v>
      </c>
      <c r="B6" s="61" t="s">
        <v>77</v>
      </c>
      <c r="C6" s="88">
        <f>C5-(C4*A5)</f>
        <v>-0.00001614109091</v>
      </c>
      <c r="D6" s="3"/>
      <c r="E6" s="3"/>
      <c r="F6" s="3"/>
    </row>
    <row r="7">
      <c r="A7" s="3">
        <f>A5+1</f>
        <v>19096</v>
      </c>
      <c r="B7" s="3"/>
      <c r="C7" s="50" t="s">
        <v>101</v>
      </c>
      <c r="D7" s="3"/>
      <c r="E7" s="3"/>
      <c r="F7" s="3"/>
    </row>
  </sheetData>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9900"/>
    <outlinePr summaryBelow="0" summaryRight="0"/>
  </sheetPr>
  <sheetViews>
    <sheetView workbookViewId="0"/>
  </sheetViews>
  <sheetFormatPr customHeight="1" defaultColWidth="12.63" defaultRowHeight="15.75"/>
  <cols>
    <col customWidth="1" min="1" max="1" width="18.88"/>
    <col customWidth="1" min="2" max="2" width="27.25"/>
    <col customWidth="1" min="4" max="4" width="15.63"/>
  </cols>
  <sheetData>
    <row r="1">
      <c r="A1" s="24" t="s">
        <v>102</v>
      </c>
      <c r="B1" s="35" t="s">
        <v>64</v>
      </c>
      <c r="C1" s="36">
        <v>1.0</v>
      </c>
      <c r="D1" s="4" t="s">
        <v>65</v>
      </c>
      <c r="E1" s="43">
        <v>1.0</v>
      </c>
      <c r="F1" s="69" t="s">
        <v>90</v>
      </c>
      <c r="G1" s="84">
        <f>Overview!H5*128</f>
        <v>0.00002618254545</v>
      </c>
      <c r="H1" s="39" t="s">
        <v>67</v>
      </c>
      <c r="I1" s="7" t="s">
        <v>68</v>
      </c>
      <c r="J1" s="3"/>
      <c r="K1" s="3"/>
    </row>
    <row r="2">
      <c r="B2" s="8" t="s">
        <v>69</v>
      </c>
      <c r="C2" s="40">
        <f>$G$1</f>
        <v>0.00002618254545</v>
      </c>
      <c r="D2" s="8" t="s">
        <v>69</v>
      </c>
      <c r="E2" s="99">
        <f>$G$1</f>
        <v>0.00002618254545</v>
      </c>
      <c r="F2" s="8" t="s">
        <v>70</v>
      </c>
      <c r="G2" s="16">
        <f>0.05*200</f>
        <v>10</v>
      </c>
      <c r="H2" s="3"/>
      <c r="I2" s="7" t="s">
        <v>71</v>
      </c>
      <c r="J2" s="3"/>
      <c r="K2" s="3"/>
    </row>
    <row r="3">
      <c r="B3" s="8" t="s">
        <v>72</v>
      </c>
      <c r="C3" s="100">
        <f>($G$1*(($G$3-$G$2)/$G$2))*$G$5</f>
        <v>0.000000002947286854</v>
      </c>
      <c r="D3" s="8" t="s">
        <v>72</v>
      </c>
      <c r="E3" s="99">
        <f>$G$1*G5</f>
        <v>0.0000000001551203607</v>
      </c>
      <c r="F3" s="8" t="s">
        <v>73</v>
      </c>
      <c r="G3" s="43">
        <v>200.0</v>
      </c>
      <c r="H3" s="3"/>
      <c r="I3" s="3"/>
      <c r="J3" s="3"/>
      <c r="K3" s="3"/>
    </row>
    <row r="4">
      <c r="B4" s="8" t="s">
        <v>74</v>
      </c>
      <c r="C4" s="40">
        <f>$G$1*(($G$3-$G$2)/$G$2)</f>
        <v>0.0004974683636</v>
      </c>
      <c r="D4" s="8" t="s">
        <v>74</v>
      </c>
      <c r="E4" s="99">
        <f>$G$1</f>
        <v>0.00002618254545</v>
      </c>
      <c r="F4" s="8" t="s">
        <v>75</v>
      </c>
      <c r="G4" s="16">
        <f>sum(C7+C8)+sum(C2:C5)</f>
        <v>0.001073609221</v>
      </c>
      <c r="H4" s="8" t="s">
        <v>67</v>
      </c>
      <c r="I4" s="3"/>
      <c r="J4" s="3"/>
      <c r="K4" s="3"/>
    </row>
    <row r="5">
      <c r="A5" s="55"/>
      <c r="B5" s="8" t="s">
        <v>76</v>
      </c>
      <c r="C5" s="40">
        <f>($G$1*2)*$G$5</f>
        <v>0.0000000003102407215</v>
      </c>
      <c r="D5" s="3"/>
      <c r="E5" s="54"/>
      <c r="F5" s="8" t="s">
        <v>22</v>
      </c>
      <c r="G5" s="16">
        <f>0.000041472/7</f>
        <v>0.000005924571429</v>
      </c>
      <c r="H5" s="3"/>
      <c r="I5" s="3"/>
      <c r="J5" s="3"/>
      <c r="K5" s="3"/>
    </row>
    <row r="6">
      <c r="A6" s="55"/>
      <c r="B6" s="4" t="s">
        <v>77</v>
      </c>
      <c r="C6" s="46">
        <f>C1-(SUM(C2:C5))</f>
        <v>0.9994763458</v>
      </c>
      <c r="D6" s="4" t="s">
        <v>77</v>
      </c>
      <c r="E6" s="101">
        <f>1-(sum(E2:E4))</f>
        <v>0.9999476348</v>
      </c>
      <c r="F6" s="58" t="s">
        <v>78</v>
      </c>
      <c r="G6" s="102">
        <v>3.6029E-9</v>
      </c>
      <c r="H6" s="8" t="s">
        <v>79</v>
      </c>
      <c r="I6" s="3"/>
      <c r="J6" s="3"/>
      <c r="K6" s="3"/>
    </row>
    <row r="7">
      <c r="A7" s="55">
        <v>1.0</v>
      </c>
      <c r="B7" s="8" t="s">
        <v>80</v>
      </c>
      <c r="C7" s="40">
        <f>($G$1*((($G$3-$G$2)/$G$2)+1))</f>
        <v>0.0005236509091</v>
      </c>
      <c r="D7" s="8" t="s">
        <v>81</v>
      </c>
      <c r="E7" s="40">
        <f>$G$1+$G$6</f>
        <v>0.00002618614835</v>
      </c>
      <c r="F7" s="3"/>
      <c r="G7" s="3"/>
      <c r="H7" s="3"/>
      <c r="I7" s="3"/>
      <c r="J7" s="3"/>
      <c r="K7" s="3"/>
    </row>
    <row r="8">
      <c r="B8" s="8" t="s">
        <v>82</v>
      </c>
      <c r="C8" s="40">
        <f>$G$1+((128*5E-11)*19)</f>
        <v>0.00002630414545</v>
      </c>
      <c r="D8" s="3"/>
      <c r="E8" s="3"/>
      <c r="F8" s="3"/>
      <c r="G8" s="3"/>
      <c r="H8" s="3"/>
      <c r="I8" s="3"/>
      <c r="J8" s="3"/>
      <c r="K8" s="3"/>
    </row>
    <row r="9">
      <c r="B9" s="4" t="s">
        <v>77</v>
      </c>
      <c r="C9" s="49">
        <f>C6-(sum(C7:C8))</f>
        <v>0.9989263908</v>
      </c>
      <c r="D9" s="4" t="s">
        <v>77</v>
      </c>
      <c r="E9" s="49">
        <f>E6-$E$7</f>
        <v>0.9999214486</v>
      </c>
      <c r="F9" s="3"/>
      <c r="G9" s="3"/>
      <c r="H9" s="3"/>
      <c r="I9" s="3"/>
      <c r="J9" s="3"/>
      <c r="K9" s="3"/>
    </row>
    <row r="10">
      <c r="B10" s="81" t="s">
        <v>103</v>
      </c>
      <c r="C10" s="51"/>
      <c r="D10" s="3"/>
      <c r="E10" s="3"/>
      <c r="F10" s="52"/>
      <c r="G10" s="53"/>
      <c r="H10" s="3"/>
      <c r="I10" s="3"/>
      <c r="J10" s="3"/>
      <c r="K10" s="3"/>
    </row>
    <row r="11">
      <c r="A11" s="55"/>
      <c r="B11" s="35" t="s">
        <v>64</v>
      </c>
      <c r="C11" s="3"/>
      <c r="D11" s="4" t="s">
        <v>65</v>
      </c>
      <c r="E11" s="54"/>
      <c r="F11" s="8" t="s">
        <v>70</v>
      </c>
      <c r="G11" s="16">
        <f>ROUND(0.05*G12,0)</f>
        <v>10</v>
      </c>
      <c r="H11" s="4" t="s">
        <v>84</v>
      </c>
      <c r="I11" s="36">
        <f>C9-(1*sum(C7:C8))</f>
        <v>0.9983764357</v>
      </c>
      <c r="J11" s="8"/>
      <c r="K11" s="98" t="s">
        <v>104</v>
      </c>
    </row>
    <row r="12">
      <c r="A12" s="55"/>
      <c r="B12" s="8" t="s">
        <v>69</v>
      </c>
      <c r="C12" s="40">
        <f>G1</f>
        <v>0.00002618254545</v>
      </c>
      <c r="D12" s="8" t="s">
        <v>69</v>
      </c>
      <c r="E12" s="99">
        <f>$E$2</f>
        <v>0.00002618254545</v>
      </c>
      <c r="F12" s="8" t="s">
        <v>73</v>
      </c>
      <c r="G12" s="92">
        <v>199.0</v>
      </c>
      <c r="H12" s="3" t="s">
        <v>69</v>
      </c>
      <c r="I12" s="57">
        <f>$E$2</f>
        <v>0.00002618254545</v>
      </c>
      <c r="J12" s="3"/>
      <c r="K12" s="3"/>
    </row>
    <row r="13">
      <c r="B13" s="8" t="s">
        <v>72</v>
      </c>
      <c r="C13" s="40">
        <f>($G$1*(($G$12-$G$11)/$G$11))*$G$5</f>
        <v>0.000000002931774818</v>
      </c>
      <c r="D13" s="8" t="s">
        <v>72</v>
      </c>
      <c r="E13" s="99">
        <f>$E$3</f>
        <v>0.0000000001551203607</v>
      </c>
      <c r="F13" s="58" t="s">
        <v>75</v>
      </c>
      <c r="G13" s="59">
        <f>sum(C12:C15)+sum(C17:C18)</f>
        <v>0.001072136551</v>
      </c>
      <c r="H13" s="3" t="s">
        <v>72</v>
      </c>
      <c r="I13" s="57">
        <f>$E$3</f>
        <v>0.0000000001551203607</v>
      </c>
      <c r="J13" s="3"/>
      <c r="K13" s="3"/>
    </row>
    <row r="14">
      <c r="A14" s="55"/>
      <c r="B14" s="8" t="s">
        <v>74</v>
      </c>
      <c r="C14" s="40">
        <f>($G$1*(($G$12-$G$11)/$G$11))</f>
        <v>0.0004948501091</v>
      </c>
      <c r="D14" s="8" t="s">
        <v>74</v>
      </c>
      <c r="E14" s="40">
        <f>$G$1</f>
        <v>0.00002618254545</v>
      </c>
      <c r="F14" s="8"/>
      <c r="G14" s="3"/>
      <c r="H14" s="8" t="s">
        <v>74</v>
      </c>
      <c r="I14" s="57">
        <f>$G$1</f>
        <v>0.00002618254545</v>
      </c>
      <c r="J14" s="3"/>
      <c r="K14" s="3"/>
    </row>
    <row r="15">
      <c r="A15" s="55"/>
      <c r="B15" s="8" t="s">
        <v>76</v>
      </c>
      <c r="C15" s="40">
        <f>$C$5</f>
        <v>0.0000000003102407215</v>
      </c>
      <c r="D15" s="3"/>
      <c r="E15" s="3"/>
      <c r="F15" s="3"/>
      <c r="G15" s="3"/>
      <c r="H15" s="3"/>
      <c r="I15" s="3"/>
      <c r="J15" s="8"/>
      <c r="K15" s="8"/>
    </row>
    <row r="16">
      <c r="A16" s="55"/>
      <c r="B16" s="4" t="s">
        <v>77</v>
      </c>
      <c r="C16" s="46">
        <f>(E9-(E7*1))-sum(C12:C15)</f>
        <v>0.9993742266</v>
      </c>
      <c r="D16" s="4" t="s">
        <v>77</v>
      </c>
      <c r="E16" s="45">
        <f>(E9-(1*E7))-(sum(E12:E14))</f>
        <v>0.9998428972</v>
      </c>
      <c r="F16" s="8"/>
      <c r="G16" s="8"/>
      <c r="H16" s="4" t="s">
        <v>77</v>
      </c>
      <c r="I16" s="49">
        <f>(I11-(sum(I12:I14)))</f>
        <v>0.9983240705</v>
      </c>
      <c r="J16" s="3"/>
      <c r="K16" s="3"/>
    </row>
    <row r="17">
      <c r="A17" s="14">
        <f>A7+1</f>
        <v>2</v>
      </c>
      <c r="B17" s="8" t="s">
        <v>80</v>
      </c>
      <c r="C17" s="40">
        <f>($G$1*((($G$3-$G$2)/$G$2)+1))</f>
        <v>0.0005236509091</v>
      </c>
      <c r="D17" s="8" t="s">
        <v>81</v>
      </c>
      <c r="E17" s="40">
        <f>$E$7</f>
        <v>0.00002618614835</v>
      </c>
      <c r="F17" s="3"/>
      <c r="G17" s="51"/>
      <c r="H17" s="3" t="s">
        <v>81</v>
      </c>
      <c r="I17" s="57">
        <f>$E$7</f>
        <v>0.00002618614835</v>
      </c>
      <c r="J17" s="60"/>
      <c r="K17" s="3"/>
    </row>
    <row r="18">
      <c r="B18" s="8" t="s">
        <v>82</v>
      </c>
      <c r="C18" s="40">
        <f>$G$1+((128*5E-11)*(G12-1))</f>
        <v>0.00002744974545</v>
      </c>
      <c r="D18" s="3"/>
      <c r="E18" s="3"/>
      <c r="F18" s="3"/>
      <c r="G18" s="3"/>
      <c r="H18" s="8"/>
      <c r="I18" s="3"/>
      <c r="J18" s="8"/>
      <c r="K18" s="3"/>
    </row>
    <row r="19">
      <c r="B19" s="4" t="s">
        <v>77</v>
      </c>
      <c r="C19" s="49">
        <f>C16-(sum(C17:C18))</f>
        <v>0.9988231259</v>
      </c>
      <c r="D19" s="4" t="s">
        <v>77</v>
      </c>
      <c r="E19" s="49">
        <f>E16-$E$7</f>
        <v>0.9998167111</v>
      </c>
      <c r="F19" s="8"/>
      <c r="G19" s="3"/>
      <c r="H19" s="61" t="s">
        <v>77</v>
      </c>
      <c r="I19" s="49">
        <f>I16-$E$7</f>
        <v>0.9982978843</v>
      </c>
      <c r="J19" s="60">
        <f>I19-(I17*42)</f>
        <v>0.9971980661</v>
      </c>
      <c r="K19" s="3"/>
    </row>
    <row r="20">
      <c r="B20" s="3"/>
      <c r="C20" s="62"/>
      <c r="D20" s="8"/>
      <c r="E20" s="51"/>
      <c r="F20" s="58"/>
      <c r="G20" s="63"/>
      <c r="H20" s="8"/>
      <c r="I20" s="3"/>
      <c r="J20" s="4" t="s">
        <v>86</v>
      </c>
      <c r="K20" s="103">
        <v>1.0</v>
      </c>
    </row>
    <row r="21">
      <c r="A21" s="3"/>
      <c r="B21" s="82" t="s">
        <v>64</v>
      </c>
      <c r="C21" s="3"/>
      <c r="D21" s="61" t="s">
        <v>65</v>
      </c>
      <c r="E21" s="54"/>
      <c r="F21" s="3" t="s">
        <v>70</v>
      </c>
      <c r="G21" s="91">
        <f>ROUND(0.05*G22,0)</f>
        <v>10</v>
      </c>
      <c r="H21" s="98" t="s">
        <v>105</v>
      </c>
      <c r="I21" s="104">
        <f>C19-(A24*sum(C17:C18))</f>
        <v>0.0007798405243</v>
      </c>
      <c r="J21" s="3"/>
      <c r="K21" s="4" t="s">
        <v>84</v>
      </c>
      <c r="L21" s="36">
        <f>I19-(A24*I17)</f>
        <v>0.9508747697</v>
      </c>
      <c r="M21" s="8"/>
    </row>
    <row r="22">
      <c r="A22" s="3"/>
      <c r="B22" s="3" t="s">
        <v>69</v>
      </c>
      <c r="C22" s="57">
        <f>$G$1</f>
        <v>0.00002618254545</v>
      </c>
      <c r="D22" s="3" t="s">
        <v>69</v>
      </c>
      <c r="E22" s="78">
        <f>$E$2</f>
        <v>0.00002618254545</v>
      </c>
      <c r="F22" s="3" t="s">
        <v>73</v>
      </c>
      <c r="G22" s="16">
        <f>200-K20</f>
        <v>199</v>
      </c>
      <c r="H22" s="3" t="s">
        <v>69</v>
      </c>
      <c r="I22" s="57">
        <f>$E$2</f>
        <v>0.00002618254545</v>
      </c>
      <c r="J22" s="3"/>
      <c r="K22" s="3" t="s">
        <v>69</v>
      </c>
      <c r="L22" s="57">
        <f>$E$2</f>
        <v>0.00002618254545</v>
      </c>
      <c r="M22" s="3"/>
    </row>
    <row r="23">
      <c r="A23" s="11" t="s">
        <v>106</v>
      </c>
      <c r="B23" s="3" t="s">
        <v>72</v>
      </c>
      <c r="C23" s="57">
        <f>($G$1*((G22-G21)/G21))*$G$5</f>
        <v>0.000000002931774818</v>
      </c>
      <c r="D23" s="3" t="s">
        <v>72</v>
      </c>
      <c r="E23" s="78">
        <f>$E$3</f>
        <v>0.0000000001551203607</v>
      </c>
      <c r="F23" s="53" t="s">
        <v>75</v>
      </c>
      <c r="G23" s="80">
        <f>sum(C22:C25)+sum(C27:C28)</f>
        <v>0.001068372697</v>
      </c>
      <c r="H23" s="3" t="s">
        <v>72</v>
      </c>
      <c r="I23" s="57">
        <f>$E$3</f>
        <v>0.0000000001551203607</v>
      </c>
      <c r="J23" s="3"/>
      <c r="K23" s="3" t="s">
        <v>72</v>
      </c>
      <c r="L23" s="57">
        <f>$E$3</f>
        <v>0.0000000001551203607</v>
      </c>
      <c r="M23" s="3"/>
    </row>
    <row r="24">
      <c r="A24" s="105">
        <v>1811.0</v>
      </c>
      <c r="B24" s="3" t="s">
        <v>74</v>
      </c>
      <c r="C24" s="57">
        <f>$G$1*((G22-G21)/G21)</f>
        <v>0.0004948501091</v>
      </c>
      <c r="D24" s="3" t="s">
        <v>74</v>
      </c>
      <c r="E24" s="57">
        <f>$G$1</f>
        <v>0.00002618254545</v>
      </c>
      <c r="F24" s="3" t="s">
        <v>85</v>
      </c>
      <c r="G24" s="60">
        <f>Round(G22/G21,0)</f>
        <v>20</v>
      </c>
      <c r="H24" s="3" t="s">
        <v>74</v>
      </c>
      <c r="I24" s="57">
        <f>$G$1</f>
        <v>0.00002618254545</v>
      </c>
      <c r="J24" s="3"/>
      <c r="K24" s="8" t="s">
        <v>74</v>
      </c>
      <c r="L24" s="57">
        <f>$G$1</f>
        <v>0.00002618254545</v>
      </c>
      <c r="M24" s="3"/>
    </row>
    <row r="25">
      <c r="A25" s="3"/>
      <c r="B25" s="3" t="s">
        <v>76</v>
      </c>
      <c r="C25" s="57">
        <f>$C$5</f>
        <v>0.0000000003102407215</v>
      </c>
      <c r="D25" s="3"/>
      <c r="E25" s="3"/>
      <c r="F25" s="3"/>
      <c r="G25" s="3"/>
      <c r="H25" s="3"/>
      <c r="I25" s="3"/>
      <c r="J25" s="3"/>
      <c r="K25" s="3"/>
      <c r="L25" s="3"/>
      <c r="M25" s="8"/>
    </row>
    <row r="26">
      <c r="A26" s="60">
        <f>A17+A24</f>
        <v>1813</v>
      </c>
      <c r="B26" s="61" t="s">
        <v>77</v>
      </c>
      <c r="C26" s="73">
        <f>(E19-(E17*A24))-sum(C22:C25)</f>
        <v>0.9518725605</v>
      </c>
      <c r="D26" s="61" t="s">
        <v>77</v>
      </c>
      <c r="E26" s="49">
        <f>(E19-(A24*E17))-(sum(E22:E24))</f>
        <v>0.9523412311</v>
      </c>
      <c r="F26" s="3"/>
      <c r="G26" s="3"/>
      <c r="H26" s="61" t="s">
        <v>77</v>
      </c>
      <c r="I26" s="49">
        <f>(I21-(sum(I22:I24)))</f>
        <v>0.0007274752783</v>
      </c>
      <c r="J26" s="3"/>
      <c r="K26" s="4" t="s">
        <v>77</v>
      </c>
      <c r="L26" s="49">
        <f>(L21-(sum(L22:L24)))</f>
        <v>0.9508224044</v>
      </c>
      <c r="M26" s="3"/>
    </row>
    <row r="27">
      <c r="A27" s="3"/>
      <c r="B27" s="3" t="s">
        <v>80</v>
      </c>
      <c r="C27" s="57">
        <f>($G$1*(((G22-G21)/G21)+1))</f>
        <v>0.0005210326545</v>
      </c>
      <c r="D27" s="3" t="s">
        <v>81</v>
      </c>
      <c r="E27" s="57">
        <f>$E$7</f>
        <v>0.00002618614835</v>
      </c>
      <c r="F27" s="3"/>
      <c r="G27" s="67"/>
      <c r="H27" s="3" t="s">
        <v>81</v>
      </c>
      <c r="I27" s="57">
        <f>$E$7</f>
        <v>0.00002618614835</v>
      </c>
      <c r="J27" s="3"/>
      <c r="K27" s="3" t="s">
        <v>81</v>
      </c>
      <c r="L27" s="57">
        <f>$E$7</f>
        <v>0.00002618614835</v>
      </c>
      <c r="M27" s="60"/>
    </row>
    <row r="28">
      <c r="A28" s="3"/>
      <c r="B28" s="3" t="s">
        <v>82</v>
      </c>
      <c r="C28" s="57">
        <f>$G$1+((128*5E-11)*(G24-1))</f>
        <v>0.00002630414545</v>
      </c>
      <c r="D28" s="3"/>
      <c r="E28" s="3"/>
      <c r="F28" s="3"/>
      <c r="G28" s="3"/>
      <c r="H28" s="3"/>
      <c r="I28" s="3"/>
      <c r="J28" s="60"/>
      <c r="K28" s="8"/>
      <c r="L28" s="3"/>
      <c r="M28" s="8"/>
    </row>
    <row r="29">
      <c r="A29" s="3"/>
      <c r="B29" s="61" t="s">
        <v>77</v>
      </c>
      <c r="C29" s="49">
        <f>C26-(sum(C27:C28))</f>
        <v>0.9513252237</v>
      </c>
      <c r="D29" s="61" t="s">
        <v>77</v>
      </c>
      <c r="E29" s="49">
        <f>E26-$E$7</f>
        <v>0.952315045</v>
      </c>
      <c r="F29" s="3"/>
      <c r="G29" s="3"/>
      <c r="H29" s="61" t="s">
        <v>77</v>
      </c>
      <c r="I29" s="49">
        <f>I26-$E$7</f>
        <v>0.00070128913</v>
      </c>
      <c r="J29" s="60">
        <f>I29-(I17*A34)</f>
        <v>-0.04478405056</v>
      </c>
      <c r="K29" s="61" t="s">
        <v>77</v>
      </c>
      <c r="L29" s="49">
        <f>L26-$E$7</f>
        <v>0.9507962183</v>
      </c>
      <c r="M29" s="60">
        <f>L29-(L27*1095)</f>
        <v>0.9221223858</v>
      </c>
    </row>
    <row r="30">
      <c r="A30" s="3"/>
      <c r="B30" s="3"/>
      <c r="C30" s="3"/>
      <c r="D30" s="3"/>
      <c r="E30" s="3"/>
      <c r="F30" s="53"/>
      <c r="G30" s="53"/>
      <c r="H30" s="3"/>
      <c r="I30" s="3"/>
      <c r="J30" s="61" t="s">
        <v>86</v>
      </c>
      <c r="K30" s="60">
        <f>K20+G21</f>
        <v>11</v>
      </c>
    </row>
    <row r="31">
      <c r="A31" s="3"/>
      <c r="B31" s="82" t="s">
        <v>64</v>
      </c>
      <c r="C31" s="3"/>
      <c r="D31" s="61" t="s">
        <v>65</v>
      </c>
      <c r="E31" s="54"/>
      <c r="F31" s="3" t="s">
        <v>70</v>
      </c>
      <c r="G31" s="91">
        <f>ROUND(0.05*G32,0)</f>
        <v>9</v>
      </c>
      <c r="H31" s="98" t="s">
        <v>107</v>
      </c>
      <c r="I31" s="104">
        <f>C29-(A34*sum(C27:C28))</f>
        <v>0.0006012020962</v>
      </c>
      <c r="J31" s="3"/>
      <c r="K31" s="4" t="s">
        <v>84</v>
      </c>
      <c r="L31" s="36">
        <f>L29-(A34*L27)</f>
        <v>0.9053108786</v>
      </c>
      <c r="M31" s="8"/>
    </row>
    <row r="32">
      <c r="A32" s="3"/>
      <c r="B32" s="3" t="s">
        <v>69</v>
      </c>
      <c r="C32" s="57">
        <f>$G$1</f>
        <v>0.00002618254545</v>
      </c>
      <c r="D32" s="3" t="s">
        <v>69</v>
      </c>
      <c r="E32" s="78">
        <f>$E$2</f>
        <v>0.00002618254545</v>
      </c>
      <c r="F32" s="3" t="s">
        <v>73</v>
      </c>
      <c r="G32" s="16">
        <f>200-K30</f>
        <v>189</v>
      </c>
      <c r="H32" s="3" t="s">
        <v>69</v>
      </c>
      <c r="I32" s="57">
        <f>$E$2</f>
        <v>0.00002618254545</v>
      </c>
      <c r="J32" s="3"/>
      <c r="K32" s="3" t="s">
        <v>69</v>
      </c>
      <c r="L32" s="57">
        <f>$E$2</f>
        <v>0.00002618254545</v>
      </c>
      <c r="M32" s="3"/>
    </row>
    <row r="33">
      <c r="A33" s="11" t="s">
        <v>106</v>
      </c>
      <c r="B33" s="3" t="s">
        <v>72</v>
      </c>
      <c r="C33" s="57">
        <f>($G$1*((G32-G31)/G31))*$G$5</f>
        <v>0.000000003102407215</v>
      </c>
      <c r="D33" s="3" t="s">
        <v>72</v>
      </c>
      <c r="E33" s="78">
        <f>$E$3</f>
        <v>0.0000000001551203607</v>
      </c>
      <c r="F33" s="53" t="s">
        <v>75</v>
      </c>
      <c r="G33" s="80">
        <f>sum(C32:C35)+sum(C37:C38)</f>
        <v>0.001125980867</v>
      </c>
      <c r="H33" s="3" t="s">
        <v>72</v>
      </c>
      <c r="I33" s="57">
        <f>$E$3</f>
        <v>0.0000000001551203607</v>
      </c>
      <c r="J33" s="3"/>
      <c r="K33" s="3" t="s">
        <v>72</v>
      </c>
      <c r="L33" s="57">
        <f>$E$3</f>
        <v>0.0000000001551203607</v>
      </c>
      <c r="M33" s="3"/>
    </row>
    <row r="34">
      <c r="A34" s="106">
        <v>1737.0</v>
      </c>
      <c r="B34" s="3" t="s">
        <v>74</v>
      </c>
      <c r="C34" s="57">
        <f>$G$1*((G32-G31)/G31)</f>
        <v>0.0005236509091</v>
      </c>
      <c r="D34" s="3" t="s">
        <v>74</v>
      </c>
      <c r="E34" s="57">
        <f>$G$1</f>
        <v>0.00002618254545</v>
      </c>
      <c r="F34" s="3" t="s">
        <v>85</v>
      </c>
      <c r="G34" s="60">
        <f>Round(G32/G31,0)</f>
        <v>21</v>
      </c>
      <c r="H34" s="3" t="s">
        <v>74</v>
      </c>
      <c r="I34" s="57">
        <f>$G$1</f>
        <v>0.00002618254545</v>
      </c>
      <c r="J34" s="3"/>
      <c r="K34" s="8" t="s">
        <v>74</v>
      </c>
      <c r="L34" s="57">
        <f>$G$1</f>
        <v>0.00002618254545</v>
      </c>
      <c r="M34" s="3"/>
    </row>
    <row r="35">
      <c r="A35" s="3"/>
      <c r="B35" s="3" t="s">
        <v>76</v>
      </c>
      <c r="C35" s="57">
        <f>$C$5</f>
        <v>0.0000000003102407215</v>
      </c>
      <c r="D35" s="3"/>
      <c r="E35" s="3"/>
      <c r="F35" s="3"/>
      <c r="G35" s="3"/>
      <c r="H35" s="3"/>
      <c r="I35" s="3"/>
      <c r="J35" s="3"/>
      <c r="K35" s="3"/>
      <c r="L35" s="3"/>
      <c r="M35" s="8"/>
    </row>
    <row r="36">
      <c r="A36" s="60">
        <f>A26+A34</f>
        <v>3550</v>
      </c>
      <c r="B36" s="61" t="s">
        <v>77</v>
      </c>
      <c r="C36" s="73">
        <f>(E29-(E27*A34))-sum(C32:C35)</f>
        <v>0.9062798684</v>
      </c>
      <c r="D36" s="61" t="s">
        <v>77</v>
      </c>
      <c r="E36" s="49">
        <f>(E29-(A34*E27))-(sum(E32:E34))</f>
        <v>0.9067773401</v>
      </c>
      <c r="F36" s="3"/>
      <c r="G36" s="3"/>
      <c r="H36" s="61" t="s">
        <v>77</v>
      </c>
      <c r="I36" s="49">
        <f>(I31-(sum(I32:I34)))</f>
        <v>0.0005488368502</v>
      </c>
      <c r="J36" s="3"/>
      <c r="K36" s="4" t="s">
        <v>77</v>
      </c>
      <c r="L36" s="49">
        <f>(L31-(sum(L32:L34)))</f>
        <v>0.9052585133</v>
      </c>
      <c r="M36" s="3"/>
    </row>
    <row r="37">
      <c r="A37" s="3"/>
      <c r="B37" s="3" t="s">
        <v>80</v>
      </c>
      <c r="C37" s="57">
        <f>($G$1*(((G32-G31)/G31)+1))</f>
        <v>0.0005498334545</v>
      </c>
      <c r="D37" s="3" t="s">
        <v>81</v>
      </c>
      <c r="E37" s="57">
        <f>$E$7</f>
        <v>0.00002618614835</v>
      </c>
      <c r="F37" s="3"/>
      <c r="G37" s="67"/>
      <c r="H37" s="3" t="s">
        <v>81</v>
      </c>
      <c r="I37" s="57">
        <f>$E$7</f>
        <v>0.00002618614835</v>
      </c>
      <c r="J37" s="3"/>
      <c r="K37" s="3" t="s">
        <v>81</v>
      </c>
      <c r="L37" s="57">
        <f>$E$7</f>
        <v>0.00002618614835</v>
      </c>
      <c r="M37" s="60"/>
    </row>
    <row r="38">
      <c r="A38" s="3"/>
      <c r="B38" s="3" t="s">
        <v>82</v>
      </c>
      <c r="C38" s="57">
        <f>$G$1+((128*5E-11)*(G34-1))</f>
        <v>0.00002631054545</v>
      </c>
      <c r="D38" s="3"/>
      <c r="E38" s="3"/>
      <c r="F38" s="3"/>
      <c r="G38" s="3"/>
      <c r="H38" s="3"/>
      <c r="I38" s="3"/>
      <c r="J38" s="60"/>
      <c r="K38" s="8"/>
      <c r="L38" s="3"/>
      <c r="M38" s="8"/>
    </row>
    <row r="39">
      <c r="A39" s="3"/>
      <c r="B39" s="61" t="s">
        <v>77</v>
      </c>
      <c r="C39" s="49">
        <f>C36-(sum(C37:C38))</f>
        <v>0.9057037244</v>
      </c>
      <c r="D39" s="61" t="s">
        <v>77</v>
      </c>
      <c r="E39" s="49">
        <f>E36-$E$7</f>
        <v>0.9067511539</v>
      </c>
      <c r="F39" s="3"/>
      <c r="G39" s="3"/>
      <c r="H39" s="61" t="s">
        <v>77</v>
      </c>
      <c r="I39" s="49">
        <f>I36-$E$7</f>
        <v>0.0005226507019</v>
      </c>
      <c r="J39" s="60">
        <f>I39-(I27*A44)</f>
        <v>-0.04061578836</v>
      </c>
      <c r="K39" s="61" t="s">
        <v>77</v>
      </c>
      <c r="L39" s="49">
        <f>L36-$E$7</f>
        <v>0.9052323272</v>
      </c>
      <c r="M39" s="60">
        <f>L39-(L37*A44)</f>
        <v>0.8640938881</v>
      </c>
    </row>
    <row r="40">
      <c r="A40" s="3"/>
      <c r="B40" s="3"/>
      <c r="C40" s="3"/>
      <c r="D40" s="3"/>
      <c r="E40" s="3"/>
      <c r="F40" s="53"/>
      <c r="G40" s="53"/>
      <c r="H40" s="3"/>
      <c r="I40" s="3"/>
      <c r="J40" s="61" t="s">
        <v>86</v>
      </c>
      <c r="K40" s="60">
        <f>K30+G31</f>
        <v>20</v>
      </c>
    </row>
    <row r="41">
      <c r="A41" s="3"/>
      <c r="B41" s="82" t="s">
        <v>64</v>
      </c>
      <c r="C41" s="3"/>
      <c r="D41" s="61" t="s">
        <v>65</v>
      </c>
      <c r="E41" s="54"/>
      <c r="F41" s="3" t="s">
        <v>70</v>
      </c>
      <c r="G41" s="91">
        <f>ROUND(0.05*G42,0)</f>
        <v>9</v>
      </c>
      <c r="H41" s="98" t="s">
        <v>108</v>
      </c>
      <c r="I41" s="104">
        <f>C39-(A44*sum(C37:C38))</f>
        <v>0.0005815004394</v>
      </c>
      <c r="J41" s="3"/>
      <c r="K41" s="4" t="s">
        <v>84</v>
      </c>
      <c r="L41" s="36">
        <f>L39-(A44*L37)</f>
        <v>0.8640938881</v>
      </c>
      <c r="M41" s="8"/>
    </row>
    <row r="42">
      <c r="A42" s="3"/>
      <c r="B42" s="3" t="s">
        <v>69</v>
      </c>
      <c r="C42" s="57">
        <f>0.000041472</f>
        <v>0.000041472</v>
      </c>
      <c r="D42" s="3" t="s">
        <v>69</v>
      </c>
      <c r="E42" s="78">
        <f>$E$2</f>
        <v>0.00002618254545</v>
      </c>
      <c r="F42" s="3" t="s">
        <v>73</v>
      </c>
      <c r="G42" s="16">
        <f>200-K40</f>
        <v>180</v>
      </c>
      <c r="H42" s="3" t="s">
        <v>69</v>
      </c>
      <c r="I42" s="57">
        <f>$E$2</f>
        <v>0.00002618254545</v>
      </c>
      <c r="J42" s="3"/>
      <c r="K42" s="3" t="s">
        <v>69</v>
      </c>
      <c r="L42" s="57">
        <f>$E$2</f>
        <v>0.00002618254545</v>
      </c>
      <c r="M42" s="3"/>
    </row>
    <row r="43">
      <c r="A43" s="11" t="s">
        <v>106</v>
      </c>
      <c r="B43" s="3" t="s">
        <v>72</v>
      </c>
      <c r="C43" s="57">
        <f>($G$1*((G42-G41)/G41))*$G$5</f>
        <v>0.000000002947286854</v>
      </c>
      <c r="D43" s="3" t="s">
        <v>72</v>
      </c>
      <c r="E43" s="78">
        <f>$E$3</f>
        <v>0.0000000001551203607</v>
      </c>
      <c r="F43" s="53" t="s">
        <v>75</v>
      </c>
      <c r="G43" s="80">
        <f>sum(C42:C45)+sum(C47:C48)</f>
        <v>0.001088898676</v>
      </c>
      <c r="H43" s="3" t="s">
        <v>72</v>
      </c>
      <c r="I43" s="57">
        <f>$E$3</f>
        <v>0.0000000001551203607</v>
      </c>
      <c r="J43" s="3"/>
      <c r="K43" s="3" t="s">
        <v>72</v>
      </c>
      <c r="L43" s="57">
        <f>$E$3</f>
        <v>0.0000000001551203607</v>
      </c>
      <c r="M43" s="3"/>
    </row>
    <row r="44">
      <c r="A44" s="106">
        <v>1571.0</v>
      </c>
      <c r="B44" s="3" t="s">
        <v>74</v>
      </c>
      <c r="C44" s="57">
        <f>$G$1*((G42-G41)/G41)</f>
        <v>0.0004974683636</v>
      </c>
      <c r="D44" s="3" t="s">
        <v>74</v>
      </c>
      <c r="E44" s="57">
        <f>$G$1</f>
        <v>0.00002618254545</v>
      </c>
      <c r="F44" s="3" t="s">
        <v>85</v>
      </c>
      <c r="G44" s="60">
        <f>Round(G42/G41,0)</f>
        <v>20</v>
      </c>
      <c r="H44" s="3" t="s">
        <v>74</v>
      </c>
      <c r="I44" s="57">
        <f>$G$1</f>
        <v>0.00002618254545</v>
      </c>
      <c r="J44" s="3"/>
      <c r="K44" s="8" t="s">
        <v>74</v>
      </c>
      <c r="L44" s="57">
        <f>$G$1</f>
        <v>0.00002618254545</v>
      </c>
      <c r="M44" s="3"/>
    </row>
    <row r="45">
      <c r="A45" s="3"/>
      <c r="B45" s="3" t="s">
        <v>76</v>
      </c>
      <c r="C45" s="57">
        <f>$C$5</f>
        <v>0.0000000003102407215</v>
      </c>
      <c r="D45" s="3"/>
      <c r="E45" s="3"/>
      <c r="F45" s="3"/>
      <c r="G45" s="3"/>
      <c r="H45" s="3"/>
      <c r="I45" s="3"/>
      <c r="J45" s="3"/>
      <c r="K45" s="3"/>
      <c r="L45" s="3"/>
      <c r="M45" s="8"/>
    </row>
    <row r="46">
      <c r="A46" s="60">
        <f>A36+A44</f>
        <v>5121</v>
      </c>
      <c r="B46" s="61" t="s">
        <v>77</v>
      </c>
      <c r="C46" s="73">
        <f>(E39-(E37*A44))-sum(C42:C45)</f>
        <v>0.8650737712</v>
      </c>
      <c r="D46" s="61" t="s">
        <v>77</v>
      </c>
      <c r="E46" s="49">
        <f>(E39-(A44*E37))-(sum(E42:E44))</f>
        <v>0.8655603496</v>
      </c>
      <c r="F46" s="3"/>
      <c r="G46" s="3"/>
      <c r="H46" s="61" t="s">
        <v>77</v>
      </c>
      <c r="I46" s="49">
        <f>(I41-(sum(I42:I44)))</f>
        <v>0.0005291351933</v>
      </c>
      <c r="J46" s="3"/>
      <c r="K46" s="4" t="s">
        <v>77</v>
      </c>
      <c r="L46" s="49">
        <f>(L41-(sum(L42:L44)))</f>
        <v>0.8640415229</v>
      </c>
      <c r="M46" s="3"/>
    </row>
    <row r="47">
      <c r="A47" s="3"/>
      <c r="B47" s="3" t="s">
        <v>80</v>
      </c>
      <c r="C47" s="57">
        <f>($G$1*(((G42-G41)/G41)+1))</f>
        <v>0.0005236509091</v>
      </c>
      <c r="D47" s="3" t="s">
        <v>81</v>
      </c>
      <c r="E47" s="57">
        <f>$E$7</f>
        <v>0.00002618614835</v>
      </c>
      <c r="F47" s="3"/>
      <c r="G47" s="67"/>
      <c r="H47" s="3" t="s">
        <v>81</v>
      </c>
      <c r="I47" s="57">
        <f>$E$7</f>
        <v>0.00002618614835</v>
      </c>
      <c r="J47" s="3"/>
      <c r="K47" s="3" t="s">
        <v>81</v>
      </c>
      <c r="L47" s="57">
        <f>$E$7</f>
        <v>0.00002618614835</v>
      </c>
      <c r="M47" s="60"/>
    </row>
    <row r="48">
      <c r="A48" s="3"/>
      <c r="B48" s="3" t="s">
        <v>82</v>
      </c>
      <c r="C48" s="57">
        <f>$G$1+((128*5E-11)*(G44-1))</f>
        <v>0.00002630414545</v>
      </c>
      <c r="D48" s="3"/>
      <c r="E48" s="3"/>
      <c r="F48" s="3"/>
      <c r="G48" s="3"/>
      <c r="H48" s="3"/>
      <c r="I48" s="3"/>
      <c r="J48" s="60"/>
      <c r="K48" s="8"/>
      <c r="L48" s="3"/>
      <c r="M48" s="8"/>
    </row>
    <row r="49">
      <c r="A49" s="3"/>
      <c r="B49" s="61" t="s">
        <v>77</v>
      </c>
      <c r="C49" s="49">
        <f>C46-(sum(C47:C48))</f>
        <v>0.8645238162</v>
      </c>
      <c r="D49" s="61" t="s">
        <v>77</v>
      </c>
      <c r="E49" s="49">
        <f>E46-$E$7</f>
        <v>0.8655341635</v>
      </c>
      <c r="F49" s="3"/>
      <c r="G49" s="3"/>
      <c r="H49" s="61" t="s">
        <v>77</v>
      </c>
      <c r="I49" s="49">
        <f>I46-$E$7</f>
        <v>0.000502949045</v>
      </c>
      <c r="J49" s="60">
        <f>I49-(I37*A54)</f>
        <v>-0.04063549002</v>
      </c>
      <c r="K49" s="61" t="s">
        <v>77</v>
      </c>
      <c r="L49" s="49">
        <f>L46-$E$7</f>
        <v>0.8640153367</v>
      </c>
      <c r="M49" s="60">
        <f>L49-(L47*A54)</f>
        <v>0.8228768977</v>
      </c>
    </row>
    <row r="50">
      <c r="A50" s="3"/>
      <c r="B50" s="3"/>
      <c r="C50" s="3"/>
      <c r="D50" s="3"/>
      <c r="E50" s="3"/>
      <c r="F50" s="53"/>
      <c r="G50" s="53"/>
      <c r="H50" s="3"/>
      <c r="I50" s="3"/>
      <c r="J50" s="61" t="s">
        <v>86</v>
      </c>
      <c r="K50" s="60">
        <f>K40+G41</f>
        <v>29</v>
      </c>
    </row>
    <row r="51">
      <c r="A51" s="3"/>
      <c r="B51" s="82" t="s">
        <v>64</v>
      </c>
      <c r="C51" s="3"/>
      <c r="D51" s="61" t="s">
        <v>65</v>
      </c>
      <c r="E51" s="54"/>
      <c r="F51" s="3" t="s">
        <v>70</v>
      </c>
      <c r="G51" s="91">
        <f>ROUND(0.05*G52,0)</f>
        <v>9</v>
      </c>
      <c r="H51" s="98" t="s">
        <v>109</v>
      </c>
      <c r="I51" s="104">
        <f>C49-(A54*sum(C47:C48))</f>
        <v>0.0005444254806</v>
      </c>
      <c r="J51" s="3"/>
      <c r="K51" s="4" t="s">
        <v>84</v>
      </c>
      <c r="L51" s="36">
        <f>L49-(A54*L47)</f>
        <v>0.8228768977</v>
      </c>
      <c r="M51" s="8"/>
    </row>
    <row r="52">
      <c r="A52" s="3"/>
      <c r="B52" s="3" t="s">
        <v>69</v>
      </c>
      <c r="C52" s="57">
        <f>0.000041472</f>
        <v>0.000041472</v>
      </c>
      <c r="D52" s="3" t="s">
        <v>69</v>
      </c>
      <c r="E52" s="78">
        <f>$E$2</f>
        <v>0.00002618254545</v>
      </c>
      <c r="F52" s="3" t="s">
        <v>73</v>
      </c>
      <c r="G52" s="16">
        <f>200-K50</f>
        <v>171</v>
      </c>
      <c r="H52" s="3" t="s">
        <v>69</v>
      </c>
      <c r="I52" s="57">
        <f>$E$2</f>
        <v>0.00002618254545</v>
      </c>
      <c r="J52" s="3"/>
      <c r="K52" s="3" t="s">
        <v>69</v>
      </c>
      <c r="L52" s="57">
        <f>$E$2</f>
        <v>0.00002618254545</v>
      </c>
      <c r="M52" s="3"/>
    </row>
    <row r="53">
      <c r="A53" s="11" t="s">
        <v>106</v>
      </c>
      <c r="B53" s="3" t="s">
        <v>72</v>
      </c>
      <c r="C53" s="57">
        <f>($G$1*((G52-G51)/G51))*$G$5</f>
        <v>0.000000002792166493</v>
      </c>
      <c r="D53" s="3" t="s">
        <v>72</v>
      </c>
      <c r="E53" s="78">
        <f>$E$3</f>
        <v>0.0000000001551203607</v>
      </c>
      <c r="F53" s="53" t="s">
        <v>75</v>
      </c>
      <c r="G53" s="80">
        <f>sum(C52:C55)+sum(C57:C58)</f>
        <v>0.00103652703</v>
      </c>
      <c r="H53" s="3" t="s">
        <v>72</v>
      </c>
      <c r="I53" s="57">
        <f>$E$3</f>
        <v>0.0000000001551203607</v>
      </c>
      <c r="J53" s="3"/>
      <c r="K53" s="3" t="s">
        <v>72</v>
      </c>
      <c r="L53" s="57">
        <f>$E$3</f>
        <v>0.0000000001551203607</v>
      </c>
      <c r="M53" s="3"/>
    </row>
    <row r="54">
      <c r="A54" s="106">
        <v>1571.0</v>
      </c>
      <c r="B54" s="3" t="s">
        <v>74</v>
      </c>
      <c r="C54" s="57">
        <f>$G$1*((G52-G51)/G51)</f>
        <v>0.0004712858182</v>
      </c>
      <c r="D54" s="3" t="s">
        <v>74</v>
      </c>
      <c r="E54" s="57">
        <f>$G$1</f>
        <v>0.00002618254545</v>
      </c>
      <c r="F54" s="3" t="s">
        <v>85</v>
      </c>
      <c r="G54" s="60">
        <f>Round(G52/G51,0)</f>
        <v>19</v>
      </c>
      <c r="H54" s="3" t="s">
        <v>74</v>
      </c>
      <c r="I54" s="57">
        <f>$G$1</f>
        <v>0.00002618254545</v>
      </c>
      <c r="J54" s="3"/>
      <c r="K54" s="8" t="s">
        <v>74</v>
      </c>
      <c r="L54" s="57">
        <f>$G$1</f>
        <v>0.00002618254545</v>
      </c>
      <c r="M54" s="3"/>
    </row>
    <row r="55">
      <c r="A55" s="3"/>
      <c r="B55" s="3" t="s">
        <v>76</v>
      </c>
      <c r="C55" s="57">
        <f>$C$5</f>
        <v>0.0000000003102407215</v>
      </c>
      <c r="D55" s="3"/>
      <c r="E55" s="3"/>
      <c r="F55" s="3"/>
      <c r="G55" s="3"/>
      <c r="H55" s="3"/>
      <c r="I55" s="3"/>
      <c r="J55" s="3"/>
      <c r="K55" s="3"/>
      <c r="L55" s="3"/>
      <c r="M55" s="8"/>
    </row>
    <row r="56">
      <c r="A56" s="60">
        <f>A46+A54</f>
        <v>6692</v>
      </c>
      <c r="B56" s="61" t="s">
        <v>77</v>
      </c>
      <c r="C56" s="73">
        <f>(E49-(E47*A54))-sum(C52:C55)</f>
        <v>0.8238829635</v>
      </c>
      <c r="D56" s="61" t="s">
        <v>77</v>
      </c>
      <c r="E56" s="49">
        <f>(E49-(A54*E47))-(sum(E52:E54))</f>
        <v>0.8243433591</v>
      </c>
      <c r="F56" s="3"/>
      <c r="G56" s="3"/>
      <c r="H56" s="61" t="s">
        <v>77</v>
      </c>
      <c r="I56" s="49">
        <f>(I51-(sum(I52:I54)))</f>
        <v>0.0004920602345</v>
      </c>
      <c r="J56" s="3"/>
      <c r="K56" s="4" t="s">
        <v>77</v>
      </c>
      <c r="L56" s="49">
        <f>(L51-(sum(L52:L54)))</f>
        <v>0.8228245324</v>
      </c>
      <c r="M56" s="3"/>
    </row>
    <row r="57">
      <c r="A57" s="3"/>
      <c r="B57" s="3" t="s">
        <v>80</v>
      </c>
      <c r="C57" s="57">
        <f>($G$1*(((G52-G51)/G51)+1))</f>
        <v>0.0004974683636</v>
      </c>
      <c r="D57" s="3" t="s">
        <v>81</v>
      </c>
      <c r="E57" s="57">
        <f>$E$7</f>
        <v>0.00002618614835</v>
      </c>
      <c r="F57" s="3"/>
      <c r="G57" s="67"/>
      <c r="H57" s="3" t="s">
        <v>81</v>
      </c>
      <c r="I57" s="57">
        <f>$E$7</f>
        <v>0.00002618614835</v>
      </c>
      <c r="J57" s="3"/>
      <c r="K57" s="3" t="s">
        <v>81</v>
      </c>
      <c r="L57" s="57">
        <f>$E$7</f>
        <v>0.00002618614835</v>
      </c>
      <c r="M57" s="60"/>
    </row>
    <row r="58">
      <c r="A58" s="3"/>
      <c r="B58" s="3" t="s">
        <v>82</v>
      </c>
      <c r="C58" s="57">
        <f>$G$1+((128*5E-11)*(G54-1))</f>
        <v>0.00002629774545</v>
      </c>
      <c r="D58" s="3"/>
      <c r="E58" s="3"/>
      <c r="F58" s="3"/>
      <c r="G58" s="3"/>
      <c r="H58" s="3"/>
      <c r="I58" s="3"/>
      <c r="J58" s="60"/>
      <c r="K58" s="8"/>
      <c r="L58" s="3"/>
      <c r="M58" s="8"/>
    </row>
    <row r="59">
      <c r="A59" s="3"/>
      <c r="B59" s="61" t="s">
        <v>77</v>
      </c>
      <c r="C59" s="49">
        <f>C56-(sum(C57:C58))</f>
        <v>0.8233591974</v>
      </c>
      <c r="D59" s="61" t="s">
        <v>77</v>
      </c>
      <c r="E59" s="49">
        <f>E56-$E$7</f>
        <v>0.824317173</v>
      </c>
      <c r="F59" s="3"/>
      <c r="G59" s="3"/>
      <c r="H59" s="61" t="s">
        <v>77</v>
      </c>
      <c r="I59" s="49">
        <f>I56-$E$7</f>
        <v>0.0004658740862</v>
      </c>
      <c r="J59" s="60">
        <f>I59-(I47*306)</f>
        <v>-0.00754708731</v>
      </c>
      <c r="K59" s="61" t="s">
        <v>77</v>
      </c>
      <c r="L59" s="49">
        <f>L56-$E$7</f>
        <v>0.8227983463</v>
      </c>
      <c r="M59" s="60">
        <f>L59-(L57*A54)</f>
        <v>0.7816599072</v>
      </c>
    </row>
    <row r="60">
      <c r="A60" s="3"/>
      <c r="B60" s="3"/>
      <c r="C60" s="3"/>
      <c r="D60" s="3"/>
      <c r="E60" s="3"/>
      <c r="F60" s="53"/>
      <c r="G60" s="53"/>
      <c r="H60" s="3"/>
      <c r="I60" s="3"/>
      <c r="J60" s="61" t="s">
        <v>86</v>
      </c>
      <c r="K60" s="60">
        <f>K50+G51</f>
        <v>38</v>
      </c>
    </row>
    <row r="61">
      <c r="A61" s="3"/>
      <c r="B61" s="82" t="s">
        <v>64</v>
      </c>
      <c r="C61" s="3"/>
      <c r="D61" s="61" t="s">
        <v>65</v>
      </c>
      <c r="E61" s="54"/>
      <c r="F61" s="3" t="s">
        <v>70</v>
      </c>
      <c r="G61" s="91">
        <f>ROUND(0.05*G62,0)</f>
        <v>8</v>
      </c>
      <c r="H61" s="98" t="s">
        <v>110</v>
      </c>
      <c r="I61" s="104">
        <f>C59-(A64*sum(C57:C58))</f>
        <v>0.0005226399763</v>
      </c>
      <c r="J61" s="3"/>
      <c r="K61" s="4" t="s">
        <v>84</v>
      </c>
      <c r="L61" s="36">
        <f>L59-(A64*L57)</f>
        <v>0.7816599072</v>
      </c>
      <c r="M61" s="8"/>
    </row>
    <row r="62">
      <c r="A62" s="3"/>
      <c r="B62" s="3" t="s">
        <v>69</v>
      </c>
      <c r="C62" s="57">
        <f>0.000041472</f>
        <v>0.000041472</v>
      </c>
      <c r="D62" s="3" t="s">
        <v>69</v>
      </c>
      <c r="E62" s="78">
        <f>$E$2</f>
        <v>0.00002618254545</v>
      </c>
      <c r="F62" s="3" t="s">
        <v>73</v>
      </c>
      <c r="G62" s="16">
        <f>200-K60</f>
        <v>162</v>
      </c>
      <c r="H62" s="3" t="s">
        <v>69</v>
      </c>
      <c r="I62" s="57">
        <f>$E$2</f>
        <v>0.00002618254545</v>
      </c>
      <c r="J62" s="3"/>
      <c r="K62" s="3" t="s">
        <v>69</v>
      </c>
      <c r="L62" s="57">
        <f>$E$2</f>
        <v>0.00002618254545</v>
      </c>
      <c r="M62" s="3"/>
    </row>
    <row r="63">
      <c r="A63" s="11" t="s">
        <v>106</v>
      </c>
      <c r="B63" s="3" t="s">
        <v>72</v>
      </c>
      <c r="C63" s="57">
        <f>($G$1*((G62-G61)/G61))*$G$5</f>
        <v>0.000000002986066944</v>
      </c>
      <c r="D63" s="3" t="s">
        <v>72</v>
      </c>
      <c r="E63" s="78">
        <f>$E$3</f>
        <v>0.0000000001551203607</v>
      </c>
      <c r="F63" s="53" t="s">
        <v>75</v>
      </c>
      <c r="G63" s="80">
        <f>sum(C62:C65)+sum(C67:C68)</f>
        <v>0.001101989987</v>
      </c>
      <c r="H63" s="3" t="s">
        <v>72</v>
      </c>
      <c r="I63" s="57">
        <f>$E$3</f>
        <v>0.0000000001551203607</v>
      </c>
      <c r="J63" s="3"/>
      <c r="K63" s="3" t="s">
        <v>72</v>
      </c>
      <c r="L63" s="57">
        <f>$E$3</f>
        <v>0.0000000001551203607</v>
      </c>
      <c r="M63" s="3"/>
    </row>
    <row r="64">
      <c r="A64" s="106">
        <v>1571.0</v>
      </c>
      <c r="B64" s="3" t="s">
        <v>74</v>
      </c>
      <c r="C64" s="57">
        <f>$G$1*((G62-G61)/G61)</f>
        <v>0.000504014</v>
      </c>
      <c r="D64" s="3" t="s">
        <v>74</v>
      </c>
      <c r="E64" s="57">
        <f>$G$1</f>
        <v>0.00002618254545</v>
      </c>
      <c r="F64" s="3" t="s">
        <v>85</v>
      </c>
      <c r="G64" s="60">
        <f>Round(G62/G61,0)</f>
        <v>20</v>
      </c>
      <c r="H64" s="3" t="s">
        <v>74</v>
      </c>
      <c r="I64" s="57">
        <f>$G$1</f>
        <v>0.00002618254545</v>
      </c>
      <c r="J64" s="3"/>
      <c r="K64" s="8" t="s">
        <v>74</v>
      </c>
      <c r="L64" s="57">
        <f>$G$1</f>
        <v>0.00002618254545</v>
      </c>
      <c r="M64" s="3"/>
    </row>
    <row r="65">
      <c r="A65" s="3"/>
      <c r="B65" s="3" t="s">
        <v>76</v>
      </c>
      <c r="C65" s="57">
        <f>$C$5</f>
        <v>0.0000000003102407215</v>
      </c>
      <c r="D65" s="3"/>
      <c r="E65" s="3"/>
      <c r="F65" s="3"/>
      <c r="G65" s="3"/>
      <c r="H65" s="3"/>
      <c r="I65" s="3"/>
      <c r="J65" s="3"/>
      <c r="K65" s="3"/>
      <c r="L65" s="3"/>
      <c r="M65" s="8"/>
    </row>
    <row r="66">
      <c r="A66" s="60">
        <f>A56+A64</f>
        <v>8263</v>
      </c>
      <c r="B66" s="61" t="s">
        <v>77</v>
      </c>
      <c r="C66" s="73">
        <f>(E59-(E57*A64))-sum(C62:C65)</f>
        <v>0.7826332446</v>
      </c>
      <c r="D66" s="61" t="s">
        <v>77</v>
      </c>
      <c r="E66" s="49">
        <f>(E59-(A64*E57))-(sum(E62:E64))</f>
        <v>0.7831263687</v>
      </c>
      <c r="F66" s="3"/>
      <c r="G66" s="3"/>
      <c r="H66" s="61" t="s">
        <v>77</v>
      </c>
      <c r="I66" s="49">
        <f>(I61-(sum(I62:I64)))</f>
        <v>0.0004702747303</v>
      </c>
      <c r="J66" s="3"/>
      <c r="K66" s="4" t="s">
        <v>77</v>
      </c>
      <c r="L66" s="49">
        <f>(L61-(sum(L62:L64)))</f>
        <v>0.7816075419</v>
      </c>
      <c r="M66" s="3"/>
    </row>
    <row r="67">
      <c r="A67" s="3"/>
      <c r="B67" s="3" t="s">
        <v>80</v>
      </c>
      <c r="C67" s="57">
        <f>($G$1*(((G62-G61)/G61)+1))</f>
        <v>0.0005301965455</v>
      </c>
      <c r="D67" s="3" t="s">
        <v>81</v>
      </c>
      <c r="E67" s="57">
        <f>$E$7</f>
        <v>0.00002618614835</v>
      </c>
      <c r="F67" s="3"/>
      <c r="G67" s="67"/>
      <c r="H67" s="3" t="s">
        <v>81</v>
      </c>
      <c r="I67" s="57">
        <f>$E$7</f>
        <v>0.00002618614835</v>
      </c>
      <c r="J67" s="3"/>
      <c r="K67" s="3" t="s">
        <v>81</v>
      </c>
      <c r="L67" s="57">
        <f>$E$7</f>
        <v>0.00002618614835</v>
      </c>
      <c r="M67" s="60"/>
    </row>
    <row r="68">
      <c r="A68" s="3"/>
      <c r="B68" s="3" t="s">
        <v>82</v>
      </c>
      <c r="C68" s="57">
        <f>$G$1+((128*5E-11)*(G64-1))</f>
        <v>0.00002630414545</v>
      </c>
      <c r="D68" s="3"/>
      <c r="E68" s="3"/>
      <c r="F68" s="3"/>
      <c r="G68" s="3"/>
      <c r="H68" s="3"/>
      <c r="I68" s="3"/>
      <c r="J68" s="60"/>
      <c r="K68" s="8"/>
      <c r="L68" s="3"/>
      <c r="M68" s="8"/>
    </row>
    <row r="69">
      <c r="A69" s="3"/>
      <c r="B69" s="61" t="s">
        <v>77</v>
      </c>
      <c r="C69" s="49">
        <f>C66-(sum(C67:C68))</f>
        <v>0.7820767439</v>
      </c>
      <c r="D69" s="61" t="s">
        <v>77</v>
      </c>
      <c r="E69" s="49">
        <f>E66-$E$7</f>
        <v>0.7831001825</v>
      </c>
      <c r="F69" s="3"/>
      <c r="G69" s="3"/>
      <c r="H69" s="61" t="s">
        <v>77</v>
      </c>
      <c r="I69" s="49">
        <f>I66-$E$7</f>
        <v>0.0004440885819</v>
      </c>
      <c r="J69" s="60">
        <f>I69-(I57*A54)</f>
        <v>-0.04069435048</v>
      </c>
      <c r="K69" s="61" t="s">
        <v>77</v>
      </c>
      <c r="L69" s="49">
        <f>L66-$E$7</f>
        <v>0.7815813558</v>
      </c>
      <c r="M69" s="60">
        <f>L69-(L67*A54)</f>
        <v>0.7404429167</v>
      </c>
    </row>
    <row r="70">
      <c r="A70" s="3"/>
      <c r="B70" s="3"/>
      <c r="C70" s="3"/>
      <c r="D70" s="3"/>
      <c r="E70" s="3"/>
      <c r="F70" s="53"/>
      <c r="G70" s="53"/>
      <c r="H70" s="3"/>
      <c r="I70" s="3"/>
      <c r="J70" s="61" t="s">
        <v>86</v>
      </c>
      <c r="K70" s="60">
        <f>K60+G61</f>
        <v>46</v>
      </c>
    </row>
    <row r="71">
      <c r="A71" s="3"/>
      <c r="B71" s="82" t="s">
        <v>64</v>
      </c>
      <c r="C71" s="3"/>
      <c r="D71" s="61" t="s">
        <v>65</v>
      </c>
      <c r="E71" s="54"/>
      <c r="F71" s="3" t="s">
        <v>70</v>
      </c>
      <c r="G71" s="91">
        <f>ROUND(0.05*G72,0)</f>
        <v>8</v>
      </c>
      <c r="H71" s="98" t="s">
        <v>111</v>
      </c>
      <c r="I71" s="104">
        <f>C69-(A74*sum(C67:C68))</f>
        <v>0.0007497739049</v>
      </c>
      <c r="J71" s="3"/>
      <c r="K71" s="4" t="s">
        <v>84</v>
      </c>
      <c r="L71" s="36">
        <f>L69-(A74*L67)</f>
        <v>0.7448160035</v>
      </c>
      <c r="M71" s="8"/>
    </row>
    <row r="72">
      <c r="A72" s="3"/>
      <c r="B72" s="3" t="s">
        <v>69</v>
      </c>
      <c r="C72" s="57">
        <f>0.000041472</f>
        <v>0.000041472</v>
      </c>
      <c r="D72" s="3" t="s">
        <v>69</v>
      </c>
      <c r="E72" s="78">
        <f>$E$2</f>
        <v>0.00002618254545</v>
      </c>
      <c r="F72" s="3" t="s">
        <v>73</v>
      </c>
      <c r="G72" s="16">
        <f>200-K70</f>
        <v>154</v>
      </c>
      <c r="H72" s="3" t="s">
        <v>69</v>
      </c>
      <c r="I72" s="57">
        <f>$E$2</f>
        <v>0.00002618254545</v>
      </c>
      <c r="J72" s="3"/>
      <c r="K72" s="3" t="s">
        <v>69</v>
      </c>
      <c r="L72" s="57">
        <f>$E$2</f>
        <v>0.00002618254545</v>
      </c>
      <c r="M72" s="3"/>
    </row>
    <row r="73">
      <c r="A73" s="11" t="s">
        <v>106</v>
      </c>
      <c r="B73" s="3" t="s">
        <v>72</v>
      </c>
      <c r="C73" s="57">
        <f>($G$1*((G72-G71)/G71))*$G$5</f>
        <v>0.000000002830946583</v>
      </c>
      <c r="D73" s="3" t="s">
        <v>72</v>
      </c>
      <c r="E73" s="78">
        <f>$E$3</f>
        <v>0.0000000001551203607</v>
      </c>
      <c r="F73" s="53" t="s">
        <v>75</v>
      </c>
      <c r="G73" s="80">
        <f>sum(C72:C75)+sum(C77:C78)</f>
        <v>0.001049618341</v>
      </c>
      <c r="H73" s="3" t="s">
        <v>72</v>
      </c>
      <c r="I73" s="57">
        <f>$E$3</f>
        <v>0.0000000001551203607</v>
      </c>
      <c r="J73" s="3"/>
      <c r="K73" s="3" t="s">
        <v>72</v>
      </c>
      <c r="L73" s="57">
        <f>$E$3</f>
        <v>0.0000000001551203607</v>
      </c>
      <c r="M73" s="3"/>
    </row>
    <row r="74">
      <c r="A74" s="106">
        <v>1404.0</v>
      </c>
      <c r="B74" s="3" t="s">
        <v>74</v>
      </c>
      <c r="C74" s="57">
        <f>$G$1*((G72-G71)/G71)</f>
        <v>0.0004778314545</v>
      </c>
      <c r="D74" s="3" t="s">
        <v>74</v>
      </c>
      <c r="E74" s="57">
        <f>$G$1</f>
        <v>0.00002618254545</v>
      </c>
      <c r="F74" s="3" t="s">
        <v>85</v>
      </c>
      <c r="G74" s="60">
        <f>Round(G72/G71,0)</f>
        <v>19</v>
      </c>
      <c r="H74" s="3" t="s">
        <v>74</v>
      </c>
      <c r="I74" s="57">
        <f>$G$1</f>
        <v>0.00002618254545</v>
      </c>
      <c r="J74" s="3"/>
      <c r="K74" s="8" t="s">
        <v>74</v>
      </c>
      <c r="L74" s="57">
        <f>$G$1</f>
        <v>0.00002618254545</v>
      </c>
      <c r="M74" s="3"/>
    </row>
    <row r="75">
      <c r="A75" s="3"/>
      <c r="B75" s="3" t="s">
        <v>76</v>
      </c>
      <c r="C75" s="57">
        <f>$C$5</f>
        <v>0.0000000003102407215</v>
      </c>
      <c r="D75" s="3"/>
      <c r="E75" s="3"/>
      <c r="F75" s="3"/>
      <c r="G75" s="3"/>
      <c r="H75" s="3"/>
      <c r="I75" s="3"/>
      <c r="J75" s="3"/>
      <c r="K75" s="3"/>
      <c r="L75" s="3"/>
      <c r="M75" s="8"/>
    </row>
    <row r="76">
      <c r="A76" s="60">
        <f>A66+A74</f>
        <v>9667</v>
      </c>
      <c r="B76" s="61" t="s">
        <v>77</v>
      </c>
      <c r="C76" s="73">
        <f>(E69-(E67*A74))-sum(C72:C75)</f>
        <v>0.7458155236</v>
      </c>
      <c r="D76" s="61" t="s">
        <v>77</v>
      </c>
      <c r="E76" s="49">
        <f>(E69-(A74*E67))-(sum(E72:E74))</f>
        <v>0.746282465</v>
      </c>
      <c r="F76" s="3"/>
      <c r="G76" s="3"/>
      <c r="H76" s="61" t="s">
        <v>77</v>
      </c>
      <c r="I76" s="49">
        <f>(I71-(sum(I72:I74)))</f>
        <v>0.0006974086588</v>
      </c>
      <c r="J76" s="3"/>
      <c r="K76" s="4" t="s">
        <v>77</v>
      </c>
      <c r="L76" s="49">
        <f>(L71-(sum(L72:L74)))</f>
        <v>0.7447636383</v>
      </c>
      <c r="M76" s="3"/>
    </row>
    <row r="77">
      <c r="A77" s="3"/>
      <c r="B77" s="3" t="s">
        <v>80</v>
      </c>
      <c r="C77" s="57">
        <f>($G$1*(((G72-G71)/G71)+1))</f>
        <v>0.000504014</v>
      </c>
      <c r="D77" s="3" t="s">
        <v>81</v>
      </c>
      <c r="E77" s="57">
        <f>$E$7</f>
        <v>0.00002618614835</v>
      </c>
      <c r="F77" s="3"/>
      <c r="G77" s="67"/>
      <c r="H77" s="3" t="s">
        <v>81</v>
      </c>
      <c r="I77" s="57">
        <f>$E$7</f>
        <v>0.00002618614835</v>
      </c>
      <c r="J77" s="3"/>
      <c r="K77" s="3" t="s">
        <v>81</v>
      </c>
      <c r="L77" s="57">
        <f>$E$7</f>
        <v>0.00002618614835</v>
      </c>
      <c r="M77" s="60"/>
    </row>
    <row r="78">
      <c r="A78" s="3"/>
      <c r="B78" s="3" t="s">
        <v>82</v>
      </c>
      <c r="C78" s="57">
        <f>$G$1+((128*5E-11)*(G74-1))</f>
        <v>0.00002629774545</v>
      </c>
      <c r="D78" s="3"/>
      <c r="E78" s="3"/>
      <c r="F78" s="3"/>
      <c r="G78" s="3"/>
      <c r="H78" s="3"/>
      <c r="I78" s="3"/>
      <c r="J78" s="60"/>
      <c r="K78" s="8"/>
      <c r="L78" s="3"/>
      <c r="M78" s="8"/>
    </row>
    <row r="79">
      <c r="A79" s="3"/>
      <c r="B79" s="61" t="s">
        <v>77</v>
      </c>
      <c r="C79" s="49">
        <f>C76-(sum(C77:C78))</f>
        <v>0.7452852119</v>
      </c>
      <c r="D79" s="61" t="s">
        <v>77</v>
      </c>
      <c r="E79" s="49">
        <f>E76-$E$7</f>
        <v>0.7462562788</v>
      </c>
      <c r="F79" s="3"/>
      <c r="G79" s="3"/>
      <c r="H79" s="61" t="s">
        <v>77</v>
      </c>
      <c r="I79" s="49">
        <f>I76-$E$7</f>
        <v>0.0006712225105</v>
      </c>
      <c r="J79" s="60">
        <f>I79-(I67*A64)</f>
        <v>-0.04046721655</v>
      </c>
      <c r="K79" s="61" t="s">
        <v>77</v>
      </c>
      <c r="L79" s="49">
        <f>L76-$E$7</f>
        <v>0.7447374521</v>
      </c>
      <c r="M79" s="60">
        <f>L79-(L77*A64)</f>
        <v>0.7035990131</v>
      </c>
    </row>
    <row r="80">
      <c r="A80" s="3"/>
      <c r="B80" s="3"/>
      <c r="C80" s="3"/>
      <c r="D80" s="3"/>
      <c r="E80" s="3"/>
      <c r="F80" s="53"/>
      <c r="G80" s="53"/>
      <c r="H80" s="3"/>
      <c r="I80" s="3"/>
      <c r="J80" s="61" t="s">
        <v>86</v>
      </c>
      <c r="K80" s="60">
        <f>K70+G71</f>
        <v>54</v>
      </c>
    </row>
    <row r="81">
      <c r="A81" s="3"/>
      <c r="B81" s="82" t="s">
        <v>64</v>
      </c>
      <c r="C81" s="3"/>
      <c r="D81" s="61" t="s">
        <v>65</v>
      </c>
      <c r="E81" s="54"/>
      <c r="F81" s="3" t="s">
        <v>70</v>
      </c>
      <c r="G81" s="91">
        <f>ROUND(0.05*G82,0)</f>
        <v>7</v>
      </c>
      <c r="H81" s="98" t="s">
        <v>112</v>
      </c>
      <c r="I81" s="104">
        <f>C79-(A84*sum(C77:C78))</f>
        <v>0.0007275212849</v>
      </c>
      <c r="J81" s="3"/>
      <c r="K81" s="4" t="s">
        <v>84</v>
      </c>
      <c r="L81" s="36">
        <f>L79-(A84*L77)</f>
        <v>0.7079720998</v>
      </c>
      <c r="M81" s="8"/>
    </row>
    <row r="82">
      <c r="A82" s="3"/>
      <c r="B82" s="3" t="s">
        <v>69</v>
      </c>
      <c r="C82" s="57">
        <f>0.000041472</f>
        <v>0.000041472</v>
      </c>
      <c r="D82" s="3" t="s">
        <v>69</v>
      </c>
      <c r="E82" s="78">
        <f>$E$2</f>
        <v>0.00002618254545</v>
      </c>
      <c r="F82" s="3" t="s">
        <v>73</v>
      </c>
      <c r="G82" s="16">
        <f>200-K80</f>
        <v>146</v>
      </c>
      <c r="H82" s="3" t="s">
        <v>69</v>
      </c>
      <c r="I82" s="57">
        <f>$E$2</f>
        <v>0.00002618254545</v>
      </c>
      <c r="J82" s="3"/>
      <c r="K82" s="3" t="s">
        <v>69</v>
      </c>
      <c r="L82" s="57">
        <f>$E$2</f>
        <v>0.00002618254545</v>
      </c>
      <c r="M82" s="3"/>
    </row>
    <row r="83">
      <c r="A83" s="11" t="s">
        <v>106</v>
      </c>
      <c r="B83" s="3" t="s">
        <v>72</v>
      </c>
      <c r="C83" s="57">
        <f>($G$1*((G82-G81)/G81))*$G$5</f>
        <v>0.000000003080247163</v>
      </c>
      <c r="D83" s="3" t="s">
        <v>72</v>
      </c>
      <c r="E83" s="78">
        <f>$E$3</f>
        <v>0.0000000001551203607</v>
      </c>
      <c r="F83" s="53" t="s">
        <v>75</v>
      </c>
      <c r="G83" s="80">
        <f>sum(C82:C85)+sum(C87:C88)</f>
        <v>0.001133789572</v>
      </c>
      <c r="H83" s="3" t="s">
        <v>72</v>
      </c>
      <c r="I83" s="57">
        <f>$E$3</f>
        <v>0.0000000001551203607</v>
      </c>
      <c r="J83" s="3"/>
      <c r="K83" s="3" t="s">
        <v>72</v>
      </c>
      <c r="L83" s="57">
        <f>$E$3</f>
        <v>0.0000000001551203607</v>
      </c>
      <c r="M83" s="3"/>
    </row>
    <row r="84">
      <c r="A84" s="106">
        <v>1404.0</v>
      </c>
      <c r="B84" s="3" t="s">
        <v>74</v>
      </c>
      <c r="C84" s="57">
        <f>$G$1*((G82-G81)/G81)</f>
        <v>0.0005199105455</v>
      </c>
      <c r="D84" s="3" t="s">
        <v>74</v>
      </c>
      <c r="E84" s="57">
        <f>$G$1</f>
        <v>0.00002618254545</v>
      </c>
      <c r="F84" s="3" t="s">
        <v>85</v>
      </c>
      <c r="G84" s="60">
        <f>Round(G82/G81,0)</f>
        <v>21</v>
      </c>
      <c r="H84" s="3" t="s">
        <v>74</v>
      </c>
      <c r="I84" s="57">
        <f>$G$1</f>
        <v>0.00002618254545</v>
      </c>
      <c r="J84" s="3"/>
      <c r="K84" s="8" t="s">
        <v>74</v>
      </c>
      <c r="L84" s="57">
        <f>$G$1</f>
        <v>0.00002618254545</v>
      </c>
      <c r="M84" s="3"/>
    </row>
    <row r="85">
      <c r="A85" s="3"/>
      <c r="B85" s="3" t="s">
        <v>76</v>
      </c>
      <c r="C85" s="57">
        <f>$C$5</f>
        <v>0.0000000003102407215</v>
      </c>
      <c r="D85" s="3"/>
      <c r="E85" s="3"/>
      <c r="F85" s="3"/>
      <c r="G85" s="3"/>
      <c r="H85" s="3"/>
      <c r="I85" s="3"/>
      <c r="J85" s="3"/>
      <c r="K85" s="3"/>
      <c r="L85" s="3"/>
      <c r="M85" s="8"/>
    </row>
    <row r="86">
      <c r="A86" s="60">
        <f>A76+A84</f>
        <v>11071</v>
      </c>
      <c r="B86" s="61" t="s">
        <v>77</v>
      </c>
      <c r="C86" s="73">
        <f>(E79-(E77*A84))-sum(C82:C85)</f>
        <v>0.7089295406</v>
      </c>
      <c r="D86" s="61" t="s">
        <v>77</v>
      </c>
      <c r="E86" s="49">
        <f>(E79-(A84*E77))-(sum(E82:E84))</f>
        <v>0.7094385613</v>
      </c>
      <c r="F86" s="3"/>
      <c r="G86" s="3"/>
      <c r="H86" s="61" t="s">
        <v>77</v>
      </c>
      <c r="I86" s="49">
        <f>(I81-(sum(I82:I84)))</f>
        <v>0.0006751560389</v>
      </c>
      <c r="J86" s="3"/>
      <c r="K86" s="4" t="s">
        <v>77</v>
      </c>
      <c r="L86" s="49">
        <f>(L81-(sum(L82:L84)))</f>
        <v>0.7079197346</v>
      </c>
      <c r="M86" s="3"/>
    </row>
    <row r="87">
      <c r="A87" s="3"/>
      <c r="B87" s="3" t="s">
        <v>80</v>
      </c>
      <c r="C87" s="57">
        <f>($G$1*(((G82-G81)/G81)+1))</f>
        <v>0.0005460930909</v>
      </c>
      <c r="D87" s="3" t="s">
        <v>81</v>
      </c>
      <c r="E87" s="57">
        <f>$E$7</f>
        <v>0.00002618614835</v>
      </c>
      <c r="F87" s="3"/>
      <c r="G87" s="67"/>
      <c r="H87" s="3" t="s">
        <v>81</v>
      </c>
      <c r="I87" s="57">
        <f>$E$7</f>
        <v>0.00002618614835</v>
      </c>
      <c r="J87" s="3"/>
      <c r="K87" s="3" t="s">
        <v>81</v>
      </c>
      <c r="L87" s="57">
        <f>$E$7</f>
        <v>0.00002618614835</v>
      </c>
      <c r="M87" s="60"/>
    </row>
    <row r="88">
      <c r="A88" s="3"/>
      <c r="B88" s="3" t="s">
        <v>82</v>
      </c>
      <c r="C88" s="57">
        <f>$G$1+((128*5E-11)*(G84-1))</f>
        <v>0.00002631054545</v>
      </c>
      <c r="D88" s="3"/>
      <c r="E88" s="3"/>
      <c r="F88" s="3"/>
      <c r="G88" s="3"/>
      <c r="H88" s="3"/>
      <c r="I88" s="3"/>
      <c r="J88" s="60"/>
      <c r="K88" s="8"/>
      <c r="L88" s="3"/>
      <c r="M88" s="8"/>
    </row>
    <row r="89">
      <c r="A89" s="3"/>
      <c r="B89" s="61" t="s">
        <v>77</v>
      </c>
      <c r="C89" s="49">
        <f>C86-(sum(C87:C88))</f>
        <v>0.708357137</v>
      </c>
      <c r="D89" s="61" t="s">
        <v>77</v>
      </c>
      <c r="E89" s="49">
        <f>E86-$E$7</f>
        <v>0.7094123752</v>
      </c>
      <c r="F89" s="3"/>
      <c r="G89" s="3"/>
      <c r="H89" s="61" t="s">
        <v>77</v>
      </c>
      <c r="I89" s="49">
        <f>I86-$E$7</f>
        <v>0.0006489698905</v>
      </c>
      <c r="J89" s="60">
        <f>I89-(I77*A74)</f>
        <v>-0.0361163824</v>
      </c>
      <c r="K89" s="61" t="s">
        <v>77</v>
      </c>
      <c r="L89" s="49">
        <f>L86-$E$7</f>
        <v>0.7078935484</v>
      </c>
      <c r="M89" s="60">
        <f>L89-(L87*A74)</f>
        <v>0.6711281961</v>
      </c>
    </row>
    <row r="90">
      <c r="A90" s="3"/>
      <c r="B90" s="3"/>
      <c r="C90" s="3"/>
      <c r="D90" s="3"/>
      <c r="E90" s="3"/>
      <c r="F90" s="53"/>
      <c r="G90" s="53"/>
      <c r="H90" s="3"/>
      <c r="I90" s="3"/>
      <c r="J90" s="61" t="s">
        <v>86</v>
      </c>
      <c r="K90" s="60">
        <f>K80+G81</f>
        <v>61</v>
      </c>
    </row>
    <row r="91">
      <c r="A91" s="3"/>
      <c r="B91" s="82" t="s">
        <v>64</v>
      </c>
      <c r="C91" s="3"/>
      <c r="D91" s="61" t="s">
        <v>65</v>
      </c>
      <c r="E91" s="54"/>
      <c r="F91" s="3" t="s">
        <v>70</v>
      </c>
      <c r="G91" s="91">
        <f>ROUND(0.05*G92,0)</f>
        <v>7</v>
      </c>
      <c r="H91" s="98" t="s">
        <v>111</v>
      </c>
      <c r="I91" s="104">
        <f>C89-(A94*sum(C87:C88))</f>
        <v>0.0008662424423</v>
      </c>
      <c r="J91" s="3"/>
      <c r="K91" s="4" t="s">
        <v>84</v>
      </c>
      <c r="L91" s="36">
        <f>L89-(A94*L87)</f>
        <v>0.6755274691</v>
      </c>
      <c r="M91" s="8"/>
    </row>
    <row r="92">
      <c r="A92" s="3"/>
      <c r="B92" s="3" t="s">
        <v>69</v>
      </c>
      <c r="C92" s="57">
        <f>0.000041472</f>
        <v>0.000041472</v>
      </c>
      <c r="D92" s="3" t="s">
        <v>69</v>
      </c>
      <c r="E92" s="78">
        <f>$E$2</f>
        <v>0.00002618254545</v>
      </c>
      <c r="F92" s="3" t="s">
        <v>73</v>
      </c>
      <c r="G92" s="16">
        <f>200-K90</f>
        <v>139</v>
      </c>
      <c r="H92" s="3" t="s">
        <v>69</v>
      </c>
      <c r="I92" s="57">
        <f>$E$2</f>
        <v>0.00002618254545</v>
      </c>
      <c r="J92" s="3"/>
      <c r="K92" s="3" t="s">
        <v>69</v>
      </c>
      <c r="L92" s="57">
        <f>$E$2</f>
        <v>0.00002618254545</v>
      </c>
      <c r="M92" s="3"/>
    </row>
    <row r="93">
      <c r="A93" s="11" t="s">
        <v>106</v>
      </c>
      <c r="B93" s="3" t="s">
        <v>72</v>
      </c>
      <c r="C93" s="57">
        <f>($G$1*((G92-G91)/G91))*$G$5</f>
        <v>0.000000002925126802</v>
      </c>
      <c r="D93" s="3" t="s">
        <v>72</v>
      </c>
      <c r="E93" s="78">
        <f>$E$3</f>
        <v>0.0000000001551203607</v>
      </c>
      <c r="F93" s="53" t="s">
        <v>75</v>
      </c>
      <c r="G93" s="80">
        <f>sum(C92:C95)+sum(C97:C98)</f>
        <v>0.001081417926</v>
      </c>
      <c r="H93" s="3" t="s">
        <v>72</v>
      </c>
      <c r="I93" s="57">
        <f>$E$3</f>
        <v>0.0000000001551203607</v>
      </c>
      <c r="J93" s="3"/>
      <c r="K93" s="3" t="s">
        <v>72</v>
      </c>
      <c r="L93" s="57">
        <f>$E$3</f>
        <v>0.0000000001551203607</v>
      </c>
      <c r="M93" s="3"/>
    </row>
    <row r="94">
      <c r="A94" s="106">
        <v>1236.0</v>
      </c>
      <c r="B94" s="3" t="s">
        <v>74</v>
      </c>
      <c r="C94" s="57">
        <f>$G$1*((G92-G91)/G91)</f>
        <v>0.000493728</v>
      </c>
      <c r="D94" s="3" t="s">
        <v>74</v>
      </c>
      <c r="E94" s="57">
        <f>$G$1</f>
        <v>0.00002618254545</v>
      </c>
      <c r="F94" s="3" t="s">
        <v>85</v>
      </c>
      <c r="G94" s="60">
        <f>Round(G92/G91,0)</f>
        <v>20</v>
      </c>
      <c r="H94" s="3" t="s">
        <v>74</v>
      </c>
      <c r="I94" s="57">
        <f>$G$1</f>
        <v>0.00002618254545</v>
      </c>
      <c r="J94" s="3"/>
      <c r="K94" s="8" t="s">
        <v>74</v>
      </c>
      <c r="L94" s="57">
        <f>$G$1</f>
        <v>0.00002618254545</v>
      </c>
      <c r="M94" s="3"/>
    </row>
    <row r="95">
      <c r="A95" s="3"/>
      <c r="B95" s="3" t="s">
        <v>76</v>
      </c>
      <c r="C95" s="57">
        <f>$C$5</f>
        <v>0.0000000003102407215</v>
      </c>
      <c r="D95" s="3"/>
      <c r="E95" s="3"/>
      <c r="F95" s="3"/>
      <c r="G95" s="3"/>
      <c r="H95" s="3"/>
      <c r="I95" s="3"/>
      <c r="J95" s="3"/>
      <c r="K95" s="3"/>
      <c r="L95" s="3"/>
      <c r="M95" s="8"/>
    </row>
    <row r="96">
      <c r="A96" s="60">
        <f>A86+A94</f>
        <v>12307</v>
      </c>
      <c r="B96" s="61" t="s">
        <v>77</v>
      </c>
      <c r="C96" s="73">
        <f>(E89-(E87*A94))-sum(C92:C95)</f>
        <v>0.6765110926</v>
      </c>
      <c r="D96" s="61" t="s">
        <v>77</v>
      </c>
      <c r="E96" s="49">
        <f>(E89-(A94*E87))-(sum(E92:E94))</f>
        <v>0.6769939306</v>
      </c>
      <c r="F96" s="3"/>
      <c r="G96" s="3"/>
      <c r="H96" s="61" t="s">
        <v>77</v>
      </c>
      <c r="I96" s="49">
        <f>(I91-(sum(I92:I94)))</f>
        <v>0.0008138771963</v>
      </c>
      <c r="J96" s="3"/>
      <c r="K96" s="4" t="s">
        <v>77</v>
      </c>
      <c r="L96" s="49">
        <f>(L91-(sum(L92:L94)))</f>
        <v>0.6754751038</v>
      </c>
      <c r="M96" s="3"/>
    </row>
    <row r="97">
      <c r="A97" s="3"/>
      <c r="B97" s="3" t="s">
        <v>80</v>
      </c>
      <c r="C97" s="57">
        <f>($G$1*(((G92-G91)/G91)+1))</f>
        <v>0.0005199105455</v>
      </c>
      <c r="D97" s="3" t="s">
        <v>81</v>
      </c>
      <c r="E97" s="57">
        <f>$E$7</f>
        <v>0.00002618614835</v>
      </c>
      <c r="F97" s="3"/>
      <c r="G97" s="67"/>
      <c r="H97" s="3" t="s">
        <v>81</v>
      </c>
      <c r="I97" s="57">
        <f>$E$7</f>
        <v>0.00002618614835</v>
      </c>
      <c r="J97" s="3"/>
      <c r="K97" s="3" t="s">
        <v>81</v>
      </c>
      <c r="L97" s="57">
        <f>$E$7</f>
        <v>0.00002618614835</v>
      </c>
      <c r="M97" s="60"/>
    </row>
    <row r="98">
      <c r="A98" s="3"/>
      <c r="B98" s="3" t="s">
        <v>82</v>
      </c>
      <c r="C98" s="57">
        <f>$G$1+((128*5E-11)*(G94-1))</f>
        <v>0.00002630414545</v>
      </c>
      <c r="D98" s="3"/>
      <c r="E98" s="3"/>
      <c r="F98" s="3"/>
      <c r="G98" s="3"/>
      <c r="H98" s="3"/>
      <c r="I98" s="3"/>
      <c r="J98" s="60"/>
      <c r="K98" s="8"/>
      <c r="L98" s="3"/>
      <c r="M98" s="8"/>
    </row>
    <row r="99">
      <c r="A99" s="3"/>
      <c r="B99" s="61" t="s">
        <v>77</v>
      </c>
      <c r="C99" s="49">
        <f>C96-(sum(C97:C98))</f>
        <v>0.6759648779</v>
      </c>
      <c r="D99" s="61" t="s">
        <v>77</v>
      </c>
      <c r="E99" s="49">
        <f>E96-$E$7</f>
        <v>0.6769677444</v>
      </c>
      <c r="F99" s="3"/>
      <c r="G99" s="3"/>
      <c r="H99" s="61" t="s">
        <v>77</v>
      </c>
      <c r="I99" s="49">
        <f>I96-$E$7</f>
        <v>0.000787691048</v>
      </c>
      <c r="J99" s="60">
        <f>I99-(I87*A84)</f>
        <v>-0.03597766124</v>
      </c>
      <c r="K99" s="61" t="s">
        <v>77</v>
      </c>
      <c r="L99" s="49">
        <f>L96-$E$7</f>
        <v>0.6754489177</v>
      </c>
      <c r="M99" s="60">
        <f>L99-(L97*A84)</f>
        <v>0.6386835654</v>
      </c>
    </row>
    <row r="100">
      <c r="A100" s="3"/>
      <c r="B100" s="3"/>
      <c r="C100" s="3"/>
      <c r="D100" s="3"/>
      <c r="E100" s="3"/>
      <c r="F100" s="53"/>
      <c r="G100" s="53"/>
      <c r="H100" s="3"/>
      <c r="I100" s="3"/>
      <c r="J100" s="61" t="s">
        <v>86</v>
      </c>
      <c r="K100" s="60">
        <f>K90+G91</f>
        <v>68</v>
      </c>
    </row>
    <row r="101">
      <c r="A101" s="3"/>
      <c r="B101" s="82" t="s">
        <v>64</v>
      </c>
      <c r="C101" s="3"/>
      <c r="D101" s="61" t="s">
        <v>65</v>
      </c>
      <c r="E101" s="54"/>
      <c r="F101" s="3" t="s">
        <v>70</v>
      </c>
      <c r="G101" s="91">
        <f>ROUND(0.05*G102,0)</f>
        <v>7</v>
      </c>
      <c r="H101" s="98" t="s">
        <v>111</v>
      </c>
      <c r="I101" s="104">
        <f>C99-(A104*sum(C97:C98))</f>
        <v>0.0008435199096</v>
      </c>
      <c r="J101" s="3"/>
      <c r="K101" s="4" t="s">
        <v>84</v>
      </c>
      <c r="L101" s="36">
        <f>L99-(A104*L97)</f>
        <v>0.6430828383</v>
      </c>
      <c r="M101" s="8"/>
    </row>
    <row r="102">
      <c r="A102" s="3"/>
      <c r="B102" s="3" t="s">
        <v>69</v>
      </c>
      <c r="C102" s="57">
        <f>0.000041472</f>
        <v>0.000041472</v>
      </c>
      <c r="D102" s="3" t="s">
        <v>69</v>
      </c>
      <c r="E102" s="78">
        <f>$E$2</f>
        <v>0.00002618254545</v>
      </c>
      <c r="F102" s="3" t="s">
        <v>73</v>
      </c>
      <c r="G102" s="16">
        <f>200-K100</f>
        <v>132</v>
      </c>
      <c r="H102" s="3" t="s">
        <v>69</v>
      </c>
      <c r="I102" s="57">
        <f>$E$2</f>
        <v>0.00002618254545</v>
      </c>
      <c r="J102" s="3"/>
      <c r="K102" s="3" t="s">
        <v>69</v>
      </c>
      <c r="L102" s="57">
        <f>$E$2</f>
        <v>0.00002618254545</v>
      </c>
      <c r="M102" s="3"/>
    </row>
    <row r="103">
      <c r="A103" s="11" t="s">
        <v>106</v>
      </c>
      <c r="B103" s="3" t="s">
        <v>72</v>
      </c>
      <c r="C103" s="57">
        <f>($G$1*((G102-G101)/G101))*$G$5</f>
        <v>0.000000002770006442</v>
      </c>
      <c r="D103" s="3" t="s">
        <v>72</v>
      </c>
      <c r="E103" s="78">
        <f>$E$3</f>
        <v>0.0000000001551203607</v>
      </c>
      <c r="F103" s="53" t="s">
        <v>75</v>
      </c>
      <c r="G103" s="80">
        <f>sum(C102:C105)+sum(C107:C108)</f>
        <v>0.00102904628</v>
      </c>
      <c r="H103" s="3" t="s">
        <v>72</v>
      </c>
      <c r="I103" s="57">
        <f>$E$3</f>
        <v>0.0000000001551203607</v>
      </c>
      <c r="J103" s="3"/>
      <c r="K103" s="3" t="s">
        <v>72</v>
      </c>
      <c r="L103" s="57">
        <f>$E$3</f>
        <v>0.0000000001551203607</v>
      </c>
      <c r="M103" s="3"/>
    </row>
    <row r="104">
      <c r="A104" s="106">
        <v>1236.0</v>
      </c>
      <c r="B104" s="3" t="s">
        <v>74</v>
      </c>
      <c r="C104" s="57">
        <f>$G$1*((G102-G101)/G101)</f>
        <v>0.0004675454545</v>
      </c>
      <c r="D104" s="3" t="s">
        <v>74</v>
      </c>
      <c r="E104" s="57">
        <f>$G$1</f>
        <v>0.00002618254545</v>
      </c>
      <c r="F104" s="3" t="s">
        <v>85</v>
      </c>
      <c r="G104" s="60">
        <f>Round(G102/G101,0)</f>
        <v>19</v>
      </c>
      <c r="H104" s="3" t="s">
        <v>74</v>
      </c>
      <c r="I104" s="57">
        <f>$G$1</f>
        <v>0.00002618254545</v>
      </c>
      <c r="J104" s="3"/>
      <c r="K104" s="8" t="s">
        <v>74</v>
      </c>
      <c r="L104" s="57">
        <f>$G$1</f>
        <v>0.00002618254545</v>
      </c>
      <c r="M104" s="3"/>
    </row>
    <row r="105">
      <c r="A105" s="3"/>
      <c r="B105" s="3" t="s">
        <v>76</v>
      </c>
      <c r="C105" s="57">
        <f>$C$5</f>
        <v>0.0000000003102407215</v>
      </c>
      <c r="D105" s="3"/>
      <c r="E105" s="3"/>
      <c r="F105" s="3"/>
      <c r="G105" s="3"/>
      <c r="H105" s="3"/>
      <c r="I105" s="3"/>
      <c r="J105" s="3"/>
      <c r="K105" s="3"/>
      <c r="L105" s="3"/>
      <c r="M105" s="8"/>
    </row>
    <row r="106">
      <c r="A106" s="60">
        <f>A96+A104</f>
        <v>13543</v>
      </c>
      <c r="B106" s="61" t="s">
        <v>77</v>
      </c>
      <c r="C106" s="73">
        <f>(E99-(E97*A104))-sum(C102:C105)</f>
        <v>0.6440926445</v>
      </c>
      <c r="D106" s="61" t="s">
        <v>77</v>
      </c>
      <c r="E106" s="49">
        <f>(E99-(A104*E97))-(sum(E102:E104))</f>
        <v>0.6445492998</v>
      </c>
      <c r="F106" s="3"/>
      <c r="G106" s="3"/>
      <c r="H106" s="61" t="s">
        <v>77</v>
      </c>
      <c r="I106" s="49">
        <f>(I101-(sum(I102:I104)))</f>
        <v>0.0007911546636</v>
      </c>
      <c r="J106" s="3"/>
      <c r="K106" s="4" t="s">
        <v>77</v>
      </c>
      <c r="L106" s="49">
        <f>(L101-(sum(L102:L104)))</f>
        <v>0.6430304731</v>
      </c>
      <c r="M106" s="3"/>
    </row>
    <row r="107">
      <c r="A107" s="3"/>
      <c r="B107" s="3" t="s">
        <v>80</v>
      </c>
      <c r="C107" s="57">
        <f>($G$1*(((G102-G101)/G101)+1))</f>
        <v>0.000493728</v>
      </c>
      <c r="D107" s="3" t="s">
        <v>81</v>
      </c>
      <c r="E107" s="57">
        <f>$E$7</f>
        <v>0.00002618614835</v>
      </c>
      <c r="F107" s="3"/>
      <c r="G107" s="67"/>
      <c r="H107" s="3" t="s">
        <v>81</v>
      </c>
      <c r="I107" s="57">
        <f>$E$7</f>
        <v>0.00002618614835</v>
      </c>
      <c r="J107" s="3"/>
      <c r="K107" s="3" t="s">
        <v>81</v>
      </c>
      <c r="L107" s="57">
        <f>$E$7</f>
        <v>0.00002618614835</v>
      </c>
      <c r="M107" s="60"/>
    </row>
    <row r="108">
      <c r="A108" s="3"/>
      <c r="B108" s="3" t="s">
        <v>82</v>
      </c>
      <c r="C108" s="57">
        <f>$G$1+((128*5E-11)*(G104-1))</f>
        <v>0.00002629774545</v>
      </c>
      <c r="D108" s="3"/>
      <c r="E108" s="3"/>
      <c r="F108" s="3"/>
      <c r="G108" s="3"/>
      <c r="H108" s="3"/>
      <c r="I108" s="3"/>
      <c r="J108" s="60"/>
      <c r="K108" s="8"/>
      <c r="L108" s="3"/>
      <c r="M108" s="8"/>
    </row>
    <row r="109">
      <c r="A109" s="3"/>
      <c r="B109" s="61" t="s">
        <v>77</v>
      </c>
      <c r="C109" s="49">
        <f>C106-(sum(C107:C108))</f>
        <v>0.6435726188</v>
      </c>
      <c r="D109" s="61" t="s">
        <v>77</v>
      </c>
      <c r="E109" s="49">
        <f>E106-$E$7</f>
        <v>0.6445231136</v>
      </c>
      <c r="F109" s="3"/>
      <c r="G109" s="3"/>
      <c r="H109" s="61" t="s">
        <v>77</v>
      </c>
      <c r="I109" s="49">
        <f>I106-$E$7</f>
        <v>0.0007649685152</v>
      </c>
      <c r="J109" s="60">
        <f>I109-(I97*A94)</f>
        <v>-0.03160111085</v>
      </c>
      <c r="K109" s="61" t="s">
        <v>77</v>
      </c>
      <c r="L109" s="49">
        <f>L106-$E$7</f>
        <v>0.6430042869</v>
      </c>
      <c r="M109" s="60">
        <f>L109-(L107*A94)</f>
        <v>0.6106382075</v>
      </c>
    </row>
    <row r="110">
      <c r="A110" s="3"/>
      <c r="B110" s="3"/>
      <c r="C110" s="3"/>
      <c r="D110" s="3"/>
      <c r="E110" s="3"/>
      <c r="F110" s="53"/>
      <c r="G110" s="53"/>
      <c r="H110" s="3"/>
      <c r="I110" s="3"/>
      <c r="J110" s="61" t="s">
        <v>86</v>
      </c>
      <c r="K110" s="60">
        <f>K100+G101</f>
        <v>75</v>
      </c>
    </row>
    <row r="111">
      <c r="A111" s="3"/>
      <c r="B111" s="82" t="s">
        <v>64</v>
      </c>
      <c r="C111" s="3"/>
      <c r="D111" s="61" t="s">
        <v>65</v>
      </c>
      <c r="E111" s="54"/>
      <c r="F111" s="3" t="s">
        <v>70</v>
      </c>
      <c r="G111" s="91">
        <f>ROUND(0.05*G112,0)</f>
        <v>6</v>
      </c>
      <c r="H111" s="98" t="s">
        <v>111</v>
      </c>
      <c r="I111" s="104">
        <f>C109-(A114*sum(C107:C108))</f>
        <v>0.0008207973768</v>
      </c>
      <c r="J111" s="3"/>
      <c r="K111" s="4" t="s">
        <v>84</v>
      </c>
      <c r="L111" s="36">
        <f>L109-(A114*L107)</f>
        <v>0.6106382075</v>
      </c>
      <c r="M111" s="8"/>
    </row>
    <row r="112">
      <c r="A112" s="3"/>
      <c r="B112" s="3" t="s">
        <v>69</v>
      </c>
      <c r="C112" s="57">
        <f>0.000041472</f>
        <v>0.000041472</v>
      </c>
      <c r="D112" s="3" t="s">
        <v>69</v>
      </c>
      <c r="E112" s="78">
        <f>$E$2</f>
        <v>0.00002618254545</v>
      </c>
      <c r="F112" s="3" t="s">
        <v>73</v>
      </c>
      <c r="G112" s="16">
        <f>200-K110</f>
        <v>125</v>
      </c>
      <c r="H112" s="3" t="s">
        <v>69</v>
      </c>
      <c r="I112" s="57">
        <f>$E$2</f>
        <v>0.00002618254545</v>
      </c>
      <c r="J112" s="3"/>
      <c r="K112" s="3" t="s">
        <v>69</v>
      </c>
      <c r="L112" s="57">
        <f>$E$2</f>
        <v>0.00002618254545</v>
      </c>
      <c r="M112" s="3"/>
    </row>
    <row r="113">
      <c r="A113" s="11" t="s">
        <v>106</v>
      </c>
      <c r="B113" s="3" t="s">
        <v>72</v>
      </c>
      <c r="C113" s="57">
        <f>($G$1*((G112-G111)/G111))*$G$5</f>
        <v>0.000000003076553821</v>
      </c>
      <c r="D113" s="3" t="s">
        <v>72</v>
      </c>
      <c r="E113" s="78">
        <f>$E$3</f>
        <v>0.0000000001551203607</v>
      </c>
      <c r="F113" s="53" t="s">
        <v>75</v>
      </c>
      <c r="G113" s="80">
        <f>sum(C112:C115)+sum(C117:C118)</f>
        <v>0.001132542781</v>
      </c>
      <c r="H113" s="3" t="s">
        <v>72</v>
      </c>
      <c r="I113" s="57">
        <f>$E$3</f>
        <v>0.0000000001551203607</v>
      </c>
      <c r="J113" s="3"/>
      <c r="K113" s="3" t="s">
        <v>72</v>
      </c>
      <c r="L113" s="57">
        <f>$E$3</f>
        <v>0.0000000001551203607</v>
      </c>
      <c r="M113" s="3"/>
    </row>
    <row r="114">
      <c r="A114" s="106">
        <v>1236.0</v>
      </c>
      <c r="B114" s="3" t="s">
        <v>74</v>
      </c>
      <c r="C114" s="57">
        <f>$G$1*((G112-G111)/G111)</f>
        <v>0.0005192871515</v>
      </c>
      <c r="D114" s="3" t="s">
        <v>74</v>
      </c>
      <c r="E114" s="57">
        <f>$G$1</f>
        <v>0.00002618254545</v>
      </c>
      <c r="F114" s="3" t="s">
        <v>85</v>
      </c>
      <c r="G114" s="60">
        <f>Round(G112/G111,0)</f>
        <v>21</v>
      </c>
      <c r="H114" s="3" t="s">
        <v>74</v>
      </c>
      <c r="I114" s="57">
        <f>$G$1</f>
        <v>0.00002618254545</v>
      </c>
      <c r="J114" s="3"/>
      <c r="K114" s="8" t="s">
        <v>74</v>
      </c>
      <c r="L114" s="57">
        <f>$G$1</f>
        <v>0.00002618254545</v>
      </c>
      <c r="M114" s="3"/>
    </row>
    <row r="115">
      <c r="A115" s="3"/>
      <c r="B115" s="3" t="s">
        <v>76</v>
      </c>
      <c r="C115" s="57">
        <f>$C$5</f>
        <v>0.0000000003102407215</v>
      </c>
      <c r="D115" s="3"/>
      <c r="E115" s="3"/>
      <c r="F115" s="3"/>
      <c r="G115" s="3"/>
      <c r="H115" s="3"/>
      <c r="I115" s="3"/>
      <c r="J115" s="3"/>
      <c r="K115" s="3"/>
      <c r="L115" s="3"/>
      <c r="M115" s="8"/>
    </row>
    <row r="116">
      <c r="A116" s="60">
        <f>A106+A114</f>
        <v>14779</v>
      </c>
      <c r="B116" s="61" t="s">
        <v>77</v>
      </c>
      <c r="C116" s="73">
        <f>(E109-(E107*A114))-sum(C112:C115)</f>
        <v>0.6115962717</v>
      </c>
      <c r="D116" s="61" t="s">
        <v>77</v>
      </c>
      <c r="E116" s="49">
        <f>(E109-(A114*E107))-(sum(E112:E114))</f>
        <v>0.612104669</v>
      </c>
      <c r="F116" s="3"/>
      <c r="G116" s="3"/>
      <c r="H116" s="61" t="s">
        <v>77</v>
      </c>
      <c r="I116" s="49">
        <f>(I111-(sum(I112:I114)))</f>
        <v>0.0007684321308</v>
      </c>
      <c r="J116" s="3"/>
      <c r="K116" s="4" t="s">
        <v>77</v>
      </c>
      <c r="L116" s="49">
        <f>(L111-(sum(L112:L114)))</f>
        <v>0.6105858423</v>
      </c>
      <c r="M116" s="3"/>
    </row>
    <row r="117">
      <c r="A117" s="3"/>
      <c r="B117" s="3" t="s">
        <v>80</v>
      </c>
      <c r="C117" s="57">
        <f>($G$1*(((G112-G111)/G111)+1))</f>
        <v>0.000545469697</v>
      </c>
      <c r="D117" s="3" t="s">
        <v>81</v>
      </c>
      <c r="E117" s="57">
        <f>$E$7</f>
        <v>0.00002618614835</v>
      </c>
      <c r="F117" s="3"/>
      <c r="G117" s="67"/>
      <c r="H117" s="3" t="s">
        <v>81</v>
      </c>
      <c r="I117" s="57">
        <f>$E$7</f>
        <v>0.00002618614835</v>
      </c>
      <c r="J117" s="3"/>
      <c r="K117" s="3" t="s">
        <v>81</v>
      </c>
      <c r="L117" s="57">
        <f>$E$7</f>
        <v>0.00002618614835</v>
      </c>
      <c r="M117" s="60"/>
    </row>
    <row r="118">
      <c r="A118" s="3"/>
      <c r="B118" s="3" t="s">
        <v>82</v>
      </c>
      <c r="C118" s="57">
        <f>$G$1+((128*5E-11)*(G114-1))</f>
        <v>0.00002631054545</v>
      </c>
      <c r="D118" s="3"/>
      <c r="E118" s="3"/>
      <c r="F118" s="3"/>
      <c r="G118" s="3"/>
      <c r="H118" s="3"/>
      <c r="I118" s="3"/>
      <c r="J118" s="60"/>
      <c r="K118" s="8"/>
      <c r="L118" s="3"/>
      <c r="M118" s="8"/>
    </row>
    <row r="119">
      <c r="A119" s="3"/>
      <c r="B119" s="61" t="s">
        <v>77</v>
      </c>
      <c r="C119" s="49">
        <f>C116-(sum(C117:C118))</f>
        <v>0.6110244915</v>
      </c>
      <c r="D119" s="61" t="s">
        <v>77</v>
      </c>
      <c r="E119" s="49">
        <f>E116-$E$7</f>
        <v>0.6120784829</v>
      </c>
      <c r="F119" s="3"/>
      <c r="G119" s="3"/>
      <c r="H119" s="61" t="s">
        <v>77</v>
      </c>
      <c r="I119" s="49">
        <f>I116-$E$7</f>
        <v>0.0007422459825</v>
      </c>
      <c r="J119" s="60">
        <f>I119-(I107*A104)</f>
        <v>-0.03162383338</v>
      </c>
      <c r="K119" s="61" t="s">
        <v>77</v>
      </c>
      <c r="L119" s="49">
        <f>L116-$E$7</f>
        <v>0.6105596562</v>
      </c>
      <c r="M119" s="60">
        <f>L119-(L117*A104)</f>
        <v>0.5781935768</v>
      </c>
    </row>
    <row r="120">
      <c r="A120" s="3"/>
      <c r="B120" s="3"/>
      <c r="C120" s="3"/>
      <c r="D120" s="3"/>
      <c r="E120" s="3"/>
      <c r="F120" s="53"/>
      <c r="G120" s="53"/>
      <c r="H120" s="3"/>
      <c r="I120" s="3"/>
      <c r="J120" s="61" t="s">
        <v>86</v>
      </c>
      <c r="K120" s="60">
        <f>K110+G111</f>
        <v>81</v>
      </c>
    </row>
    <row r="121">
      <c r="A121" s="3"/>
      <c r="B121" s="82" t="s">
        <v>64</v>
      </c>
      <c r="C121" s="3"/>
      <c r="D121" s="61" t="s">
        <v>65</v>
      </c>
      <c r="E121" s="54"/>
      <c r="F121" s="3" t="s">
        <v>70</v>
      </c>
      <c r="G121" s="91">
        <f>ROUND(0.05*G122,0)</f>
        <v>6</v>
      </c>
      <c r="H121" s="98" t="s">
        <v>111</v>
      </c>
      <c r="I121" s="104">
        <f>C119-(A124*sum(C117:C118))</f>
        <v>0.0009349728309</v>
      </c>
      <c r="J121" s="3"/>
      <c r="K121" s="4" t="s">
        <v>84</v>
      </c>
      <c r="L121" s="36">
        <f>L119-(A124*L117)</f>
        <v>0.5826190359</v>
      </c>
      <c r="M121" s="8"/>
    </row>
    <row r="122">
      <c r="A122" s="3"/>
      <c r="B122" s="3" t="s">
        <v>69</v>
      </c>
      <c r="C122" s="57">
        <f>0.000041472</f>
        <v>0.000041472</v>
      </c>
      <c r="D122" s="3" t="s">
        <v>69</v>
      </c>
      <c r="E122" s="78">
        <f>$E$2</f>
        <v>0.00002618254545</v>
      </c>
      <c r="F122" s="3" t="s">
        <v>73</v>
      </c>
      <c r="G122" s="16">
        <f>200-K120</f>
        <v>119</v>
      </c>
      <c r="H122" s="3" t="s">
        <v>69</v>
      </c>
      <c r="I122" s="57">
        <f>$E$2</f>
        <v>0.00002618254545</v>
      </c>
      <c r="J122" s="3"/>
      <c r="K122" s="3" t="s">
        <v>69</v>
      </c>
      <c r="L122" s="57">
        <f>$E$2</f>
        <v>0.00002618254545</v>
      </c>
      <c r="M122" s="3"/>
    </row>
    <row r="123">
      <c r="A123" s="11" t="s">
        <v>106</v>
      </c>
      <c r="B123" s="3" t="s">
        <v>72</v>
      </c>
      <c r="C123" s="57">
        <f>($G$1*((G122-G121)/G121))*$G$5</f>
        <v>0.00000000292143346</v>
      </c>
      <c r="D123" s="3" t="s">
        <v>72</v>
      </c>
      <c r="E123" s="78">
        <f>$E$3</f>
        <v>0.0000000001551203607</v>
      </c>
      <c r="F123" s="53" t="s">
        <v>75</v>
      </c>
      <c r="G123" s="80">
        <f>sum(C122:C125)+sum(C127:C128)</f>
        <v>0.001080171135</v>
      </c>
      <c r="H123" s="3" t="s">
        <v>72</v>
      </c>
      <c r="I123" s="57">
        <f>$E$3</f>
        <v>0.0000000001551203607</v>
      </c>
      <c r="J123" s="3"/>
      <c r="K123" s="3" t="s">
        <v>72</v>
      </c>
      <c r="L123" s="57">
        <f>$E$3</f>
        <v>0.0000000001551203607</v>
      </c>
      <c r="M123" s="3"/>
    </row>
    <row r="124">
      <c r="A124" s="106">
        <v>1067.0</v>
      </c>
      <c r="B124" s="3" t="s">
        <v>74</v>
      </c>
      <c r="C124" s="57">
        <f>$G$1*((G122-G121)/G121)</f>
        <v>0.0004931046061</v>
      </c>
      <c r="D124" s="3" t="s">
        <v>74</v>
      </c>
      <c r="E124" s="57">
        <f>$G$1</f>
        <v>0.00002618254545</v>
      </c>
      <c r="F124" s="3" t="s">
        <v>85</v>
      </c>
      <c r="G124" s="60">
        <f>Round(G122/G121,0)</f>
        <v>20</v>
      </c>
      <c r="H124" s="3" t="s">
        <v>74</v>
      </c>
      <c r="I124" s="57">
        <f>$G$1</f>
        <v>0.00002618254545</v>
      </c>
      <c r="J124" s="3"/>
      <c r="K124" s="8" t="s">
        <v>74</v>
      </c>
      <c r="L124" s="57">
        <f>$G$1</f>
        <v>0.00002618254545</v>
      </c>
      <c r="M124" s="3"/>
    </row>
    <row r="125">
      <c r="A125" s="3"/>
      <c r="B125" s="3" t="s">
        <v>76</v>
      </c>
      <c r="C125" s="57">
        <f>$C$5</f>
        <v>0.0000000003102407215</v>
      </c>
      <c r="D125" s="3"/>
      <c r="E125" s="3"/>
      <c r="F125" s="3"/>
      <c r="G125" s="3"/>
      <c r="H125" s="3"/>
      <c r="I125" s="3"/>
      <c r="J125" s="3"/>
      <c r="K125" s="3"/>
      <c r="L125" s="3"/>
      <c r="M125" s="8"/>
    </row>
    <row r="126">
      <c r="A126" s="60">
        <f>A116+A124</f>
        <v>15846</v>
      </c>
      <c r="B126" s="61" t="s">
        <v>77</v>
      </c>
      <c r="C126" s="73">
        <f>(E119-(E117*A124))-sum(C122:C125)</f>
        <v>0.5836032828</v>
      </c>
      <c r="D126" s="61" t="s">
        <v>77</v>
      </c>
      <c r="E126" s="49">
        <f>(E119-(A124*E117))-(sum(E122:E124))</f>
        <v>0.5840854973</v>
      </c>
      <c r="F126" s="3"/>
      <c r="G126" s="3"/>
      <c r="H126" s="61" t="s">
        <v>77</v>
      </c>
      <c r="I126" s="49">
        <f>(I121-(sum(I122:I124)))</f>
        <v>0.0008826075849</v>
      </c>
      <c r="J126" s="3"/>
      <c r="K126" s="4" t="s">
        <v>77</v>
      </c>
      <c r="L126" s="49">
        <f>(L121-(sum(L122:L124)))</f>
        <v>0.5825666706</v>
      </c>
      <c r="M126" s="3"/>
    </row>
    <row r="127">
      <c r="A127" s="3"/>
      <c r="B127" s="3" t="s">
        <v>80</v>
      </c>
      <c r="C127" s="57">
        <f>($G$1*(((G122-G121)/G121)+1))</f>
        <v>0.0005192871515</v>
      </c>
      <c r="D127" s="3" t="s">
        <v>81</v>
      </c>
      <c r="E127" s="57">
        <f>$E$7</f>
        <v>0.00002618614835</v>
      </c>
      <c r="F127" s="3"/>
      <c r="G127" s="67"/>
      <c r="H127" s="3" t="s">
        <v>81</v>
      </c>
      <c r="I127" s="57">
        <f>$E$7</f>
        <v>0.00002618614835</v>
      </c>
      <c r="J127" s="3"/>
      <c r="K127" s="3" t="s">
        <v>81</v>
      </c>
      <c r="L127" s="57">
        <f>$E$7</f>
        <v>0.00002618614835</v>
      </c>
      <c r="M127" s="60"/>
    </row>
    <row r="128">
      <c r="A128" s="3"/>
      <c r="B128" s="3" t="s">
        <v>82</v>
      </c>
      <c r="C128" s="57">
        <f>$G$1+((128*5E-11)*(G124-1))</f>
        <v>0.00002630414545</v>
      </c>
      <c r="D128" s="3"/>
      <c r="E128" s="3"/>
      <c r="F128" s="3"/>
      <c r="G128" s="3"/>
      <c r="H128" s="3"/>
      <c r="I128" s="3"/>
      <c r="J128" s="60"/>
      <c r="K128" s="8"/>
      <c r="L128" s="3"/>
      <c r="M128" s="8"/>
    </row>
    <row r="129">
      <c r="A129" s="3"/>
      <c r="B129" s="61" t="s">
        <v>77</v>
      </c>
      <c r="C129" s="49">
        <f>C126-(sum(C127:C128))</f>
        <v>0.5830576915</v>
      </c>
      <c r="D129" s="61" t="s">
        <v>77</v>
      </c>
      <c r="E129" s="49">
        <f>E126-$E$7</f>
        <v>0.5840593112</v>
      </c>
      <c r="F129" s="3"/>
      <c r="G129" s="3"/>
      <c r="H129" s="61" t="s">
        <v>77</v>
      </c>
      <c r="I129" s="49">
        <f>I126-$E$7</f>
        <v>0.0008564214365</v>
      </c>
      <c r="J129" s="60">
        <f>I129-(I117*A114)</f>
        <v>-0.03150965793</v>
      </c>
      <c r="K129" s="61" t="s">
        <v>77</v>
      </c>
      <c r="L129" s="49">
        <f>L126-$E$7</f>
        <v>0.5825404845</v>
      </c>
      <c r="M129" s="60">
        <f>L129-(L127*A114)</f>
        <v>0.5501744051</v>
      </c>
    </row>
    <row r="130">
      <c r="A130" s="3"/>
      <c r="B130" s="3"/>
      <c r="C130" s="3"/>
      <c r="D130" s="3"/>
      <c r="E130" s="3"/>
      <c r="F130" s="53"/>
      <c r="G130" s="53"/>
      <c r="H130" s="3"/>
      <c r="I130" s="3"/>
      <c r="J130" s="61" t="s">
        <v>86</v>
      </c>
      <c r="K130" s="60">
        <f>K120+G121</f>
        <v>87</v>
      </c>
    </row>
    <row r="131">
      <c r="A131" s="3"/>
      <c r="B131" s="82" t="s">
        <v>64</v>
      </c>
      <c r="C131" s="3"/>
      <c r="D131" s="61" t="s">
        <v>65</v>
      </c>
      <c r="E131" s="54"/>
      <c r="F131" s="3" t="s">
        <v>70</v>
      </c>
      <c r="G131" s="91">
        <f>ROUND(0.05*G132,0)</f>
        <v>6</v>
      </c>
      <c r="H131" s="98" t="s">
        <v>111</v>
      </c>
      <c r="I131" s="104">
        <f>C129-(A134*sum(C127:C128))</f>
        <v>0.0009117775882</v>
      </c>
      <c r="J131" s="3"/>
      <c r="K131" s="4" t="s">
        <v>84</v>
      </c>
      <c r="L131" s="36">
        <f>L129-(A134*L127)</f>
        <v>0.5545998642</v>
      </c>
      <c r="M131" s="8"/>
    </row>
    <row r="132">
      <c r="A132" s="3"/>
      <c r="B132" s="3" t="s">
        <v>69</v>
      </c>
      <c r="C132" s="57">
        <f>0.000041472</f>
        <v>0.000041472</v>
      </c>
      <c r="D132" s="3" t="s">
        <v>69</v>
      </c>
      <c r="E132" s="78">
        <f>$E$2</f>
        <v>0.00002618254545</v>
      </c>
      <c r="F132" s="3" t="s">
        <v>73</v>
      </c>
      <c r="G132" s="16">
        <f>200-K130</f>
        <v>113</v>
      </c>
      <c r="H132" s="3" t="s">
        <v>69</v>
      </c>
      <c r="I132" s="57">
        <f>$E$2</f>
        <v>0.00002618254545</v>
      </c>
      <c r="J132" s="3"/>
      <c r="K132" s="3" t="s">
        <v>69</v>
      </c>
      <c r="L132" s="57">
        <f>$E$2</f>
        <v>0.00002618254545</v>
      </c>
      <c r="M132" s="3"/>
    </row>
    <row r="133">
      <c r="A133" s="11" t="s">
        <v>106</v>
      </c>
      <c r="B133" s="3" t="s">
        <v>72</v>
      </c>
      <c r="C133" s="57">
        <f>($G$1*((G132-G131)/G131))*$G$5</f>
        <v>0.0000000027663131</v>
      </c>
      <c r="D133" s="3" t="s">
        <v>72</v>
      </c>
      <c r="E133" s="78">
        <f>$E$3</f>
        <v>0.0000000001551203607</v>
      </c>
      <c r="F133" s="53" t="s">
        <v>75</v>
      </c>
      <c r="G133" s="80">
        <f>sum(C132:C135)+sum(C137:C138)</f>
        <v>0.001027799489</v>
      </c>
      <c r="H133" s="3" t="s">
        <v>72</v>
      </c>
      <c r="I133" s="57">
        <f>$E$3</f>
        <v>0.0000000001551203607</v>
      </c>
      <c r="J133" s="3"/>
      <c r="K133" s="3" t="s">
        <v>72</v>
      </c>
      <c r="L133" s="57">
        <f>$E$3</f>
        <v>0.0000000001551203607</v>
      </c>
      <c r="M133" s="3"/>
    </row>
    <row r="134">
      <c r="A134" s="106">
        <v>1067.0</v>
      </c>
      <c r="B134" s="3" t="s">
        <v>74</v>
      </c>
      <c r="C134" s="57">
        <f>$G$1*((G132-G131)/G131)</f>
        <v>0.0004669220606</v>
      </c>
      <c r="D134" s="3" t="s">
        <v>74</v>
      </c>
      <c r="E134" s="57">
        <f>$G$1</f>
        <v>0.00002618254545</v>
      </c>
      <c r="F134" s="3" t="s">
        <v>85</v>
      </c>
      <c r="G134" s="60">
        <f>Round(G132/G131,0)</f>
        <v>19</v>
      </c>
      <c r="H134" s="3" t="s">
        <v>74</v>
      </c>
      <c r="I134" s="57">
        <f>$G$1</f>
        <v>0.00002618254545</v>
      </c>
      <c r="J134" s="3"/>
      <c r="K134" s="8" t="s">
        <v>74</v>
      </c>
      <c r="L134" s="57">
        <f>$G$1</f>
        <v>0.00002618254545</v>
      </c>
      <c r="M134" s="3"/>
    </row>
    <row r="135">
      <c r="A135" s="3"/>
      <c r="B135" s="3" t="s">
        <v>76</v>
      </c>
      <c r="C135" s="57">
        <f>$C$5</f>
        <v>0.0000000003102407215</v>
      </c>
      <c r="D135" s="3"/>
      <c r="E135" s="3"/>
      <c r="F135" s="3"/>
      <c r="G135" s="3"/>
      <c r="H135" s="3"/>
      <c r="I135" s="3"/>
      <c r="J135" s="3"/>
      <c r="K135" s="3"/>
      <c r="L135" s="3"/>
      <c r="M135" s="8"/>
    </row>
    <row r="136">
      <c r="A136" s="60">
        <f>A126+A134</f>
        <v>16913</v>
      </c>
      <c r="B136" s="61" t="s">
        <v>77</v>
      </c>
      <c r="C136" s="73">
        <f>(E129-(E127*A134))-sum(C132:C135)</f>
        <v>0.5556102938</v>
      </c>
      <c r="D136" s="61" t="s">
        <v>77</v>
      </c>
      <c r="E136" s="49">
        <f>(E129-(A134*E127))-(sum(E132:E134))</f>
        <v>0.5560663257</v>
      </c>
      <c r="F136" s="3"/>
      <c r="G136" s="3"/>
      <c r="H136" s="61" t="s">
        <v>77</v>
      </c>
      <c r="I136" s="49">
        <f>(I131-(sum(I132:I134)))</f>
        <v>0.0008594123422</v>
      </c>
      <c r="J136" s="3"/>
      <c r="K136" s="4" t="s">
        <v>77</v>
      </c>
      <c r="L136" s="49">
        <f>(L131-(sum(L132:L134)))</f>
        <v>0.5545474989</v>
      </c>
      <c r="M136" s="3"/>
    </row>
    <row r="137">
      <c r="A137" s="3"/>
      <c r="B137" s="3" t="s">
        <v>80</v>
      </c>
      <c r="C137" s="57">
        <f>($G$1*(((G132-G131)/G131)+1))</f>
        <v>0.0004931046061</v>
      </c>
      <c r="D137" s="3" t="s">
        <v>81</v>
      </c>
      <c r="E137" s="57">
        <f>$E$7</f>
        <v>0.00002618614835</v>
      </c>
      <c r="F137" s="3"/>
      <c r="G137" s="67"/>
      <c r="H137" s="3" t="s">
        <v>81</v>
      </c>
      <c r="I137" s="57">
        <f>$E$7</f>
        <v>0.00002618614835</v>
      </c>
      <c r="J137" s="3"/>
      <c r="K137" s="3" t="s">
        <v>81</v>
      </c>
      <c r="L137" s="57">
        <f>$E$7</f>
        <v>0.00002618614835</v>
      </c>
      <c r="M137" s="60"/>
    </row>
    <row r="138">
      <c r="A138" s="3"/>
      <c r="B138" s="3" t="s">
        <v>82</v>
      </c>
      <c r="C138" s="57">
        <f>$G$1+((128*5E-11)*(G134-1))</f>
        <v>0.00002629774545</v>
      </c>
      <c r="D138" s="3"/>
      <c r="E138" s="3"/>
      <c r="F138" s="3"/>
      <c r="G138" s="3"/>
      <c r="H138" s="3"/>
      <c r="I138" s="3"/>
      <c r="J138" s="60"/>
      <c r="K138" s="8"/>
      <c r="L138" s="3"/>
      <c r="M138" s="8"/>
    </row>
    <row r="139">
      <c r="A139" s="3"/>
      <c r="B139" s="61" t="s">
        <v>77</v>
      </c>
      <c r="C139" s="49">
        <f>C136-(sum(C137:C138))</f>
        <v>0.5550908914</v>
      </c>
      <c r="D139" s="61" t="s">
        <v>77</v>
      </c>
      <c r="E139" s="49">
        <f>E136-$E$7</f>
        <v>0.5560401395</v>
      </c>
      <c r="F139" s="3"/>
      <c r="G139" s="3"/>
      <c r="H139" s="61" t="s">
        <v>77</v>
      </c>
      <c r="I139" s="49">
        <f>I136-$E$7</f>
        <v>0.0008332261939</v>
      </c>
      <c r="J139" s="60">
        <f>I139-(I127*A124)</f>
        <v>-0.0271073941</v>
      </c>
      <c r="K139" s="61" t="s">
        <v>77</v>
      </c>
      <c r="L139" s="49">
        <f>L136-$E$7</f>
        <v>0.5545213128</v>
      </c>
      <c r="M139" s="60">
        <f>L139-(L137*A124)</f>
        <v>0.5265806925</v>
      </c>
    </row>
    <row r="140">
      <c r="A140" s="3"/>
      <c r="B140" s="3"/>
      <c r="C140" s="3"/>
      <c r="D140" s="3"/>
      <c r="E140" s="3"/>
      <c r="F140" s="53"/>
      <c r="G140" s="53"/>
      <c r="H140" s="3"/>
      <c r="I140" s="3"/>
      <c r="J140" s="61" t="s">
        <v>86</v>
      </c>
      <c r="K140" s="60">
        <f>K130+G131</f>
        <v>93</v>
      </c>
    </row>
    <row r="141">
      <c r="A141" s="3"/>
      <c r="B141" s="82" t="s">
        <v>64</v>
      </c>
      <c r="C141" s="3"/>
      <c r="D141" s="61" t="s">
        <v>65</v>
      </c>
      <c r="E141" s="54"/>
      <c r="F141" s="3" t="s">
        <v>70</v>
      </c>
      <c r="G141" s="91">
        <f>ROUND(0.05*G142,0)</f>
        <v>5</v>
      </c>
      <c r="H141" s="98" t="s">
        <v>111</v>
      </c>
      <c r="I141" s="104">
        <f>C139-(A144*sum(C137:C138))</f>
        <v>0.0008885823456</v>
      </c>
      <c r="J141" s="3"/>
      <c r="K141" s="4" t="s">
        <v>84</v>
      </c>
      <c r="L141" s="36">
        <f>L139-(A144*L137)</f>
        <v>0.5265806925</v>
      </c>
      <c r="M141" s="8"/>
    </row>
    <row r="142">
      <c r="A142" s="3"/>
      <c r="B142" s="3" t="s">
        <v>69</v>
      </c>
      <c r="C142" s="57">
        <f>0.000041472</f>
        <v>0.000041472</v>
      </c>
      <c r="D142" s="3" t="s">
        <v>69</v>
      </c>
      <c r="E142" s="78">
        <f>$E$2</f>
        <v>0.00002618254545</v>
      </c>
      <c r="F142" s="3" t="s">
        <v>73</v>
      </c>
      <c r="G142" s="16">
        <f>200-K140</f>
        <v>107</v>
      </c>
      <c r="H142" s="3" t="s">
        <v>69</v>
      </c>
      <c r="I142" s="57">
        <f>$E$2</f>
        <v>0.00002618254545</v>
      </c>
      <c r="J142" s="3"/>
      <c r="K142" s="3" t="s">
        <v>69</v>
      </c>
      <c r="L142" s="57">
        <f>$E$2</f>
        <v>0.00002618254545</v>
      </c>
      <c r="M142" s="3"/>
    </row>
    <row r="143">
      <c r="A143" s="11" t="s">
        <v>106</v>
      </c>
      <c r="B143" s="3" t="s">
        <v>72</v>
      </c>
      <c r="C143" s="57">
        <f>($G$1*((G142-G141)/G141))*$G$5</f>
        <v>0.000000003164455359</v>
      </c>
      <c r="D143" s="3" t="s">
        <v>72</v>
      </c>
      <c r="E143" s="78">
        <f>$E$3</f>
        <v>0.0000000001551203607</v>
      </c>
      <c r="F143" s="53" t="s">
        <v>75</v>
      </c>
      <c r="G143" s="80">
        <f>sum(C142:C145)+sum(C147:C148)</f>
        <v>0.00116221642</v>
      </c>
      <c r="H143" s="3" t="s">
        <v>72</v>
      </c>
      <c r="I143" s="57">
        <f>$E$3</f>
        <v>0.0000000001551203607</v>
      </c>
      <c r="J143" s="3"/>
      <c r="K143" s="3" t="s">
        <v>72</v>
      </c>
      <c r="L143" s="57">
        <f>$E$3</f>
        <v>0.0000000001551203607</v>
      </c>
      <c r="M143" s="3"/>
    </row>
    <row r="144">
      <c r="A144" s="106">
        <v>1067.0</v>
      </c>
      <c r="B144" s="3" t="s">
        <v>74</v>
      </c>
      <c r="C144" s="57">
        <f>$G$1*((G142-G141)/G141)</f>
        <v>0.0005341239273</v>
      </c>
      <c r="D144" s="3" t="s">
        <v>74</v>
      </c>
      <c r="E144" s="57">
        <f>$G$1</f>
        <v>0.00002618254545</v>
      </c>
      <c r="F144" s="3" t="s">
        <v>85</v>
      </c>
      <c r="G144" s="60">
        <f>Round(G142/G141,0)</f>
        <v>21</v>
      </c>
      <c r="H144" s="3" t="s">
        <v>74</v>
      </c>
      <c r="I144" s="57">
        <f>$G$1</f>
        <v>0.00002618254545</v>
      </c>
      <c r="J144" s="3"/>
      <c r="K144" s="8" t="s">
        <v>74</v>
      </c>
      <c r="L144" s="57">
        <f>$G$1</f>
        <v>0.00002618254545</v>
      </c>
      <c r="M144" s="3"/>
    </row>
    <row r="145">
      <c r="A145" s="3"/>
      <c r="B145" s="3" t="s">
        <v>76</v>
      </c>
      <c r="C145" s="57">
        <f>$C$5</f>
        <v>0.0000000003102407215</v>
      </c>
      <c r="D145" s="3"/>
      <c r="E145" s="3"/>
      <c r="F145" s="3"/>
      <c r="G145" s="3"/>
      <c r="H145" s="3"/>
      <c r="I145" s="3"/>
      <c r="J145" s="3"/>
      <c r="K145" s="3"/>
      <c r="L145" s="3"/>
      <c r="M145" s="8"/>
    </row>
    <row r="146">
      <c r="A146" s="60">
        <f>A136+A144</f>
        <v>17980</v>
      </c>
      <c r="B146" s="61" t="s">
        <v>77</v>
      </c>
      <c r="C146" s="73">
        <f>(E139-(E137*A144))-sum(C142:C145)</f>
        <v>0.5275239198</v>
      </c>
      <c r="D146" s="61" t="s">
        <v>77</v>
      </c>
      <c r="E146" s="49">
        <f>(E139-(A144*E137))-(sum(E142:E144))</f>
        <v>0.528047154</v>
      </c>
      <c r="F146" s="3"/>
      <c r="G146" s="3"/>
      <c r="H146" s="61" t="s">
        <v>77</v>
      </c>
      <c r="I146" s="49">
        <f>(I141-(sum(I142:I144)))</f>
        <v>0.0008362170996</v>
      </c>
      <c r="J146" s="3"/>
      <c r="K146" s="4" t="s">
        <v>77</v>
      </c>
      <c r="L146" s="49">
        <f>(L141-(sum(L142:L144)))</f>
        <v>0.5265283272</v>
      </c>
      <c r="M146" s="3"/>
    </row>
    <row r="147">
      <c r="A147" s="3"/>
      <c r="B147" s="3" t="s">
        <v>80</v>
      </c>
      <c r="C147" s="57">
        <f>($G$1*(((G142-G141)/G141)+1))</f>
        <v>0.0005603064727</v>
      </c>
      <c r="D147" s="3" t="s">
        <v>81</v>
      </c>
      <c r="E147" s="57">
        <f>$E$7</f>
        <v>0.00002618614835</v>
      </c>
      <c r="F147" s="3"/>
      <c r="G147" s="67"/>
      <c r="H147" s="3" t="s">
        <v>81</v>
      </c>
      <c r="I147" s="57">
        <f>$E$7</f>
        <v>0.00002618614835</v>
      </c>
      <c r="J147" s="3"/>
      <c r="K147" s="3" t="s">
        <v>81</v>
      </c>
      <c r="L147" s="57">
        <f>$E$7</f>
        <v>0.00002618614835</v>
      </c>
      <c r="M147" s="60"/>
    </row>
    <row r="148">
      <c r="A148" s="3"/>
      <c r="B148" s="3" t="s">
        <v>82</v>
      </c>
      <c r="C148" s="57">
        <f>$G$1+((128*5E-11)*(G144-1))</f>
        <v>0.00002631054545</v>
      </c>
      <c r="D148" s="3"/>
      <c r="E148" s="3"/>
      <c r="F148" s="3"/>
      <c r="G148" s="3"/>
      <c r="H148" s="3"/>
      <c r="I148" s="3"/>
      <c r="J148" s="60"/>
      <c r="K148" s="8"/>
      <c r="L148" s="3"/>
      <c r="M148" s="8"/>
    </row>
    <row r="149">
      <c r="A149" s="3"/>
      <c r="B149" s="61" t="s">
        <v>77</v>
      </c>
      <c r="C149" s="49">
        <f>C146-(sum(C147:C148))</f>
        <v>0.5269373028</v>
      </c>
      <c r="D149" s="61" t="s">
        <v>77</v>
      </c>
      <c r="E149" s="49">
        <f>E146-$E$7</f>
        <v>0.5280209678</v>
      </c>
      <c r="F149" s="3"/>
      <c r="G149" s="3"/>
      <c r="H149" s="61" t="s">
        <v>77</v>
      </c>
      <c r="I149" s="49">
        <f>I146-$E$7</f>
        <v>0.0008100309512</v>
      </c>
      <c r="J149" s="60">
        <f>I149-(I137*A134)</f>
        <v>-0.02713058934</v>
      </c>
      <c r="K149" s="61" t="s">
        <v>77</v>
      </c>
      <c r="L149" s="49">
        <f>L146-$E$7</f>
        <v>0.5265021411</v>
      </c>
      <c r="M149" s="60">
        <f>L149-(L147*A134)</f>
        <v>0.4985615208</v>
      </c>
    </row>
    <row r="150">
      <c r="A150" s="3"/>
      <c r="B150" s="3"/>
      <c r="C150" s="3"/>
      <c r="D150" s="3"/>
      <c r="E150" s="3"/>
      <c r="F150" s="53"/>
      <c r="G150" s="53"/>
      <c r="H150" s="3"/>
      <c r="I150" s="3"/>
      <c r="J150" s="61" t="s">
        <v>86</v>
      </c>
      <c r="K150" s="60">
        <f>K140+G141</f>
        <v>98</v>
      </c>
    </row>
    <row r="151">
      <c r="A151" s="3"/>
      <c r="B151" s="82" t="s">
        <v>64</v>
      </c>
      <c r="C151" s="3"/>
      <c r="D151" s="61" t="s">
        <v>65</v>
      </c>
      <c r="E151" s="54"/>
      <c r="F151" s="3" t="s">
        <v>70</v>
      </c>
      <c r="G151" s="91">
        <f>ROUND(0.05*G152,0)</f>
        <v>5</v>
      </c>
      <c r="H151" s="98" t="s">
        <v>111</v>
      </c>
      <c r="I151" s="104">
        <f>C149-(A154*sum(C147:C148))</f>
        <v>0.000741837483</v>
      </c>
      <c r="J151" s="3"/>
      <c r="K151" s="4" t="s">
        <v>84</v>
      </c>
      <c r="L151" s="36">
        <f>L149-(A154*L147)</f>
        <v>0.503013166</v>
      </c>
      <c r="M151" s="8"/>
    </row>
    <row r="152">
      <c r="A152" s="3"/>
      <c r="B152" s="3" t="s">
        <v>69</v>
      </c>
      <c r="C152" s="57">
        <f>0.000041472</f>
        <v>0.000041472</v>
      </c>
      <c r="D152" s="3" t="s">
        <v>69</v>
      </c>
      <c r="E152" s="78">
        <f>$E$2</f>
        <v>0.00002618254545</v>
      </c>
      <c r="F152" s="3" t="s">
        <v>73</v>
      </c>
      <c r="G152" s="16">
        <f>200-K150</f>
        <v>102</v>
      </c>
      <c r="H152" s="3" t="s">
        <v>69</v>
      </c>
      <c r="I152" s="57">
        <f>$E$2</f>
        <v>0.00002618254545</v>
      </c>
      <c r="J152" s="3"/>
      <c r="K152" s="3" t="s">
        <v>69</v>
      </c>
      <c r="L152" s="57">
        <f>$E$2</f>
        <v>0.00002618254545</v>
      </c>
      <c r="M152" s="3"/>
    </row>
    <row r="153">
      <c r="A153" s="11" t="s">
        <v>106</v>
      </c>
      <c r="B153" s="3" t="s">
        <v>72</v>
      </c>
      <c r="C153" s="57">
        <f>($G$1*((G152-G151)/G151))*$G$5</f>
        <v>0.000000003009334998</v>
      </c>
      <c r="D153" s="3" t="s">
        <v>72</v>
      </c>
      <c r="E153" s="78">
        <f>$E$3</f>
        <v>0.0000000001551203607</v>
      </c>
      <c r="F153" s="53" t="s">
        <v>75</v>
      </c>
      <c r="G153" s="80">
        <f>sum(C152:C155)+sum(C157:C158)</f>
        <v>0.001109844774</v>
      </c>
      <c r="H153" s="3" t="s">
        <v>72</v>
      </c>
      <c r="I153" s="57">
        <f>$E$3</f>
        <v>0.0000000001551203607</v>
      </c>
      <c r="J153" s="3"/>
      <c r="K153" s="3" t="s">
        <v>72</v>
      </c>
      <c r="L153" s="57">
        <f>$E$3</f>
        <v>0.0000000001551203607</v>
      </c>
      <c r="M153" s="3"/>
    </row>
    <row r="154">
      <c r="A154" s="106">
        <v>897.0</v>
      </c>
      <c r="B154" s="3" t="s">
        <v>74</v>
      </c>
      <c r="C154" s="57">
        <f>$G$1*((G152-G151)/G151)</f>
        <v>0.0005079413818</v>
      </c>
      <c r="D154" s="3" t="s">
        <v>74</v>
      </c>
      <c r="E154" s="57">
        <f>$G$1</f>
        <v>0.00002618254545</v>
      </c>
      <c r="F154" s="3" t="s">
        <v>85</v>
      </c>
      <c r="G154" s="60">
        <f>Round(G152/G151,0)</f>
        <v>20</v>
      </c>
      <c r="H154" s="3" t="s">
        <v>74</v>
      </c>
      <c r="I154" s="57">
        <f>$G$1</f>
        <v>0.00002618254545</v>
      </c>
      <c r="J154" s="3"/>
      <c r="K154" s="8" t="s">
        <v>74</v>
      </c>
      <c r="L154" s="57">
        <f>$G$1</f>
        <v>0.00002618254545</v>
      </c>
      <c r="M154" s="3"/>
    </row>
    <row r="155">
      <c r="A155" s="3"/>
      <c r="B155" s="3" t="s">
        <v>76</v>
      </c>
      <c r="C155" s="57">
        <f>$C$5</f>
        <v>0.0000000003102407215</v>
      </c>
      <c r="D155" s="3"/>
      <c r="E155" s="3"/>
      <c r="F155" s="3"/>
      <c r="G155" s="3"/>
      <c r="H155" s="3"/>
      <c r="I155" s="3"/>
      <c r="J155" s="3"/>
      <c r="K155" s="3"/>
      <c r="L155" s="3"/>
      <c r="M155" s="8"/>
    </row>
    <row r="156">
      <c r="A156" s="60">
        <f>A146+A154</f>
        <v>18877</v>
      </c>
      <c r="B156" s="61" t="s">
        <v>77</v>
      </c>
      <c r="C156" s="73">
        <f>(E149-(E147*A154))-sum(C152:C155)</f>
        <v>0.503982576</v>
      </c>
      <c r="D156" s="61" t="s">
        <v>77</v>
      </c>
      <c r="E156" s="49">
        <f>(E149-(A154*E147))-(sum(E152:E154))</f>
        <v>0.5044796275</v>
      </c>
      <c r="F156" s="3"/>
      <c r="G156" s="3"/>
      <c r="H156" s="61" t="s">
        <v>77</v>
      </c>
      <c r="I156" s="49">
        <f>(I151-(sum(I152:I154)))</f>
        <v>0.000689472237</v>
      </c>
      <c r="J156" s="3"/>
      <c r="K156" s="4" t="s">
        <v>77</v>
      </c>
      <c r="L156" s="49">
        <f>(L151-(sum(L152:L154)))</f>
        <v>0.5029608008</v>
      </c>
      <c r="M156" s="3"/>
    </row>
    <row r="157">
      <c r="A157" s="3"/>
      <c r="B157" s="3" t="s">
        <v>80</v>
      </c>
      <c r="C157" s="57">
        <f>($G$1*(((G152-G151)/G151)+1))</f>
        <v>0.0005341239273</v>
      </c>
      <c r="D157" s="3" t="s">
        <v>81</v>
      </c>
      <c r="E157" s="57">
        <f>$E$7</f>
        <v>0.00002618614835</v>
      </c>
      <c r="F157" s="3"/>
      <c r="G157" s="67"/>
      <c r="H157" s="3" t="s">
        <v>81</v>
      </c>
      <c r="I157" s="57">
        <f>$E$7</f>
        <v>0.00002618614835</v>
      </c>
      <c r="J157" s="3"/>
      <c r="K157" s="3" t="s">
        <v>81</v>
      </c>
      <c r="L157" s="57">
        <f>$E$7</f>
        <v>0.00002618614835</v>
      </c>
      <c r="M157" s="60"/>
    </row>
    <row r="158">
      <c r="A158" s="3"/>
      <c r="B158" s="3" t="s">
        <v>82</v>
      </c>
      <c r="C158" s="57">
        <f>$G$1+((128*5E-11)*(G154-1))</f>
        <v>0.00002630414545</v>
      </c>
      <c r="D158" s="3"/>
      <c r="E158" s="3"/>
      <c r="F158" s="3"/>
      <c r="G158" s="3"/>
      <c r="H158" s="3"/>
      <c r="I158" s="3"/>
      <c r="J158" s="60"/>
      <c r="K158" s="8"/>
      <c r="L158" s="3"/>
      <c r="M158" s="8"/>
    </row>
    <row r="159">
      <c r="A159" s="3"/>
      <c r="B159" s="61" t="s">
        <v>77</v>
      </c>
      <c r="C159" s="49">
        <f>C156-(sum(C157:C158))</f>
        <v>0.503422148</v>
      </c>
      <c r="D159" s="61" t="s">
        <v>77</v>
      </c>
      <c r="E159" s="49">
        <f>E156-$E$7</f>
        <v>0.5044534413</v>
      </c>
      <c r="F159" s="3"/>
      <c r="G159" s="3"/>
      <c r="H159" s="61" t="s">
        <v>77</v>
      </c>
      <c r="I159" s="49">
        <f>I156-$E$7</f>
        <v>0.0006632860886</v>
      </c>
      <c r="J159" s="60">
        <f>I159-(I147*A144)</f>
        <v>-0.02727733421</v>
      </c>
      <c r="K159" s="61" t="s">
        <v>77</v>
      </c>
      <c r="L159" s="49">
        <f>L156-$E$7</f>
        <v>0.5029346146</v>
      </c>
      <c r="M159" s="60">
        <f>L159-(L157*A144)</f>
        <v>0.4749939943</v>
      </c>
    </row>
    <row r="160">
      <c r="A160" s="3"/>
      <c r="B160" s="3"/>
      <c r="C160" s="3"/>
      <c r="D160" s="3"/>
      <c r="E160" s="3"/>
      <c r="F160" s="53"/>
      <c r="G160" s="53"/>
      <c r="H160" s="3"/>
      <c r="I160" s="3"/>
      <c r="J160" s="61" t="s">
        <v>86</v>
      </c>
      <c r="K160" s="60">
        <f>K150+G151</f>
        <v>103</v>
      </c>
    </row>
    <row r="161">
      <c r="A161" s="3"/>
      <c r="B161" s="82" t="s">
        <v>64</v>
      </c>
      <c r="C161" s="3"/>
      <c r="D161" s="61" t="s">
        <v>65</v>
      </c>
      <c r="E161" s="54"/>
      <c r="F161" s="3" t="s">
        <v>70</v>
      </c>
      <c r="G161" s="91">
        <f>ROUND(0.05*G162,0)</f>
        <v>5</v>
      </c>
      <c r="H161" s="98" t="s">
        <v>111</v>
      </c>
      <c r="I161" s="104">
        <f>C159-(A164*sum(C157:C158))</f>
        <v>0.0007181667334</v>
      </c>
      <c r="J161" s="3"/>
      <c r="K161" s="4" t="s">
        <v>84</v>
      </c>
      <c r="L161" s="36">
        <f>L159-(A164*L157)</f>
        <v>0.4794456395</v>
      </c>
      <c r="M161" s="8"/>
    </row>
    <row r="162">
      <c r="A162" s="3"/>
      <c r="B162" s="3" t="s">
        <v>69</v>
      </c>
      <c r="C162" s="57">
        <f>0.000041472</f>
        <v>0.000041472</v>
      </c>
      <c r="D162" s="3" t="s">
        <v>69</v>
      </c>
      <c r="E162" s="78">
        <f>$E$2</f>
        <v>0.00002618254545</v>
      </c>
      <c r="F162" s="3" t="s">
        <v>73</v>
      </c>
      <c r="G162" s="16">
        <f>200-K160</f>
        <v>97</v>
      </c>
      <c r="H162" s="3" t="s">
        <v>69</v>
      </c>
      <c r="I162" s="57">
        <f>$E$2</f>
        <v>0.00002618254545</v>
      </c>
      <c r="J162" s="3"/>
      <c r="K162" s="3" t="s">
        <v>69</v>
      </c>
      <c r="L162" s="57">
        <f>$E$2</f>
        <v>0.00002618254545</v>
      </c>
      <c r="M162" s="3"/>
    </row>
    <row r="163">
      <c r="A163" s="11" t="s">
        <v>106</v>
      </c>
      <c r="B163" s="3" t="s">
        <v>72</v>
      </c>
      <c r="C163" s="57">
        <f>($G$1*((G162-G161)/G161))*$G$5</f>
        <v>0.000000002854214637</v>
      </c>
      <c r="D163" s="3" t="s">
        <v>72</v>
      </c>
      <c r="E163" s="78">
        <f>$E$3</f>
        <v>0.0000000001551203607</v>
      </c>
      <c r="F163" s="53" t="s">
        <v>75</v>
      </c>
      <c r="G163" s="80">
        <f>sum(C162:C165)+sum(C167:C168)</f>
        <v>0.001057473128</v>
      </c>
      <c r="H163" s="3" t="s">
        <v>72</v>
      </c>
      <c r="I163" s="57">
        <f>$E$3</f>
        <v>0.0000000001551203607</v>
      </c>
      <c r="J163" s="3"/>
      <c r="K163" s="3" t="s">
        <v>72</v>
      </c>
      <c r="L163" s="57">
        <f>$E$3</f>
        <v>0.0000000001551203607</v>
      </c>
      <c r="M163" s="3"/>
    </row>
    <row r="164">
      <c r="A164" s="106">
        <v>897.0</v>
      </c>
      <c r="B164" s="3" t="s">
        <v>74</v>
      </c>
      <c r="C164" s="57">
        <f>$G$1*((G162-G161)/G161)</f>
        <v>0.0004817588364</v>
      </c>
      <c r="D164" s="3" t="s">
        <v>74</v>
      </c>
      <c r="E164" s="57">
        <f>$G$1</f>
        <v>0.00002618254545</v>
      </c>
      <c r="F164" s="3" t="s">
        <v>85</v>
      </c>
      <c r="G164" s="60">
        <f>Round(G162/G161,0)</f>
        <v>19</v>
      </c>
      <c r="H164" s="3" t="s">
        <v>74</v>
      </c>
      <c r="I164" s="57">
        <f>$G$1</f>
        <v>0.00002618254545</v>
      </c>
      <c r="J164" s="3"/>
      <c r="K164" s="8" t="s">
        <v>74</v>
      </c>
      <c r="L164" s="57">
        <f>$G$1</f>
        <v>0.00002618254545</v>
      </c>
      <c r="M164" s="3"/>
    </row>
    <row r="165">
      <c r="A165" s="3"/>
      <c r="B165" s="3" t="s">
        <v>76</v>
      </c>
      <c r="C165" s="57">
        <f>$C$5</f>
        <v>0.0000000003102407215</v>
      </c>
      <c r="D165" s="3"/>
      <c r="E165" s="3"/>
      <c r="F165" s="3"/>
      <c r="G165" s="3"/>
      <c r="H165" s="3"/>
      <c r="I165" s="3"/>
      <c r="J165" s="3"/>
      <c r="K165" s="3"/>
      <c r="L165" s="3"/>
      <c r="M165" s="8"/>
    </row>
    <row r="166">
      <c r="A166" s="60">
        <f>A156+A164</f>
        <v>19774</v>
      </c>
      <c r="B166" s="61" t="s">
        <v>77</v>
      </c>
      <c r="C166" s="73">
        <f>(E159-(E157*A164))-sum(C162:C165)</f>
        <v>0.4804412323</v>
      </c>
      <c r="D166" s="61" t="s">
        <v>77</v>
      </c>
      <c r="E166" s="49">
        <f>(E159-(A164*E157))-(sum(E162:E164))</f>
        <v>0.480912101</v>
      </c>
      <c r="F166" s="3"/>
      <c r="G166" s="3"/>
      <c r="H166" s="61" t="s">
        <v>77</v>
      </c>
      <c r="I166" s="49">
        <f>(I161-(sum(I162:I164)))</f>
        <v>0.0006658014873</v>
      </c>
      <c r="J166" s="3"/>
      <c r="K166" s="4" t="s">
        <v>77</v>
      </c>
      <c r="L166" s="49">
        <f>(L161-(sum(L162:L164)))</f>
        <v>0.4793932743</v>
      </c>
      <c r="M166" s="3"/>
    </row>
    <row r="167">
      <c r="A167" s="3"/>
      <c r="B167" s="3" t="s">
        <v>80</v>
      </c>
      <c r="C167" s="57">
        <f>($G$1*(((G162-G161)/G161)+1))</f>
        <v>0.0005079413818</v>
      </c>
      <c r="D167" s="3" t="s">
        <v>81</v>
      </c>
      <c r="E167" s="57">
        <f>$E$7</f>
        <v>0.00002618614835</v>
      </c>
      <c r="F167" s="3"/>
      <c r="G167" s="67"/>
      <c r="H167" s="3" t="s">
        <v>81</v>
      </c>
      <c r="I167" s="57">
        <f>$E$7</f>
        <v>0.00002618614835</v>
      </c>
      <c r="J167" s="3"/>
      <c r="K167" s="3" t="s">
        <v>81</v>
      </c>
      <c r="L167" s="57">
        <f>$E$7</f>
        <v>0.00002618614835</v>
      </c>
      <c r="M167" s="60"/>
    </row>
    <row r="168">
      <c r="A168" s="3"/>
      <c r="B168" s="3" t="s">
        <v>82</v>
      </c>
      <c r="C168" s="57">
        <f>$G$1+((128*5E-11)*(G164-1))</f>
        <v>0.00002629774545</v>
      </c>
      <c r="D168" s="3"/>
      <c r="E168" s="3"/>
      <c r="F168" s="3"/>
      <c r="G168" s="3"/>
      <c r="H168" s="3"/>
      <c r="I168" s="3"/>
      <c r="J168" s="60"/>
      <c r="K168" s="8"/>
      <c r="L168" s="3"/>
      <c r="M168" s="8"/>
    </row>
    <row r="169">
      <c r="A169" s="3"/>
      <c r="B169" s="61" t="s">
        <v>77</v>
      </c>
      <c r="C169" s="49">
        <f>C166-(sum(C167:C168))</f>
        <v>0.4799069931</v>
      </c>
      <c r="D169" s="61" t="s">
        <v>77</v>
      </c>
      <c r="E169" s="49">
        <f>E166-$E$7</f>
        <v>0.4808859149</v>
      </c>
      <c r="F169" s="3"/>
      <c r="G169" s="3"/>
      <c r="H169" s="61" t="s">
        <v>77</v>
      </c>
      <c r="I169" s="49">
        <f>I166-$E$7</f>
        <v>0.000639615339</v>
      </c>
      <c r="J169" s="60">
        <f>I169-(I157*A154)</f>
        <v>-0.02284935974</v>
      </c>
      <c r="K169" s="61" t="s">
        <v>77</v>
      </c>
      <c r="L169" s="49">
        <f>L166-$E$7</f>
        <v>0.4793670881</v>
      </c>
      <c r="M169" s="60">
        <f>L169-(L167*A154)</f>
        <v>0.4558781131</v>
      </c>
    </row>
    <row r="170">
      <c r="A170" s="3"/>
      <c r="B170" s="3"/>
      <c r="C170" s="3"/>
      <c r="D170" s="3"/>
      <c r="E170" s="3"/>
      <c r="F170" s="53"/>
      <c r="G170" s="53"/>
      <c r="H170" s="3"/>
      <c r="I170" s="3"/>
      <c r="J170" s="61" t="s">
        <v>86</v>
      </c>
      <c r="K170" s="60">
        <f>K160+G161</f>
        <v>108</v>
      </c>
    </row>
    <row r="171">
      <c r="A171" s="3"/>
      <c r="B171" s="82" t="s">
        <v>64</v>
      </c>
      <c r="C171" s="3"/>
      <c r="D171" s="61" t="s">
        <v>65</v>
      </c>
      <c r="E171" s="54"/>
      <c r="F171" s="3" t="s">
        <v>70</v>
      </c>
      <c r="G171" s="91">
        <f>ROUND(0.05*G172,0)</f>
        <v>5</v>
      </c>
      <c r="H171" s="98" t="s">
        <v>111</v>
      </c>
      <c r="I171" s="104">
        <f>C169-(A174*sum(C167:C168))</f>
        <v>0.0006944959837</v>
      </c>
      <c r="J171" s="3"/>
      <c r="K171" s="4" t="s">
        <v>84</v>
      </c>
      <c r="L171" s="36">
        <f>L169-(A174*L167)</f>
        <v>0.4558781131</v>
      </c>
      <c r="M171" s="8"/>
    </row>
    <row r="172">
      <c r="A172" s="3"/>
      <c r="B172" s="3" t="s">
        <v>69</v>
      </c>
      <c r="C172" s="57">
        <f>0.000041472</f>
        <v>0.000041472</v>
      </c>
      <c r="D172" s="3" t="s">
        <v>69</v>
      </c>
      <c r="E172" s="78">
        <f>$E$2</f>
        <v>0.00002618254545</v>
      </c>
      <c r="F172" s="3" t="s">
        <v>73</v>
      </c>
      <c r="G172" s="16">
        <f>200-K170</f>
        <v>92</v>
      </c>
      <c r="H172" s="3" t="s">
        <v>69</v>
      </c>
      <c r="I172" s="57">
        <f>$E$2</f>
        <v>0.00002618254545</v>
      </c>
      <c r="J172" s="3"/>
      <c r="K172" s="3" t="s">
        <v>69</v>
      </c>
      <c r="L172" s="57">
        <f>$E$2</f>
        <v>0.00002618254545</v>
      </c>
      <c r="M172" s="3"/>
    </row>
    <row r="173">
      <c r="A173" s="11" t="s">
        <v>106</v>
      </c>
      <c r="B173" s="3" t="s">
        <v>72</v>
      </c>
      <c r="C173" s="57">
        <f>($G$1*((G172-G171)/G171))*$G$5</f>
        <v>0.000000002699094277</v>
      </c>
      <c r="D173" s="3" t="s">
        <v>72</v>
      </c>
      <c r="E173" s="78">
        <f>$E$3</f>
        <v>0.0000000001551203607</v>
      </c>
      <c r="F173" s="53" t="s">
        <v>75</v>
      </c>
      <c r="G173" s="80">
        <f>sum(C172:C175)+sum(C177:C178)</f>
        <v>0.001005101482</v>
      </c>
      <c r="H173" s="3" t="s">
        <v>72</v>
      </c>
      <c r="I173" s="57">
        <f>$E$3</f>
        <v>0.0000000001551203607</v>
      </c>
      <c r="J173" s="3"/>
      <c r="K173" s="3" t="s">
        <v>72</v>
      </c>
      <c r="L173" s="57">
        <f>$E$3</f>
        <v>0.0000000001551203607</v>
      </c>
      <c r="M173" s="3"/>
    </row>
    <row r="174">
      <c r="A174" s="106">
        <v>897.0</v>
      </c>
      <c r="B174" s="3" t="s">
        <v>74</v>
      </c>
      <c r="C174" s="57">
        <f>$G$1*((G172-G171)/G171)</f>
        <v>0.0004555762909</v>
      </c>
      <c r="D174" s="3" t="s">
        <v>74</v>
      </c>
      <c r="E174" s="57">
        <f>$G$1</f>
        <v>0.00002618254545</v>
      </c>
      <c r="F174" s="3" t="s">
        <v>85</v>
      </c>
      <c r="G174" s="60">
        <f>Round(G172/G171,0)</f>
        <v>18</v>
      </c>
      <c r="H174" s="3" t="s">
        <v>74</v>
      </c>
      <c r="I174" s="57">
        <f>$G$1</f>
        <v>0.00002618254545</v>
      </c>
      <c r="J174" s="3"/>
      <c r="K174" s="8" t="s">
        <v>74</v>
      </c>
      <c r="L174" s="57">
        <f>$G$1</f>
        <v>0.00002618254545</v>
      </c>
      <c r="M174" s="3"/>
    </row>
    <row r="175">
      <c r="A175" s="3"/>
      <c r="B175" s="3" t="s">
        <v>76</v>
      </c>
      <c r="C175" s="57">
        <f>$C$5</f>
        <v>0.0000000003102407215</v>
      </c>
      <c r="D175" s="3"/>
      <c r="E175" s="3"/>
      <c r="F175" s="3"/>
      <c r="G175" s="3"/>
      <c r="H175" s="3"/>
      <c r="I175" s="3"/>
      <c r="J175" s="3"/>
      <c r="K175" s="3"/>
      <c r="L175" s="3"/>
      <c r="M175" s="8"/>
    </row>
    <row r="176">
      <c r="A176" s="60">
        <f>A166+A174</f>
        <v>20671</v>
      </c>
      <c r="B176" s="61" t="s">
        <v>77</v>
      </c>
      <c r="C176" s="73">
        <f>(E169-(E167*A174))-sum(C172:C175)</f>
        <v>0.4568998885</v>
      </c>
      <c r="D176" s="61" t="s">
        <v>77</v>
      </c>
      <c r="E176" s="49">
        <f>(E169-(A174*E167))-(sum(E172:E174))</f>
        <v>0.4573445746</v>
      </c>
      <c r="F176" s="3"/>
      <c r="G176" s="3"/>
      <c r="H176" s="61" t="s">
        <v>77</v>
      </c>
      <c r="I176" s="49">
        <f>(I171-(sum(I172:I174)))</f>
        <v>0.0006421307377</v>
      </c>
      <c r="J176" s="3"/>
      <c r="K176" s="4" t="s">
        <v>77</v>
      </c>
      <c r="L176" s="49">
        <f>(L171-(sum(L172:L174)))</f>
        <v>0.4558257478</v>
      </c>
      <c r="M176" s="3"/>
    </row>
    <row r="177">
      <c r="A177" s="3"/>
      <c r="B177" s="3" t="s">
        <v>80</v>
      </c>
      <c r="C177" s="57">
        <f>($G$1*(((G172-G171)/G171)+1))</f>
        <v>0.0004817588364</v>
      </c>
      <c r="D177" s="3" t="s">
        <v>81</v>
      </c>
      <c r="E177" s="57">
        <f>$E$7</f>
        <v>0.00002618614835</v>
      </c>
      <c r="F177" s="3"/>
      <c r="G177" s="67"/>
      <c r="H177" s="3" t="s">
        <v>81</v>
      </c>
      <c r="I177" s="57">
        <f>$E$7</f>
        <v>0.00002618614835</v>
      </c>
      <c r="J177" s="3"/>
      <c r="K177" s="3" t="s">
        <v>81</v>
      </c>
      <c r="L177" s="57">
        <f>$E$7</f>
        <v>0.00002618614835</v>
      </c>
      <c r="M177" s="60"/>
    </row>
    <row r="178">
      <c r="A178" s="3"/>
      <c r="B178" s="3" t="s">
        <v>82</v>
      </c>
      <c r="C178" s="57">
        <f>$G$1+((128*5E-11)*(G174-1))</f>
        <v>0.00002629134545</v>
      </c>
      <c r="D178" s="3"/>
      <c r="E178" s="3"/>
      <c r="F178" s="3"/>
      <c r="G178" s="3"/>
      <c r="H178" s="3"/>
      <c r="I178" s="3"/>
      <c r="J178" s="60"/>
      <c r="K178" s="8"/>
      <c r="L178" s="3"/>
      <c r="M178" s="8"/>
    </row>
    <row r="179">
      <c r="A179" s="3"/>
      <c r="B179" s="61" t="s">
        <v>77</v>
      </c>
      <c r="C179" s="49">
        <f>C176-(sum(C177:C178))</f>
        <v>0.4563918383</v>
      </c>
      <c r="D179" s="61" t="s">
        <v>77</v>
      </c>
      <c r="E179" s="49">
        <f>E176-$E$7</f>
        <v>0.4573183884</v>
      </c>
      <c r="F179" s="3"/>
      <c r="G179" s="3"/>
      <c r="H179" s="61" t="s">
        <v>77</v>
      </c>
      <c r="I179" s="49">
        <f>I176-$E$7</f>
        <v>0.0006159445893</v>
      </c>
      <c r="J179" s="60">
        <f>I179-(I167*A164)</f>
        <v>-0.02287303048</v>
      </c>
      <c r="K179" s="61" t="s">
        <v>77</v>
      </c>
      <c r="L179" s="49">
        <f>L176-$E$7</f>
        <v>0.4557995617</v>
      </c>
      <c r="M179" s="60">
        <f>L179-(L177*A164)</f>
        <v>0.4323105866</v>
      </c>
    </row>
    <row r="180">
      <c r="A180" s="3"/>
      <c r="B180" s="3"/>
      <c r="C180" s="3"/>
      <c r="D180" s="3"/>
      <c r="E180" s="3"/>
      <c r="F180" s="53"/>
      <c r="G180" s="53"/>
      <c r="H180" s="3"/>
      <c r="I180" s="3"/>
      <c r="J180" s="61" t="s">
        <v>86</v>
      </c>
      <c r="K180" s="60">
        <f>K170+G171</f>
        <v>113</v>
      </c>
    </row>
    <row r="181">
      <c r="A181" s="3"/>
      <c r="B181" s="82" t="s">
        <v>64</v>
      </c>
      <c r="C181" s="3"/>
      <c r="D181" s="61" t="s">
        <v>65</v>
      </c>
      <c r="E181" s="54"/>
      <c r="F181" s="3" t="s">
        <v>70</v>
      </c>
      <c r="G181" s="91">
        <f>ROUND(0.05*G182,0)</f>
        <v>4</v>
      </c>
      <c r="H181" s="98" t="s">
        <v>111</v>
      </c>
      <c r="I181" s="104">
        <f>C179-(A184*sum(C177:C178))</f>
        <v>0.000670825234</v>
      </c>
      <c r="J181" s="3"/>
      <c r="K181" s="4" t="s">
        <v>84</v>
      </c>
      <c r="L181" s="36">
        <f>L179-(A184*L177)</f>
        <v>0.4323105866</v>
      </c>
      <c r="M181" s="8"/>
    </row>
    <row r="182">
      <c r="A182" s="3"/>
      <c r="B182" s="3" t="s">
        <v>69</v>
      </c>
      <c r="C182" s="57">
        <f>0.000041472</f>
        <v>0.000041472</v>
      </c>
      <c r="D182" s="3" t="s">
        <v>69</v>
      </c>
      <c r="E182" s="78">
        <f>$E$2</f>
        <v>0.00002618254545</v>
      </c>
      <c r="F182" s="3" t="s">
        <v>73</v>
      </c>
      <c r="G182" s="16">
        <f>200-K180</f>
        <v>87</v>
      </c>
      <c r="H182" s="3" t="s">
        <v>69</v>
      </c>
      <c r="I182" s="57">
        <f>$E$2</f>
        <v>0.00002618254545</v>
      </c>
      <c r="J182" s="3"/>
      <c r="K182" s="3" t="s">
        <v>69</v>
      </c>
      <c r="L182" s="57">
        <f>$E$2</f>
        <v>0.00002618254545</v>
      </c>
      <c r="M182" s="3"/>
    </row>
    <row r="183">
      <c r="A183" s="11" t="s">
        <v>106</v>
      </c>
      <c r="B183" s="3" t="s">
        <v>72</v>
      </c>
      <c r="C183" s="57">
        <f>($G$1*((G182-G181)/G181))*$G$5</f>
        <v>0.000000003218747485</v>
      </c>
      <c r="D183" s="3" t="s">
        <v>72</v>
      </c>
      <c r="E183" s="78">
        <f>$E$3</f>
        <v>0.0000000001551203607</v>
      </c>
      <c r="F183" s="53" t="s">
        <v>75</v>
      </c>
      <c r="G183" s="80">
        <f>sum(C182:C185)+sum(C187:C188)</f>
        <v>0.001180550656</v>
      </c>
      <c r="H183" s="3" t="s">
        <v>72</v>
      </c>
      <c r="I183" s="57">
        <f>$E$3</f>
        <v>0.0000000001551203607</v>
      </c>
      <c r="J183" s="3"/>
      <c r="K183" s="3" t="s">
        <v>72</v>
      </c>
      <c r="L183" s="57">
        <f>$E$3</f>
        <v>0.0000000001551203607</v>
      </c>
      <c r="M183" s="3"/>
    </row>
    <row r="184">
      <c r="A184" s="106">
        <v>897.0</v>
      </c>
      <c r="B184" s="3" t="s">
        <v>74</v>
      </c>
      <c r="C184" s="57">
        <f>$G$1*((G182-G181)/G181)</f>
        <v>0.0005432878182</v>
      </c>
      <c r="D184" s="3" t="s">
        <v>74</v>
      </c>
      <c r="E184" s="57">
        <f>$G$1</f>
        <v>0.00002618254545</v>
      </c>
      <c r="F184" s="3" t="s">
        <v>85</v>
      </c>
      <c r="G184" s="60">
        <f>Round(G182/G181,0)</f>
        <v>22</v>
      </c>
      <c r="H184" s="3" t="s">
        <v>74</v>
      </c>
      <c r="I184" s="57">
        <f>$G$1</f>
        <v>0.00002618254545</v>
      </c>
      <c r="J184" s="3"/>
      <c r="K184" s="8" t="s">
        <v>74</v>
      </c>
      <c r="L184" s="57">
        <f>$G$1</f>
        <v>0.00002618254545</v>
      </c>
      <c r="M184" s="3"/>
    </row>
    <row r="185">
      <c r="A185" s="3"/>
      <c r="B185" s="3" t="s">
        <v>76</v>
      </c>
      <c r="C185" s="57">
        <f>$C$5</f>
        <v>0.0000000003102407215</v>
      </c>
      <c r="D185" s="3"/>
      <c r="E185" s="3"/>
      <c r="F185" s="3"/>
      <c r="G185" s="3"/>
      <c r="H185" s="3"/>
      <c r="I185" s="3"/>
      <c r="J185" s="3"/>
      <c r="K185" s="3"/>
      <c r="L185" s="3"/>
      <c r="M185" s="8"/>
    </row>
    <row r="186">
      <c r="A186" s="60">
        <f>A176+A184</f>
        <v>21568</v>
      </c>
      <c r="B186" s="61" t="s">
        <v>77</v>
      </c>
      <c r="C186" s="73">
        <f>(E179-(E177*A184))-sum(C182:C185)</f>
        <v>0.43324465</v>
      </c>
      <c r="D186" s="61" t="s">
        <v>77</v>
      </c>
      <c r="E186" s="49">
        <f>(E179-(A184*E177))-(sum(E182:E184))</f>
        <v>0.4337770481</v>
      </c>
      <c r="F186" s="3"/>
      <c r="G186" s="3"/>
      <c r="H186" s="61" t="s">
        <v>77</v>
      </c>
      <c r="I186" s="49">
        <f>(I181-(sum(I182:I184)))</f>
        <v>0.000618459988</v>
      </c>
      <c r="J186" s="3"/>
      <c r="K186" s="4" t="s">
        <v>77</v>
      </c>
      <c r="L186" s="49">
        <f>(L181-(sum(L182:L184)))</f>
        <v>0.4322582214</v>
      </c>
      <c r="M186" s="3"/>
    </row>
    <row r="187">
      <c r="A187" s="3"/>
      <c r="B187" s="3" t="s">
        <v>80</v>
      </c>
      <c r="C187" s="57">
        <f>($G$1*(((G182-G181)/G181)+1))</f>
        <v>0.0005694703636</v>
      </c>
      <c r="D187" s="3" t="s">
        <v>81</v>
      </c>
      <c r="E187" s="57">
        <f>$E$7</f>
        <v>0.00002618614835</v>
      </c>
      <c r="F187" s="3"/>
      <c r="G187" s="67"/>
      <c r="H187" s="3" t="s">
        <v>81</v>
      </c>
      <c r="I187" s="57">
        <f>$E$7</f>
        <v>0.00002618614835</v>
      </c>
      <c r="J187" s="3"/>
      <c r="K187" s="3" t="s">
        <v>81</v>
      </c>
      <c r="L187" s="57">
        <f>$E$7</f>
        <v>0.00002618614835</v>
      </c>
      <c r="M187" s="60"/>
    </row>
    <row r="188">
      <c r="A188" s="3"/>
      <c r="B188" s="3" t="s">
        <v>82</v>
      </c>
      <c r="C188" s="57">
        <f>$G$1+((128*5E-11)*(G184-1))</f>
        <v>0.00002631694545</v>
      </c>
      <c r="D188" s="3"/>
      <c r="E188" s="3"/>
      <c r="F188" s="3"/>
      <c r="G188" s="3"/>
      <c r="H188" s="3"/>
      <c r="I188" s="3"/>
      <c r="J188" s="60"/>
      <c r="K188" s="8"/>
      <c r="L188" s="3"/>
      <c r="M188" s="8"/>
    </row>
    <row r="189">
      <c r="A189" s="3"/>
      <c r="B189" s="61" t="s">
        <v>77</v>
      </c>
      <c r="C189" s="49">
        <f>C186-(sum(C187:C188))</f>
        <v>0.4326488627</v>
      </c>
      <c r="D189" s="61" t="s">
        <v>77</v>
      </c>
      <c r="E189" s="49">
        <f>E186-$E$7</f>
        <v>0.4337508619</v>
      </c>
      <c r="F189" s="3"/>
      <c r="G189" s="3"/>
      <c r="H189" s="61" t="s">
        <v>77</v>
      </c>
      <c r="I189" s="49">
        <f>I186-$E$7</f>
        <v>0.0005922738397</v>
      </c>
      <c r="J189" s="60">
        <f>I189-(I177*A174)</f>
        <v>-0.02289670123</v>
      </c>
      <c r="K189" s="61" t="s">
        <v>77</v>
      </c>
      <c r="L189" s="49">
        <f>L186-$E$7</f>
        <v>0.4322320352</v>
      </c>
      <c r="M189" s="60">
        <f>L189-(L187*A174)</f>
        <v>0.4087430601</v>
      </c>
    </row>
    <row r="190">
      <c r="A190" s="3"/>
      <c r="B190" s="3"/>
      <c r="C190" s="3"/>
      <c r="D190" s="3"/>
      <c r="E190" s="3"/>
      <c r="F190" s="53"/>
      <c r="G190" s="53"/>
      <c r="H190" s="3"/>
      <c r="I190" s="3"/>
      <c r="J190" s="61" t="s">
        <v>86</v>
      </c>
      <c r="K190" s="60">
        <f>K180+G181</f>
        <v>117</v>
      </c>
    </row>
    <row r="191">
      <c r="A191" s="3"/>
      <c r="B191" s="82" t="s">
        <v>64</v>
      </c>
      <c r="C191" s="3"/>
      <c r="D191" s="61" t="s">
        <v>65</v>
      </c>
      <c r="E191" s="54"/>
      <c r="F191" s="3" t="s">
        <v>70</v>
      </c>
      <c r="G191" s="91">
        <f>ROUND(0.05*G192,0)</f>
        <v>4</v>
      </c>
      <c r="H191" s="98" t="s">
        <v>111</v>
      </c>
      <c r="I191" s="104">
        <f>C189-(A194*sum(C187:C188))</f>
        <v>0.0007030635914</v>
      </c>
      <c r="J191" s="3"/>
      <c r="K191" s="4" t="s">
        <v>84</v>
      </c>
      <c r="L191" s="36">
        <f>L189-(A194*L187)</f>
        <v>0.4132470777</v>
      </c>
      <c r="M191" s="8"/>
    </row>
    <row r="192">
      <c r="A192" s="3"/>
      <c r="B192" s="3" t="s">
        <v>69</v>
      </c>
      <c r="C192" s="57">
        <f>0.000041472</f>
        <v>0.000041472</v>
      </c>
      <c r="D192" s="3" t="s">
        <v>69</v>
      </c>
      <c r="E192" s="78">
        <f>$E$2</f>
        <v>0.00002618254545</v>
      </c>
      <c r="F192" s="3" t="s">
        <v>73</v>
      </c>
      <c r="G192" s="16">
        <f>200-K190</f>
        <v>83</v>
      </c>
      <c r="H192" s="3" t="s">
        <v>69</v>
      </c>
      <c r="I192" s="57">
        <f>$E$2</f>
        <v>0.00002618254545</v>
      </c>
      <c r="J192" s="3"/>
      <c r="K192" s="3" t="s">
        <v>69</v>
      </c>
      <c r="L192" s="57">
        <f>$E$2</f>
        <v>0.00002618254545</v>
      </c>
      <c r="M192" s="3"/>
    </row>
    <row r="193">
      <c r="A193" s="11" t="s">
        <v>106</v>
      </c>
      <c r="B193" s="3" t="s">
        <v>72</v>
      </c>
      <c r="C193" s="57">
        <f>($G$1*((G192-G191)/G191))*$G$5</f>
        <v>0.000000003063627124</v>
      </c>
      <c r="D193" s="3" t="s">
        <v>72</v>
      </c>
      <c r="E193" s="78">
        <f>$E$3</f>
        <v>0.0000000001551203607</v>
      </c>
      <c r="F193" s="53" t="s">
        <v>75</v>
      </c>
      <c r="G193" s="80">
        <f>sum(C192:C195)+sum(C197:C198)</f>
        <v>0.00112817901</v>
      </c>
      <c r="H193" s="3" t="s">
        <v>72</v>
      </c>
      <c r="I193" s="57">
        <f>$E$3</f>
        <v>0.0000000001551203607</v>
      </c>
      <c r="J193" s="3"/>
      <c r="K193" s="3" t="s">
        <v>72</v>
      </c>
      <c r="L193" s="57">
        <f>$E$3</f>
        <v>0.0000000001551203607</v>
      </c>
      <c r="M193" s="3"/>
    </row>
    <row r="194">
      <c r="A194" s="106">
        <v>725.0</v>
      </c>
      <c r="B194" s="3" t="s">
        <v>74</v>
      </c>
      <c r="C194" s="57">
        <f>$G$1*((G192-G191)/G191)</f>
        <v>0.0005171052727</v>
      </c>
      <c r="D194" s="3" t="s">
        <v>74</v>
      </c>
      <c r="E194" s="57">
        <f>$G$1</f>
        <v>0.00002618254545</v>
      </c>
      <c r="F194" s="3" t="s">
        <v>85</v>
      </c>
      <c r="G194" s="60">
        <f>Round(G192/G191,0)</f>
        <v>21</v>
      </c>
      <c r="H194" s="3" t="s">
        <v>74</v>
      </c>
      <c r="I194" s="57">
        <f>$G$1</f>
        <v>0.00002618254545</v>
      </c>
      <c r="J194" s="3"/>
      <c r="K194" s="8" t="s">
        <v>74</v>
      </c>
      <c r="L194" s="57">
        <f>$G$1</f>
        <v>0.00002618254545</v>
      </c>
      <c r="M194" s="3"/>
    </row>
    <row r="195">
      <c r="A195" s="3"/>
      <c r="B195" s="3" t="s">
        <v>76</v>
      </c>
      <c r="C195" s="57">
        <f>$C$5</f>
        <v>0.0000000003102407215</v>
      </c>
      <c r="D195" s="3"/>
      <c r="E195" s="3"/>
      <c r="F195" s="3"/>
      <c r="G195" s="3"/>
      <c r="H195" s="3"/>
      <c r="I195" s="3"/>
      <c r="J195" s="3"/>
      <c r="K195" s="3"/>
      <c r="L195" s="3"/>
      <c r="M195" s="8"/>
    </row>
    <row r="196">
      <c r="A196" s="60">
        <f>A186+A194</f>
        <v>22293</v>
      </c>
      <c r="B196" s="61" t="s">
        <v>77</v>
      </c>
      <c r="C196" s="73">
        <f>(E189-(E187*A194))-sum(C192:C195)</f>
        <v>0.4142073237</v>
      </c>
      <c r="D196" s="61" t="s">
        <v>77</v>
      </c>
      <c r="E196" s="49">
        <f>(E189-(A194*E187))-(sum(E192:E194))</f>
        <v>0.4147135391</v>
      </c>
      <c r="F196" s="3"/>
      <c r="G196" s="3"/>
      <c r="H196" s="61" t="s">
        <v>77</v>
      </c>
      <c r="I196" s="49">
        <f>(I191-(sum(I192:I194)))</f>
        <v>0.0006506983454</v>
      </c>
      <c r="J196" s="3"/>
      <c r="K196" s="4" t="s">
        <v>77</v>
      </c>
      <c r="L196" s="49">
        <f>(L191-(sum(L192:L194)))</f>
        <v>0.4131947124</v>
      </c>
      <c r="M196" s="3"/>
    </row>
    <row r="197">
      <c r="A197" s="3"/>
      <c r="B197" s="3" t="s">
        <v>80</v>
      </c>
      <c r="C197" s="57">
        <f>($G$1*(((G192-G191)/G191)+1))</f>
        <v>0.0005432878182</v>
      </c>
      <c r="D197" s="3" t="s">
        <v>81</v>
      </c>
      <c r="E197" s="57">
        <f>$E$7</f>
        <v>0.00002618614835</v>
      </c>
      <c r="F197" s="3"/>
      <c r="G197" s="67"/>
      <c r="H197" s="3" t="s">
        <v>81</v>
      </c>
      <c r="I197" s="57">
        <f>$E$7</f>
        <v>0.00002618614835</v>
      </c>
      <c r="J197" s="3"/>
      <c r="K197" s="3" t="s">
        <v>81</v>
      </c>
      <c r="L197" s="57">
        <f>$E$7</f>
        <v>0.00002618614835</v>
      </c>
      <c r="M197" s="60"/>
    </row>
    <row r="198">
      <c r="A198" s="3"/>
      <c r="B198" s="3" t="s">
        <v>82</v>
      </c>
      <c r="C198" s="57">
        <f>$G$1+((128*5E-11)*(G194-1))</f>
        <v>0.00002631054545</v>
      </c>
      <c r="D198" s="3"/>
      <c r="E198" s="3"/>
      <c r="F198" s="3"/>
      <c r="G198" s="3"/>
      <c r="H198" s="3"/>
      <c r="I198" s="3"/>
      <c r="J198" s="60"/>
      <c r="K198" s="8"/>
      <c r="L198" s="3"/>
      <c r="M198" s="8"/>
    </row>
    <row r="199">
      <c r="A199" s="3"/>
      <c r="B199" s="61" t="s">
        <v>77</v>
      </c>
      <c r="C199" s="49">
        <f>C196-(sum(C197:C198))</f>
        <v>0.4136377254</v>
      </c>
      <c r="D199" s="61" t="s">
        <v>77</v>
      </c>
      <c r="E199" s="49">
        <f>E196-$E$7</f>
        <v>0.414687353</v>
      </c>
      <c r="F199" s="3"/>
      <c r="G199" s="3"/>
      <c r="H199" s="61" t="s">
        <v>77</v>
      </c>
      <c r="I199" s="49">
        <f>I196-$E$7</f>
        <v>0.0006245121971</v>
      </c>
      <c r="J199" s="60">
        <f>I199-(I187*A184)</f>
        <v>-0.02286446288</v>
      </c>
      <c r="K199" s="61" t="s">
        <v>77</v>
      </c>
      <c r="L199" s="49">
        <f>L196-$E$7</f>
        <v>0.4131685263</v>
      </c>
      <c r="M199" s="60">
        <f>L199-(L197*A184)</f>
        <v>0.3896795512</v>
      </c>
    </row>
    <row r="200">
      <c r="A200" s="3"/>
      <c r="B200" s="3"/>
      <c r="C200" s="3"/>
      <c r="D200" s="3"/>
      <c r="E200" s="3"/>
      <c r="F200" s="53"/>
      <c r="G200" s="53"/>
      <c r="H200" s="3"/>
      <c r="I200" s="3"/>
      <c r="J200" s="61" t="s">
        <v>86</v>
      </c>
      <c r="K200" s="60">
        <f>K190+G191</f>
        <v>121</v>
      </c>
    </row>
    <row r="201">
      <c r="A201" s="3"/>
      <c r="B201" s="82" t="s">
        <v>64</v>
      </c>
      <c r="C201" s="3"/>
      <c r="D201" s="61" t="s">
        <v>65</v>
      </c>
      <c r="E201" s="54"/>
      <c r="F201" s="3" t="s">
        <v>70</v>
      </c>
      <c r="G201" s="91">
        <f>ROUND(0.05*G202,0)</f>
        <v>4</v>
      </c>
      <c r="H201" s="98" t="s">
        <v>111</v>
      </c>
      <c r="I201" s="104">
        <f>C199-(A204*sum(C197:C198))</f>
        <v>0.0006789117406</v>
      </c>
      <c r="J201" s="3"/>
      <c r="K201" s="4" t="s">
        <v>84</v>
      </c>
      <c r="L201" s="36">
        <f>L199-(A204*L197)</f>
        <v>0.3941835687</v>
      </c>
      <c r="M201" s="8"/>
    </row>
    <row r="202">
      <c r="A202" s="3"/>
      <c r="B202" s="3" t="s">
        <v>69</v>
      </c>
      <c r="C202" s="57">
        <f>0.000041472</f>
        <v>0.000041472</v>
      </c>
      <c r="D202" s="3" t="s">
        <v>69</v>
      </c>
      <c r="E202" s="78">
        <f>$E$2</f>
        <v>0.00002618254545</v>
      </c>
      <c r="F202" s="3" t="s">
        <v>73</v>
      </c>
      <c r="G202" s="16">
        <f>200-K200</f>
        <v>79</v>
      </c>
      <c r="H202" s="3" t="s">
        <v>69</v>
      </c>
      <c r="I202" s="57">
        <f>$E$2</f>
        <v>0.00002618254545</v>
      </c>
      <c r="J202" s="3"/>
      <c r="K202" s="3" t="s">
        <v>69</v>
      </c>
      <c r="L202" s="57">
        <f>$E$2</f>
        <v>0.00002618254545</v>
      </c>
      <c r="M202" s="3"/>
    </row>
    <row r="203">
      <c r="A203" s="11" t="s">
        <v>106</v>
      </c>
      <c r="B203" s="3" t="s">
        <v>72</v>
      </c>
      <c r="C203" s="57">
        <f>($G$1*((G202-G201)/G201))*$G$5</f>
        <v>0.000000002908506764</v>
      </c>
      <c r="D203" s="3" t="s">
        <v>72</v>
      </c>
      <c r="E203" s="78">
        <f>$E$3</f>
        <v>0.0000000001551203607</v>
      </c>
      <c r="F203" s="53" t="s">
        <v>75</v>
      </c>
      <c r="G203" s="80">
        <f>sum(C202:C205)+sum(C207:C208)</f>
        <v>0.001075807364</v>
      </c>
      <c r="H203" s="3" t="s">
        <v>72</v>
      </c>
      <c r="I203" s="57">
        <f>$E$3</f>
        <v>0.0000000001551203607</v>
      </c>
      <c r="J203" s="3"/>
      <c r="K203" s="3" t="s">
        <v>72</v>
      </c>
      <c r="L203" s="57">
        <f>$E$3</f>
        <v>0.0000000001551203607</v>
      </c>
      <c r="M203" s="3"/>
    </row>
    <row r="204">
      <c r="A204" s="106">
        <v>725.0</v>
      </c>
      <c r="B204" s="3" t="s">
        <v>74</v>
      </c>
      <c r="C204" s="57">
        <f>$G$1*((G202-G201)/G201)</f>
        <v>0.0004909227273</v>
      </c>
      <c r="D204" s="3" t="s">
        <v>74</v>
      </c>
      <c r="E204" s="57">
        <f>$G$1</f>
        <v>0.00002618254545</v>
      </c>
      <c r="F204" s="3" t="s">
        <v>85</v>
      </c>
      <c r="G204" s="60">
        <f>Round(G202/G201,0)</f>
        <v>20</v>
      </c>
      <c r="H204" s="3" t="s">
        <v>74</v>
      </c>
      <c r="I204" s="57">
        <f>$G$1</f>
        <v>0.00002618254545</v>
      </c>
      <c r="J204" s="3"/>
      <c r="K204" s="8" t="s">
        <v>74</v>
      </c>
      <c r="L204" s="57">
        <f>$G$1</f>
        <v>0.00002618254545</v>
      </c>
      <c r="M204" s="3"/>
    </row>
    <row r="205">
      <c r="A205" s="3"/>
      <c r="B205" s="3" t="s">
        <v>76</v>
      </c>
      <c r="C205" s="57">
        <f>$C$5</f>
        <v>0.0000000003102407215</v>
      </c>
      <c r="D205" s="3"/>
      <c r="E205" s="3"/>
      <c r="F205" s="3"/>
      <c r="G205" s="3"/>
      <c r="H205" s="3"/>
      <c r="I205" s="3"/>
      <c r="J205" s="3"/>
      <c r="K205" s="3"/>
      <c r="L205" s="3"/>
      <c r="M205" s="8"/>
    </row>
    <row r="206">
      <c r="A206" s="60">
        <f>A196+A204</f>
        <v>23018</v>
      </c>
      <c r="B206" s="61" t="s">
        <v>77</v>
      </c>
      <c r="C206" s="73">
        <f>(E199-(E197*A204))-sum(C202:C205)</f>
        <v>0.3951699975</v>
      </c>
      <c r="D206" s="61" t="s">
        <v>77</v>
      </c>
      <c r="E206" s="49">
        <f>(E199-(A204*E197))-(sum(E202:E204))</f>
        <v>0.3956500302</v>
      </c>
      <c r="F206" s="3"/>
      <c r="G206" s="3"/>
      <c r="H206" s="61" t="s">
        <v>77</v>
      </c>
      <c r="I206" s="49">
        <f>(I201-(sum(I202:I204)))</f>
        <v>0.0006265464946</v>
      </c>
      <c r="J206" s="3"/>
      <c r="K206" s="4" t="s">
        <v>77</v>
      </c>
      <c r="L206" s="49">
        <f>(L201-(sum(L202:L204)))</f>
        <v>0.3941312035</v>
      </c>
      <c r="M206" s="3"/>
    </row>
    <row r="207">
      <c r="A207" s="3"/>
      <c r="B207" s="3" t="s">
        <v>80</v>
      </c>
      <c r="C207" s="57">
        <f>($G$1*(((G202-G201)/G201)+1))</f>
        <v>0.0005171052727</v>
      </c>
      <c r="D207" s="3" t="s">
        <v>81</v>
      </c>
      <c r="E207" s="57">
        <f>$E$7</f>
        <v>0.00002618614835</v>
      </c>
      <c r="F207" s="3"/>
      <c r="G207" s="67"/>
      <c r="H207" s="3" t="s">
        <v>81</v>
      </c>
      <c r="I207" s="57">
        <f>$E$7</f>
        <v>0.00002618614835</v>
      </c>
      <c r="J207" s="3"/>
      <c r="K207" s="3" t="s">
        <v>81</v>
      </c>
      <c r="L207" s="57">
        <f>$E$7</f>
        <v>0.00002618614835</v>
      </c>
      <c r="M207" s="60"/>
    </row>
    <row r="208">
      <c r="A208" s="3"/>
      <c r="B208" s="3" t="s">
        <v>82</v>
      </c>
      <c r="C208" s="57">
        <f>$G$1+((128*5E-11)*(G204-1))</f>
        <v>0.00002630414545</v>
      </c>
      <c r="D208" s="3"/>
      <c r="E208" s="3"/>
      <c r="F208" s="3"/>
      <c r="G208" s="3"/>
      <c r="H208" s="3"/>
      <c r="I208" s="3"/>
      <c r="J208" s="60"/>
      <c r="K208" s="8"/>
      <c r="L208" s="3"/>
      <c r="M208" s="8"/>
    </row>
    <row r="209">
      <c r="A209" s="3"/>
      <c r="B209" s="61" t="s">
        <v>77</v>
      </c>
      <c r="C209" s="49">
        <f>C206-(sum(C207:C208))</f>
        <v>0.3946265881</v>
      </c>
      <c r="D209" s="61" t="s">
        <v>77</v>
      </c>
      <c r="E209" s="49">
        <f>E206-$E$7</f>
        <v>0.395623844</v>
      </c>
      <c r="F209" s="3"/>
      <c r="G209" s="3"/>
      <c r="H209" s="61" t="s">
        <v>77</v>
      </c>
      <c r="I209" s="49">
        <f>I206-$E$7</f>
        <v>0.0006003603462</v>
      </c>
      <c r="J209" s="60">
        <f>I209-(I197*A194)</f>
        <v>-0.01838459721</v>
      </c>
      <c r="K209" s="61" t="s">
        <v>77</v>
      </c>
      <c r="L209" s="49">
        <f>L206-$E$7</f>
        <v>0.3941050173</v>
      </c>
      <c r="M209" s="60">
        <f>L209-(L207*A194)</f>
        <v>0.3751200598</v>
      </c>
    </row>
    <row r="210">
      <c r="A210" s="3"/>
      <c r="B210" s="3"/>
      <c r="C210" s="3"/>
      <c r="D210" s="3"/>
      <c r="E210" s="3"/>
      <c r="F210" s="53"/>
      <c r="G210" s="53"/>
      <c r="H210" s="3"/>
      <c r="I210" s="3"/>
      <c r="J210" s="61" t="s">
        <v>86</v>
      </c>
      <c r="K210" s="60">
        <f>K200+G201</f>
        <v>125</v>
      </c>
    </row>
    <row r="211">
      <c r="A211" s="3"/>
      <c r="B211" s="82" t="s">
        <v>64</v>
      </c>
      <c r="C211" s="3"/>
      <c r="D211" s="61" t="s">
        <v>65</v>
      </c>
      <c r="E211" s="54"/>
      <c r="F211" s="3" t="s">
        <v>70</v>
      </c>
      <c r="G211" s="91">
        <f>ROUND(0.05*G212,0)</f>
        <v>4</v>
      </c>
      <c r="H211" s="98" t="s">
        <v>111</v>
      </c>
      <c r="I211" s="104">
        <f>C209-(A214*sum(C207:C208))</f>
        <v>0.0006547598897</v>
      </c>
      <c r="J211" s="3"/>
      <c r="K211" s="4" t="s">
        <v>84</v>
      </c>
      <c r="L211" s="36">
        <f>L209-(A214*L207)</f>
        <v>0.3751200598</v>
      </c>
      <c r="M211" s="8"/>
    </row>
    <row r="212">
      <c r="A212" s="3"/>
      <c r="B212" s="3" t="s">
        <v>69</v>
      </c>
      <c r="C212" s="57">
        <f>0.000041472</f>
        <v>0.000041472</v>
      </c>
      <c r="D212" s="3" t="s">
        <v>69</v>
      </c>
      <c r="E212" s="78">
        <f>$E$2</f>
        <v>0.00002618254545</v>
      </c>
      <c r="F212" s="3" t="s">
        <v>73</v>
      </c>
      <c r="G212" s="16">
        <f>200-K210</f>
        <v>75</v>
      </c>
      <c r="H212" s="3" t="s">
        <v>69</v>
      </c>
      <c r="I212" s="57">
        <f>$E$2</f>
        <v>0.00002618254545</v>
      </c>
      <c r="J212" s="3"/>
      <c r="K212" s="3" t="s">
        <v>69</v>
      </c>
      <c r="L212" s="57">
        <f>$E$2</f>
        <v>0.00002618254545</v>
      </c>
      <c r="M212" s="3"/>
    </row>
    <row r="213">
      <c r="A213" s="11" t="s">
        <v>106</v>
      </c>
      <c r="B213" s="3" t="s">
        <v>72</v>
      </c>
      <c r="C213" s="57">
        <f>($G$1*((G212-G211)/G211))*$G$5</f>
        <v>0.000000002753386403</v>
      </c>
      <c r="D213" s="3" t="s">
        <v>72</v>
      </c>
      <c r="E213" s="78">
        <f>$E$3</f>
        <v>0.0000000001551203607</v>
      </c>
      <c r="F213" s="53" t="s">
        <v>75</v>
      </c>
      <c r="G213" s="80">
        <f>sum(C212:C215)+sum(C217:C218)</f>
        <v>0.001023435718</v>
      </c>
      <c r="H213" s="3" t="s">
        <v>72</v>
      </c>
      <c r="I213" s="57">
        <f>$E$3</f>
        <v>0.0000000001551203607</v>
      </c>
      <c r="J213" s="3"/>
      <c r="K213" s="3" t="s">
        <v>72</v>
      </c>
      <c r="L213" s="57">
        <f>$E$3</f>
        <v>0.0000000001551203607</v>
      </c>
      <c r="M213" s="3"/>
    </row>
    <row r="214">
      <c r="A214" s="106">
        <v>725.0</v>
      </c>
      <c r="B214" s="3" t="s">
        <v>74</v>
      </c>
      <c r="C214" s="57">
        <f>$G$1*((G212-G211)/G211)</f>
        <v>0.0004647401818</v>
      </c>
      <c r="D214" s="3" t="s">
        <v>74</v>
      </c>
      <c r="E214" s="57">
        <f>$G$1</f>
        <v>0.00002618254545</v>
      </c>
      <c r="F214" s="3" t="s">
        <v>85</v>
      </c>
      <c r="G214" s="60">
        <f>Round(G212/G211,0)</f>
        <v>19</v>
      </c>
      <c r="H214" s="3" t="s">
        <v>74</v>
      </c>
      <c r="I214" s="57">
        <f>$G$1</f>
        <v>0.00002618254545</v>
      </c>
      <c r="J214" s="3"/>
      <c r="K214" s="8" t="s">
        <v>74</v>
      </c>
      <c r="L214" s="57">
        <f>$G$1</f>
        <v>0.00002618254545</v>
      </c>
      <c r="M214" s="3"/>
    </row>
    <row r="215">
      <c r="A215" s="3"/>
      <c r="B215" s="3" t="s">
        <v>76</v>
      </c>
      <c r="C215" s="57">
        <f>$C$5</f>
        <v>0.0000000003102407215</v>
      </c>
      <c r="D215" s="3"/>
      <c r="E215" s="3"/>
      <c r="F215" s="3"/>
      <c r="G215" s="3"/>
      <c r="H215" s="3"/>
      <c r="I215" s="3"/>
      <c r="J215" s="3"/>
      <c r="K215" s="3"/>
      <c r="L215" s="3"/>
      <c r="M215" s="8"/>
    </row>
    <row r="216">
      <c r="A216" s="60">
        <f>A206+A214</f>
        <v>23743</v>
      </c>
      <c r="B216" s="61" t="s">
        <v>77</v>
      </c>
      <c r="C216" s="73">
        <f>(E209-(E207*A214))-sum(C212:C215)</f>
        <v>0.3761326712</v>
      </c>
      <c r="D216" s="61" t="s">
        <v>77</v>
      </c>
      <c r="E216" s="49">
        <f>(E209-(A214*E207))-(sum(E212:E214))</f>
        <v>0.3765865212</v>
      </c>
      <c r="F216" s="3"/>
      <c r="G216" s="3"/>
      <c r="H216" s="61" t="s">
        <v>77</v>
      </c>
      <c r="I216" s="49">
        <f>(I211-(sum(I212:I214)))</f>
        <v>0.0006023946437</v>
      </c>
      <c r="J216" s="3"/>
      <c r="K216" s="4" t="s">
        <v>77</v>
      </c>
      <c r="L216" s="49">
        <f>(L211-(sum(L212:L214)))</f>
        <v>0.3750676945</v>
      </c>
      <c r="M216" s="3"/>
    </row>
    <row r="217">
      <c r="A217" s="3"/>
      <c r="B217" s="3" t="s">
        <v>80</v>
      </c>
      <c r="C217" s="57">
        <f>($G$1*(((G212-G211)/G211)+1))</f>
        <v>0.0004909227273</v>
      </c>
      <c r="D217" s="3" t="s">
        <v>81</v>
      </c>
      <c r="E217" s="57">
        <f>$E$7</f>
        <v>0.00002618614835</v>
      </c>
      <c r="F217" s="3"/>
      <c r="G217" s="67"/>
      <c r="H217" s="3" t="s">
        <v>81</v>
      </c>
      <c r="I217" s="57">
        <f>$E$7</f>
        <v>0.00002618614835</v>
      </c>
      <c r="J217" s="3"/>
      <c r="K217" s="3" t="s">
        <v>81</v>
      </c>
      <c r="L217" s="57">
        <f>$E$7</f>
        <v>0.00002618614835</v>
      </c>
      <c r="M217" s="60"/>
    </row>
    <row r="218">
      <c r="A218" s="3"/>
      <c r="B218" s="3" t="s">
        <v>82</v>
      </c>
      <c r="C218" s="57">
        <f>$G$1+((128*5E-11)*(G214-1))</f>
        <v>0.00002629774545</v>
      </c>
      <c r="D218" s="3"/>
      <c r="E218" s="3"/>
      <c r="F218" s="3"/>
      <c r="G218" s="3"/>
      <c r="H218" s="3"/>
      <c r="I218" s="3"/>
      <c r="J218" s="60"/>
      <c r="K218" s="8"/>
      <c r="L218" s="3"/>
      <c r="M218" s="8"/>
    </row>
    <row r="219">
      <c r="A219" s="3"/>
      <c r="B219" s="61" t="s">
        <v>77</v>
      </c>
      <c r="C219" s="49">
        <f>C216-(sum(C217:C218))</f>
        <v>0.3756154508</v>
      </c>
      <c r="D219" s="61" t="s">
        <v>77</v>
      </c>
      <c r="E219" s="49">
        <f>E216-$E$7</f>
        <v>0.3765603351</v>
      </c>
      <c r="F219" s="3"/>
      <c r="G219" s="3"/>
      <c r="H219" s="61" t="s">
        <v>77</v>
      </c>
      <c r="I219" s="49">
        <f>I216-$E$7</f>
        <v>0.0005762084953</v>
      </c>
      <c r="J219" s="60">
        <f>I219-(I207*A204)</f>
        <v>-0.01840874906</v>
      </c>
      <c r="K219" s="61" t="s">
        <v>77</v>
      </c>
      <c r="L219" s="49">
        <f>L216-$E$7</f>
        <v>0.3750415084</v>
      </c>
      <c r="M219" s="60">
        <f>L219-(L217*A204)</f>
        <v>0.3560565508</v>
      </c>
    </row>
    <row r="220">
      <c r="A220" s="3"/>
      <c r="B220" s="3"/>
      <c r="C220" s="3"/>
      <c r="D220" s="3"/>
      <c r="E220" s="3"/>
      <c r="F220" s="53"/>
      <c r="G220" s="53"/>
      <c r="H220" s="3"/>
      <c r="I220" s="3"/>
      <c r="J220" s="61" t="s">
        <v>86</v>
      </c>
      <c r="K220" s="60">
        <f>K210+G211</f>
        <v>129</v>
      </c>
    </row>
    <row r="221">
      <c r="A221" s="3"/>
      <c r="B221" s="82" t="s">
        <v>64</v>
      </c>
      <c r="C221" s="3"/>
      <c r="D221" s="61" t="s">
        <v>65</v>
      </c>
      <c r="E221" s="54"/>
      <c r="F221" s="3" t="s">
        <v>70</v>
      </c>
      <c r="G221" s="91">
        <f>ROUND(0.05*G222,0)</f>
        <v>4</v>
      </c>
      <c r="H221" s="98" t="s">
        <v>111</v>
      </c>
      <c r="I221" s="104">
        <f>C219-(A224*sum(C217:C218))</f>
        <v>0.0006306080389</v>
      </c>
      <c r="J221" s="3"/>
      <c r="K221" s="4" t="s">
        <v>84</v>
      </c>
      <c r="L221" s="36">
        <f>L219-(A224*L217)</f>
        <v>0.3560565508</v>
      </c>
      <c r="M221" s="8"/>
    </row>
    <row r="222">
      <c r="A222" s="3"/>
      <c r="B222" s="3" t="s">
        <v>69</v>
      </c>
      <c r="C222" s="57">
        <f>0.000041472</f>
        <v>0.000041472</v>
      </c>
      <c r="D222" s="3" t="s">
        <v>69</v>
      </c>
      <c r="E222" s="78">
        <f>$E$2</f>
        <v>0.00002618254545</v>
      </c>
      <c r="F222" s="3" t="s">
        <v>73</v>
      </c>
      <c r="G222" s="16">
        <f>200-K220</f>
        <v>71</v>
      </c>
      <c r="H222" s="3" t="s">
        <v>69</v>
      </c>
      <c r="I222" s="57">
        <f>$E$2</f>
        <v>0.00002618254545</v>
      </c>
      <c r="J222" s="3"/>
      <c r="K222" s="3" t="s">
        <v>69</v>
      </c>
      <c r="L222" s="57">
        <f>$E$2</f>
        <v>0.00002618254545</v>
      </c>
      <c r="M222" s="3"/>
    </row>
    <row r="223">
      <c r="A223" s="11" t="s">
        <v>106</v>
      </c>
      <c r="B223" s="3" t="s">
        <v>72</v>
      </c>
      <c r="C223" s="57">
        <f>($G$1*((G222-G221)/G221))*$G$5</f>
        <v>0.000000002598266042</v>
      </c>
      <c r="D223" s="3" t="s">
        <v>72</v>
      </c>
      <c r="E223" s="78">
        <f>$E$3</f>
        <v>0.0000000001551203607</v>
      </c>
      <c r="F223" s="53" t="s">
        <v>75</v>
      </c>
      <c r="G223" s="80">
        <f>sum(C222:C225)+sum(C227:C228)</f>
        <v>0.0009710640721</v>
      </c>
      <c r="H223" s="3" t="s">
        <v>72</v>
      </c>
      <c r="I223" s="57">
        <f>$E$3</f>
        <v>0.0000000001551203607</v>
      </c>
      <c r="J223" s="3"/>
      <c r="K223" s="3" t="s">
        <v>72</v>
      </c>
      <c r="L223" s="57">
        <f>$E$3</f>
        <v>0.0000000001551203607</v>
      </c>
      <c r="M223" s="3"/>
    </row>
    <row r="224">
      <c r="A224" s="106">
        <v>725.0</v>
      </c>
      <c r="B224" s="3" t="s">
        <v>74</v>
      </c>
      <c r="C224" s="57">
        <f>$G$1*((G222-G221)/G221)</f>
        <v>0.0004385576364</v>
      </c>
      <c r="D224" s="3" t="s">
        <v>74</v>
      </c>
      <c r="E224" s="57">
        <f>$G$1</f>
        <v>0.00002618254545</v>
      </c>
      <c r="F224" s="3" t="s">
        <v>85</v>
      </c>
      <c r="G224" s="60">
        <f>Round(G222/G221,0)</f>
        <v>18</v>
      </c>
      <c r="H224" s="3" t="s">
        <v>74</v>
      </c>
      <c r="I224" s="57">
        <f>$G$1</f>
        <v>0.00002618254545</v>
      </c>
      <c r="J224" s="3"/>
      <c r="K224" s="8" t="s">
        <v>74</v>
      </c>
      <c r="L224" s="57">
        <f>$G$1</f>
        <v>0.00002618254545</v>
      </c>
      <c r="M224" s="3"/>
    </row>
    <row r="225">
      <c r="A225" s="3"/>
      <c r="B225" s="3" t="s">
        <v>76</v>
      </c>
      <c r="C225" s="57">
        <f>$C$5</f>
        <v>0.0000000003102407215</v>
      </c>
      <c r="D225" s="3"/>
      <c r="E225" s="3"/>
      <c r="F225" s="3"/>
      <c r="G225" s="3"/>
      <c r="H225" s="3"/>
      <c r="I225" s="3"/>
      <c r="J225" s="3"/>
      <c r="K225" s="3"/>
      <c r="L225" s="3"/>
      <c r="M225" s="8"/>
    </row>
    <row r="226">
      <c r="A226" s="60">
        <f>A216+A224</f>
        <v>24468</v>
      </c>
      <c r="B226" s="61" t="s">
        <v>77</v>
      </c>
      <c r="C226" s="73">
        <f>(E219-(E217*A224))-sum(C222:C225)</f>
        <v>0.357095345</v>
      </c>
      <c r="D226" s="61" t="s">
        <v>77</v>
      </c>
      <c r="E226" s="49">
        <f>(E219-(A224*E217))-(sum(E222:E224))</f>
        <v>0.3575230123</v>
      </c>
      <c r="F226" s="3"/>
      <c r="G226" s="3"/>
      <c r="H226" s="61" t="s">
        <v>77</v>
      </c>
      <c r="I226" s="49">
        <f>(I221-(sum(I222:I224)))</f>
        <v>0.0005782427928</v>
      </c>
      <c r="J226" s="3"/>
      <c r="K226" s="4" t="s">
        <v>77</v>
      </c>
      <c r="L226" s="49">
        <f>(L221-(sum(L222:L224)))</f>
        <v>0.3560041856</v>
      </c>
      <c r="M226" s="3"/>
    </row>
    <row r="227">
      <c r="A227" s="3"/>
      <c r="B227" s="3" t="s">
        <v>80</v>
      </c>
      <c r="C227" s="57">
        <f>($G$1*(((G222-G221)/G221)+1))</f>
        <v>0.0004647401818</v>
      </c>
      <c r="D227" s="3" t="s">
        <v>81</v>
      </c>
      <c r="E227" s="57">
        <f>$E$7</f>
        <v>0.00002618614835</v>
      </c>
      <c r="F227" s="3"/>
      <c r="G227" s="67"/>
      <c r="H227" s="3" t="s">
        <v>81</v>
      </c>
      <c r="I227" s="57">
        <f>$E$7</f>
        <v>0.00002618614835</v>
      </c>
      <c r="J227" s="3"/>
      <c r="K227" s="3" t="s">
        <v>81</v>
      </c>
      <c r="L227" s="57">
        <f>$E$7</f>
        <v>0.00002618614835</v>
      </c>
      <c r="M227" s="60"/>
    </row>
    <row r="228">
      <c r="A228" s="3"/>
      <c r="B228" s="3" t="s">
        <v>82</v>
      </c>
      <c r="C228" s="57">
        <f>$G$1+((128*5E-11)*(G224-1))</f>
        <v>0.00002629134545</v>
      </c>
      <c r="D228" s="3"/>
      <c r="E228" s="3"/>
      <c r="F228" s="3"/>
      <c r="G228" s="3"/>
      <c r="H228" s="3"/>
      <c r="I228" s="3"/>
      <c r="J228" s="60"/>
      <c r="K228" s="8"/>
      <c r="L228" s="3"/>
      <c r="M228" s="8"/>
    </row>
    <row r="229">
      <c r="A229" s="3"/>
      <c r="B229" s="61" t="s">
        <v>77</v>
      </c>
      <c r="C229" s="49">
        <f>C226-(sum(C227:C228))</f>
        <v>0.3566043135</v>
      </c>
      <c r="D229" s="61" t="s">
        <v>77</v>
      </c>
      <c r="E229" s="49">
        <f>E226-$E$7</f>
        <v>0.3574968261</v>
      </c>
      <c r="F229" s="3"/>
      <c r="G229" s="3"/>
      <c r="H229" s="61" t="s">
        <v>77</v>
      </c>
      <c r="I229" s="49">
        <f>I226-$E$7</f>
        <v>0.0005520566445</v>
      </c>
      <c r="J229" s="60">
        <f>I229-(I217*A214)</f>
        <v>-0.01843290091</v>
      </c>
      <c r="K229" s="61" t="s">
        <v>77</v>
      </c>
      <c r="L229" s="49">
        <f>L226-$E$7</f>
        <v>0.3559779994</v>
      </c>
      <c r="M229" s="60">
        <f>L229-(L227*A214)</f>
        <v>0.3369930418</v>
      </c>
    </row>
    <row r="230">
      <c r="A230" s="3"/>
      <c r="B230" s="3"/>
      <c r="C230" s="3"/>
      <c r="D230" s="3"/>
      <c r="E230" s="3"/>
      <c r="F230" s="53"/>
      <c r="G230" s="53"/>
      <c r="H230" s="3"/>
      <c r="I230" s="3"/>
      <c r="J230" s="61" t="s">
        <v>86</v>
      </c>
      <c r="K230" s="60">
        <f>K220+G221</f>
        <v>133</v>
      </c>
    </row>
    <row r="231">
      <c r="A231" s="3"/>
      <c r="B231" s="82" t="s">
        <v>64</v>
      </c>
      <c r="C231" s="3"/>
      <c r="D231" s="61" t="s">
        <v>65</v>
      </c>
      <c r="E231" s="54"/>
      <c r="F231" s="3" t="s">
        <v>70</v>
      </c>
      <c r="G231" s="91">
        <f>ROUND(0.05*G232,0)</f>
        <v>3</v>
      </c>
      <c r="H231" s="98" t="s">
        <v>111</v>
      </c>
      <c r="I231" s="104">
        <f>C229-(A234*sum(C227:C228))</f>
        <v>0.000606456188</v>
      </c>
      <c r="J231" s="3"/>
      <c r="K231" s="4" t="s">
        <v>84</v>
      </c>
      <c r="L231" s="36">
        <f>L229-(A234*L227)</f>
        <v>0.3369930418</v>
      </c>
      <c r="M231" s="8"/>
    </row>
    <row r="232">
      <c r="A232" s="3"/>
      <c r="B232" s="3" t="s">
        <v>69</v>
      </c>
      <c r="C232" s="57">
        <f>0.000041472</f>
        <v>0.000041472</v>
      </c>
      <c r="D232" s="3" t="s">
        <v>69</v>
      </c>
      <c r="E232" s="78">
        <f>$E$2</f>
        <v>0.00002618254545</v>
      </c>
      <c r="F232" s="3" t="s">
        <v>73</v>
      </c>
      <c r="G232" s="16">
        <f>200-K230</f>
        <v>67</v>
      </c>
      <c r="H232" s="3" t="s">
        <v>69</v>
      </c>
      <c r="I232" s="57">
        <f>$E$2</f>
        <v>0.00002618254545</v>
      </c>
      <c r="J232" s="3"/>
      <c r="K232" s="3" t="s">
        <v>69</v>
      </c>
      <c r="L232" s="57">
        <f>$E$2</f>
        <v>0.00002618254545</v>
      </c>
      <c r="M232" s="3"/>
    </row>
    <row r="233">
      <c r="A233" s="11" t="s">
        <v>106</v>
      </c>
      <c r="B233" s="3" t="s">
        <v>72</v>
      </c>
      <c r="C233" s="57">
        <f>($G$1*((G232-G231)/G231))*$G$5</f>
        <v>0.000000003309234362</v>
      </c>
      <c r="D233" s="3" t="s">
        <v>72</v>
      </c>
      <c r="E233" s="78">
        <f>$E$3</f>
        <v>0.0000000001551203607</v>
      </c>
      <c r="F233" s="53" t="s">
        <v>75</v>
      </c>
      <c r="G233" s="80">
        <f>sum(C232:C235)+sum(C237:C238)</f>
        <v>0.00121109705</v>
      </c>
      <c r="H233" s="3" t="s">
        <v>72</v>
      </c>
      <c r="I233" s="57">
        <f>$E$3</f>
        <v>0.0000000001551203607</v>
      </c>
      <c r="J233" s="3"/>
      <c r="K233" s="3" t="s">
        <v>72</v>
      </c>
      <c r="L233" s="57">
        <f>$E$3</f>
        <v>0.0000000001551203607</v>
      </c>
      <c r="M233" s="3"/>
    </row>
    <row r="234">
      <c r="A234" s="106">
        <v>725.0</v>
      </c>
      <c r="B234" s="3" t="s">
        <v>74</v>
      </c>
      <c r="C234" s="57">
        <f>$G$1*((G232-G231)/G231)</f>
        <v>0.0005585609697</v>
      </c>
      <c r="D234" s="3" t="s">
        <v>74</v>
      </c>
      <c r="E234" s="57">
        <f>$G$1</f>
        <v>0.00002618254545</v>
      </c>
      <c r="F234" s="3" t="s">
        <v>85</v>
      </c>
      <c r="G234" s="60">
        <f>Round(G232/G231,0)</f>
        <v>22</v>
      </c>
      <c r="H234" s="3" t="s">
        <v>74</v>
      </c>
      <c r="I234" s="57">
        <f>$G$1</f>
        <v>0.00002618254545</v>
      </c>
      <c r="J234" s="3"/>
      <c r="K234" s="8" t="s">
        <v>74</v>
      </c>
      <c r="L234" s="57">
        <f>$G$1</f>
        <v>0.00002618254545</v>
      </c>
      <c r="M234" s="3"/>
    </row>
    <row r="235">
      <c r="A235" s="3"/>
      <c r="B235" s="3" t="s">
        <v>76</v>
      </c>
      <c r="C235" s="57">
        <f>$C$5</f>
        <v>0.0000000003102407215</v>
      </c>
      <c r="D235" s="3"/>
      <c r="E235" s="3"/>
      <c r="F235" s="3"/>
      <c r="G235" s="3"/>
      <c r="H235" s="3"/>
      <c r="I235" s="3"/>
      <c r="J235" s="3"/>
      <c r="K235" s="3"/>
      <c r="L235" s="3"/>
      <c r="M235" s="8"/>
    </row>
    <row r="236">
      <c r="A236" s="60">
        <f>A226+A234</f>
        <v>25193</v>
      </c>
      <c r="B236" s="61" t="s">
        <v>77</v>
      </c>
      <c r="C236" s="73">
        <f>(E229-(E227*A234))-sum(C232:C235)</f>
        <v>0.337911832</v>
      </c>
      <c r="D236" s="61" t="s">
        <v>77</v>
      </c>
      <c r="E236" s="49">
        <f>(E229-(A234*E227))-(sum(E232:E234))</f>
        <v>0.3384595033</v>
      </c>
      <c r="F236" s="3"/>
      <c r="G236" s="3"/>
      <c r="H236" s="61" t="s">
        <v>77</v>
      </c>
      <c r="I236" s="49">
        <f>(I231-(sum(I232:I234)))</f>
        <v>0.000554090942</v>
      </c>
      <c r="J236" s="3"/>
      <c r="K236" s="4" t="s">
        <v>77</v>
      </c>
      <c r="L236" s="49">
        <f>(L231-(sum(L232:L234)))</f>
        <v>0.3369406766</v>
      </c>
      <c r="M236" s="3"/>
    </row>
    <row r="237">
      <c r="A237" s="3"/>
      <c r="B237" s="3" t="s">
        <v>80</v>
      </c>
      <c r="C237" s="57">
        <f>($G$1*(((G232-G231)/G231)+1))</f>
        <v>0.0005847435152</v>
      </c>
      <c r="D237" s="3" t="s">
        <v>81</v>
      </c>
      <c r="E237" s="57">
        <f>$E$7</f>
        <v>0.00002618614835</v>
      </c>
      <c r="F237" s="3"/>
      <c r="G237" s="67"/>
      <c r="H237" s="3" t="s">
        <v>81</v>
      </c>
      <c r="I237" s="57">
        <f>$E$7</f>
        <v>0.00002618614835</v>
      </c>
      <c r="J237" s="3"/>
      <c r="K237" s="3" t="s">
        <v>81</v>
      </c>
      <c r="L237" s="57">
        <f>$E$7</f>
        <v>0.00002618614835</v>
      </c>
      <c r="M237" s="60"/>
    </row>
    <row r="238">
      <c r="A238" s="3"/>
      <c r="B238" s="3" t="s">
        <v>82</v>
      </c>
      <c r="C238" s="57">
        <f>$G$1+((128*5E-11)*(G234-1))</f>
        <v>0.00002631694545</v>
      </c>
      <c r="D238" s="3"/>
      <c r="E238" s="3"/>
      <c r="F238" s="3"/>
      <c r="G238" s="3"/>
      <c r="H238" s="3"/>
      <c r="I238" s="3"/>
      <c r="J238" s="60"/>
      <c r="K238" s="8"/>
      <c r="L238" s="3"/>
      <c r="M238" s="8"/>
    </row>
    <row r="239">
      <c r="A239" s="3"/>
      <c r="B239" s="61" t="s">
        <v>77</v>
      </c>
      <c r="C239" s="49">
        <f>C236-(sum(C237:C238))</f>
        <v>0.3373007715</v>
      </c>
      <c r="D239" s="61" t="s">
        <v>77</v>
      </c>
      <c r="E239" s="49">
        <f>E236-$E$7</f>
        <v>0.3384333172</v>
      </c>
      <c r="F239" s="3"/>
      <c r="G239" s="3"/>
      <c r="H239" s="61" t="s">
        <v>77</v>
      </c>
      <c r="I239" s="49">
        <f>I236-$E$7</f>
        <v>0.0005279047936</v>
      </c>
      <c r="J239" s="60">
        <f>I239-(I227*A224)</f>
        <v>-0.01845705276</v>
      </c>
      <c r="K239" s="61" t="s">
        <v>77</v>
      </c>
      <c r="L239" s="49">
        <f>L236-$E$7</f>
        <v>0.3369144905</v>
      </c>
      <c r="M239" s="60">
        <f>L239-(L237*A224)</f>
        <v>0.3179295329</v>
      </c>
    </row>
    <row r="240">
      <c r="A240" s="3"/>
      <c r="B240" s="3"/>
      <c r="C240" s="3"/>
      <c r="D240" s="3"/>
      <c r="E240" s="3"/>
      <c r="F240" s="53"/>
      <c r="G240" s="53"/>
      <c r="H240" s="3"/>
      <c r="I240" s="3"/>
      <c r="J240" s="61" t="s">
        <v>86</v>
      </c>
      <c r="K240" s="60">
        <f>K230+G231</f>
        <v>136</v>
      </c>
    </row>
    <row r="241">
      <c r="A241" s="3"/>
      <c r="B241" s="82" t="s">
        <v>64</v>
      </c>
      <c r="C241" s="3"/>
      <c r="D241" s="61" t="s">
        <v>65</v>
      </c>
      <c r="E241" s="54"/>
      <c r="F241" s="3" t="s">
        <v>70</v>
      </c>
      <c r="G241" s="91">
        <f>ROUND(0.05*G242,0)</f>
        <v>3</v>
      </c>
      <c r="H241" s="98" t="s">
        <v>111</v>
      </c>
      <c r="I241" s="104">
        <f>C239-(A244*sum(C237:C238))</f>
        <v>0.0006064577377</v>
      </c>
      <c r="J241" s="3"/>
      <c r="K241" s="4" t="s">
        <v>84</v>
      </c>
      <c r="L241" s="36">
        <f>L239-(A244*L237)</f>
        <v>0.3224859227</v>
      </c>
      <c r="M241" s="8"/>
    </row>
    <row r="242">
      <c r="A242" s="3"/>
      <c r="B242" s="3" t="s">
        <v>69</v>
      </c>
      <c r="C242" s="57">
        <f>0.000041472</f>
        <v>0.000041472</v>
      </c>
      <c r="D242" s="3" t="s">
        <v>69</v>
      </c>
      <c r="E242" s="78">
        <f>$E$2</f>
        <v>0.00002618254545</v>
      </c>
      <c r="F242" s="3" t="s">
        <v>73</v>
      </c>
      <c r="G242" s="16">
        <f>200-K240</f>
        <v>64</v>
      </c>
      <c r="H242" s="3" t="s">
        <v>69</v>
      </c>
      <c r="I242" s="57">
        <f>$E$2</f>
        <v>0.00002618254545</v>
      </c>
      <c r="J242" s="3"/>
      <c r="K242" s="3" t="s">
        <v>69</v>
      </c>
      <c r="L242" s="57">
        <f>$E$2</f>
        <v>0.00002618254545</v>
      </c>
      <c r="M242" s="3"/>
    </row>
    <row r="243">
      <c r="A243" s="11" t="s">
        <v>106</v>
      </c>
      <c r="B243" s="3" t="s">
        <v>72</v>
      </c>
      <c r="C243" s="57">
        <f>($G$1*((G242-G241)/G241))*$G$5</f>
        <v>0.000000003154114001</v>
      </c>
      <c r="D243" s="3" t="s">
        <v>72</v>
      </c>
      <c r="E243" s="78">
        <f>$E$3</f>
        <v>0.0000000001551203607</v>
      </c>
      <c r="F243" s="53" t="s">
        <v>75</v>
      </c>
      <c r="G243" s="80">
        <f>sum(C242:C245)+sum(C247:C248)</f>
        <v>0.001158725404</v>
      </c>
      <c r="H243" s="3" t="s">
        <v>72</v>
      </c>
      <c r="I243" s="57">
        <f>$E$3</f>
        <v>0.0000000001551203607</v>
      </c>
      <c r="J243" s="3"/>
      <c r="K243" s="3" t="s">
        <v>72</v>
      </c>
      <c r="L243" s="57">
        <f>$E$3</f>
        <v>0.0000000001551203607</v>
      </c>
      <c r="M243" s="3"/>
    </row>
    <row r="244">
      <c r="A244" s="106">
        <v>551.0</v>
      </c>
      <c r="B244" s="3" t="s">
        <v>74</v>
      </c>
      <c r="C244" s="57">
        <f>$G$1*((G242-G241)/G241)</f>
        <v>0.0005323784242</v>
      </c>
      <c r="D244" s="3" t="s">
        <v>74</v>
      </c>
      <c r="E244" s="57">
        <f>$G$1</f>
        <v>0.00002618254545</v>
      </c>
      <c r="F244" s="3" t="s">
        <v>85</v>
      </c>
      <c r="G244" s="60">
        <f>Round(G242/G241,0)</f>
        <v>21</v>
      </c>
      <c r="H244" s="3" t="s">
        <v>74</v>
      </c>
      <c r="I244" s="57">
        <f>$G$1</f>
        <v>0.00002618254545</v>
      </c>
      <c r="J244" s="3"/>
      <c r="K244" s="8" t="s">
        <v>74</v>
      </c>
      <c r="L244" s="57">
        <f>$G$1</f>
        <v>0.00002618254545</v>
      </c>
      <c r="M244" s="3"/>
    </row>
    <row r="245">
      <c r="A245" s="3"/>
      <c r="B245" s="3" t="s">
        <v>76</v>
      </c>
      <c r="C245" s="57">
        <f>$C$5</f>
        <v>0.0000000003102407215</v>
      </c>
      <c r="D245" s="3"/>
      <c r="E245" s="3"/>
      <c r="F245" s="3"/>
      <c r="G245" s="3"/>
      <c r="H245" s="3"/>
      <c r="I245" s="3"/>
      <c r="J245" s="3"/>
      <c r="K245" s="3"/>
      <c r="L245" s="3"/>
      <c r="M245" s="8"/>
    </row>
    <row r="246">
      <c r="A246" s="60">
        <f>A236+A244</f>
        <v>25744</v>
      </c>
      <c r="B246" s="61" t="s">
        <v>77</v>
      </c>
      <c r="C246" s="73">
        <f>(E239-(E237*A244))-sum(C242:C245)</f>
        <v>0.3234308956</v>
      </c>
      <c r="D246" s="61" t="s">
        <v>77</v>
      </c>
      <c r="E246" s="49">
        <f>(E239-(A244*E237))-(sum(E242:E244))</f>
        <v>0.3239523842</v>
      </c>
      <c r="F246" s="3"/>
      <c r="G246" s="3"/>
      <c r="H246" s="61" t="s">
        <v>77</v>
      </c>
      <c r="I246" s="49">
        <f>(I241-(sum(I242:I244)))</f>
        <v>0.0005540924917</v>
      </c>
      <c r="J246" s="3"/>
      <c r="K246" s="4" t="s">
        <v>77</v>
      </c>
      <c r="L246" s="49">
        <f>(L241-(sum(L242:L244)))</f>
        <v>0.3224335575</v>
      </c>
      <c r="M246" s="3"/>
    </row>
    <row r="247">
      <c r="A247" s="3"/>
      <c r="B247" s="3" t="s">
        <v>80</v>
      </c>
      <c r="C247" s="57">
        <f>($G$1*(((G242-G241)/G241)+1))</f>
        <v>0.0005585609697</v>
      </c>
      <c r="D247" s="3" t="s">
        <v>81</v>
      </c>
      <c r="E247" s="57">
        <f>$E$7</f>
        <v>0.00002618614835</v>
      </c>
      <c r="F247" s="3"/>
      <c r="G247" s="67"/>
      <c r="H247" s="3" t="s">
        <v>81</v>
      </c>
      <c r="I247" s="57">
        <f>$E$7</f>
        <v>0.00002618614835</v>
      </c>
      <c r="J247" s="3"/>
      <c r="K247" s="3" t="s">
        <v>81</v>
      </c>
      <c r="L247" s="57">
        <f>$E$7</f>
        <v>0.00002618614835</v>
      </c>
      <c r="M247" s="60"/>
    </row>
    <row r="248">
      <c r="A248" s="3"/>
      <c r="B248" s="3" t="s">
        <v>82</v>
      </c>
      <c r="C248" s="57">
        <f>$G$1+((128*5E-11)*(G244-1))</f>
        <v>0.00002631054545</v>
      </c>
      <c r="D248" s="3"/>
      <c r="E248" s="3"/>
      <c r="F248" s="3"/>
      <c r="G248" s="3"/>
      <c r="H248" s="3"/>
      <c r="I248" s="3"/>
      <c r="J248" s="60"/>
      <c r="K248" s="8"/>
      <c r="L248" s="3"/>
      <c r="M248" s="8"/>
    </row>
    <row r="249">
      <c r="A249" s="3"/>
      <c r="B249" s="61" t="s">
        <v>77</v>
      </c>
      <c r="C249" s="49">
        <f>C246-(sum(C247:C248))</f>
        <v>0.322846024</v>
      </c>
      <c r="D249" s="61" t="s">
        <v>77</v>
      </c>
      <c r="E249" s="49">
        <f>E246-$E$7</f>
        <v>0.323926198</v>
      </c>
      <c r="F249" s="3"/>
      <c r="G249" s="3"/>
      <c r="H249" s="61" t="s">
        <v>77</v>
      </c>
      <c r="I249" s="49">
        <f>I246-$E$7</f>
        <v>0.0005279063434</v>
      </c>
      <c r="J249" s="60">
        <f>I249-(I237*A234)</f>
        <v>-0.01845705121</v>
      </c>
      <c r="K249" s="61" t="s">
        <v>77</v>
      </c>
      <c r="L249" s="49">
        <f>L246-$E$7</f>
        <v>0.3224073713</v>
      </c>
      <c r="M249" s="60">
        <f>L249-(L247*A234)</f>
        <v>0.3034224138</v>
      </c>
    </row>
    <row r="250">
      <c r="A250" s="3"/>
      <c r="B250" s="3"/>
      <c r="C250" s="3"/>
      <c r="D250" s="3"/>
      <c r="E250" s="3"/>
      <c r="F250" s="53"/>
      <c r="G250" s="53"/>
      <c r="H250" s="3"/>
      <c r="I250" s="3"/>
      <c r="J250" s="61" t="s">
        <v>86</v>
      </c>
      <c r="K250" s="60">
        <f>K240+G241</f>
        <v>139</v>
      </c>
    </row>
    <row r="251">
      <c r="A251" s="3"/>
      <c r="B251" s="82" t="s">
        <v>64</v>
      </c>
      <c r="C251" s="3"/>
      <c r="D251" s="61" t="s">
        <v>65</v>
      </c>
      <c r="E251" s="54"/>
      <c r="F251" s="3" t="s">
        <v>70</v>
      </c>
      <c r="G251" s="91">
        <f>ROUND(0.05*G252,0)</f>
        <v>3</v>
      </c>
      <c r="H251" s="98" t="s">
        <v>111</v>
      </c>
      <c r="I251" s="104">
        <f>C249-(A254*sum(C247:C248))</f>
        <v>0.0005818191915</v>
      </c>
      <c r="J251" s="3"/>
      <c r="K251" s="4" t="s">
        <v>84</v>
      </c>
      <c r="L251" s="36">
        <f>L249-(A254*L247)</f>
        <v>0.3079788036</v>
      </c>
      <c r="M251" s="8"/>
    </row>
    <row r="252">
      <c r="A252" s="3"/>
      <c r="B252" s="3" t="s">
        <v>69</v>
      </c>
      <c r="C252" s="57">
        <f>0.000041472</f>
        <v>0.000041472</v>
      </c>
      <c r="D252" s="3" t="s">
        <v>69</v>
      </c>
      <c r="E252" s="78">
        <f>$E$2</f>
        <v>0.00002618254545</v>
      </c>
      <c r="F252" s="3" t="s">
        <v>73</v>
      </c>
      <c r="G252" s="16">
        <f>200-K250</f>
        <v>61</v>
      </c>
      <c r="H252" s="3" t="s">
        <v>69</v>
      </c>
      <c r="I252" s="57">
        <f>$E$2</f>
        <v>0.00002618254545</v>
      </c>
      <c r="J252" s="3"/>
      <c r="K252" s="3" t="s">
        <v>69</v>
      </c>
      <c r="L252" s="57">
        <f>$E$2</f>
        <v>0.00002618254545</v>
      </c>
      <c r="M252" s="3"/>
    </row>
    <row r="253">
      <c r="A253" s="11" t="s">
        <v>106</v>
      </c>
      <c r="B253" s="3" t="s">
        <v>72</v>
      </c>
      <c r="C253" s="57">
        <f>($G$1*((G252-G251)/G251))*$G$5</f>
        <v>0.000000002998993641</v>
      </c>
      <c r="D253" s="3" t="s">
        <v>72</v>
      </c>
      <c r="E253" s="78">
        <f>$E$3</f>
        <v>0.0000000001551203607</v>
      </c>
      <c r="F253" s="53" t="s">
        <v>75</v>
      </c>
      <c r="G253" s="80">
        <f>sum(C252:C255)+sum(C257:C258)</f>
        <v>0.001106353758</v>
      </c>
      <c r="H253" s="3" t="s">
        <v>72</v>
      </c>
      <c r="I253" s="57">
        <f>$E$3</f>
        <v>0.0000000001551203607</v>
      </c>
      <c r="J253" s="3"/>
      <c r="K253" s="3" t="s">
        <v>72</v>
      </c>
      <c r="L253" s="57">
        <f>$E$3</f>
        <v>0.0000000001551203607</v>
      </c>
      <c r="M253" s="3"/>
    </row>
    <row r="254">
      <c r="A254" s="106">
        <v>551.0</v>
      </c>
      <c r="B254" s="3" t="s">
        <v>74</v>
      </c>
      <c r="C254" s="57">
        <f>$G$1*((G252-G251)/G251)</f>
        <v>0.0005061958788</v>
      </c>
      <c r="D254" s="3" t="s">
        <v>74</v>
      </c>
      <c r="E254" s="57">
        <f>$G$1</f>
        <v>0.00002618254545</v>
      </c>
      <c r="F254" s="3" t="s">
        <v>85</v>
      </c>
      <c r="G254" s="60">
        <f>Round(G252/G251,0)</f>
        <v>20</v>
      </c>
      <c r="H254" s="3" t="s">
        <v>74</v>
      </c>
      <c r="I254" s="57">
        <f>$G$1</f>
        <v>0.00002618254545</v>
      </c>
      <c r="J254" s="3"/>
      <c r="K254" s="8" t="s">
        <v>74</v>
      </c>
      <c r="L254" s="57">
        <f>$G$1</f>
        <v>0.00002618254545</v>
      </c>
      <c r="M254" s="3"/>
    </row>
    <row r="255">
      <c r="A255" s="3"/>
      <c r="B255" s="3" t="s">
        <v>76</v>
      </c>
      <c r="C255" s="57">
        <f>$C$5</f>
        <v>0.0000000003102407215</v>
      </c>
      <c r="D255" s="3"/>
      <c r="E255" s="3"/>
      <c r="F255" s="3"/>
      <c r="G255" s="3"/>
      <c r="H255" s="3"/>
      <c r="I255" s="3"/>
      <c r="J255" s="3"/>
      <c r="K255" s="3"/>
      <c r="L255" s="3"/>
      <c r="M255" s="8"/>
    </row>
    <row r="256">
      <c r="A256" s="60">
        <f>A246+A254</f>
        <v>26295</v>
      </c>
      <c r="B256" s="61" t="s">
        <v>77</v>
      </c>
      <c r="C256" s="73">
        <f>(E249-(E247*A254))-sum(C252:C255)</f>
        <v>0.3089499591</v>
      </c>
      <c r="D256" s="61" t="s">
        <v>77</v>
      </c>
      <c r="E256" s="49">
        <f>(E249-(A254*E247))-(sum(E252:E254))</f>
        <v>0.3094452651</v>
      </c>
      <c r="F256" s="3"/>
      <c r="G256" s="3"/>
      <c r="H256" s="61" t="s">
        <v>77</v>
      </c>
      <c r="I256" s="49">
        <f>(I251-(sum(I252:I254)))</f>
        <v>0.0005294539455</v>
      </c>
      <c r="J256" s="3"/>
      <c r="K256" s="4" t="s">
        <v>77</v>
      </c>
      <c r="L256" s="49">
        <f>(L251-(sum(L252:L254)))</f>
        <v>0.3079264383</v>
      </c>
      <c r="M256" s="3"/>
    </row>
    <row r="257">
      <c r="A257" s="3"/>
      <c r="B257" s="3" t="s">
        <v>80</v>
      </c>
      <c r="C257" s="57">
        <f>($G$1*(((G252-G251)/G251)+1))</f>
        <v>0.0005323784242</v>
      </c>
      <c r="D257" s="3" t="s">
        <v>81</v>
      </c>
      <c r="E257" s="57">
        <f>$E$7</f>
        <v>0.00002618614835</v>
      </c>
      <c r="F257" s="3"/>
      <c r="G257" s="67"/>
      <c r="H257" s="3" t="s">
        <v>81</v>
      </c>
      <c r="I257" s="57">
        <f>$E$7</f>
        <v>0.00002618614835</v>
      </c>
      <c r="J257" s="3"/>
      <c r="K257" s="3" t="s">
        <v>81</v>
      </c>
      <c r="L257" s="57">
        <f>$E$7</f>
        <v>0.00002618614835</v>
      </c>
      <c r="M257" s="60"/>
    </row>
    <row r="258">
      <c r="A258" s="3"/>
      <c r="B258" s="3" t="s">
        <v>82</v>
      </c>
      <c r="C258" s="57">
        <f>$G$1+((128*5E-11)*(G254-1))</f>
        <v>0.00002630414545</v>
      </c>
      <c r="D258" s="3"/>
      <c r="E258" s="3"/>
      <c r="F258" s="3"/>
      <c r="G258" s="3"/>
      <c r="H258" s="3"/>
      <c r="I258" s="3"/>
      <c r="J258" s="60"/>
      <c r="K258" s="8"/>
      <c r="L258" s="3"/>
      <c r="M258" s="8"/>
    </row>
    <row r="259">
      <c r="A259" s="3"/>
      <c r="B259" s="61" t="s">
        <v>77</v>
      </c>
      <c r="C259" s="49">
        <f>C256-(sum(C257:C258))</f>
        <v>0.3083912765</v>
      </c>
      <c r="D259" s="61" t="s">
        <v>77</v>
      </c>
      <c r="E259" s="49">
        <f>E256-$E$7</f>
        <v>0.3094190789</v>
      </c>
      <c r="F259" s="3"/>
      <c r="G259" s="3"/>
      <c r="H259" s="61" t="s">
        <v>77</v>
      </c>
      <c r="I259" s="49">
        <f>I256-$E$7</f>
        <v>0.0005032677971</v>
      </c>
      <c r="J259" s="60">
        <f>I259-(I247*A244)</f>
        <v>-0.01392529995</v>
      </c>
      <c r="K259" s="61" t="s">
        <v>77</v>
      </c>
      <c r="L259" s="49">
        <f>L256-$E$7</f>
        <v>0.3079002522</v>
      </c>
      <c r="M259" s="60">
        <f>L259-(L257*A244)</f>
        <v>0.2934716844</v>
      </c>
    </row>
    <row r="260">
      <c r="A260" s="3"/>
      <c r="B260" s="3"/>
      <c r="C260" s="3"/>
      <c r="D260" s="3"/>
      <c r="E260" s="3"/>
      <c r="F260" s="53"/>
      <c r="G260" s="53"/>
      <c r="H260" s="3"/>
      <c r="I260" s="3"/>
      <c r="J260" s="61" t="s">
        <v>86</v>
      </c>
      <c r="K260" s="60">
        <f>K250+G251</f>
        <v>142</v>
      </c>
    </row>
    <row r="261">
      <c r="A261" s="3"/>
      <c r="B261" s="82" t="s">
        <v>64</v>
      </c>
      <c r="C261" s="3"/>
      <c r="D261" s="61" t="s">
        <v>65</v>
      </c>
      <c r="E261" s="54"/>
      <c r="F261" s="3" t="s">
        <v>70</v>
      </c>
      <c r="G261" s="91">
        <f>ROUND(0.05*G262,0)</f>
        <v>3</v>
      </c>
      <c r="H261" s="98" t="s">
        <v>111</v>
      </c>
      <c r="I261" s="104">
        <f>C259-(A264*sum(C257:C258))</f>
        <v>0.0005571806452</v>
      </c>
      <c r="J261" s="3"/>
      <c r="K261" s="4" t="s">
        <v>84</v>
      </c>
      <c r="L261" s="36">
        <f>L259-(A264*L257)</f>
        <v>0.2934716844</v>
      </c>
      <c r="M261" s="8"/>
    </row>
    <row r="262">
      <c r="A262" s="3"/>
      <c r="B262" s="3" t="s">
        <v>69</v>
      </c>
      <c r="C262" s="57">
        <f>0.000041472</f>
        <v>0.000041472</v>
      </c>
      <c r="D262" s="3" t="s">
        <v>69</v>
      </c>
      <c r="E262" s="78">
        <f>$E$2</f>
        <v>0.00002618254545</v>
      </c>
      <c r="F262" s="3" t="s">
        <v>73</v>
      </c>
      <c r="G262" s="16">
        <f>200-K260</f>
        <v>58</v>
      </c>
      <c r="H262" s="3" t="s">
        <v>69</v>
      </c>
      <c r="I262" s="57">
        <f>$E$2</f>
        <v>0.00002618254545</v>
      </c>
      <c r="J262" s="3"/>
      <c r="K262" s="3" t="s">
        <v>69</v>
      </c>
      <c r="L262" s="57">
        <f>$E$2</f>
        <v>0.00002618254545</v>
      </c>
      <c r="M262" s="3"/>
    </row>
    <row r="263">
      <c r="A263" s="11" t="s">
        <v>106</v>
      </c>
      <c r="B263" s="3" t="s">
        <v>72</v>
      </c>
      <c r="C263" s="57">
        <f>($G$1*((G262-G261)/G261))*$G$5</f>
        <v>0.00000000284387328</v>
      </c>
      <c r="D263" s="3" t="s">
        <v>72</v>
      </c>
      <c r="E263" s="78">
        <f>$E$3</f>
        <v>0.0000000001551203607</v>
      </c>
      <c r="F263" s="53" t="s">
        <v>75</v>
      </c>
      <c r="G263" s="80">
        <f>sum(C262:C265)+sum(C267:C268)</f>
        <v>0.001053982112</v>
      </c>
      <c r="H263" s="3" t="s">
        <v>72</v>
      </c>
      <c r="I263" s="57">
        <f>$E$3</f>
        <v>0.0000000001551203607</v>
      </c>
      <c r="J263" s="3"/>
      <c r="K263" s="3" t="s">
        <v>72</v>
      </c>
      <c r="L263" s="57">
        <f>$E$3</f>
        <v>0.0000000001551203607</v>
      </c>
      <c r="M263" s="3"/>
    </row>
    <row r="264">
      <c r="A264" s="106">
        <v>551.0</v>
      </c>
      <c r="B264" s="3" t="s">
        <v>74</v>
      </c>
      <c r="C264" s="57">
        <f>$G$1*((G262-G261)/G261)</f>
        <v>0.0004800133333</v>
      </c>
      <c r="D264" s="3" t="s">
        <v>74</v>
      </c>
      <c r="E264" s="57">
        <f>$G$1</f>
        <v>0.00002618254545</v>
      </c>
      <c r="F264" s="3" t="s">
        <v>85</v>
      </c>
      <c r="G264" s="60">
        <f>Round(G262/G261,0)</f>
        <v>19</v>
      </c>
      <c r="H264" s="3" t="s">
        <v>74</v>
      </c>
      <c r="I264" s="57">
        <f>$G$1</f>
        <v>0.00002618254545</v>
      </c>
      <c r="J264" s="3"/>
      <c r="K264" s="8" t="s">
        <v>74</v>
      </c>
      <c r="L264" s="57">
        <f>$G$1</f>
        <v>0.00002618254545</v>
      </c>
      <c r="M264" s="3"/>
    </row>
    <row r="265">
      <c r="A265" s="3"/>
      <c r="B265" s="3" t="s">
        <v>76</v>
      </c>
      <c r="C265" s="57">
        <f>$C$5</f>
        <v>0.0000000003102407215</v>
      </c>
      <c r="D265" s="3"/>
      <c r="E265" s="3"/>
      <c r="F265" s="3"/>
      <c r="G265" s="3"/>
      <c r="H265" s="3"/>
      <c r="I265" s="3"/>
      <c r="J265" s="3"/>
      <c r="K265" s="3"/>
      <c r="L265" s="3"/>
      <c r="M265" s="8"/>
    </row>
    <row r="266">
      <c r="A266" s="60">
        <f>A256+A264</f>
        <v>26846</v>
      </c>
      <c r="B266" s="61" t="s">
        <v>77</v>
      </c>
      <c r="C266" s="73">
        <f>(E259-(E257*A264))-sum(C262:C265)</f>
        <v>0.2944690227</v>
      </c>
      <c r="D266" s="61" t="s">
        <v>77</v>
      </c>
      <c r="E266" s="49">
        <f>(E259-(A264*E257))-(sum(E262:E264))</f>
        <v>0.2949381459</v>
      </c>
      <c r="F266" s="3"/>
      <c r="G266" s="3"/>
      <c r="H266" s="61" t="s">
        <v>77</v>
      </c>
      <c r="I266" s="49">
        <f>(I261-(sum(I262:I264)))</f>
        <v>0.0005048153992</v>
      </c>
      <c r="J266" s="3"/>
      <c r="K266" s="4" t="s">
        <v>77</v>
      </c>
      <c r="L266" s="49">
        <f>(L261-(sum(L262:L264)))</f>
        <v>0.2934193192</v>
      </c>
      <c r="M266" s="3"/>
    </row>
    <row r="267">
      <c r="A267" s="3"/>
      <c r="B267" s="3" t="s">
        <v>80</v>
      </c>
      <c r="C267" s="57">
        <f>($G$1*(((G262-G261)/G261)+1))</f>
        <v>0.0005061958788</v>
      </c>
      <c r="D267" s="3" t="s">
        <v>81</v>
      </c>
      <c r="E267" s="57">
        <f>$E$7</f>
        <v>0.00002618614835</v>
      </c>
      <c r="F267" s="3"/>
      <c r="G267" s="67"/>
      <c r="H267" s="3" t="s">
        <v>81</v>
      </c>
      <c r="I267" s="57">
        <f>$E$7</f>
        <v>0.00002618614835</v>
      </c>
      <c r="J267" s="3"/>
      <c r="K267" s="3" t="s">
        <v>81</v>
      </c>
      <c r="L267" s="57">
        <f>$E$7</f>
        <v>0.00002618614835</v>
      </c>
      <c r="M267" s="60"/>
    </row>
    <row r="268">
      <c r="A268" s="3"/>
      <c r="B268" s="3" t="s">
        <v>82</v>
      </c>
      <c r="C268" s="57">
        <f>$G$1+((128*5E-11)*(G264-1))</f>
        <v>0.00002629774545</v>
      </c>
      <c r="D268" s="3"/>
      <c r="E268" s="3"/>
      <c r="F268" s="3"/>
      <c r="G268" s="3"/>
      <c r="H268" s="3"/>
      <c r="I268" s="3"/>
      <c r="J268" s="60"/>
      <c r="K268" s="8"/>
      <c r="L268" s="3"/>
      <c r="M268" s="8"/>
    </row>
    <row r="269">
      <c r="A269" s="3"/>
      <c r="B269" s="61" t="s">
        <v>77</v>
      </c>
      <c r="C269" s="49">
        <f>C266-(sum(C267:C268))</f>
        <v>0.2939365291</v>
      </c>
      <c r="D269" s="61" t="s">
        <v>77</v>
      </c>
      <c r="E269" s="49">
        <f>E266-$E$7</f>
        <v>0.2949119598</v>
      </c>
      <c r="F269" s="3"/>
      <c r="G269" s="3"/>
      <c r="H269" s="61" t="s">
        <v>77</v>
      </c>
      <c r="I269" s="49">
        <f>I266-$E$7</f>
        <v>0.0004786292508</v>
      </c>
      <c r="J269" s="60">
        <f>I269-(I257*A254)</f>
        <v>-0.01394993849</v>
      </c>
      <c r="K269" s="61" t="s">
        <v>77</v>
      </c>
      <c r="L269" s="49">
        <f>L266-$E$7</f>
        <v>0.293393133</v>
      </c>
      <c r="M269" s="60">
        <f>L269-(L267*A254)</f>
        <v>0.2789645653</v>
      </c>
    </row>
    <row r="270">
      <c r="A270" s="3"/>
      <c r="B270" s="3"/>
      <c r="C270" s="3"/>
      <c r="D270" s="3"/>
      <c r="E270" s="3"/>
      <c r="F270" s="53"/>
      <c r="G270" s="53"/>
      <c r="H270" s="3"/>
      <c r="I270" s="3"/>
      <c r="J270" s="61" t="s">
        <v>86</v>
      </c>
      <c r="K270" s="60">
        <f>K260+G261</f>
        <v>145</v>
      </c>
    </row>
    <row r="271">
      <c r="A271" s="3"/>
      <c r="B271" s="82" t="s">
        <v>64</v>
      </c>
      <c r="C271" s="3"/>
      <c r="D271" s="61" t="s">
        <v>65</v>
      </c>
      <c r="E271" s="54"/>
      <c r="F271" s="3" t="s">
        <v>70</v>
      </c>
      <c r="G271" s="91">
        <f>ROUND(0.05*G272,0)</f>
        <v>3</v>
      </c>
      <c r="H271" s="98" t="s">
        <v>111</v>
      </c>
      <c r="I271" s="104">
        <f>C269-(A274*sum(C267:C268))</f>
        <v>0.000532542099</v>
      </c>
      <c r="J271" s="3"/>
      <c r="K271" s="4" t="s">
        <v>84</v>
      </c>
      <c r="L271" s="36">
        <f>L269-(A274*L267)</f>
        <v>0.2789645653</v>
      </c>
      <c r="M271" s="8"/>
    </row>
    <row r="272">
      <c r="A272" s="3"/>
      <c r="B272" s="3" t="s">
        <v>69</v>
      </c>
      <c r="C272" s="57">
        <f>0.000041472</f>
        <v>0.000041472</v>
      </c>
      <c r="D272" s="3" t="s">
        <v>69</v>
      </c>
      <c r="E272" s="78">
        <f>$E$2</f>
        <v>0.00002618254545</v>
      </c>
      <c r="F272" s="3" t="s">
        <v>73</v>
      </c>
      <c r="G272" s="16">
        <f>200-K270</f>
        <v>55</v>
      </c>
      <c r="H272" s="3" t="s">
        <v>69</v>
      </c>
      <c r="I272" s="57">
        <f>$E$2</f>
        <v>0.00002618254545</v>
      </c>
      <c r="J272" s="3"/>
      <c r="K272" s="3" t="s">
        <v>69</v>
      </c>
      <c r="L272" s="57">
        <f>$E$2</f>
        <v>0.00002618254545</v>
      </c>
      <c r="M272" s="3"/>
    </row>
    <row r="273">
      <c r="A273" s="11" t="s">
        <v>106</v>
      </c>
      <c r="B273" s="3" t="s">
        <v>72</v>
      </c>
      <c r="C273" s="57">
        <f>($G$1*((G272-G271)/G271))*$G$5</f>
        <v>0.000000002688752919</v>
      </c>
      <c r="D273" s="3" t="s">
        <v>72</v>
      </c>
      <c r="E273" s="78">
        <f>$E$3</f>
        <v>0.0000000001551203607</v>
      </c>
      <c r="F273" s="53" t="s">
        <v>75</v>
      </c>
      <c r="G273" s="80">
        <f>sum(C272:C275)+sum(C277:C278)</f>
        <v>0.001001610466</v>
      </c>
      <c r="H273" s="3" t="s">
        <v>72</v>
      </c>
      <c r="I273" s="57">
        <f>$E$3</f>
        <v>0.0000000001551203607</v>
      </c>
      <c r="J273" s="3"/>
      <c r="K273" s="3" t="s">
        <v>72</v>
      </c>
      <c r="L273" s="57">
        <f>$E$3</f>
        <v>0.0000000001551203607</v>
      </c>
      <c r="M273" s="3"/>
    </row>
    <row r="274">
      <c r="A274" s="106">
        <v>551.0</v>
      </c>
      <c r="B274" s="3" t="s">
        <v>74</v>
      </c>
      <c r="C274" s="57">
        <f>$G$1*((G272-G271)/G271)</f>
        <v>0.0004538307879</v>
      </c>
      <c r="D274" s="3" t="s">
        <v>74</v>
      </c>
      <c r="E274" s="57">
        <f>$G$1</f>
        <v>0.00002618254545</v>
      </c>
      <c r="F274" s="3" t="s">
        <v>85</v>
      </c>
      <c r="G274" s="60">
        <f>Round(G272/G271,0)</f>
        <v>18</v>
      </c>
      <c r="H274" s="3" t="s">
        <v>74</v>
      </c>
      <c r="I274" s="57">
        <f>$G$1</f>
        <v>0.00002618254545</v>
      </c>
      <c r="J274" s="3"/>
      <c r="K274" s="8" t="s">
        <v>74</v>
      </c>
      <c r="L274" s="57">
        <f>$G$1</f>
        <v>0.00002618254545</v>
      </c>
      <c r="M274" s="3"/>
    </row>
    <row r="275">
      <c r="A275" s="3"/>
      <c r="B275" s="3" t="s">
        <v>76</v>
      </c>
      <c r="C275" s="57">
        <f>$C$5</f>
        <v>0.0000000003102407215</v>
      </c>
      <c r="D275" s="3"/>
      <c r="E275" s="3"/>
      <c r="F275" s="3"/>
      <c r="G275" s="3"/>
      <c r="H275" s="3"/>
      <c r="I275" s="3"/>
      <c r="J275" s="3"/>
      <c r="K275" s="3"/>
      <c r="L275" s="3"/>
      <c r="M275" s="8"/>
    </row>
    <row r="276">
      <c r="A276" s="60">
        <f>A266+A274</f>
        <v>27397</v>
      </c>
      <c r="B276" s="61" t="s">
        <v>77</v>
      </c>
      <c r="C276" s="73">
        <f>(E269-(E267*A274))-sum(C272:C275)</f>
        <v>0.2799880862</v>
      </c>
      <c r="D276" s="61" t="s">
        <v>77</v>
      </c>
      <c r="E276" s="49">
        <f>(E269-(A274*E267))-(sum(E272:E274))</f>
        <v>0.2804310268</v>
      </c>
      <c r="F276" s="3"/>
      <c r="G276" s="3"/>
      <c r="H276" s="61" t="s">
        <v>77</v>
      </c>
      <c r="I276" s="49">
        <f>(I271-(sum(I272:I274)))</f>
        <v>0.0004801768529</v>
      </c>
      <c r="J276" s="3"/>
      <c r="K276" s="4" t="s">
        <v>77</v>
      </c>
      <c r="L276" s="49">
        <f>(L271-(sum(L272:L274)))</f>
        <v>0.2789122001</v>
      </c>
      <c r="M276" s="3"/>
    </row>
    <row r="277">
      <c r="A277" s="3"/>
      <c r="B277" s="3" t="s">
        <v>80</v>
      </c>
      <c r="C277" s="57">
        <f>($G$1*(((G272-G271)/G271)+1))</f>
        <v>0.0004800133333</v>
      </c>
      <c r="D277" s="3" t="s">
        <v>81</v>
      </c>
      <c r="E277" s="57">
        <f>$E$7</f>
        <v>0.00002618614835</v>
      </c>
      <c r="F277" s="3"/>
      <c r="G277" s="67"/>
      <c r="H277" s="3" t="s">
        <v>81</v>
      </c>
      <c r="I277" s="57">
        <f>$E$7</f>
        <v>0.00002618614835</v>
      </c>
      <c r="J277" s="3"/>
      <c r="K277" s="3" t="s">
        <v>81</v>
      </c>
      <c r="L277" s="57">
        <f>$E$7</f>
        <v>0.00002618614835</v>
      </c>
      <c r="M277" s="60"/>
    </row>
    <row r="278">
      <c r="A278" s="3"/>
      <c r="B278" s="3" t="s">
        <v>82</v>
      </c>
      <c r="C278" s="57">
        <f>$G$1+((128*5E-11)*(G274-1))</f>
        <v>0.00002629134545</v>
      </c>
      <c r="D278" s="3"/>
      <c r="E278" s="3"/>
      <c r="F278" s="3"/>
      <c r="G278" s="3"/>
      <c r="H278" s="3"/>
      <c r="I278" s="3"/>
      <c r="J278" s="60"/>
      <c r="K278" s="8"/>
      <c r="L278" s="3"/>
      <c r="M278" s="8"/>
    </row>
    <row r="279">
      <c r="A279" s="3"/>
      <c r="B279" s="61" t="s">
        <v>77</v>
      </c>
      <c r="C279" s="49">
        <f>C276-(sum(C277:C278))</f>
        <v>0.2794817816</v>
      </c>
      <c r="D279" s="61" t="s">
        <v>77</v>
      </c>
      <c r="E279" s="49">
        <f>E276-$E$7</f>
        <v>0.2804048406</v>
      </c>
      <c r="F279" s="3"/>
      <c r="G279" s="3"/>
      <c r="H279" s="61" t="s">
        <v>77</v>
      </c>
      <c r="I279" s="49">
        <f>I276-$E$7</f>
        <v>0.0004539907046</v>
      </c>
      <c r="J279" s="60">
        <f>I279-(I267*A264)</f>
        <v>-0.01397457704</v>
      </c>
      <c r="K279" s="61" t="s">
        <v>77</v>
      </c>
      <c r="L279" s="49">
        <f>L276-$E$7</f>
        <v>0.2788860139</v>
      </c>
      <c r="M279" s="60">
        <f>L279-(L277*A264)</f>
        <v>0.2644574462</v>
      </c>
    </row>
    <row r="280">
      <c r="A280" s="3"/>
      <c r="B280" s="3"/>
      <c r="C280" s="3"/>
      <c r="D280" s="3"/>
      <c r="E280" s="3"/>
      <c r="F280" s="53"/>
      <c r="G280" s="53"/>
      <c r="H280" s="3"/>
      <c r="I280" s="3"/>
      <c r="J280" s="61" t="s">
        <v>86</v>
      </c>
      <c r="K280" s="60">
        <f>K270+G271</f>
        <v>148</v>
      </c>
    </row>
    <row r="281">
      <c r="A281" s="3"/>
      <c r="B281" s="82" t="s">
        <v>64</v>
      </c>
      <c r="C281" s="3"/>
      <c r="D281" s="61" t="s">
        <v>65</v>
      </c>
      <c r="E281" s="54"/>
      <c r="F281" s="3" t="s">
        <v>70</v>
      </c>
      <c r="G281" s="91">
        <f>ROUND(0.05*G282,0)</f>
        <v>3</v>
      </c>
      <c r="H281" s="98" t="s">
        <v>111</v>
      </c>
      <c r="I281" s="104">
        <f>C279-(A284*sum(C277:C278))</f>
        <v>0.0005079035527</v>
      </c>
      <c r="J281" s="3"/>
      <c r="K281" s="4" t="s">
        <v>84</v>
      </c>
      <c r="L281" s="36">
        <f>L279-(A284*L277)</f>
        <v>0.2644574462</v>
      </c>
      <c r="M281" s="8"/>
    </row>
    <row r="282">
      <c r="A282" s="3"/>
      <c r="B282" s="3" t="s">
        <v>69</v>
      </c>
      <c r="C282" s="57">
        <f>0.000041472</f>
        <v>0.000041472</v>
      </c>
      <c r="D282" s="3" t="s">
        <v>69</v>
      </c>
      <c r="E282" s="78">
        <f>$E$2</f>
        <v>0.00002618254545</v>
      </c>
      <c r="F282" s="3" t="s">
        <v>73</v>
      </c>
      <c r="G282" s="16">
        <f>200-K280</f>
        <v>52</v>
      </c>
      <c r="H282" s="3" t="s">
        <v>69</v>
      </c>
      <c r="I282" s="57">
        <f>$E$2</f>
        <v>0.00002618254545</v>
      </c>
      <c r="J282" s="3"/>
      <c r="K282" s="3" t="s">
        <v>69</v>
      </c>
      <c r="L282" s="57">
        <f>$E$2</f>
        <v>0.00002618254545</v>
      </c>
      <c r="M282" s="3"/>
    </row>
    <row r="283">
      <c r="A283" s="11" t="s">
        <v>106</v>
      </c>
      <c r="B283" s="3" t="s">
        <v>72</v>
      </c>
      <c r="C283" s="57">
        <f>($G$1*((G282-G281)/G281))*$G$5</f>
        <v>0.000000002533632559</v>
      </c>
      <c r="D283" s="3" t="s">
        <v>72</v>
      </c>
      <c r="E283" s="78">
        <f>$E$3</f>
        <v>0.0000000001551203607</v>
      </c>
      <c r="F283" s="53" t="s">
        <v>75</v>
      </c>
      <c r="G283" s="80">
        <f>sum(C282:C285)+sum(C287:C288)</f>
        <v>0.0009492388196</v>
      </c>
      <c r="H283" s="3" t="s">
        <v>72</v>
      </c>
      <c r="I283" s="57">
        <f>$E$3</f>
        <v>0.0000000001551203607</v>
      </c>
      <c r="J283" s="3"/>
      <c r="K283" s="3" t="s">
        <v>72</v>
      </c>
      <c r="L283" s="57">
        <f>$E$3</f>
        <v>0.0000000001551203607</v>
      </c>
      <c r="M283" s="3"/>
    </row>
    <row r="284">
      <c r="A284" s="106">
        <v>551.0</v>
      </c>
      <c r="B284" s="3" t="s">
        <v>74</v>
      </c>
      <c r="C284" s="57">
        <f>$G$1*((G282-G281)/G281)</f>
        <v>0.0004276482424</v>
      </c>
      <c r="D284" s="3" t="s">
        <v>74</v>
      </c>
      <c r="E284" s="57">
        <f>$G$1</f>
        <v>0.00002618254545</v>
      </c>
      <c r="F284" s="3" t="s">
        <v>85</v>
      </c>
      <c r="G284" s="60">
        <f>Round(G282/G281,0)</f>
        <v>17</v>
      </c>
      <c r="H284" s="3" t="s">
        <v>74</v>
      </c>
      <c r="I284" s="57">
        <f>$G$1</f>
        <v>0.00002618254545</v>
      </c>
      <c r="J284" s="3"/>
      <c r="K284" s="8" t="s">
        <v>74</v>
      </c>
      <c r="L284" s="57">
        <f>$G$1</f>
        <v>0.00002618254545</v>
      </c>
      <c r="M284" s="3"/>
    </row>
    <row r="285">
      <c r="A285" s="3"/>
      <c r="B285" s="3" t="s">
        <v>76</v>
      </c>
      <c r="C285" s="57">
        <f>$C$5</f>
        <v>0.0000000003102407215</v>
      </c>
      <c r="D285" s="3"/>
      <c r="E285" s="3"/>
      <c r="F285" s="3"/>
      <c r="G285" s="3"/>
      <c r="H285" s="3"/>
      <c r="I285" s="3"/>
      <c r="J285" s="3"/>
      <c r="K285" s="3"/>
      <c r="L285" s="3"/>
      <c r="M285" s="8"/>
    </row>
    <row r="286">
      <c r="A286" s="60">
        <f>A276+A284</f>
        <v>27948</v>
      </c>
      <c r="B286" s="61" t="s">
        <v>77</v>
      </c>
      <c r="C286" s="73">
        <f>(E279-(E277*A284))-sum(C282:C285)</f>
        <v>0.2655071498</v>
      </c>
      <c r="D286" s="61" t="s">
        <v>77</v>
      </c>
      <c r="E286" s="49">
        <f>(E279-(A284*E277))-(sum(E282:E284))</f>
        <v>0.2659239076</v>
      </c>
      <c r="F286" s="3"/>
      <c r="G286" s="3"/>
      <c r="H286" s="61" t="s">
        <v>77</v>
      </c>
      <c r="I286" s="49">
        <f>(I281-(sum(I282:I284)))</f>
        <v>0.0004555383067</v>
      </c>
      <c r="J286" s="3"/>
      <c r="K286" s="4" t="s">
        <v>77</v>
      </c>
      <c r="L286" s="49">
        <f>(L281-(sum(L282:L284)))</f>
        <v>0.2644050809</v>
      </c>
      <c r="M286" s="3"/>
    </row>
    <row r="287">
      <c r="A287" s="3"/>
      <c r="B287" s="3" t="s">
        <v>80</v>
      </c>
      <c r="C287" s="57">
        <f>($G$1*(((G282-G281)/G281)+1))</f>
        <v>0.0004538307879</v>
      </c>
      <c r="D287" s="3" t="s">
        <v>81</v>
      </c>
      <c r="E287" s="57">
        <f>$E$7</f>
        <v>0.00002618614835</v>
      </c>
      <c r="F287" s="3"/>
      <c r="G287" s="67"/>
      <c r="H287" s="3" t="s">
        <v>81</v>
      </c>
      <c r="I287" s="57">
        <f>$E$7</f>
        <v>0.00002618614835</v>
      </c>
      <c r="J287" s="3"/>
      <c r="K287" s="3" t="s">
        <v>81</v>
      </c>
      <c r="L287" s="57">
        <f>$E$7</f>
        <v>0.00002618614835</v>
      </c>
      <c r="M287" s="60"/>
    </row>
    <row r="288">
      <c r="A288" s="3"/>
      <c r="B288" s="3" t="s">
        <v>82</v>
      </c>
      <c r="C288" s="57">
        <f>$G$1+((128*5E-11)*(G284-1))</f>
        <v>0.00002628494545</v>
      </c>
      <c r="D288" s="3"/>
      <c r="E288" s="3"/>
      <c r="F288" s="3"/>
      <c r="G288" s="3"/>
      <c r="H288" s="3"/>
      <c r="I288" s="3"/>
      <c r="J288" s="60"/>
      <c r="K288" s="8"/>
      <c r="L288" s="3"/>
      <c r="M288" s="8"/>
    </row>
    <row r="289">
      <c r="A289" s="3"/>
      <c r="B289" s="61" t="s">
        <v>77</v>
      </c>
      <c r="C289" s="49">
        <f>C286-(sum(C287:C288))</f>
        <v>0.2650270341</v>
      </c>
      <c r="D289" s="61" t="s">
        <v>77</v>
      </c>
      <c r="E289" s="49">
        <f>E286-$E$7</f>
        <v>0.2658977215</v>
      </c>
      <c r="F289" s="3"/>
      <c r="G289" s="3"/>
      <c r="H289" s="61" t="s">
        <v>77</v>
      </c>
      <c r="I289" s="49">
        <f>I286-$E$7</f>
        <v>0.0004293521583</v>
      </c>
      <c r="J289" s="60">
        <f>I289-(I277*A274)</f>
        <v>-0.01399921559</v>
      </c>
      <c r="K289" s="61" t="s">
        <v>77</v>
      </c>
      <c r="L289" s="49">
        <f>L286-$E$7</f>
        <v>0.2643788948</v>
      </c>
      <c r="M289" s="60">
        <f>L289-(L287*A274)</f>
        <v>0.249950327</v>
      </c>
    </row>
    <row r="290">
      <c r="A290" s="3"/>
      <c r="B290" s="3"/>
      <c r="C290" s="3"/>
      <c r="D290" s="3"/>
      <c r="E290" s="3"/>
      <c r="F290" s="53"/>
      <c r="G290" s="53"/>
      <c r="H290" s="3"/>
      <c r="I290" s="3"/>
      <c r="J290" s="61" t="s">
        <v>86</v>
      </c>
      <c r="K290" s="60">
        <f>K280+G281</f>
        <v>151</v>
      </c>
    </row>
    <row r="291">
      <c r="A291" s="3"/>
      <c r="B291" s="82" t="s">
        <v>64</v>
      </c>
      <c r="C291" s="3"/>
      <c r="D291" s="61" t="s">
        <v>65</v>
      </c>
      <c r="E291" s="54"/>
      <c r="F291" s="3" t="s">
        <v>70</v>
      </c>
      <c r="G291" s="91">
        <f>ROUND(0.05*G292,0)</f>
        <v>2</v>
      </c>
      <c r="H291" s="98" t="s">
        <v>111</v>
      </c>
      <c r="I291" s="104">
        <f>C289-(A294*sum(C287:C288))</f>
        <v>0.0004832650065</v>
      </c>
      <c r="J291" s="3"/>
      <c r="K291" s="4" t="s">
        <v>84</v>
      </c>
      <c r="L291" s="36">
        <f>L289-(A294*L287)</f>
        <v>0.249950327</v>
      </c>
      <c r="M291" s="8"/>
    </row>
    <row r="292">
      <c r="A292" s="3"/>
      <c r="B292" s="3" t="s">
        <v>69</v>
      </c>
      <c r="C292" s="57">
        <f>0.000041472</f>
        <v>0.000041472</v>
      </c>
      <c r="D292" s="3" t="s">
        <v>69</v>
      </c>
      <c r="E292" s="78">
        <f>$E$2</f>
        <v>0.00002618254545</v>
      </c>
      <c r="F292" s="3" t="s">
        <v>73</v>
      </c>
      <c r="G292" s="16">
        <f>200-K290</f>
        <v>49</v>
      </c>
      <c r="H292" s="3" t="s">
        <v>69</v>
      </c>
      <c r="I292" s="57">
        <f>$E$2</f>
        <v>0.00002618254545</v>
      </c>
      <c r="J292" s="3"/>
      <c r="K292" s="3" t="s">
        <v>69</v>
      </c>
      <c r="L292" s="57">
        <f>$E$2</f>
        <v>0.00002618254545</v>
      </c>
      <c r="M292" s="3"/>
    </row>
    <row r="293">
      <c r="A293" s="11" t="s">
        <v>106</v>
      </c>
      <c r="B293" s="3" t="s">
        <v>72</v>
      </c>
      <c r="C293" s="57">
        <f>($G$1*((G292-G291)/G291))*$G$5</f>
        <v>0.000000003645328477</v>
      </c>
      <c r="D293" s="3" t="s">
        <v>72</v>
      </c>
      <c r="E293" s="78">
        <f>$E$3</f>
        <v>0.0000000001551203607</v>
      </c>
      <c r="F293" s="53" t="s">
        <v>75</v>
      </c>
      <c r="G293" s="80">
        <f>sum(C292:C295)+sum(C297:C298)</f>
        <v>0.001324574283</v>
      </c>
      <c r="H293" s="3" t="s">
        <v>72</v>
      </c>
      <c r="I293" s="57">
        <f>$E$3</f>
        <v>0.0000000001551203607</v>
      </c>
      <c r="J293" s="3"/>
      <c r="K293" s="3" t="s">
        <v>72</v>
      </c>
      <c r="L293" s="57">
        <f>$E$3</f>
        <v>0.0000000001551203607</v>
      </c>
      <c r="M293" s="3"/>
    </row>
    <row r="294">
      <c r="A294" s="106">
        <v>551.0</v>
      </c>
      <c r="B294" s="3" t="s">
        <v>74</v>
      </c>
      <c r="C294" s="57">
        <f>$G$1*((G292-G291)/G291)</f>
        <v>0.0006152898182</v>
      </c>
      <c r="D294" s="3" t="s">
        <v>74</v>
      </c>
      <c r="E294" s="57">
        <f>$G$1</f>
        <v>0.00002618254545</v>
      </c>
      <c r="F294" s="3" t="s">
        <v>85</v>
      </c>
      <c r="G294" s="60">
        <f>Round(G292/G291,0)</f>
        <v>25</v>
      </c>
      <c r="H294" s="3" t="s">
        <v>74</v>
      </c>
      <c r="I294" s="57">
        <f>$G$1</f>
        <v>0.00002618254545</v>
      </c>
      <c r="J294" s="3"/>
      <c r="K294" s="8" t="s">
        <v>74</v>
      </c>
      <c r="L294" s="57">
        <f>$G$1</f>
        <v>0.00002618254545</v>
      </c>
      <c r="M294" s="3"/>
    </row>
    <row r="295">
      <c r="A295" s="3"/>
      <c r="B295" s="3" t="s">
        <v>76</v>
      </c>
      <c r="C295" s="57">
        <f>$C$5</f>
        <v>0.0000000003102407215</v>
      </c>
      <c r="D295" s="3"/>
      <c r="E295" s="3"/>
      <c r="F295" s="3"/>
      <c r="G295" s="3"/>
      <c r="H295" s="3"/>
      <c r="I295" s="3"/>
      <c r="J295" s="3"/>
      <c r="K295" s="3"/>
      <c r="L295" s="3"/>
      <c r="M295" s="8"/>
    </row>
    <row r="296">
      <c r="A296" s="60">
        <f>A286+A294</f>
        <v>28499</v>
      </c>
      <c r="B296" s="61" t="s">
        <v>77</v>
      </c>
      <c r="C296" s="73">
        <f>(E289-(E287*A294))-sum(C292:C295)</f>
        <v>0.250812388</v>
      </c>
      <c r="D296" s="61" t="s">
        <v>77</v>
      </c>
      <c r="E296" s="49">
        <f>(E289-(A294*E287))-(sum(E292:E294))</f>
        <v>0.2514167885</v>
      </c>
      <c r="F296" s="3"/>
      <c r="G296" s="3"/>
      <c r="H296" s="61" t="s">
        <v>77</v>
      </c>
      <c r="I296" s="49">
        <f>(I291-(sum(I292:I294)))</f>
        <v>0.0004308997604</v>
      </c>
      <c r="J296" s="3"/>
      <c r="K296" s="4" t="s">
        <v>77</v>
      </c>
      <c r="L296" s="49">
        <f>(L291-(sum(L292:L294)))</f>
        <v>0.2498979618</v>
      </c>
      <c r="M296" s="3"/>
    </row>
    <row r="297">
      <c r="A297" s="3"/>
      <c r="B297" s="3" t="s">
        <v>80</v>
      </c>
      <c r="C297" s="57">
        <f>($G$1*(((G292-G291)/G291)+1))</f>
        <v>0.0006414723636</v>
      </c>
      <c r="D297" s="3" t="s">
        <v>81</v>
      </c>
      <c r="E297" s="57">
        <f>$E$7</f>
        <v>0.00002618614835</v>
      </c>
      <c r="F297" s="3"/>
      <c r="G297" s="67"/>
      <c r="H297" s="3" t="s">
        <v>81</v>
      </c>
      <c r="I297" s="57">
        <f>$E$7</f>
        <v>0.00002618614835</v>
      </c>
      <c r="J297" s="3"/>
      <c r="K297" s="3" t="s">
        <v>81</v>
      </c>
      <c r="L297" s="57">
        <f>$E$7</f>
        <v>0.00002618614835</v>
      </c>
      <c r="M297" s="60"/>
    </row>
    <row r="298">
      <c r="A298" s="3"/>
      <c r="B298" s="3" t="s">
        <v>82</v>
      </c>
      <c r="C298" s="57">
        <f>$G$1+((128*5E-11)*(G294-1))</f>
        <v>0.00002633614545</v>
      </c>
      <c r="D298" s="3"/>
      <c r="E298" s="3"/>
      <c r="F298" s="3"/>
      <c r="G298" s="3"/>
      <c r="H298" s="3"/>
      <c r="I298" s="3"/>
      <c r="J298" s="60"/>
      <c r="K298" s="8"/>
      <c r="L298" s="3"/>
      <c r="M298" s="8"/>
    </row>
    <row r="299">
      <c r="A299" s="3"/>
      <c r="B299" s="61" t="s">
        <v>77</v>
      </c>
      <c r="C299" s="49">
        <f>C296-(sum(C297:C298))</f>
        <v>0.2501445795</v>
      </c>
      <c r="D299" s="61" t="s">
        <v>77</v>
      </c>
      <c r="E299" s="49">
        <f>E296-$E$7</f>
        <v>0.2513906024</v>
      </c>
      <c r="F299" s="3"/>
      <c r="G299" s="3"/>
      <c r="H299" s="61" t="s">
        <v>77</v>
      </c>
      <c r="I299" s="49">
        <f>I296-$E$7</f>
        <v>0.0004047136121</v>
      </c>
      <c r="J299" s="60">
        <f>I299-(I287*A284)</f>
        <v>-0.01402385413</v>
      </c>
      <c r="K299" s="61" t="s">
        <v>77</v>
      </c>
      <c r="L299" s="49">
        <f>L296-$E$7</f>
        <v>0.2498717756</v>
      </c>
      <c r="M299" s="60">
        <f>L299-(L297*A284)</f>
        <v>0.2354432079</v>
      </c>
    </row>
    <row r="300">
      <c r="A300" s="3"/>
      <c r="B300" s="3"/>
      <c r="C300" s="3"/>
      <c r="D300" s="3"/>
      <c r="E300" s="3"/>
      <c r="F300" s="53"/>
      <c r="G300" s="53"/>
      <c r="H300" s="3"/>
      <c r="I300" s="3"/>
      <c r="J300" s="61" t="s">
        <v>86</v>
      </c>
      <c r="K300" s="60">
        <f>K290+G291</f>
        <v>153</v>
      </c>
    </row>
    <row r="301">
      <c r="A301" s="3"/>
      <c r="B301" s="82" t="s">
        <v>64</v>
      </c>
      <c r="C301" s="3"/>
      <c r="D301" s="61" t="s">
        <v>65</v>
      </c>
      <c r="E301" s="54"/>
      <c r="F301" s="3" t="s">
        <v>70</v>
      </c>
      <c r="G301" s="91">
        <f>ROUND(0.05*G302,0)</f>
        <v>2</v>
      </c>
      <c r="H301" s="98" t="s">
        <v>111</v>
      </c>
      <c r="I301" s="104">
        <f>C299-(A304*sum(C297:C298))</f>
        <v>0.001052005581</v>
      </c>
      <c r="J301" s="3"/>
      <c r="K301" s="4" t="s">
        <v>84</v>
      </c>
      <c r="L301" s="36">
        <f>L299-(A304*L297)</f>
        <v>0.2401043423</v>
      </c>
      <c r="M301" s="8"/>
    </row>
    <row r="302">
      <c r="A302" s="3"/>
      <c r="B302" s="3" t="s">
        <v>69</v>
      </c>
      <c r="C302" s="57">
        <f>0.000041472</f>
        <v>0.000041472</v>
      </c>
      <c r="D302" s="3" t="s">
        <v>69</v>
      </c>
      <c r="E302" s="78">
        <f>$E$2</f>
        <v>0.00002618254545</v>
      </c>
      <c r="F302" s="3" t="s">
        <v>73</v>
      </c>
      <c r="G302" s="16">
        <f>200-K300</f>
        <v>47</v>
      </c>
      <c r="H302" s="3" t="s">
        <v>69</v>
      </c>
      <c r="I302" s="57">
        <f>$E$2</f>
        <v>0.00002618254545</v>
      </c>
      <c r="J302" s="3"/>
      <c r="K302" s="3" t="s">
        <v>69</v>
      </c>
      <c r="L302" s="57">
        <f>$E$2</f>
        <v>0.00002618254545</v>
      </c>
      <c r="M302" s="3"/>
    </row>
    <row r="303">
      <c r="A303" s="11" t="s">
        <v>106</v>
      </c>
      <c r="B303" s="3" t="s">
        <v>72</v>
      </c>
      <c r="C303" s="57">
        <f>($G$1*((G302-G301)/G301))*$G$5</f>
        <v>0.000000003490208116</v>
      </c>
      <c r="D303" s="3" t="s">
        <v>72</v>
      </c>
      <c r="E303" s="78">
        <f>$E$3</f>
        <v>0.0000000001551203607</v>
      </c>
      <c r="F303" s="53" t="s">
        <v>75</v>
      </c>
      <c r="G303" s="80">
        <f>sum(C302:C305)+sum(C307:C308)</f>
        <v>0.001272202637</v>
      </c>
      <c r="H303" s="3" t="s">
        <v>72</v>
      </c>
      <c r="I303" s="57">
        <f>$E$3</f>
        <v>0.0000000001551203607</v>
      </c>
      <c r="J303" s="3"/>
      <c r="K303" s="3" t="s">
        <v>72</v>
      </c>
      <c r="L303" s="57">
        <f>$E$3</f>
        <v>0.0000000001551203607</v>
      </c>
      <c r="M303" s="3"/>
    </row>
    <row r="304">
      <c r="A304" s="106">
        <v>373.0</v>
      </c>
      <c r="B304" s="3" t="s">
        <v>74</v>
      </c>
      <c r="C304" s="57">
        <f>$G$1*((G302-G301)/G301)</f>
        <v>0.0005891072727</v>
      </c>
      <c r="D304" s="3" t="s">
        <v>74</v>
      </c>
      <c r="E304" s="57">
        <f>$G$1</f>
        <v>0.00002618254545</v>
      </c>
      <c r="F304" s="3" t="s">
        <v>85</v>
      </c>
      <c r="G304" s="60">
        <f>Round(G302/G301,0)</f>
        <v>24</v>
      </c>
      <c r="H304" s="3" t="s">
        <v>74</v>
      </c>
      <c r="I304" s="57">
        <f>$G$1</f>
        <v>0.00002618254545</v>
      </c>
      <c r="J304" s="3"/>
      <c r="K304" s="8" t="s">
        <v>74</v>
      </c>
      <c r="L304" s="57">
        <f>$G$1</f>
        <v>0.00002618254545</v>
      </c>
      <c r="M304" s="3"/>
    </row>
    <row r="305">
      <c r="A305" s="3"/>
      <c r="B305" s="3" t="s">
        <v>76</v>
      </c>
      <c r="C305" s="57">
        <f>$C$5</f>
        <v>0.0000000003102407215</v>
      </c>
      <c r="D305" s="3"/>
      <c r="E305" s="3"/>
      <c r="F305" s="3"/>
      <c r="G305" s="3"/>
      <c r="H305" s="3"/>
      <c r="I305" s="3"/>
      <c r="J305" s="3"/>
      <c r="K305" s="3"/>
      <c r="L305" s="3"/>
      <c r="M305" s="8"/>
    </row>
    <row r="306">
      <c r="A306" s="60">
        <f>A296+A304</f>
        <v>28872</v>
      </c>
      <c r="B306" s="61" t="s">
        <v>77</v>
      </c>
      <c r="C306" s="73">
        <f>(E299-(E297*A304))-sum(C302:C305)</f>
        <v>0.240992586</v>
      </c>
      <c r="D306" s="61" t="s">
        <v>77</v>
      </c>
      <c r="E306" s="49">
        <f>(E299-(A304*E297))-(sum(E302:E304))</f>
        <v>0.2415708038</v>
      </c>
      <c r="F306" s="3"/>
      <c r="G306" s="3"/>
      <c r="H306" s="61" t="s">
        <v>77</v>
      </c>
      <c r="I306" s="49">
        <f>(I301-(sum(I302:I304)))</f>
        <v>0.0009996403352</v>
      </c>
      <c r="J306" s="3"/>
      <c r="K306" s="4" t="s">
        <v>77</v>
      </c>
      <c r="L306" s="49">
        <f>(L301-(sum(L302:L304)))</f>
        <v>0.240051977</v>
      </c>
      <c r="M306" s="3"/>
    </row>
    <row r="307">
      <c r="A307" s="3"/>
      <c r="B307" s="3" t="s">
        <v>80</v>
      </c>
      <c r="C307" s="57">
        <f>($G$1*(((G302-G301)/G301)+1))</f>
        <v>0.0006152898182</v>
      </c>
      <c r="D307" s="3" t="s">
        <v>81</v>
      </c>
      <c r="E307" s="57">
        <f>$E$7</f>
        <v>0.00002618614835</v>
      </c>
      <c r="F307" s="3"/>
      <c r="G307" s="67"/>
      <c r="H307" s="3" t="s">
        <v>81</v>
      </c>
      <c r="I307" s="57">
        <f>$E$7</f>
        <v>0.00002618614835</v>
      </c>
      <c r="J307" s="3"/>
      <c r="K307" s="3" t="s">
        <v>81</v>
      </c>
      <c r="L307" s="57">
        <f>$E$7</f>
        <v>0.00002618614835</v>
      </c>
      <c r="M307" s="60"/>
    </row>
    <row r="308">
      <c r="A308" s="3"/>
      <c r="B308" s="3" t="s">
        <v>82</v>
      </c>
      <c r="C308" s="57">
        <f>$G$1+((128*5E-11)*(G304-1))</f>
        <v>0.00002632974545</v>
      </c>
      <c r="D308" s="3"/>
      <c r="E308" s="3"/>
      <c r="F308" s="3"/>
      <c r="G308" s="3"/>
      <c r="H308" s="3"/>
      <c r="I308" s="3"/>
      <c r="J308" s="60"/>
      <c r="K308" s="8"/>
      <c r="L308" s="3"/>
      <c r="M308" s="8"/>
    </row>
    <row r="309">
      <c r="A309" s="3"/>
      <c r="B309" s="61" t="s">
        <v>77</v>
      </c>
      <c r="C309" s="49">
        <f>C306-(sum(C307:C308))</f>
        <v>0.2403509664</v>
      </c>
      <c r="D309" s="61" t="s">
        <v>77</v>
      </c>
      <c r="E309" s="49">
        <f>E306-$E$7</f>
        <v>0.2415446176</v>
      </c>
      <c r="F309" s="3"/>
      <c r="G309" s="3"/>
      <c r="H309" s="61" t="s">
        <v>77</v>
      </c>
      <c r="I309" s="49">
        <f>I306-$E$7</f>
        <v>0.0009734541869</v>
      </c>
      <c r="J309" s="60">
        <f>I309-(I297*A294)</f>
        <v>-0.01345511356</v>
      </c>
      <c r="K309" s="61" t="s">
        <v>77</v>
      </c>
      <c r="L309" s="49">
        <f>L306-$E$7</f>
        <v>0.2400257909</v>
      </c>
      <c r="M309" s="60">
        <f>L309-(L307*A294)</f>
        <v>0.2255972232</v>
      </c>
    </row>
    <row r="310">
      <c r="A310" s="3"/>
      <c r="B310" s="3"/>
      <c r="C310" s="3"/>
      <c r="D310" s="3"/>
      <c r="E310" s="3"/>
      <c r="F310" s="53"/>
      <c r="G310" s="53"/>
      <c r="H310" s="3"/>
      <c r="I310" s="3"/>
      <c r="J310" s="61" t="s">
        <v>86</v>
      </c>
      <c r="K310" s="60">
        <f>K300+G301</f>
        <v>155</v>
      </c>
    </row>
    <row r="311">
      <c r="A311" s="3"/>
      <c r="B311" s="82" t="s">
        <v>64</v>
      </c>
      <c r="C311" s="3"/>
      <c r="D311" s="61" t="s">
        <v>65</v>
      </c>
      <c r="E311" s="54"/>
      <c r="F311" s="3" t="s">
        <v>70</v>
      </c>
      <c r="G311" s="91">
        <f>ROUND(0.05*G312,0)</f>
        <v>2</v>
      </c>
      <c r="H311" s="98" t="s">
        <v>111</v>
      </c>
      <c r="I311" s="104">
        <f>C309-(A314*sum(C307:C308))</f>
        <v>0.001026869151</v>
      </c>
      <c r="J311" s="3"/>
      <c r="K311" s="4" t="s">
        <v>84</v>
      </c>
      <c r="L311" s="36">
        <f>L309-(A314*L307)</f>
        <v>0.2302583576</v>
      </c>
      <c r="M311" s="8"/>
    </row>
    <row r="312">
      <c r="A312" s="3"/>
      <c r="B312" s="3" t="s">
        <v>69</v>
      </c>
      <c r="C312" s="57">
        <f>0.000041472</f>
        <v>0.000041472</v>
      </c>
      <c r="D312" s="3" t="s">
        <v>69</v>
      </c>
      <c r="E312" s="78">
        <f>$E$2</f>
        <v>0.00002618254545</v>
      </c>
      <c r="F312" s="3" t="s">
        <v>73</v>
      </c>
      <c r="G312" s="16">
        <f>200-K310</f>
        <v>45</v>
      </c>
      <c r="H312" s="3" t="s">
        <v>69</v>
      </c>
      <c r="I312" s="57">
        <f>$E$2</f>
        <v>0.00002618254545</v>
      </c>
      <c r="J312" s="3"/>
      <c r="K312" s="3" t="s">
        <v>69</v>
      </c>
      <c r="L312" s="57">
        <f>$E$2</f>
        <v>0.00002618254545</v>
      </c>
      <c r="M312" s="3"/>
    </row>
    <row r="313">
      <c r="A313" s="11" t="s">
        <v>106</v>
      </c>
      <c r="B313" s="3" t="s">
        <v>72</v>
      </c>
      <c r="C313" s="57">
        <f>($G$1*((G312-G311)/G311))*$G$5</f>
        <v>0.000000003335087756</v>
      </c>
      <c r="D313" s="3" t="s">
        <v>72</v>
      </c>
      <c r="E313" s="78">
        <f>$E$3</f>
        <v>0.0000000001551203607</v>
      </c>
      <c r="F313" s="53" t="s">
        <v>75</v>
      </c>
      <c r="G313" s="80">
        <f>sum(C312:C315)+sum(C317:C318)</f>
        <v>0.001219830991</v>
      </c>
      <c r="H313" s="3" t="s">
        <v>72</v>
      </c>
      <c r="I313" s="57">
        <f>$E$3</f>
        <v>0.0000000001551203607</v>
      </c>
      <c r="J313" s="3"/>
      <c r="K313" s="3" t="s">
        <v>72</v>
      </c>
      <c r="L313" s="57">
        <f>$E$3</f>
        <v>0.0000000001551203607</v>
      </c>
      <c r="M313" s="3"/>
    </row>
    <row r="314">
      <c r="A314" s="106">
        <v>373.0</v>
      </c>
      <c r="B314" s="3" t="s">
        <v>74</v>
      </c>
      <c r="C314" s="57">
        <f>$G$1*((G312-G311)/G311)</f>
        <v>0.0005629247273</v>
      </c>
      <c r="D314" s="3" t="s">
        <v>74</v>
      </c>
      <c r="E314" s="57">
        <f>$G$1</f>
        <v>0.00002618254545</v>
      </c>
      <c r="F314" s="3" t="s">
        <v>85</v>
      </c>
      <c r="G314" s="60">
        <f>Round(G312/G311,0)</f>
        <v>23</v>
      </c>
      <c r="H314" s="3" t="s">
        <v>74</v>
      </c>
      <c r="I314" s="57">
        <f>$G$1</f>
        <v>0.00002618254545</v>
      </c>
      <c r="J314" s="3"/>
      <c r="K314" s="8" t="s">
        <v>74</v>
      </c>
      <c r="L314" s="57">
        <f>$G$1</f>
        <v>0.00002618254545</v>
      </c>
      <c r="M314" s="3"/>
    </row>
    <row r="315">
      <c r="A315" s="3"/>
      <c r="B315" s="3" t="s">
        <v>76</v>
      </c>
      <c r="C315" s="57">
        <f>$C$5</f>
        <v>0.0000000003102407215</v>
      </c>
      <c r="D315" s="3"/>
      <c r="E315" s="3"/>
      <c r="F315" s="3"/>
      <c r="G315" s="3"/>
      <c r="H315" s="3"/>
      <c r="I315" s="3"/>
      <c r="J315" s="3"/>
      <c r="K315" s="3"/>
      <c r="L315" s="3"/>
      <c r="M315" s="8"/>
    </row>
    <row r="316">
      <c r="A316" s="60">
        <f>A306+A314</f>
        <v>29245</v>
      </c>
      <c r="B316" s="61" t="s">
        <v>77</v>
      </c>
      <c r="C316" s="73">
        <f>(E309-(E307*A314))-sum(C312:C315)</f>
        <v>0.2311727839</v>
      </c>
      <c r="D316" s="61" t="s">
        <v>77</v>
      </c>
      <c r="E316" s="49">
        <f>(E309-(A314*E307))-(sum(E312:E314))</f>
        <v>0.231724819</v>
      </c>
      <c r="F316" s="3"/>
      <c r="G316" s="3"/>
      <c r="H316" s="61" t="s">
        <v>77</v>
      </c>
      <c r="I316" s="49">
        <f>(I311-(sum(I312:I314)))</f>
        <v>0.0009745039052</v>
      </c>
      <c r="J316" s="3"/>
      <c r="K316" s="4" t="s">
        <v>77</v>
      </c>
      <c r="L316" s="49">
        <f>(L311-(sum(L312:L314)))</f>
        <v>0.2302059923</v>
      </c>
      <c r="M316" s="3"/>
    </row>
    <row r="317">
      <c r="A317" s="3"/>
      <c r="B317" s="3" t="s">
        <v>80</v>
      </c>
      <c r="C317" s="57">
        <f>($G$1*(((G312-G311)/G311)+1))</f>
        <v>0.0005891072727</v>
      </c>
      <c r="D317" s="3" t="s">
        <v>81</v>
      </c>
      <c r="E317" s="57">
        <f>$E$7</f>
        <v>0.00002618614835</v>
      </c>
      <c r="F317" s="3"/>
      <c r="G317" s="67"/>
      <c r="H317" s="3" t="s">
        <v>81</v>
      </c>
      <c r="I317" s="57">
        <f>$E$7</f>
        <v>0.00002618614835</v>
      </c>
      <c r="J317" s="3"/>
      <c r="K317" s="3" t="s">
        <v>81</v>
      </c>
      <c r="L317" s="57">
        <f>$E$7</f>
        <v>0.00002618614835</v>
      </c>
      <c r="M317" s="60"/>
    </row>
    <row r="318">
      <c r="A318" s="3"/>
      <c r="B318" s="3" t="s">
        <v>82</v>
      </c>
      <c r="C318" s="57">
        <f>$G$1+((128*5E-11)*(G314-1))</f>
        <v>0.00002632334545</v>
      </c>
      <c r="D318" s="3"/>
      <c r="E318" s="3"/>
      <c r="F318" s="3"/>
      <c r="G318" s="3"/>
      <c r="H318" s="3"/>
      <c r="I318" s="3"/>
      <c r="J318" s="60"/>
      <c r="K318" s="8"/>
      <c r="L318" s="3"/>
      <c r="M318" s="8"/>
    </row>
    <row r="319">
      <c r="A319" s="3"/>
      <c r="B319" s="61" t="s">
        <v>77</v>
      </c>
      <c r="C319" s="49">
        <f>C316-(sum(C317:C318))</f>
        <v>0.2305573533</v>
      </c>
      <c r="D319" s="61" t="s">
        <v>77</v>
      </c>
      <c r="E319" s="49">
        <f>E316-$E$7</f>
        <v>0.2316986329</v>
      </c>
      <c r="F319" s="3"/>
      <c r="G319" s="3"/>
      <c r="H319" s="61" t="s">
        <v>77</v>
      </c>
      <c r="I319" s="49">
        <f>I316-$E$7</f>
        <v>0.0009483177568</v>
      </c>
      <c r="J319" s="60">
        <f>I319-(I307*A304)</f>
        <v>-0.008819115579</v>
      </c>
      <c r="K319" s="61" t="s">
        <v>77</v>
      </c>
      <c r="L319" s="49">
        <f>L316-$E$7</f>
        <v>0.2301798062</v>
      </c>
      <c r="M319" s="60">
        <f>L319-(L317*A304)</f>
        <v>0.2204123728</v>
      </c>
    </row>
    <row r="320">
      <c r="A320" s="3"/>
      <c r="B320" s="3"/>
      <c r="C320" s="3"/>
      <c r="D320" s="3"/>
      <c r="E320" s="3"/>
      <c r="F320" s="53"/>
      <c r="G320" s="53"/>
      <c r="H320" s="3"/>
      <c r="I320" s="3"/>
      <c r="J320" s="61" t="s">
        <v>86</v>
      </c>
      <c r="K320" s="60">
        <f>K310+G311</f>
        <v>157</v>
      </c>
    </row>
    <row r="321">
      <c r="A321" s="3"/>
      <c r="B321" s="82" t="s">
        <v>64</v>
      </c>
      <c r="C321" s="3"/>
      <c r="D321" s="61" t="s">
        <v>65</v>
      </c>
      <c r="E321" s="54"/>
      <c r="F321" s="3" t="s">
        <v>70</v>
      </c>
      <c r="G321" s="91">
        <f>ROUND(0.05*G322,0)</f>
        <v>2</v>
      </c>
      <c r="H321" s="98" t="s">
        <v>111</v>
      </c>
      <c r="I321" s="104">
        <f>C319-(A324*sum(C317:C318))</f>
        <v>0.001001732721</v>
      </c>
      <c r="J321" s="3"/>
      <c r="K321" s="4" t="s">
        <v>84</v>
      </c>
      <c r="L321" s="36">
        <f>L319-(A324*L317)</f>
        <v>0.2204123728</v>
      </c>
      <c r="M321" s="8"/>
    </row>
    <row r="322">
      <c r="A322" s="3"/>
      <c r="B322" s="3" t="s">
        <v>69</v>
      </c>
      <c r="C322" s="57">
        <f>0.000041472</f>
        <v>0.000041472</v>
      </c>
      <c r="D322" s="3" t="s">
        <v>69</v>
      </c>
      <c r="E322" s="78">
        <f>$E$2</f>
        <v>0.00002618254545</v>
      </c>
      <c r="F322" s="3" t="s">
        <v>73</v>
      </c>
      <c r="G322" s="16">
        <f>200-K320</f>
        <v>43</v>
      </c>
      <c r="H322" s="3" t="s">
        <v>69</v>
      </c>
      <c r="I322" s="57">
        <f>$E$2</f>
        <v>0.00002618254545</v>
      </c>
      <c r="J322" s="3"/>
      <c r="K322" s="3" t="s">
        <v>69</v>
      </c>
      <c r="L322" s="57">
        <f>$E$2</f>
        <v>0.00002618254545</v>
      </c>
      <c r="M322" s="3"/>
    </row>
    <row r="323">
      <c r="A323" s="11" t="s">
        <v>106</v>
      </c>
      <c r="B323" s="3" t="s">
        <v>72</v>
      </c>
      <c r="C323" s="57">
        <f>($G$1*((G322-G321)/G321))*$G$5</f>
        <v>0.000000003179967395</v>
      </c>
      <c r="D323" s="3" t="s">
        <v>72</v>
      </c>
      <c r="E323" s="78">
        <f>$E$3</f>
        <v>0.0000000001551203607</v>
      </c>
      <c r="F323" s="53" t="s">
        <v>75</v>
      </c>
      <c r="G323" s="80">
        <f>sum(C322:C325)+sum(C327:C328)</f>
        <v>0.001167459345</v>
      </c>
      <c r="H323" s="3" t="s">
        <v>72</v>
      </c>
      <c r="I323" s="57">
        <f>$E$3</f>
        <v>0.0000000001551203607</v>
      </c>
      <c r="J323" s="3"/>
      <c r="K323" s="3" t="s">
        <v>72</v>
      </c>
      <c r="L323" s="57">
        <f>$E$3</f>
        <v>0.0000000001551203607</v>
      </c>
      <c r="M323" s="3"/>
    </row>
    <row r="324">
      <c r="A324" s="106">
        <v>373.0</v>
      </c>
      <c r="B324" s="3" t="s">
        <v>74</v>
      </c>
      <c r="C324" s="57">
        <f>$G$1*((G322-G321)/G321)</f>
        <v>0.0005367421818</v>
      </c>
      <c r="D324" s="3" t="s">
        <v>74</v>
      </c>
      <c r="E324" s="57">
        <f>$G$1</f>
        <v>0.00002618254545</v>
      </c>
      <c r="F324" s="3" t="s">
        <v>85</v>
      </c>
      <c r="G324" s="60">
        <f>Round(G322/G321,0)</f>
        <v>22</v>
      </c>
      <c r="H324" s="3" t="s">
        <v>74</v>
      </c>
      <c r="I324" s="57">
        <f>$G$1</f>
        <v>0.00002618254545</v>
      </c>
      <c r="J324" s="3"/>
      <c r="K324" s="8" t="s">
        <v>74</v>
      </c>
      <c r="L324" s="57">
        <f>$G$1</f>
        <v>0.00002618254545</v>
      </c>
      <c r="M324" s="3"/>
    </row>
    <row r="325">
      <c r="A325" s="3"/>
      <c r="B325" s="3" t="s">
        <v>76</v>
      </c>
      <c r="C325" s="57">
        <f>$C$5</f>
        <v>0.0000000003102407215</v>
      </c>
      <c r="D325" s="3"/>
      <c r="E325" s="3"/>
      <c r="F325" s="3"/>
      <c r="G325" s="3"/>
      <c r="H325" s="3"/>
      <c r="I325" s="3"/>
      <c r="J325" s="3"/>
      <c r="K325" s="3"/>
      <c r="L325" s="3"/>
      <c r="M325" s="8"/>
    </row>
    <row r="326">
      <c r="A326" s="60">
        <f>A316+A324</f>
        <v>29618</v>
      </c>
      <c r="B326" s="61" t="s">
        <v>77</v>
      </c>
      <c r="C326" s="73">
        <f>(E319-(E317*A324))-sum(C322:C325)</f>
        <v>0.2213529819</v>
      </c>
      <c r="D326" s="61" t="s">
        <v>77</v>
      </c>
      <c r="E326" s="49">
        <f>(E319-(A324*E317))-(sum(E322:E324))</f>
        <v>0.2218788343</v>
      </c>
      <c r="F326" s="3"/>
      <c r="G326" s="3"/>
      <c r="H326" s="61" t="s">
        <v>77</v>
      </c>
      <c r="I326" s="49">
        <f>(I321-(sum(I322:I324)))</f>
        <v>0.0009493674751</v>
      </c>
      <c r="J326" s="3"/>
      <c r="K326" s="4" t="s">
        <v>77</v>
      </c>
      <c r="L326" s="49">
        <f>(L321-(sum(L322:L324)))</f>
        <v>0.2203600076</v>
      </c>
      <c r="M326" s="3"/>
    </row>
    <row r="327">
      <c r="A327" s="3"/>
      <c r="B327" s="3" t="s">
        <v>80</v>
      </c>
      <c r="C327" s="57">
        <f>($G$1*(((G322-G321)/G321)+1))</f>
        <v>0.0005629247273</v>
      </c>
      <c r="D327" s="3" t="s">
        <v>81</v>
      </c>
      <c r="E327" s="57">
        <f>$E$7</f>
        <v>0.00002618614835</v>
      </c>
      <c r="F327" s="3"/>
      <c r="G327" s="67"/>
      <c r="H327" s="3" t="s">
        <v>81</v>
      </c>
      <c r="I327" s="57">
        <f>$E$7</f>
        <v>0.00002618614835</v>
      </c>
      <c r="J327" s="3"/>
      <c r="K327" s="3" t="s">
        <v>81</v>
      </c>
      <c r="L327" s="57">
        <f>$E$7</f>
        <v>0.00002618614835</v>
      </c>
      <c r="M327" s="60"/>
    </row>
    <row r="328">
      <c r="A328" s="3"/>
      <c r="B328" s="3" t="s">
        <v>82</v>
      </c>
      <c r="C328" s="57">
        <f>$G$1+((128*5E-11)*(G324-1))</f>
        <v>0.00002631694545</v>
      </c>
      <c r="D328" s="3"/>
      <c r="E328" s="3"/>
      <c r="F328" s="3"/>
      <c r="G328" s="3"/>
      <c r="H328" s="3"/>
      <c r="I328" s="3"/>
      <c r="J328" s="60"/>
      <c r="K328" s="8"/>
      <c r="L328" s="3"/>
      <c r="M328" s="8"/>
    </row>
    <row r="329">
      <c r="A329" s="3"/>
      <c r="B329" s="61" t="s">
        <v>77</v>
      </c>
      <c r="C329" s="49">
        <f>C326-(sum(C327:C328))</f>
        <v>0.2207637402</v>
      </c>
      <c r="D329" s="61" t="s">
        <v>77</v>
      </c>
      <c r="E329" s="49">
        <f>E326-$E$7</f>
        <v>0.2218526482</v>
      </c>
      <c r="F329" s="3"/>
      <c r="G329" s="3"/>
      <c r="H329" s="61" t="s">
        <v>77</v>
      </c>
      <c r="I329" s="49">
        <f>I326-$E$7</f>
        <v>0.0009231813268</v>
      </c>
      <c r="J329" s="60">
        <f>I329-(I317*A314)</f>
        <v>-0.008844252009</v>
      </c>
      <c r="K329" s="61" t="s">
        <v>77</v>
      </c>
      <c r="L329" s="49">
        <f>L326-$E$7</f>
        <v>0.2203338214</v>
      </c>
      <c r="M329" s="60">
        <f>L329-(L327*A314)</f>
        <v>0.2105663881</v>
      </c>
    </row>
    <row r="330">
      <c r="A330" s="3"/>
      <c r="B330" s="3"/>
      <c r="C330" s="3"/>
      <c r="D330" s="3"/>
      <c r="E330" s="3"/>
      <c r="F330" s="53"/>
      <c r="G330" s="53"/>
      <c r="H330" s="3"/>
      <c r="I330" s="3"/>
      <c r="J330" s="61" t="s">
        <v>86</v>
      </c>
      <c r="K330" s="60">
        <f>K320+G321</f>
        <v>159</v>
      </c>
    </row>
    <row r="331">
      <c r="A331" s="3"/>
      <c r="B331" s="82" t="s">
        <v>64</v>
      </c>
      <c r="C331" s="3"/>
      <c r="D331" s="61" t="s">
        <v>65</v>
      </c>
      <c r="E331" s="54"/>
      <c r="F331" s="3" t="s">
        <v>70</v>
      </c>
      <c r="G331" s="91">
        <f>ROUND(0.05*G332,0)</f>
        <v>2</v>
      </c>
      <c r="H331" s="98" t="s">
        <v>111</v>
      </c>
      <c r="I331" s="104">
        <f>C329-(A334*sum(C327:C328))</f>
        <v>0.0009765962911</v>
      </c>
      <c r="J331" s="3"/>
      <c r="K331" s="4" t="s">
        <v>84</v>
      </c>
      <c r="L331" s="36">
        <f>L329-(A334*L327)</f>
        <v>0.2105663881</v>
      </c>
      <c r="M331" s="8"/>
    </row>
    <row r="332">
      <c r="A332" s="3"/>
      <c r="B332" s="3" t="s">
        <v>69</v>
      </c>
      <c r="C332" s="57">
        <f>0.000041472</f>
        <v>0.000041472</v>
      </c>
      <c r="D332" s="3" t="s">
        <v>69</v>
      </c>
      <c r="E332" s="78">
        <f>$E$2</f>
        <v>0.00002618254545</v>
      </c>
      <c r="F332" s="3" t="s">
        <v>73</v>
      </c>
      <c r="G332" s="16">
        <f>200-K330</f>
        <v>41</v>
      </c>
      <c r="H332" s="3" t="s">
        <v>69</v>
      </c>
      <c r="I332" s="57">
        <f>$E$2</f>
        <v>0.00002618254545</v>
      </c>
      <c r="J332" s="3"/>
      <c r="K332" s="3" t="s">
        <v>69</v>
      </c>
      <c r="L332" s="57">
        <f>$E$2</f>
        <v>0.00002618254545</v>
      </c>
      <c r="M332" s="3"/>
    </row>
    <row r="333">
      <c r="A333" s="11" t="s">
        <v>106</v>
      </c>
      <c r="B333" s="3" t="s">
        <v>72</v>
      </c>
      <c r="C333" s="57">
        <f>($G$1*((G332-G331)/G331))*$G$5</f>
        <v>0.000000003024847034</v>
      </c>
      <c r="D333" s="3" t="s">
        <v>72</v>
      </c>
      <c r="E333" s="78">
        <f>$E$3</f>
        <v>0.0000000001551203607</v>
      </c>
      <c r="F333" s="53" t="s">
        <v>75</v>
      </c>
      <c r="G333" s="80">
        <f>sum(C332:C335)+sum(C337:C338)</f>
        <v>0.001115087699</v>
      </c>
      <c r="H333" s="3" t="s">
        <v>72</v>
      </c>
      <c r="I333" s="57">
        <f>$E$3</f>
        <v>0.0000000001551203607</v>
      </c>
      <c r="J333" s="3"/>
      <c r="K333" s="3" t="s">
        <v>72</v>
      </c>
      <c r="L333" s="57">
        <f>$E$3</f>
        <v>0.0000000001551203607</v>
      </c>
      <c r="M333" s="3"/>
    </row>
    <row r="334">
      <c r="A334" s="106">
        <v>373.0</v>
      </c>
      <c r="B334" s="3" t="s">
        <v>74</v>
      </c>
      <c r="C334" s="57">
        <f>$G$1*((G332-G331)/G331)</f>
        <v>0.0005105596364</v>
      </c>
      <c r="D334" s="3" t="s">
        <v>74</v>
      </c>
      <c r="E334" s="57">
        <f>$G$1</f>
        <v>0.00002618254545</v>
      </c>
      <c r="F334" s="3" t="s">
        <v>85</v>
      </c>
      <c r="G334" s="60">
        <f>Round(G332/G331,0)</f>
        <v>21</v>
      </c>
      <c r="H334" s="3" t="s">
        <v>74</v>
      </c>
      <c r="I334" s="57">
        <f>$G$1</f>
        <v>0.00002618254545</v>
      </c>
      <c r="J334" s="3"/>
      <c r="K334" s="8" t="s">
        <v>74</v>
      </c>
      <c r="L334" s="57">
        <f>$G$1</f>
        <v>0.00002618254545</v>
      </c>
      <c r="M334" s="3"/>
    </row>
    <row r="335">
      <c r="A335" s="3"/>
      <c r="B335" s="3" t="s">
        <v>76</v>
      </c>
      <c r="C335" s="57">
        <f>$C$5</f>
        <v>0.0000000003102407215</v>
      </c>
      <c r="D335" s="3"/>
      <c r="E335" s="3"/>
      <c r="F335" s="3"/>
      <c r="G335" s="3"/>
      <c r="H335" s="3"/>
      <c r="I335" s="3"/>
      <c r="J335" s="3"/>
      <c r="K335" s="3"/>
      <c r="L335" s="3"/>
      <c r="M335" s="8"/>
    </row>
    <row r="336">
      <c r="A336" s="60">
        <f>A326+A334</f>
        <v>29991</v>
      </c>
      <c r="B336" s="61" t="s">
        <v>77</v>
      </c>
      <c r="C336" s="73">
        <f>(E329-(E327*A334))-sum(C332:C335)</f>
        <v>0.2115331799</v>
      </c>
      <c r="D336" s="61" t="s">
        <v>77</v>
      </c>
      <c r="E336" s="49">
        <f>(E329-(A334*E327))-(sum(E332:E334))</f>
        <v>0.2120328496</v>
      </c>
      <c r="F336" s="3"/>
      <c r="G336" s="3"/>
      <c r="H336" s="61" t="s">
        <v>77</v>
      </c>
      <c r="I336" s="49">
        <f>(I331-(sum(I332:I334)))</f>
        <v>0.0009242310451</v>
      </c>
      <c r="J336" s="3"/>
      <c r="K336" s="4" t="s">
        <v>77</v>
      </c>
      <c r="L336" s="49">
        <f>(L331-(sum(L332:L334)))</f>
        <v>0.2105140229</v>
      </c>
      <c r="M336" s="3"/>
    </row>
    <row r="337">
      <c r="A337" s="3"/>
      <c r="B337" s="3" t="s">
        <v>80</v>
      </c>
      <c r="C337" s="57">
        <f>($G$1*(((G332-G331)/G331)+1))</f>
        <v>0.0005367421818</v>
      </c>
      <c r="D337" s="3" t="s">
        <v>81</v>
      </c>
      <c r="E337" s="57">
        <f>$E$7</f>
        <v>0.00002618614835</v>
      </c>
      <c r="F337" s="3"/>
      <c r="G337" s="67"/>
      <c r="H337" s="3" t="s">
        <v>81</v>
      </c>
      <c r="I337" s="57">
        <f>$E$7</f>
        <v>0.00002618614835</v>
      </c>
      <c r="J337" s="3"/>
      <c r="K337" s="3" t="s">
        <v>81</v>
      </c>
      <c r="L337" s="57">
        <f>$E$7</f>
        <v>0.00002618614835</v>
      </c>
      <c r="M337" s="60"/>
    </row>
    <row r="338">
      <c r="A338" s="3"/>
      <c r="B338" s="3" t="s">
        <v>82</v>
      </c>
      <c r="C338" s="57">
        <f>$G$1+((128*5E-11)*(G334-1))</f>
        <v>0.00002631054545</v>
      </c>
      <c r="D338" s="3"/>
      <c r="E338" s="3"/>
      <c r="F338" s="3"/>
      <c r="G338" s="3"/>
      <c r="H338" s="3"/>
      <c r="I338" s="3"/>
      <c r="J338" s="60"/>
      <c r="K338" s="8"/>
      <c r="L338" s="3"/>
      <c r="M338" s="8"/>
    </row>
    <row r="339">
      <c r="A339" s="3"/>
      <c r="B339" s="61" t="s">
        <v>77</v>
      </c>
      <c r="C339" s="49">
        <f>C336-(sum(C337:C338))</f>
        <v>0.2109701271</v>
      </c>
      <c r="D339" s="61" t="s">
        <v>77</v>
      </c>
      <c r="E339" s="49">
        <f>E336-$E$7</f>
        <v>0.2120066634</v>
      </c>
      <c r="F339" s="3"/>
      <c r="G339" s="3"/>
      <c r="H339" s="61" t="s">
        <v>77</v>
      </c>
      <c r="I339" s="49">
        <f>I336-$E$7</f>
        <v>0.0008980448967</v>
      </c>
      <c r="J339" s="60">
        <f>I339-(I327*A324)</f>
        <v>-0.00886938844</v>
      </c>
      <c r="K339" s="61" t="s">
        <v>77</v>
      </c>
      <c r="L339" s="49">
        <f>L336-$E$7</f>
        <v>0.2104878367</v>
      </c>
      <c r="M339" s="60">
        <f>L339-(L337*A324)</f>
        <v>0.2007204034</v>
      </c>
    </row>
    <row r="340">
      <c r="A340" s="3"/>
      <c r="B340" s="3"/>
      <c r="C340" s="3"/>
      <c r="D340" s="3"/>
      <c r="E340" s="3"/>
      <c r="F340" s="53"/>
      <c r="G340" s="53"/>
      <c r="H340" s="3"/>
      <c r="I340" s="3"/>
      <c r="J340" s="61" t="s">
        <v>86</v>
      </c>
      <c r="K340" s="60">
        <f>K330+G331</f>
        <v>161</v>
      </c>
    </row>
    <row r="341">
      <c r="A341" s="3"/>
      <c r="B341" s="82" t="s">
        <v>64</v>
      </c>
      <c r="C341" s="3"/>
      <c r="D341" s="61" t="s">
        <v>65</v>
      </c>
      <c r="E341" s="54"/>
      <c r="F341" s="3" t="s">
        <v>70</v>
      </c>
      <c r="G341" s="91">
        <f>ROUND(0.05*G342,0)</f>
        <v>2</v>
      </c>
      <c r="H341" s="98" t="s">
        <v>111</v>
      </c>
      <c r="I341" s="104">
        <f>C339-(A344*sum(C337:C338))</f>
        <v>0.0009514598611</v>
      </c>
      <c r="J341" s="3"/>
      <c r="K341" s="4" t="s">
        <v>84</v>
      </c>
      <c r="L341" s="36">
        <f>L339-(A344*L337)</f>
        <v>0.2007204034</v>
      </c>
      <c r="M341" s="8"/>
    </row>
    <row r="342">
      <c r="A342" s="3"/>
      <c r="B342" s="3" t="s">
        <v>69</v>
      </c>
      <c r="C342" s="57">
        <f>0.000041472</f>
        <v>0.000041472</v>
      </c>
      <c r="D342" s="3" t="s">
        <v>69</v>
      </c>
      <c r="E342" s="78">
        <f>$E$2</f>
        <v>0.00002618254545</v>
      </c>
      <c r="F342" s="3" t="s">
        <v>73</v>
      </c>
      <c r="G342" s="16">
        <f>200-K340</f>
        <v>39</v>
      </c>
      <c r="H342" s="3" t="s">
        <v>69</v>
      </c>
      <c r="I342" s="57">
        <f>$E$2</f>
        <v>0.00002618254545</v>
      </c>
      <c r="J342" s="3"/>
      <c r="K342" s="3" t="s">
        <v>69</v>
      </c>
      <c r="L342" s="57">
        <f>$E$2</f>
        <v>0.00002618254545</v>
      </c>
      <c r="M342" s="3"/>
    </row>
    <row r="343">
      <c r="A343" s="11" t="s">
        <v>106</v>
      </c>
      <c r="B343" s="3" t="s">
        <v>72</v>
      </c>
      <c r="C343" s="57">
        <f>($G$1*((G342-G341)/G341))*$G$5</f>
        <v>0.000000002869726673</v>
      </c>
      <c r="D343" s="3" t="s">
        <v>72</v>
      </c>
      <c r="E343" s="78">
        <f>$E$3</f>
        <v>0.0000000001551203607</v>
      </c>
      <c r="F343" s="53" t="s">
        <v>75</v>
      </c>
      <c r="G343" s="80">
        <f>sum(C342:C345)+sum(C347:C348)</f>
        <v>0.001062716053</v>
      </c>
      <c r="H343" s="3" t="s">
        <v>72</v>
      </c>
      <c r="I343" s="57">
        <f>$E$3</f>
        <v>0.0000000001551203607</v>
      </c>
      <c r="J343" s="3"/>
      <c r="K343" s="3" t="s">
        <v>72</v>
      </c>
      <c r="L343" s="57">
        <f>$E$3</f>
        <v>0.0000000001551203607</v>
      </c>
      <c r="M343" s="3"/>
    </row>
    <row r="344">
      <c r="A344" s="106">
        <v>373.0</v>
      </c>
      <c r="B344" s="3" t="s">
        <v>74</v>
      </c>
      <c r="C344" s="57">
        <f>$G$1*((G342-G341)/G341)</f>
        <v>0.0004843770909</v>
      </c>
      <c r="D344" s="3" t="s">
        <v>74</v>
      </c>
      <c r="E344" s="57">
        <f>$G$1</f>
        <v>0.00002618254545</v>
      </c>
      <c r="F344" s="3" t="s">
        <v>85</v>
      </c>
      <c r="G344" s="60">
        <f>Round(G342/G341,0)</f>
        <v>20</v>
      </c>
      <c r="H344" s="3" t="s">
        <v>74</v>
      </c>
      <c r="I344" s="57">
        <f>$G$1</f>
        <v>0.00002618254545</v>
      </c>
      <c r="J344" s="3"/>
      <c r="K344" s="8" t="s">
        <v>74</v>
      </c>
      <c r="L344" s="57">
        <f>$G$1</f>
        <v>0.00002618254545</v>
      </c>
      <c r="M344" s="3"/>
    </row>
    <row r="345">
      <c r="A345" s="3"/>
      <c r="B345" s="3" t="s">
        <v>76</v>
      </c>
      <c r="C345" s="57">
        <f>$C$5</f>
        <v>0.0000000003102407215</v>
      </c>
      <c r="D345" s="3"/>
      <c r="E345" s="3"/>
      <c r="F345" s="3"/>
      <c r="G345" s="3"/>
      <c r="H345" s="3"/>
      <c r="I345" s="3"/>
      <c r="J345" s="3"/>
      <c r="K345" s="3"/>
      <c r="L345" s="3"/>
      <c r="M345" s="8"/>
    </row>
    <row r="346">
      <c r="A346" s="60">
        <f>A336+A344</f>
        <v>30364</v>
      </c>
      <c r="B346" s="61" t="s">
        <v>77</v>
      </c>
      <c r="C346" s="73">
        <f>(E339-(E337*A344))-sum(C342:C345)</f>
        <v>0.2017133778</v>
      </c>
      <c r="D346" s="61" t="s">
        <v>77</v>
      </c>
      <c r="E346" s="49">
        <f>(E339-(A344*E337))-(sum(E342:E344))</f>
        <v>0.2021868649</v>
      </c>
      <c r="F346" s="3"/>
      <c r="G346" s="3"/>
      <c r="H346" s="61" t="s">
        <v>77</v>
      </c>
      <c r="I346" s="49">
        <f>(I341-(sum(I342:I344)))</f>
        <v>0.000899094615</v>
      </c>
      <c r="J346" s="3"/>
      <c r="K346" s="4" t="s">
        <v>77</v>
      </c>
      <c r="L346" s="49">
        <f>(L341-(sum(L342:L344)))</f>
        <v>0.2006680381</v>
      </c>
      <c r="M346" s="3"/>
    </row>
    <row r="347">
      <c r="A347" s="3"/>
      <c r="B347" s="3" t="s">
        <v>80</v>
      </c>
      <c r="C347" s="57">
        <f>($G$1*(((G342-G341)/G341)+1))</f>
        <v>0.0005105596364</v>
      </c>
      <c r="D347" s="3" t="s">
        <v>81</v>
      </c>
      <c r="E347" s="57">
        <f>$E$7</f>
        <v>0.00002618614835</v>
      </c>
      <c r="F347" s="3"/>
      <c r="G347" s="67"/>
      <c r="H347" s="3" t="s">
        <v>81</v>
      </c>
      <c r="I347" s="57">
        <f>$E$7</f>
        <v>0.00002618614835</v>
      </c>
      <c r="J347" s="3"/>
      <c r="K347" s="3" t="s">
        <v>81</v>
      </c>
      <c r="L347" s="57">
        <f>$E$7</f>
        <v>0.00002618614835</v>
      </c>
      <c r="M347" s="60"/>
    </row>
    <row r="348">
      <c r="A348" s="3"/>
      <c r="B348" s="3" t="s">
        <v>82</v>
      </c>
      <c r="C348" s="57">
        <f>$G$1+((128*5E-11)*(G344-1))</f>
        <v>0.00002630414545</v>
      </c>
      <c r="D348" s="3"/>
      <c r="E348" s="3"/>
      <c r="F348" s="3"/>
      <c r="G348" s="3"/>
      <c r="H348" s="3"/>
      <c r="I348" s="3"/>
      <c r="J348" s="60"/>
      <c r="K348" s="8"/>
      <c r="L348" s="3"/>
      <c r="M348" s="8"/>
    </row>
    <row r="349">
      <c r="A349" s="3"/>
      <c r="B349" s="61" t="s">
        <v>77</v>
      </c>
      <c r="C349" s="49">
        <f>C346-(sum(C347:C348))</f>
        <v>0.201176514</v>
      </c>
      <c r="D349" s="61" t="s">
        <v>77</v>
      </c>
      <c r="E349" s="49">
        <f>E346-$E$7</f>
        <v>0.2021606787</v>
      </c>
      <c r="F349" s="3"/>
      <c r="G349" s="3"/>
      <c r="H349" s="61" t="s">
        <v>77</v>
      </c>
      <c r="I349" s="49">
        <f>I346-$E$7</f>
        <v>0.0008729084667</v>
      </c>
      <c r="J349" s="60">
        <f>I349-(I337*A334)</f>
        <v>-0.00889452487</v>
      </c>
      <c r="K349" s="61" t="s">
        <v>77</v>
      </c>
      <c r="L349" s="49">
        <f>L346-$E$7</f>
        <v>0.200641852</v>
      </c>
      <c r="M349" s="60">
        <f>L349-(L347*A334)</f>
        <v>0.1908744186</v>
      </c>
    </row>
    <row r="350">
      <c r="A350" s="3"/>
      <c r="B350" s="3"/>
      <c r="C350" s="3"/>
      <c r="D350" s="3"/>
      <c r="E350" s="3"/>
      <c r="F350" s="53"/>
      <c r="G350" s="53"/>
      <c r="H350" s="3"/>
      <c r="I350" s="3"/>
      <c r="J350" s="61" t="s">
        <v>86</v>
      </c>
      <c r="K350" s="60">
        <f>K340+G341</f>
        <v>163</v>
      </c>
    </row>
    <row r="351">
      <c r="A351" s="3"/>
      <c r="B351" s="82" t="s">
        <v>64</v>
      </c>
      <c r="C351" s="3"/>
      <c r="D351" s="61" t="s">
        <v>65</v>
      </c>
      <c r="E351" s="54"/>
      <c r="F351" s="3" t="s">
        <v>70</v>
      </c>
      <c r="G351" s="91">
        <f>ROUND(0.05*G352,0)</f>
        <v>2</v>
      </c>
      <c r="H351" s="98" t="s">
        <v>111</v>
      </c>
      <c r="I351" s="104">
        <f>C349-(A354*sum(C347:C348))</f>
        <v>0.000926323431</v>
      </c>
      <c r="J351" s="3"/>
      <c r="K351" s="4" t="s">
        <v>84</v>
      </c>
      <c r="L351" s="36">
        <f>L349-(A354*L347)</f>
        <v>0.1908744186</v>
      </c>
      <c r="M351" s="8"/>
    </row>
    <row r="352">
      <c r="A352" s="3"/>
      <c r="B352" s="3" t="s">
        <v>69</v>
      </c>
      <c r="C352" s="57">
        <f>0.000041472</f>
        <v>0.000041472</v>
      </c>
      <c r="D352" s="3" t="s">
        <v>69</v>
      </c>
      <c r="E352" s="78">
        <f>$E$2</f>
        <v>0.00002618254545</v>
      </c>
      <c r="F352" s="3" t="s">
        <v>73</v>
      </c>
      <c r="G352" s="16">
        <f>200-K350</f>
        <v>37</v>
      </c>
      <c r="H352" s="3" t="s">
        <v>69</v>
      </c>
      <c r="I352" s="57">
        <f>$E$2</f>
        <v>0.00002618254545</v>
      </c>
      <c r="J352" s="3"/>
      <c r="K352" s="3" t="s">
        <v>69</v>
      </c>
      <c r="L352" s="57">
        <f>$E$2</f>
        <v>0.00002618254545</v>
      </c>
      <c r="M352" s="3"/>
    </row>
    <row r="353">
      <c r="A353" s="11" t="s">
        <v>106</v>
      </c>
      <c r="B353" s="3" t="s">
        <v>72</v>
      </c>
      <c r="C353" s="57">
        <f>($G$1*((G352-G351)/G351))*$G$5</f>
        <v>0.000000002714606313</v>
      </c>
      <c r="D353" s="3" t="s">
        <v>72</v>
      </c>
      <c r="E353" s="78">
        <f>$E$3</f>
        <v>0.0000000001551203607</v>
      </c>
      <c r="F353" s="53" t="s">
        <v>75</v>
      </c>
      <c r="G353" s="80">
        <f>sum(C352:C355)+sum(C357:C358)</f>
        <v>0.001010344407</v>
      </c>
      <c r="H353" s="3" t="s">
        <v>72</v>
      </c>
      <c r="I353" s="57">
        <f>$E$3</f>
        <v>0.0000000001551203607</v>
      </c>
      <c r="J353" s="3"/>
      <c r="K353" s="3" t="s">
        <v>72</v>
      </c>
      <c r="L353" s="57">
        <f>$E$3</f>
        <v>0.0000000001551203607</v>
      </c>
      <c r="M353" s="3"/>
    </row>
    <row r="354">
      <c r="A354" s="106">
        <v>373.0</v>
      </c>
      <c r="B354" s="3" t="s">
        <v>74</v>
      </c>
      <c r="C354" s="57">
        <f>$G$1*((G352-G351)/G351)</f>
        <v>0.0004581945455</v>
      </c>
      <c r="D354" s="3" t="s">
        <v>74</v>
      </c>
      <c r="E354" s="57">
        <f>$G$1</f>
        <v>0.00002618254545</v>
      </c>
      <c r="F354" s="3" t="s">
        <v>85</v>
      </c>
      <c r="G354" s="60">
        <f>Round(G352/G351,0)</f>
        <v>19</v>
      </c>
      <c r="H354" s="3" t="s">
        <v>74</v>
      </c>
      <c r="I354" s="57">
        <f>$G$1</f>
        <v>0.00002618254545</v>
      </c>
      <c r="J354" s="3"/>
      <c r="K354" s="8" t="s">
        <v>74</v>
      </c>
      <c r="L354" s="57">
        <f>$G$1</f>
        <v>0.00002618254545</v>
      </c>
      <c r="M354" s="3"/>
    </row>
    <row r="355">
      <c r="A355" s="3"/>
      <c r="B355" s="3" t="s">
        <v>76</v>
      </c>
      <c r="C355" s="57">
        <f>$C$5</f>
        <v>0.0000000003102407215</v>
      </c>
      <c r="D355" s="3"/>
      <c r="E355" s="3"/>
      <c r="F355" s="3"/>
      <c r="G355" s="3"/>
      <c r="H355" s="3"/>
      <c r="I355" s="3"/>
      <c r="J355" s="3"/>
      <c r="K355" s="3"/>
      <c r="L355" s="3"/>
      <c r="M355" s="8"/>
    </row>
    <row r="356">
      <c r="A356" s="60">
        <f>A346+A354</f>
        <v>30737</v>
      </c>
      <c r="B356" s="61" t="s">
        <v>77</v>
      </c>
      <c r="C356" s="73">
        <f>(E349-(E347*A354))-sum(C352:C355)</f>
        <v>0.1918935758</v>
      </c>
      <c r="D356" s="61" t="s">
        <v>77</v>
      </c>
      <c r="E356" s="49">
        <f>(E349-(A354*E347))-(sum(E352:E354))</f>
        <v>0.1923408801</v>
      </c>
      <c r="F356" s="3"/>
      <c r="G356" s="3"/>
      <c r="H356" s="61" t="s">
        <v>77</v>
      </c>
      <c r="I356" s="49">
        <f>(I351-(sum(I352:I354)))</f>
        <v>0.000873958185</v>
      </c>
      <c r="J356" s="3"/>
      <c r="K356" s="4" t="s">
        <v>77</v>
      </c>
      <c r="L356" s="49">
        <f>(L351-(sum(L352:L354)))</f>
        <v>0.1908220534</v>
      </c>
      <c r="M356" s="3"/>
    </row>
    <row r="357">
      <c r="A357" s="3"/>
      <c r="B357" s="3" t="s">
        <v>80</v>
      </c>
      <c r="C357" s="57">
        <f>($G$1*(((G352-G351)/G351)+1))</f>
        <v>0.0004843770909</v>
      </c>
      <c r="D357" s="3" t="s">
        <v>81</v>
      </c>
      <c r="E357" s="57">
        <f>$E$7</f>
        <v>0.00002618614835</v>
      </c>
      <c r="F357" s="3"/>
      <c r="G357" s="67"/>
      <c r="H357" s="3" t="s">
        <v>81</v>
      </c>
      <c r="I357" s="57">
        <f>$E$7</f>
        <v>0.00002618614835</v>
      </c>
      <c r="J357" s="3"/>
      <c r="K357" s="3" t="s">
        <v>81</v>
      </c>
      <c r="L357" s="57">
        <f>$E$7</f>
        <v>0.00002618614835</v>
      </c>
      <c r="M357" s="60"/>
    </row>
    <row r="358">
      <c r="A358" s="3"/>
      <c r="B358" s="3" t="s">
        <v>82</v>
      </c>
      <c r="C358" s="57">
        <f>$G$1+((128*5E-11)*(G354-1))</f>
        <v>0.00002629774545</v>
      </c>
      <c r="D358" s="3"/>
      <c r="E358" s="3"/>
      <c r="F358" s="3"/>
      <c r="G358" s="3"/>
      <c r="H358" s="3"/>
      <c r="I358" s="3"/>
      <c r="J358" s="60"/>
      <c r="K358" s="8"/>
      <c r="L358" s="3"/>
      <c r="M358" s="8"/>
    </row>
    <row r="359">
      <c r="A359" s="3"/>
      <c r="B359" s="61" t="s">
        <v>77</v>
      </c>
      <c r="C359" s="49">
        <f>C356-(sum(C357:C358))</f>
        <v>0.191382901</v>
      </c>
      <c r="D359" s="61" t="s">
        <v>77</v>
      </c>
      <c r="E359" s="49">
        <f>E356-$E$7</f>
        <v>0.192314694</v>
      </c>
      <c r="F359" s="3"/>
      <c r="G359" s="3"/>
      <c r="H359" s="61" t="s">
        <v>77</v>
      </c>
      <c r="I359" s="49">
        <f>I356-$E$7</f>
        <v>0.0008477720366</v>
      </c>
      <c r="J359" s="60">
        <f>I359-(I347*A344)</f>
        <v>-0.0089196613</v>
      </c>
      <c r="K359" s="61" t="s">
        <v>77</v>
      </c>
      <c r="L359" s="49">
        <f>L356-$E$7</f>
        <v>0.1907958672</v>
      </c>
      <c r="M359" s="60">
        <f>L359-(L357*A344)</f>
        <v>0.1810284339</v>
      </c>
    </row>
    <row r="360">
      <c r="A360" s="3"/>
      <c r="B360" s="3"/>
      <c r="C360" s="3"/>
      <c r="D360" s="3"/>
      <c r="E360" s="3"/>
      <c r="F360" s="53"/>
      <c r="G360" s="53"/>
      <c r="H360" s="3"/>
      <c r="I360" s="3"/>
      <c r="J360" s="61" t="s">
        <v>86</v>
      </c>
      <c r="K360" s="60">
        <f>K350+G351</f>
        <v>165</v>
      </c>
    </row>
    <row r="361">
      <c r="A361" s="3"/>
      <c r="B361" s="82" t="s">
        <v>64</v>
      </c>
      <c r="C361" s="3"/>
      <c r="D361" s="61" t="s">
        <v>65</v>
      </c>
      <c r="E361" s="54"/>
      <c r="F361" s="3" t="s">
        <v>70</v>
      </c>
      <c r="G361" s="91">
        <f>ROUND(0.05*G362,0)</f>
        <v>2</v>
      </c>
      <c r="H361" s="98" t="s">
        <v>111</v>
      </c>
      <c r="I361" s="104">
        <f>C359-(A364*sum(C357:C358))</f>
        <v>0.0009011870009</v>
      </c>
      <c r="J361" s="3"/>
      <c r="K361" s="4" t="s">
        <v>84</v>
      </c>
      <c r="L361" s="36">
        <f>L359-(A364*L357)</f>
        <v>0.1810284339</v>
      </c>
      <c r="M361" s="8"/>
    </row>
    <row r="362">
      <c r="A362" s="3"/>
      <c r="B362" s="3" t="s">
        <v>69</v>
      </c>
      <c r="C362" s="57">
        <f>0.000041472</f>
        <v>0.000041472</v>
      </c>
      <c r="D362" s="3" t="s">
        <v>69</v>
      </c>
      <c r="E362" s="78">
        <f>$E$2</f>
        <v>0.00002618254545</v>
      </c>
      <c r="F362" s="3" t="s">
        <v>73</v>
      </c>
      <c r="G362" s="16">
        <f>200-K360</f>
        <v>35</v>
      </c>
      <c r="H362" s="3" t="s">
        <v>69</v>
      </c>
      <c r="I362" s="57">
        <f>$E$2</f>
        <v>0.00002618254545</v>
      </c>
      <c r="J362" s="3"/>
      <c r="K362" s="3" t="s">
        <v>69</v>
      </c>
      <c r="L362" s="57">
        <f>$E$2</f>
        <v>0.00002618254545</v>
      </c>
      <c r="M362" s="3"/>
    </row>
    <row r="363">
      <c r="A363" s="11" t="s">
        <v>106</v>
      </c>
      <c r="B363" s="3" t="s">
        <v>72</v>
      </c>
      <c r="C363" s="57">
        <f>($G$1*((G362-G361)/G361))*$G$5</f>
        <v>0.000000002559485952</v>
      </c>
      <c r="D363" s="3" t="s">
        <v>72</v>
      </c>
      <c r="E363" s="78">
        <f>$E$3</f>
        <v>0.0000000001551203607</v>
      </c>
      <c r="F363" s="53" t="s">
        <v>75</v>
      </c>
      <c r="G363" s="80">
        <f>sum(C362:C365)+sum(C367:C368)</f>
        <v>0.0009579727606</v>
      </c>
      <c r="H363" s="3" t="s">
        <v>72</v>
      </c>
      <c r="I363" s="57">
        <f>$E$3</f>
        <v>0.0000000001551203607</v>
      </c>
      <c r="J363" s="3"/>
      <c r="K363" s="3" t="s">
        <v>72</v>
      </c>
      <c r="L363" s="57">
        <f>$E$3</f>
        <v>0.0000000001551203607</v>
      </c>
      <c r="M363" s="3"/>
    </row>
    <row r="364">
      <c r="A364" s="106">
        <v>373.0</v>
      </c>
      <c r="B364" s="3" t="s">
        <v>74</v>
      </c>
      <c r="C364" s="57">
        <f>$G$1*((G362-G361)/G361)</f>
        <v>0.000432012</v>
      </c>
      <c r="D364" s="3" t="s">
        <v>74</v>
      </c>
      <c r="E364" s="57">
        <f>$G$1</f>
        <v>0.00002618254545</v>
      </c>
      <c r="F364" s="3" t="s">
        <v>85</v>
      </c>
      <c r="G364" s="60">
        <f>Round(G362/G361,0)</f>
        <v>18</v>
      </c>
      <c r="H364" s="3" t="s">
        <v>74</v>
      </c>
      <c r="I364" s="57">
        <f>$G$1</f>
        <v>0.00002618254545</v>
      </c>
      <c r="J364" s="3"/>
      <c r="K364" s="8" t="s">
        <v>74</v>
      </c>
      <c r="L364" s="57">
        <f>$G$1</f>
        <v>0.00002618254545</v>
      </c>
      <c r="M364" s="3"/>
    </row>
    <row r="365">
      <c r="A365" s="3"/>
      <c r="B365" s="3" t="s">
        <v>76</v>
      </c>
      <c r="C365" s="57">
        <f>$C$5</f>
        <v>0.0000000003102407215</v>
      </c>
      <c r="D365" s="3"/>
      <c r="E365" s="3"/>
      <c r="F365" s="3"/>
      <c r="G365" s="3"/>
      <c r="H365" s="3"/>
      <c r="I365" s="3"/>
      <c r="J365" s="3"/>
      <c r="K365" s="3"/>
      <c r="L365" s="3"/>
      <c r="M365" s="8"/>
    </row>
    <row r="366">
      <c r="A366" s="60">
        <f>A356+A364</f>
        <v>31110</v>
      </c>
      <c r="B366" s="61" t="s">
        <v>77</v>
      </c>
      <c r="C366" s="73">
        <f>(E359-(E357*A364))-sum(C362:C365)</f>
        <v>0.1820737738</v>
      </c>
      <c r="D366" s="61" t="s">
        <v>77</v>
      </c>
      <c r="E366" s="49">
        <f>(E359-(A364*E357))-(sum(E362:E364))</f>
        <v>0.1824948954</v>
      </c>
      <c r="F366" s="3"/>
      <c r="G366" s="3"/>
      <c r="H366" s="61" t="s">
        <v>77</v>
      </c>
      <c r="I366" s="49">
        <f>(I361-(sum(I362:I364)))</f>
        <v>0.0008488217549</v>
      </c>
      <c r="J366" s="3"/>
      <c r="K366" s="4" t="s">
        <v>77</v>
      </c>
      <c r="L366" s="49">
        <f>(L361-(sum(L362:L364)))</f>
        <v>0.1809760687</v>
      </c>
      <c r="M366" s="3"/>
    </row>
    <row r="367">
      <c r="A367" s="3"/>
      <c r="B367" s="3" t="s">
        <v>80</v>
      </c>
      <c r="C367" s="57">
        <f>($G$1*(((G362-G361)/G361)+1))</f>
        <v>0.0004581945455</v>
      </c>
      <c r="D367" s="3" t="s">
        <v>81</v>
      </c>
      <c r="E367" s="57">
        <f>$E$7</f>
        <v>0.00002618614835</v>
      </c>
      <c r="F367" s="3"/>
      <c r="G367" s="67"/>
      <c r="H367" s="3" t="s">
        <v>81</v>
      </c>
      <c r="I367" s="57">
        <f>$E$7</f>
        <v>0.00002618614835</v>
      </c>
      <c r="J367" s="3"/>
      <c r="K367" s="3" t="s">
        <v>81</v>
      </c>
      <c r="L367" s="57">
        <f>$E$7</f>
        <v>0.00002618614835</v>
      </c>
      <c r="M367" s="60"/>
    </row>
    <row r="368">
      <c r="A368" s="3"/>
      <c r="B368" s="3" t="s">
        <v>82</v>
      </c>
      <c r="C368" s="57">
        <f>$G$1+((128*5E-11)*(G364-1))</f>
        <v>0.00002629134545</v>
      </c>
      <c r="D368" s="3"/>
      <c r="E368" s="3"/>
      <c r="F368" s="3"/>
      <c r="G368" s="3"/>
      <c r="H368" s="3"/>
      <c r="I368" s="3"/>
      <c r="J368" s="60"/>
      <c r="K368" s="8"/>
      <c r="L368" s="3"/>
      <c r="M368" s="8"/>
    </row>
    <row r="369">
      <c r="A369" s="3"/>
      <c r="B369" s="61" t="s">
        <v>77</v>
      </c>
      <c r="C369" s="49">
        <f>C366-(sum(C367:C368))</f>
        <v>0.1815892879</v>
      </c>
      <c r="D369" s="61" t="s">
        <v>77</v>
      </c>
      <c r="E369" s="49">
        <f>E366-$E$7</f>
        <v>0.1824687092</v>
      </c>
      <c r="F369" s="3"/>
      <c r="G369" s="3"/>
      <c r="H369" s="61" t="s">
        <v>77</v>
      </c>
      <c r="I369" s="49">
        <f>I366-$E$7</f>
        <v>0.0008226356066</v>
      </c>
      <c r="J369" s="60">
        <f>I369-(I357*A354)</f>
        <v>-0.00894479773</v>
      </c>
      <c r="K369" s="61" t="s">
        <v>77</v>
      </c>
      <c r="L369" s="49">
        <f>L366-$E$7</f>
        <v>0.1809498825</v>
      </c>
      <c r="M369" s="60">
        <f>L369-(L367*A354)</f>
        <v>0.1711824492</v>
      </c>
    </row>
    <row r="370">
      <c r="A370" s="3"/>
      <c r="B370" s="3"/>
      <c r="C370" s="3"/>
      <c r="D370" s="3"/>
      <c r="E370" s="3"/>
      <c r="F370" s="53"/>
      <c r="G370" s="53"/>
      <c r="H370" s="3"/>
      <c r="I370" s="3"/>
      <c r="J370" s="61" t="s">
        <v>86</v>
      </c>
      <c r="K370" s="60">
        <f>K360+G361</f>
        <v>167</v>
      </c>
    </row>
    <row r="371">
      <c r="A371" s="3"/>
      <c r="B371" s="82" t="s">
        <v>64</v>
      </c>
      <c r="C371" s="3"/>
      <c r="D371" s="61" t="s">
        <v>65</v>
      </c>
      <c r="E371" s="54"/>
      <c r="F371" s="3" t="s">
        <v>70</v>
      </c>
      <c r="G371" s="91">
        <f>ROUND(0.05*G372,0)</f>
        <v>2</v>
      </c>
      <c r="H371" s="98" t="s">
        <v>111</v>
      </c>
      <c r="I371" s="104">
        <f>C369-(A374*sum(C367:C368))</f>
        <v>0.0008760505709</v>
      </c>
      <c r="J371" s="3"/>
      <c r="K371" s="4" t="s">
        <v>84</v>
      </c>
      <c r="L371" s="36">
        <f>L369-(A374*L367)</f>
        <v>0.1711824492</v>
      </c>
      <c r="M371" s="8"/>
    </row>
    <row r="372">
      <c r="A372" s="3"/>
      <c r="B372" s="3" t="s">
        <v>69</v>
      </c>
      <c r="C372" s="57">
        <f>0.000041472</f>
        <v>0.000041472</v>
      </c>
      <c r="D372" s="3" t="s">
        <v>69</v>
      </c>
      <c r="E372" s="78">
        <f>$E$2</f>
        <v>0.00002618254545</v>
      </c>
      <c r="F372" s="3" t="s">
        <v>73</v>
      </c>
      <c r="G372" s="16">
        <f>200-K370</f>
        <v>33</v>
      </c>
      <c r="H372" s="3" t="s">
        <v>69</v>
      </c>
      <c r="I372" s="57">
        <f>$E$2</f>
        <v>0.00002618254545</v>
      </c>
      <c r="J372" s="3"/>
      <c r="K372" s="3" t="s">
        <v>69</v>
      </c>
      <c r="L372" s="57">
        <f>$E$2</f>
        <v>0.00002618254545</v>
      </c>
      <c r="M372" s="3"/>
    </row>
    <row r="373">
      <c r="A373" s="11" t="s">
        <v>106</v>
      </c>
      <c r="B373" s="3" t="s">
        <v>72</v>
      </c>
      <c r="C373" s="57">
        <f>($G$1*((G372-G371)/G371))*$G$5</f>
        <v>0.000000002404365591</v>
      </c>
      <c r="D373" s="3" t="s">
        <v>72</v>
      </c>
      <c r="E373" s="78">
        <f>$E$3</f>
        <v>0.0000000001551203607</v>
      </c>
      <c r="F373" s="53" t="s">
        <v>75</v>
      </c>
      <c r="G373" s="80">
        <f>sum(C372:C375)+sum(C377:C378)</f>
        <v>0.0009056011146</v>
      </c>
      <c r="H373" s="3" t="s">
        <v>72</v>
      </c>
      <c r="I373" s="57">
        <f>$E$3</f>
        <v>0.0000000001551203607</v>
      </c>
      <c r="J373" s="3"/>
      <c r="K373" s="3" t="s">
        <v>72</v>
      </c>
      <c r="L373" s="57">
        <f>$E$3</f>
        <v>0.0000000001551203607</v>
      </c>
      <c r="M373" s="3"/>
    </row>
    <row r="374">
      <c r="A374" s="106">
        <v>373.0</v>
      </c>
      <c r="B374" s="3" t="s">
        <v>74</v>
      </c>
      <c r="C374" s="57">
        <f>$G$1*((G372-G371)/G371)</f>
        <v>0.0004058294545</v>
      </c>
      <c r="D374" s="3" t="s">
        <v>74</v>
      </c>
      <c r="E374" s="57">
        <f>$G$1</f>
        <v>0.00002618254545</v>
      </c>
      <c r="F374" s="3" t="s">
        <v>85</v>
      </c>
      <c r="G374" s="60">
        <f>Round(G372/G371,0)</f>
        <v>17</v>
      </c>
      <c r="H374" s="3" t="s">
        <v>74</v>
      </c>
      <c r="I374" s="57">
        <f>$G$1</f>
        <v>0.00002618254545</v>
      </c>
      <c r="J374" s="3"/>
      <c r="K374" s="8" t="s">
        <v>74</v>
      </c>
      <c r="L374" s="57">
        <f>$G$1</f>
        <v>0.00002618254545</v>
      </c>
      <c r="M374" s="3"/>
    </row>
    <row r="375">
      <c r="A375" s="3"/>
      <c r="B375" s="3" t="s">
        <v>76</v>
      </c>
      <c r="C375" s="57">
        <f>$C$5</f>
        <v>0.0000000003102407215</v>
      </c>
      <c r="D375" s="3"/>
      <c r="E375" s="3"/>
      <c r="F375" s="3"/>
      <c r="G375" s="3"/>
      <c r="H375" s="3"/>
      <c r="I375" s="3"/>
      <c r="J375" s="3"/>
      <c r="K375" s="3"/>
      <c r="L375" s="3"/>
      <c r="M375" s="8"/>
    </row>
    <row r="376">
      <c r="A376" s="60">
        <f>A366+A374</f>
        <v>31483</v>
      </c>
      <c r="B376" s="61" t="s">
        <v>77</v>
      </c>
      <c r="C376" s="73">
        <f>(E369-(E367*A374))-sum(C372:C375)</f>
        <v>0.1722539717</v>
      </c>
      <c r="D376" s="61" t="s">
        <v>77</v>
      </c>
      <c r="E376" s="49">
        <f>(E369-(A374*E367))-(sum(E372:E374))</f>
        <v>0.1726489107</v>
      </c>
      <c r="F376" s="3"/>
      <c r="G376" s="3"/>
      <c r="H376" s="61" t="s">
        <v>77</v>
      </c>
      <c r="I376" s="49">
        <f>(I371-(sum(I372:I374)))</f>
        <v>0.0008236853249</v>
      </c>
      <c r="J376" s="3"/>
      <c r="K376" s="4" t="s">
        <v>77</v>
      </c>
      <c r="L376" s="49">
        <f>(L371-(sum(L372:L374)))</f>
        <v>0.1711300839</v>
      </c>
      <c r="M376" s="3"/>
    </row>
    <row r="377">
      <c r="A377" s="3"/>
      <c r="B377" s="3" t="s">
        <v>80</v>
      </c>
      <c r="C377" s="57">
        <f>($G$1*(((G372-G371)/G371)+1))</f>
        <v>0.000432012</v>
      </c>
      <c r="D377" s="3" t="s">
        <v>81</v>
      </c>
      <c r="E377" s="57">
        <f>$E$7</f>
        <v>0.00002618614835</v>
      </c>
      <c r="F377" s="3"/>
      <c r="G377" s="67"/>
      <c r="H377" s="3" t="s">
        <v>81</v>
      </c>
      <c r="I377" s="57">
        <f>$E$7</f>
        <v>0.00002618614835</v>
      </c>
      <c r="J377" s="3"/>
      <c r="K377" s="3" t="s">
        <v>81</v>
      </c>
      <c r="L377" s="57">
        <f>$E$7</f>
        <v>0.00002618614835</v>
      </c>
      <c r="M377" s="60"/>
    </row>
    <row r="378">
      <c r="A378" s="3"/>
      <c r="B378" s="3" t="s">
        <v>82</v>
      </c>
      <c r="C378" s="57">
        <f>$G$1+((128*5E-11)*(G374-1))</f>
        <v>0.00002628494545</v>
      </c>
      <c r="D378" s="3"/>
      <c r="E378" s="3"/>
      <c r="F378" s="3"/>
      <c r="G378" s="3"/>
      <c r="H378" s="3"/>
      <c r="I378" s="3"/>
      <c r="J378" s="60"/>
      <c r="K378" s="8"/>
      <c r="L378" s="3"/>
      <c r="M378" s="8"/>
    </row>
    <row r="379">
      <c r="A379" s="3"/>
      <c r="B379" s="61" t="s">
        <v>77</v>
      </c>
      <c r="C379" s="49">
        <f>C376-(sum(C377:C378))</f>
        <v>0.1717956748</v>
      </c>
      <c r="D379" s="61" t="s">
        <v>77</v>
      </c>
      <c r="E379" s="49">
        <f>E376-$E$7</f>
        <v>0.1726227245</v>
      </c>
      <c r="F379" s="3"/>
      <c r="G379" s="3"/>
      <c r="H379" s="61" t="s">
        <v>77</v>
      </c>
      <c r="I379" s="49">
        <f>I376-$E$7</f>
        <v>0.0007974991765</v>
      </c>
      <c r="J379" s="60">
        <f>I379-(I367*A364)</f>
        <v>-0.00896993416</v>
      </c>
      <c r="K379" s="61" t="s">
        <v>77</v>
      </c>
      <c r="L379" s="49">
        <f>L376-$E$7</f>
        <v>0.1711038978</v>
      </c>
      <c r="M379" s="60">
        <f>L379-(L377*A364)</f>
        <v>0.1613364644</v>
      </c>
    </row>
    <row r="380">
      <c r="A380" s="3"/>
      <c r="B380" s="3"/>
      <c r="C380" s="3"/>
      <c r="D380" s="3"/>
      <c r="E380" s="3"/>
      <c r="F380" s="53"/>
      <c r="G380" s="53"/>
      <c r="H380" s="3"/>
      <c r="I380" s="3"/>
      <c r="J380" s="61" t="s">
        <v>86</v>
      </c>
      <c r="K380" s="60">
        <f>K370+G371</f>
        <v>169</v>
      </c>
    </row>
    <row r="381">
      <c r="A381" s="3"/>
      <c r="B381" s="82" t="s">
        <v>64</v>
      </c>
      <c r="C381" s="3"/>
      <c r="D381" s="61" t="s">
        <v>65</v>
      </c>
      <c r="E381" s="54"/>
      <c r="F381" s="3" t="s">
        <v>70</v>
      </c>
      <c r="G381" s="91">
        <f>ROUND(0.05*G382,0)</f>
        <v>2</v>
      </c>
      <c r="H381" s="98" t="s">
        <v>111</v>
      </c>
      <c r="I381" s="104">
        <f>C379-(A384*sum(C377:C378))</f>
        <v>0.0008509141408</v>
      </c>
      <c r="J381" s="3"/>
      <c r="K381" s="4" t="s">
        <v>84</v>
      </c>
      <c r="L381" s="36">
        <f>L379-(A384*L377)</f>
        <v>0.1613364644</v>
      </c>
      <c r="M381" s="8"/>
    </row>
    <row r="382">
      <c r="A382" s="3"/>
      <c r="B382" s="3" t="s">
        <v>69</v>
      </c>
      <c r="C382" s="57">
        <f>0.000041472</f>
        <v>0.000041472</v>
      </c>
      <c r="D382" s="3" t="s">
        <v>69</v>
      </c>
      <c r="E382" s="78">
        <f>$E$2</f>
        <v>0.00002618254545</v>
      </c>
      <c r="F382" s="3" t="s">
        <v>73</v>
      </c>
      <c r="G382" s="16">
        <f>200-K380</f>
        <v>31</v>
      </c>
      <c r="H382" s="3" t="s">
        <v>69</v>
      </c>
      <c r="I382" s="57">
        <f>$E$2</f>
        <v>0.00002618254545</v>
      </c>
      <c r="J382" s="3"/>
      <c r="K382" s="3" t="s">
        <v>69</v>
      </c>
      <c r="L382" s="57">
        <f>$E$2</f>
        <v>0.00002618254545</v>
      </c>
      <c r="M382" s="3"/>
    </row>
    <row r="383">
      <c r="A383" s="11" t="s">
        <v>106</v>
      </c>
      <c r="B383" s="3" t="s">
        <v>72</v>
      </c>
      <c r="C383" s="57">
        <f>($G$1*((G382-G381)/G381))*$G$5</f>
        <v>0.000000002249245231</v>
      </c>
      <c r="D383" s="3" t="s">
        <v>72</v>
      </c>
      <c r="E383" s="78">
        <f>$E$3</f>
        <v>0.0000000001551203607</v>
      </c>
      <c r="F383" s="53" t="s">
        <v>75</v>
      </c>
      <c r="G383" s="80">
        <f>sum(C382:C385)+sum(C387:C388)</f>
        <v>0.0008532294686</v>
      </c>
      <c r="H383" s="3" t="s">
        <v>72</v>
      </c>
      <c r="I383" s="57">
        <f>$E$3</f>
        <v>0.0000000001551203607</v>
      </c>
      <c r="J383" s="3"/>
      <c r="K383" s="3" t="s">
        <v>72</v>
      </c>
      <c r="L383" s="57">
        <f>$E$3</f>
        <v>0.0000000001551203607</v>
      </c>
      <c r="M383" s="3"/>
    </row>
    <row r="384">
      <c r="A384" s="106">
        <v>373.0</v>
      </c>
      <c r="B384" s="3" t="s">
        <v>74</v>
      </c>
      <c r="C384" s="57">
        <f>$G$1*((G382-G381)/G381)</f>
        <v>0.0003796469091</v>
      </c>
      <c r="D384" s="3" t="s">
        <v>74</v>
      </c>
      <c r="E384" s="57">
        <f>$G$1</f>
        <v>0.00002618254545</v>
      </c>
      <c r="F384" s="3" t="s">
        <v>85</v>
      </c>
      <c r="G384" s="60">
        <f>Round(G382/G381,0)</f>
        <v>16</v>
      </c>
      <c r="H384" s="3" t="s">
        <v>74</v>
      </c>
      <c r="I384" s="57">
        <f>$G$1</f>
        <v>0.00002618254545</v>
      </c>
      <c r="J384" s="3"/>
      <c r="K384" s="8" t="s">
        <v>74</v>
      </c>
      <c r="L384" s="57">
        <f>$G$1</f>
        <v>0.00002618254545</v>
      </c>
      <c r="M384" s="3"/>
    </row>
    <row r="385">
      <c r="A385" s="3"/>
      <c r="B385" s="3" t="s">
        <v>76</v>
      </c>
      <c r="C385" s="57">
        <f>$C$5</f>
        <v>0.0000000003102407215</v>
      </c>
      <c r="D385" s="3"/>
      <c r="E385" s="3"/>
      <c r="F385" s="3"/>
      <c r="G385" s="3"/>
      <c r="H385" s="3"/>
      <c r="I385" s="3"/>
      <c r="J385" s="3"/>
      <c r="K385" s="3"/>
      <c r="L385" s="3"/>
      <c r="M385" s="8"/>
    </row>
    <row r="386">
      <c r="A386" s="60">
        <f>A376+A384</f>
        <v>31856</v>
      </c>
      <c r="B386" s="61" t="s">
        <v>77</v>
      </c>
      <c r="C386" s="73">
        <f>(E379-(E377*A384))-sum(C382:C385)</f>
        <v>0.1624341697</v>
      </c>
      <c r="D386" s="61" t="s">
        <v>77</v>
      </c>
      <c r="E386" s="49">
        <f>(E379-(A384*E377))-(sum(E382:E384))</f>
        <v>0.1628029259</v>
      </c>
      <c r="F386" s="3"/>
      <c r="G386" s="3"/>
      <c r="H386" s="61" t="s">
        <v>77</v>
      </c>
      <c r="I386" s="49">
        <f>(I381-(sum(I382:I384)))</f>
        <v>0.0007985488948</v>
      </c>
      <c r="J386" s="3"/>
      <c r="K386" s="4" t="s">
        <v>77</v>
      </c>
      <c r="L386" s="49">
        <f>(L381-(sum(L382:L384)))</f>
        <v>0.1612840992</v>
      </c>
      <c r="M386" s="3"/>
    </row>
    <row r="387">
      <c r="A387" s="3"/>
      <c r="B387" s="3" t="s">
        <v>80</v>
      </c>
      <c r="C387" s="57">
        <f>($G$1*(((G382-G381)/G381)+1))</f>
        <v>0.0004058294545</v>
      </c>
      <c r="D387" s="3" t="s">
        <v>81</v>
      </c>
      <c r="E387" s="57">
        <f>$E$7</f>
        <v>0.00002618614835</v>
      </c>
      <c r="F387" s="3"/>
      <c r="G387" s="67"/>
      <c r="H387" s="3" t="s">
        <v>81</v>
      </c>
      <c r="I387" s="57">
        <f>$E$7</f>
        <v>0.00002618614835</v>
      </c>
      <c r="J387" s="3"/>
      <c r="K387" s="3" t="s">
        <v>81</v>
      </c>
      <c r="L387" s="57">
        <f>$E$7</f>
        <v>0.00002618614835</v>
      </c>
      <c r="M387" s="60"/>
    </row>
    <row r="388">
      <c r="A388" s="3"/>
      <c r="B388" s="3" t="s">
        <v>82</v>
      </c>
      <c r="C388" s="57">
        <f>$G$1+((128*5E-11)*(G384-1))</f>
        <v>0.00002627854545</v>
      </c>
      <c r="D388" s="3"/>
      <c r="E388" s="3"/>
      <c r="F388" s="3"/>
      <c r="G388" s="3"/>
      <c r="H388" s="3"/>
      <c r="I388" s="3"/>
      <c r="J388" s="60"/>
      <c r="K388" s="8"/>
      <c r="L388" s="3"/>
      <c r="M388" s="8"/>
    </row>
    <row r="389">
      <c r="A389" s="3"/>
      <c r="B389" s="61" t="s">
        <v>77</v>
      </c>
      <c r="C389" s="49">
        <f>C386-(sum(C387:C388))</f>
        <v>0.1620020617</v>
      </c>
      <c r="D389" s="61" t="s">
        <v>77</v>
      </c>
      <c r="E389" s="49">
        <f>E386-$E$7</f>
        <v>0.1627767398</v>
      </c>
      <c r="F389" s="3"/>
      <c r="G389" s="3"/>
      <c r="H389" s="61" t="s">
        <v>77</v>
      </c>
      <c r="I389" s="49">
        <f>I386-$E$7</f>
        <v>0.0007723627465</v>
      </c>
      <c r="J389" s="60">
        <f>I389-(I377*A374)</f>
        <v>-0.00899507059</v>
      </c>
      <c r="K389" s="61" t="s">
        <v>77</v>
      </c>
      <c r="L389" s="49">
        <f>L386-$E$7</f>
        <v>0.1612579131</v>
      </c>
      <c r="M389" s="60">
        <f>L389-(L387*A374)</f>
        <v>0.1514904797</v>
      </c>
    </row>
    <row r="390">
      <c r="A390" s="3"/>
      <c r="B390" s="3"/>
      <c r="C390" s="3"/>
      <c r="D390" s="3"/>
      <c r="E390" s="3"/>
      <c r="F390" s="53"/>
      <c r="G390" s="53"/>
      <c r="H390" s="3"/>
      <c r="I390" s="3"/>
      <c r="J390" s="61" t="s">
        <v>86</v>
      </c>
      <c r="K390" s="60">
        <f>K380+G381</f>
        <v>171</v>
      </c>
    </row>
    <row r="391">
      <c r="A391" s="3"/>
      <c r="B391" s="82" t="s">
        <v>64</v>
      </c>
      <c r="C391" s="3"/>
      <c r="D391" s="61" t="s">
        <v>65</v>
      </c>
      <c r="E391" s="54"/>
      <c r="F391" s="3" t="s">
        <v>70</v>
      </c>
      <c r="G391" s="91">
        <f>ROUND(0.05*G392,0)</f>
        <v>1</v>
      </c>
      <c r="H391" s="98" t="s">
        <v>111</v>
      </c>
      <c r="I391" s="104">
        <f>C389-(A394*sum(C387:C388))</f>
        <v>0.0008257777108</v>
      </c>
      <c r="J391" s="3"/>
      <c r="K391" s="4" t="s">
        <v>84</v>
      </c>
      <c r="L391" s="36">
        <f>L389-(A394*L387)</f>
        <v>0.1514904797</v>
      </c>
      <c r="M391" s="8"/>
    </row>
    <row r="392">
      <c r="A392" s="3"/>
      <c r="B392" s="3" t="s">
        <v>69</v>
      </c>
      <c r="C392" s="57">
        <f>0.000041472</f>
        <v>0.000041472</v>
      </c>
      <c r="D392" s="3" t="s">
        <v>69</v>
      </c>
      <c r="E392" s="78">
        <f>$E$2</f>
        <v>0.00002618254545</v>
      </c>
      <c r="F392" s="3" t="s">
        <v>73</v>
      </c>
      <c r="G392" s="16">
        <f>200-K390</f>
        <v>29</v>
      </c>
      <c r="H392" s="3" t="s">
        <v>69</v>
      </c>
      <c r="I392" s="57">
        <f>$E$2</f>
        <v>0.00002618254545</v>
      </c>
      <c r="J392" s="3"/>
      <c r="K392" s="3" t="s">
        <v>69</v>
      </c>
      <c r="L392" s="57">
        <f>$E$2</f>
        <v>0.00002618254545</v>
      </c>
      <c r="M392" s="3"/>
    </row>
    <row r="393">
      <c r="A393" s="11" t="s">
        <v>106</v>
      </c>
      <c r="B393" s="3" t="s">
        <v>72</v>
      </c>
      <c r="C393" s="57">
        <f>($G$1*((G392-G391)/G391))*$G$5</f>
        <v>0.0000000043433701</v>
      </c>
      <c r="D393" s="3" t="s">
        <v>72</v>
      </c>
      <c r="E393" s="78">
        <f>$E$3</f>
        <v>0.0000000001551203607</v>
      </c>
      <c r="F393" s="53" t="s">
        <v>75</v>
      </c>
      <c r="G393" s="80">
        <f>sum(C392:C395)+sum(C397:C398)</f>
        <v>0.00156024349</v>
      </c>
      <c r="H393" s="3" t="s">
        <v>72</v>
      </c>
      <c r="I393" s="57">
        <f>$E$3</f>
        <v>0.0000000001551203607</v>
      </c>
      <c r="J393" s="3"/>
      <c r="K393" s="3" t="s">
        <v>72</v>
      </c>
      <c r="L393" s="57">
        <f>$E$3</f>
        <v>0.0000000001551203607</v>
      </c>
      <c r="M393" s="3"/>
    </row>
    <row r="394">
      <c r="A394" s="106">
        <v>373.0</v>
      </c>
      <c r="B394" s="3" t="s">
        <v>74</v>
      </c>
      <c r="C394" s="57">
        <f>$G$1*((G392-G391)/G391)</f>
        <v>0.0007331112727</v>
      </c>
      <c r="D394" s="3" t="s">
        <v>74</v>
      </c>
      <c r="E394" s="57">
        <f>$G$1</f>
        <v>0.00002618254545</v>
      </c>
      <c r="F394" s="3" t="s">
        <v>85</v>
      </c>
      <c r="G394" s="60">
        <f>Round(G392/G391,0)</f>
        <v>29</v>
      </c>
      <c r="H394" s="3" t="s">
        <v>74</v>
      </c>
      <c r="I394" s="57">
        <f>$G$1</f>
        <v>0.00002618254545</v>
      </c>
      <c r="J394" s="3"/>
      <c r="K394" s="8" t="s">
        <v>74</v>
      </c>
      <c r="L394" s="57">
        <f>$G$1</f>
        <v>0.00002618254545</v>
      </c>
      <c r="M394" s="3"/>
    </row>
    <row r="395">
      <c r="A395" s="3"/>
      <c r="B395" s="3" t="s">
        <v>76</v>
      </c>
      <c r="C395" s="57">
        <f>$C$5</f>
        <v>0.0000000003102407215</v>
      </c>
      <c r="D395" s="3"/>
      <c r="E395" s="3"/>
      <c r="F395" s="3"/>
      <c r="G395" s="3"/>
      <c r="H395" s="3"/>
      <c r="I395" s="3"/>
      <c r="J395" s="3"/>
      <c r="K395" s="3"/>
      <c r="L395" s="3"/>
      <c r="M395" s="8"/>
    </row>
    <row r="396">
      <c r="A396" s="60">
        <f>A386+A394</f>
        <v>32229</v>
      </c>
      <c r="B396" s="61" t="s">
        <v>77</v>
      </c>
      <c r="C396" s="73">
        <f>(E389-(E387*A394))-sum(C392:C395)</f>
        <v>0.1522347185</v>
      </c>
      <c r="D396" s="61" t="s">
        <v>77</v>
      </c>
      <c r="E396" s="49">
        <f>(E389-(A394*E387))-(sum(E392:E394))</f>
        <v>0.1529569412</v>
      </c>
      <c r="F396" s="3"/>
      <c r="G396" s="3"/>
      <c r="H396" s="61" t="s">
        <v>77</v>
      </c>
      <c r="I396" s="49">
        <f>(I391-(sum(I392:I394)))</f>
        <v>0.0007734124648</v>
      </c>
      <c r="J396" s="3"/>
      <c r="K396" s="4" t="s">
        <v>77</v>
      </c>
      <c r="L396" s="49">
        <f>(L391-(sum(L392:L394)))</f>
        <v>0.1514381145</v>
      </c>
      <c r="M396" s="3"/>
    </row>
    <row r="397">
      <c r="A397" s="3"/>
      <c r="B397" s="3" t="s">
        <v>80</v>
      </c>
      <c r="C397" s="57">
        <f>($G$1*(((G392-G391)/G391)+1))</f>
        <v>0.0007592938182</v>
      </c>
      <c r="D397" s="3" t="s">
        <v>81</v>
      </c>
      <c r="E397" s="57">
        <f>$E$7</f>
        <v>0.00002618614835</v>
      </c>
      <c r="F397" s="3"/>
      <c r="G397" s="67"/>
      <c r="H397" s="3" t="s">
        <v>81</v>
      </c>
      <c r="I397" s="57">
        <f>$E$7</f>
        <v>0.00002618614835</v>
      </c>
      <c r="J397" s="3"/>
      <c r="K397" s="3" t="s">
        <v>81</v>
      </c>
      <c r="L397" s="57">
        <f>$E$7</f>
        <v>0.00002618614835</v>
      </c>
      <c r="M397" s="60"/>
    </row>
    <row r="398">
      <c r="A398" s="3"/>
      <c r="B398" s="3" t="s">
        <v>82</v>
      </c>
      <c r="C398" s="57">
        <f>$G$1+((128*5E-11)*(G394-1))</f>
        <v>0.00002636174545</v>
      </c>
      <c r="D398" s="3"/>
      <c r="E398" s="3"/>
      <c r="F398" s="3"/>
      <c r="G398" s="3"/>
      <c r="H398" s="3"/>
      <c r="I398" s="3"/>
      <c r="J398" s="60"/>
      <c r="K398" s="8"/>
      <c r="L398" s="3"/>
      <c r="M398" s="8"/>
    </row>
    <row r="399">
      <c r="A399" s="3"/>
      <c r="B399" s="61" t="s">
        <v>77</v>
      </c>
      <c r="C399" s="49">
        <f>C396-(sum(C397:C398))</f>
        <v>0.151449063</v>
      </c>
      <c r="D399" s="61" t="s">
        <v>77</v>
      </c>
      <c r="E399" s="49">
        <f>E396-$E$7</f>
        <v>0.1529307551</v>
      </c>
      <c r="F399" s="3"/>
      <c r="G399" s="3"/>
      <c r="H399" s="61" t="s">
        <v>77</v>
      </c>
      <c r="I399" s="49">
        <f>I396-$E$7</f>
        <v>0.0007472263164</v>
      </c>
      <c r="J399" s="60">
        <f>I399-(I387*A384)</f>
        <v>-0.00902020702</v>
      </c>
      <c r="K399" s="61" t="s">
        <v>77</v>
      </c>
      <c r="L399" s="49">
        <f>L396-$E$7</f>
        <v>0.1514119283</v>
      </c>
      <c r="M399" s="60">
        <f>L399-(L397*A384)</f>
        <v>0.141644495</v>
      </c>
    </row>
    <row r="400">
      <c r="A400" s="3"/>
      <c r="B400" s="3"/>
      <c r="C400" s="3"/>
      <c r="D400" s="3"/>
      <c r="E400" s="3"/>
      <c r="F400" s="53"/>
      <c r="G400" s="53"/>
      <c r="H400" s="3"/>
      <c r="I400" s="3"/>
      <c r="J400" s="61" t="s">
        <v>86</v>
      </c>
      <c r="K400" s="60">
        <f>K390+G391</f>
        <v>172</v>
      </c>
    </row>
    <row r="401">
      <c r="A401" s="3"/>
      <c r="B401" s="82" t="s">
        <v>64</v>
      </c>
      <c r="C401" s="3"/>
      <c r="D401" s="61" t="s">
        <v>65</v>
      </c>
      <c r="E401" s="54"/>
      <c r="F401" s="3" t="s">
        <v>70</v>
      </c>
      <c r="G401" s="91">
        <f>ROUND(0.05*G402,0)</f>
        <v>1</v>
      </c>
      <c r="H401" s="98" t="s">
        <v>111</v>
      </c>
      <c r="I401" s="104">
        <f>C399-(A404*sum(C397:C398))</f>
        <v>0.001388850304</v>
      </c>
      <c r="J401" s="3"/>
      <c r="K401" s="4" t="s">
        <v>84</v>
      </c>
      <c r="L401" s="36">
        <f>L399-(A404*L397)</f>
        <v>0.146410374</v>
      </c>
      <c r="M401" s="8"/>
    </row>
    <row r="402">
      <c r="A402" s="3"/>
      <c r="B402" s="3" t="s">
        <v>69</v>
      </c>
      <c r="C402" s="57">
        <f>0.000041472</f>
        <v>0.000041472</v>
      </c>
      <c r="D402" s="3" t="s">
        <v>69</v>
      </c>
      <c r="E402" s="78">
        <f>$E$2</f>
        <v>0.00002618254545</v>
      </c>
      <c r="F402" s="3" t="s">
        <v>73</v>
      </c>
      <c r="G402" s="16">
        <f>200-K400</f>
        <v>28</v>
      </c>
      <c r="H402" s="3" t="s">
        <v>69</v>
      </c>
      <c r="I402" s="57">
        <f>$E$2</f>
        <v>0.00002618254545</v>
      </c>
      <c r="J402" s="3"/>
      <c r="K402" s="3" t="s">
        <v>69</v>
      </c>
      <c r="L402" s="57">
        <f>$E$2</f>
        <v>0.00002618254545</v>
      </c>
      <c r="M402" s="3"/>
    </row>
    <row r="403">
      <c r="A403" s="11" t="s">
        <v>106</v>
      </c>
      <c r="B403" s="3" t="s">
        <v>72</v>
      </c>
      <c r="C403" s="57">
        <f>($G$1*((G402-G401)/G401))*$G$5</f>
        <v>0.00000000418824974</v>
      </c>
      <c r="D403" s="3" t="s">
        <v>72</v>
      </c>
      <c r="E403" s="78">
        <f>$E$3</f>
        <v>0.0000000001551203607</v>
      </c>
      <c r="F403" s="53" t="s">
        <v>75</v>
      </c>
      <c r="G403" s="80">
        <f>sum(C402:C405)+sum(C407:C408)</f>
        <v>0.001507871844</v>
      </c>
      <c r="H403" s="3" t="s">
        <v>72</v>
      </c>
      <c r="I403" s="57">
        <f>$E$3</f>
        <v>0.0000000001551203607</v>
      </c>
      <c r="J403" s="3"/>
      <c r="K403" s="3" t="s">
        <v>72</v>
      </c>
      <c r="L403" s="57">
        <f>$E$3</f>
        <v>0.0000000001551203607</v>
      </c>
      <c r="M403" s="3"/>
    </row>
    <row r="404">
      <c r="A404" s="106">
        <v>191.0</v>
      </c>
      <c r="B404" s="3" t="s">
        <v>74</v>
      </c>
      <c r="C404" s="57">
        <f>$G$1*((G402-G401)/G401)</f>
        <v>0.0007069287273</v>
      </c>
      <c r="D404" s="3" t="s">
        <v>74</v>
      </c>
      <c r="E404" s="57">
        <f>$G$1</f>
        <v>0.00002618254545</v>
      </c>
      <c r="F404" s="3" t="s">
        <v>85</v>
      </c>
      <c r="G404" s="60">
        <f>Round(G402/G401,0)</f>
        <v>28</v>
      </c>
      <c r="H404" s="3" t="s">
        <v>74</v>
      </c>
      <c r="I404" s="57">
        <f>$G$1</f>
        <v>0.00002618254545</v>
      </c>
      <c r="J404" s="3"/>
      <c r="K404" s="8" t="s">
        <v>74</v>
      </c>
      <c r="L404" s="57">
        <f>$G$1</f>
        <v>0.00002618254545</v>
      </c>
      <c r="M404" s="3"/>
    </row>
    <row r="405">
      <c r="A405" s="3"/>
      <c r="B405" s="3" t="s">
        <v>76</v>
      </c>
      <c r="C405" s="57">
        <f>$C$5</f>
        <v>0.0000000003102407215</v>
      </c>
      <c r="D405" s="3"/>
      <c r="E405" s="3"/>
      <c r="F405" s="3"/>
      <c r="G405" s="3"/>
      <c r="H405" s="3"/>
      <c r="I405" s="3"/>
      <c r="J405" s="3"/>
      <c r="K405" s="3"/>
      <c r="L405" s="3"/>
      <c r="M405" s="8"/>
    </row>
    <row r="406">
      <c r="A406" s="60">
        <f>A396+A404</f>
        <v>32420</v>
      </c>
      <c r="B406" s="61" t="s">
        <v>77</v>
      </c>
      <c r="C406" s="73">
        <f>(E399-(E397*A404))-sum(C402:C405)</f>
        <v>0.1471807955</v>
      </c>
      <c r="D406" s="61" t="s">
        <v>77</v>
      </c>
      <c r="E406" s="49">
        <f>(E399-(A404*E397))-(sum(E402:E404))</f>
        <v>0.1478768355</v>
      </c>
      <c r="F406" s="3"/>
      <c r="G406" s="3"/>
      <c r="H406" s="61" t="s">
        <v>77</v>
      </c>
      <c r="I406" s="49">
        <f>(I401-(sum(I402:I404)))</f>
        <v>0.001336485058</v>
      </c>
      <c r="J406" s="3"/>
      <c r="K406" s="4" t="s">
        <v>77</v>
      </c>
      <c r="L406" s="49">
        <f>(L401-(sum(L402:L404)))</f>
        <v>0.1463580087</v>
      </c>
      <c r="M406" s="3"/>
    </row>
    <row r="407">
      <c r="A407" s="3"/>
      <c r="B407" s="3" t="s">
        <v>80</v>
      </c>
      <c r="C407" s="57">
        <f>($G$1*(((G402-G401)/G401)+1))</f>
        <v>0.0007331112727</v>
      </c>
      <c r="D407" s="3" t="s">
        <v>81</v>
      </c>
      <c r="E407" s="57">
        <f>$E$7</f>
        <v>0.00002618614835</v>
      </c>
      <c r="F407" s="3"/>
      <c r="G407" s="67"/>
      <c r="H407" s="3" t="s">
        <v>81</v>
      </c>
      <c r="I407" s="57">
        <f>$E$7</f>
        <v>0.00002618614835</v>
      </c>
      <c r="J407" s="3"/>
      <c r="K407" s="3" t="s">
        <v>81</v>
      </c>
      <c r="L407" s="57">
        <f>$E$7</f>
        <v>0.00002618614835</v>
      </c>
      <c r="M407" s="60"/>
    </row>
    <row r="408">
      <c r="A408" s="3"/>
      <c r="B408" s="3" t="s">
        <v>82</v>
      </c>
      <c r="C408" s="57">
        <f>$G$1+((128*5E-11)*(G404-1))</f>
        <v>0.00002635534545</v>
      </c>
      <c r="D408" s="3"/>
      <c r="E408" s="3"/>
      <c r="F408" s="3"/>
      <c r="G408" s="3"/>
      <c r="H408" s="3"/>
      <c r="I408" s="3"/>
      <c r="J408" s="60"/>
      <c r="K408" s="8"/>
      <c r="L408" s="3"/>
      <c r="M408" s="8"/>
    </row>
    <row r="409">
      <c r="A409" s="3"/>
      <c r="B409" s="61" t="s">
        <v>77</v>
      </c>
      <c r="C409" s="49">
        <f>C406-(sum(C407:C408))</f>
        <v>0.1464213289</v>
      </c>
      <c r="D409" s="61" t="s">
        <v>77</v>
      </c>
      <c r="E409" s="49">
        <f>E406-$E$7</f>
        <v>0.1478506493</v>
      </c>
      <c r="F409" s="3"/>
      <c r="G409" s="3"/>
      <c r="H409" s="61" t="s">
        <v>77</v>
      </c>
      <c r="I409" s="49">
        <f>I406-$E$7</f>
        <v>0.00131029891</v>
      </c>
      <c r="J409" s="60">
        <f>I409-(I397*A394)</f>
        <v>-0.008457134426</v>
      </c>
      <c r="K409" s="61" t="s">
        <v>77</v>
      </c>
      <c r="L409" s="49">
        <f>L406-$E$7</f>
        <v>0.1463318226</v>
      </c>
      <c r="M409" s="60">
        <f>L409-(L407*A394)</f>
        <v>0.1365643893</v>
      </c>
    </row>
    <row r="410">
      <c r="A410" s="3"/>
      <c r="B410" s="3"/>
      <c r="C410" s="3"/>
      <c r="D410" s="3"/>
      <c r="E410" s="3"/>
      <c r="F410" s="53"/>
      <c r="G410" s="53"/>
      <c r="H410" s="3"/>
      <c r="I410" s="3"/>
      <c r="J410" s="61" t="s">
        <v>86</v>
      </c>
      <c r="K410" s="60">
        <f>K400+G401</f>
        <v>173</v>
      </c>
    </row>
    <row r="411">
      <c r="A411" s="3"/>
      <c r="B411" s="82" t="s">
        <v>64</v>
      </c>
      <c r="C411" s="3"/>
      <c r="D411" s="61" t="s">
        <v>65</v>
      </c>
      <c r="E411" s="54"/>
      <c r="F411" s="3" t="s">
        <v>70</v>
      </c>
      <c r="G411" s="91">
        <f>ROUND(0.05*G412,0)</f>
        <v>1</v>
      </c>
      <c r="H411" s="98" t="s">
        <v>111</v>
      </c>
      <c r="I411" s="104">
        <f>C409-(A414*sum(C407:C408))</f>
        <v>0.001363204802</v>
      </c>
      <c r="J411" s="3"/>
      <c r="K411" s="4" t="s">
        <v>84</v>
      </c>
      <c r="L411" s="36">
        <f>L409-(A414*L407)</f>
        <v>0.1413302683</v>
      </c>
      <c r="M411" s="8"/>
    </row>
    <row r="412">
      <c r="A412" s="3"/>
      <c r="B412" s="3" t="s">
        <v>69</v>
      </c>
      <c r="C412" s="57">
        <f>0.000041472</f>
        <v>0.000041472</v>
      </c>
      <c r="D412" s="3" t="s">
        <v>69</v>
      </c>
      <c r="E412" s="78">
        <f>$E$2</f>
        <v>0.00002618254545</v>
      </c>
      <c r="F412" s="3" t="s">
        <v>73</v>
      </c>
      <c r="G412" s="16">
        <f>200-K410</f>
        <v>27</v>
      </c>
      <c r="H412" s="3" t="s">
        <v>69</v>
      </c>
      <c r="I412" s="57">
        <f>$E$2</f>
        <v>0.00002618254545</v>
      </c>
      <c r="J412" s="3"/>
      <c r="K412" s="3" t="s">
        <v>69</v>
      </c>
      <c r="L412" s="57">
        <f>$E$2</f>
        <v>0.00002618254545</v>
      </c>
      <c r="M412" s="3"/>
    </row>
    <row r="413">
      <c r="A413" s="11" t="s">
        <v>106</v>
      </c>
      <c r="B413" s="3" t="s">
        <v>72</v>
      </c>
      <c r="C413" s="57">
        <f>($G$1*((G412-G411)/G411))*$G$5</f>
        <v>0.000000004033129379</v>
      </c>
      <c r="D413" s="3" t="s">
        <v>72</v>
      </c>
      <c r="E413" s="78">
        <f>$E$3</f>
        <v>0.0000000001551203607</v>
      </c>
      <c r="F413" s="53" t="s">
        <v>75</v>
      </c>
      <c r="G413" s="80">
        <f>sum(C412:C415)+sum(C417:C418)</f>
        <v>0.001455500198</v>
      </c>
      <c r="H413" s="3" t="s">
        <v>72</v>
      </c>
      <c r="I413" s="57">
        <f>$E$3</f>
        <v>0.0000000001551203607</v>
      </c>
      <c r="J413" s="3"/>
      <c r="K413" s="3" t="s">
        <v>72</v>
      </c>
      <c r="L413" s="57">
        <f>$E$3</f>
        <v>0.0000000001551203607</v>
      </c>
      <c r="M413" s="3"/>
    </row>
    <row r="414">
      <c r="A414" s="106">
        <v>191.0</v>
      </c>
      <c r="B414" s="3" t="s">
        <v>74</v>
      </c>
      <c r="C414" s="57">
        <f>$G$1*((G412-G411)/G411)</f>
        <v>0.0006807461818</v>
      </c>
      <c r="D414" s="3" t="s">
        <v>74</v>
      </c>
      <c r="E414" s="57">
        <f>$G$1</f>
        <v>0.00002618254545</v>
      </c>
      <c r="F414" s="3" t="s">
        <v>85</v>
      </c>
      <c r="G414" s="60">
        <f>Round(G412/G411,0)</f>
        <v>27</v>
      </c>
      <c r="H414" s="3" t="s">
        <v>74</v>
      </c>
      <c r="I414" s="57">
        <f>$G$1</f>
        <v>0.00002618254545</v>
      </c>
      <c r="J414" s="3"/>
      <c r="K414" s="8" t="s">
        <v>74</v>
      </c>
      <c r="L414" s="57">
        <f>$G$1</f>
        <v>0.00002618254545</v>
      </c>
      <c r="M414" s="3"/>
    </row>
    <row r="415">
      <c r="A415" s="3"/>
      <c r="B415" s="3" t="s">
        <v>76</v>
      </c>
      <c r="C415" s="57">
        <f>$C$5</f>
        <v>0.0000000003102407215</v>
      </c>
      <c r="D415" s="3"/>
      <c r="E415" s="3"/>
      <c r="F415" s="3"/>
      <c r="G415" s="3"/>
      <c r="H415" s="3"/>
      <c r="I415" s="3"/>
      <c r="J415" s="3"/>
      <c r="K415" s="3"/>
      <c r="L415" s="3"/>
      <c r="M415" s="8"/>
    </row>
    <row r="416">
      <c r="A416" s="60">
        <f>A406+A414</f>
        <v>32611</v>
      </c>
      <c r="B416" s="61" t="s">
        <v>77</v>
      </c>
      <c r="C416" s="73">
        <f>(E409-(E407*A414))-sum(C412:C415)</f>
        <v>0.1421268725</v>
      </c>
      <c r="D416" s="61" t="s">
        <v>77</v>
      </c>
      <c r="E416" s="49">
        <f>(E409-(A414*E407))-(sum(E412:E414))</f>
        <v>0.1427967297</v>
      </c>
      <c r="F416" s="3"/>
      <c r="G416" s="3"/>
      <c r="H416" s="61" t="s">
        <v>77</v>
      </c>
      <c r="I416" s="49">
        <f>(I411-(sum(I412:I414)))</f>
        <v>0.001310839556</v>
      </c>
      <c r="J416" s="3"/>
      <c r="K416" s="4" t="s">
        <v>77</v>
      </c>
      <c r="L416" s="49">
        <f>(L411-(sum(L412:L414)))</f>
        <v>0.141277903</v>
      </c>
      <c r="M416" s="3"/>
    </row>
    <row r="417">
      <c r="A417" s="3"/>
      <c r="B417" s="3" t="s">
        <v>80</v>
      </c>
      <c r="C417" s="57">
        <f>($G$1*(((G412-G411)/G411)+1))</f>
        <v>0.0007069287273</v>
      </c>
      <c r="D417" s="3" t="s">
        <v>81</v>
      </c>
      <c r="E417" s="57">
        <f>$E$7</f>
        <v>0.00002618614835</v>
      </c>
      <c r="F417" s="3"/>
      <c r="G417" s="67"/>
      <c r="H417" s="3" t="s">
        <v>81</v>
      </c>
      <c r="I417" s="57">
        <f>$E$7</f>
        <v>0.00002618614835</v>
      </c>
      <c r="J417" s="3"/>
      <c r="K417" s="3" t="s">
        <v>81</v>
      </c>
      <c r="L417" s="57">
        <f>$E$7</f>
        <v>0.00002618614835</v>
      </c>
      <c r="M417" s="60"/>
    </row>
    <row r="418">
      <c r="A418" s="3"/>
      <c r="B418" s="3" t="s">
        <v>82</v>
      </c>
      <c r="C418" s="57">
        <f>$G$1+((128*5E-11)*(G414-1))</f>
        <v>0.00002634894545</v>
      </c>
      <c r="D418" s="3"/>
      <c r="E418" s="3"/>
      <c r="F418" s="3"/>
      <c r="G418" s="3"/>
      <c r="H418" s="3"/>
      <c r="I418" s="3"/>
      <c r="J418" s="60"/>
      <c r="K418" s="8"/>
      <c r="L418" s="3"/>
      <c r="M418" s="8"/>
    </row>
    <row r="419">
      <c r="A419" s="3"/>
      <c r="B419" s="61" t="s">
        <v>77</v>
      </c>
      <c r="C419" s="49">
        <f>C416-(sum(C417:C418))</f>
        <v>0.1413935948</v>
      </c>
      <c r="D419" s="61" t="s">
        <v>77</v>
      </c>
      <c r="E419" s="49">
        <f>E416-$E$7</f>
        <v>0.1427705436</v>
      </c>
      <c r="F419" s="3"/>
      <c r="G419" s="3"/>
      <c r="H419" s="61" t="s">
        <v>77</v>
      </c>
      <c r="I419" s="49">
        <f>I416-$E$7</f>
        <v>0.001284653408</v>
      </c>
      <c r="J419" s="60">
        <f>I419-(I407*A404)</f>
        <v>-0.003716900928</v>
      </c>
      <c r="K419" s="61" t="s">
        <v>77</v>
      </c>
      <c r="L419" s="49">
        <f>L416-$E$7</f>
        <v>0.1412517169</v>
      </c>
      <c r="M419" s="60">
        <f>L419-(L417*A404)</f>
        <v>0.1362501625</v>
      </c>
    </row>
    <row r="420">
      <c r="A420" s="3"/>
      <c r="B420" s="3"/>
      <c r="C420" s="3"/>
      <c r="D420" s="3"/>
      <c r="E420" s="3"/>
      <c r="F420" s="53"/>
      <c r="G420" s="53"/>
      <c r="H420" s="3"/>
      <c r="I420" s="3"/>
      <c r="J420" s="61" t="s">
        <v>86</v>
      </c>
      <c r="K420" s="60">
        <f>K410+G411</f>
        <v>174</v>
      </c>
    </row>
    <row r="421">
      <c r="A421" s="3"/>
      <c r="B421" s="82" t="s">
        <v>64</v>
      </c>
      <c r="C421" s="3"/>
      <c r="D421" s="61" t="s">
        <v>65</v>
      </c>
      <c r="E421" s="54"/>
      <c r="F421" s="3" t="s">
        <v>70</v>
      </c>
      <c r="G421" s="91">
        <f>ROUND(0.05*G422,0)</f>
        <v>1</v>
      </c>
      <c r="H421" s="98" t="s">
        <v>111</v>
      </c>
      <c r="I421" s="104">
        <f>C419-(A424*sum(C417:C418))</f>
        <v>0.0013375593</v>
      </c>
      <c r="J421" s="3"/>
      <c r="K421" s="4" t="s">
        <v>84</v>
      </c>
      <c r="L421" s="36">
        <f>L419-(A424*L417)</f>
        <v>0.1362501625</v>
      </c>
      <c r="M421" s="8"/>
    </row>
    <row r="422">
      <c r="A422" s="3"/>
      <c r="B422" s="3" t="s">
        <v>69</v>
      </c>
      <c r="C422" s="57">
        <f>0.000041472</f>
        <v>0.000041472</v>
      </c>
      <c r="D422" s="3" t="s">
        <v>69</v>
      </c>
      <c r="E422" s="78">
        <f>$E$2</f>
        <v>0.00002618254545</v>
      </c>
      <c r="F422" s="3" t="s">
        <v>73</v>
      </c>
      <c r="G422" s="16">
        <f>200-K420</f>
        <v>26</v>
      </c>
      <c r="H422" s="3" t="s">
        <v>69</v>
      </c>
      <c r="I422" s="57">
        <f>$E$2</f>
        <v>0.00002618254545</v>
      </c>
      <c r="J422" s="3"/>
      <c r="K422" s="3" t="s">
        <v>69</v>
      </c>
      <c r="L422" s="57">
        <f>$E$2</f>
        <v>0.00002618254545</v>
      </c>
      <c r="M422" s="3"/>
    </row>
    <row r="423">
      <c r="A423" s="11" t="s">
        <v>106</v>
      </c>
      <c r="B423" s="3" t="s">
        <v>72</v>
      </c>
      <c r="C423" s="57">
        <f>($G$1*((G422-G421)/G421))*$G$5</f>
        <v>0.000000003878009018</v>
      </c>
      <c r="D423" s="3" t="s">
        <v>72</v>
      </c>
      <c r="E423" s="78">
        <f>$E$3</f>
        <v>0.0000000001551203607</v>
      </c>
      <c r="F423" s="53" t="s">
        <v>75</v>
      </c>
      <c r="G423" s="80">
        <f>sum(C422:C425)+sum(C427:C428)</f>
        <v>0.001403128552</v>
      </c>
      <c r="H423" s="3" t="s">
        <v>72</v>
      </c>
      <c r="I423" s="57">
        <f>$E$3</f>
        <v>0.0000000001551203607</v>
      </c>
      <c r="J423" s="3"/>
      <c r="K423" s="3" t="s">
        <v>72</v>
      </c>
      <c r="L423" s="57">
        <f>$E$3</f>
        <v>0.0000000001551203607</v>
      </c>
      <c r="M423" s="3"/>
    </row>
    <row r="424">
      <c r="A424" s="106">
        <v>191.0</v>
      </c>
      <c r="B424" s="3" t="s">
        <v>74</v>
      </c>
      <c r="C424" s="57">
        <f>$G$1*((G422-G421)/G421)</f>
        <v>0.0006545636364</v>
      </c>
      <c r="D424" s="3" t="s">
        <v>74</v>
      </c>
      <c r="E424" s="57">
        <f>$G$1</f>
        <v>0.00002618254545</v>
      </c>
      <c r="F424" s="3" t="s">
        <v>85</v>
      </c>
      <c r="G424" s="60">
        <f>Round(G422/G421,0)</f>
        <v>26</v>
      </c>
      <c r="H424" s="3" t="s">
        <v>74</v>
      </c>
      <c r="I424" s="57">
        <f>$G$1</f>
        <v>0.00002618254545</v>
      </c>
      <c r="J424" s="3"/>
      <c r="K424" s="8" t="s">
        <v>74</v>
      </c>
      <c r="L424" s="57">
        <f>$G$1</f>
        <v>0.00002618254545</v>
      </c>
      <c r="M424" s="3"/>
    </row>
    <row r="425">
      <c r="A425" s="3"/>
      <c r="B425" s="3" t="s">
        <v>76</v>
      </c>
      <c r="C425" s="57">
        <f>$C$5</f>
        <v>0.0000000003102407215</v>
      </c>
      <c r="D425" s="3"/>
      <c r="E425" s="3"/>
      <c r="F425" s="3"/>
      <c r="G425" s="3"/>
      <c r="H425" s="3"/>
      <c r="I425" s="3"/>
      <c r="J425" s="3"/>
      <c r="K425" s="3"/>
      <c r="L425" s="3"/>
      <c r="M425" s="8"/>
    </row>
    <row r="426">
      <c r="A426" s="60">
        <f>A416+A424</f>
        <v>32802</v>
      </c>
      <c r="B426" s="61" t="s">
        <v>77</v>
      </c>
      <c r="C426" s="73">
        <f>(E419-(E417*A424))-sum(C422:C425)</f>
        <v>0.1370729494</v>
      </c>
      <c r="D426" s="61" t="s">
        <v>77</v>
      </c>
      <c r="E426" s="49">
        <f>(E419-(A424*E417))-(sum(E422:E424))</f>
        <v>0.137716624</v>
      </c>
      <c r="F426" s="3"/>
      <c r="G426" s="3"/>
      <c r="H426" s="61" t="s">
        <v>77</v>
      </c>
      <c r="I426" s="49">
        <f>(I421-(sum(I422:I424)))</f>
        <v>0.001285194054</v>
      </c>
      <c r="J426" s="3"/>
      <c r="K426" s="4" t="s">
        <v>77</v>
      </c>
      <c r="L426" s="49">
        <f>(L421-(sum(L422:L424)))</f>
        <v>0.1361977973</v>
      </c>
      <c r="M426" s="3"/>
    </row>
    <row r="427">
      <c r="A427" s="3"/>
      <c r="B427" s="3" t="s">
        <v>80</v>
      </c>
      <c r="C427" s="57">
        <f>($G$1*(((G422-G421)/G421)+1))</f>
        <v>0.0006807461818</v>
      </c>
      <c r="D427" s="3" t="s">
        <v>81</v>
      </c>
      <c r="E427" s="57">
        <f>$E$7</f>
        <v>0.00002618614835</v>
      </c>
      <c r="F427" s="3"/>
      <c r="G427" s="67"/>
      <c r="H427" s="3" t="s">
        <v>81</v>
      </c>
      <c r="I427" s="57">
        <f>$E$7</f>
        <v>0.00002618614835</v>
      </c>
      <c r="J427" s="3"/>
      <c r="K427" s="3" t="s">
        <v>81</v>
      </c>
      <c r="L427" s="57">
        <f>$E$7</f>
        <v>0.00002618614835</v>
      </c>
      <c r="M427" s="60"/>
    </row>
    <row r="428">
      <c r="A428" s="3"/>
      <c r="B428" s="3" t="s">
        <v>82</v>
      </c>
      <c r="C428" s="57">
        <f>$G$1+((128*5E-11)*(G424-1))</f>
        <v>0.00002634254545</v>
      </c>
      <c r="D428" s="3"/>
      <c r="E428" s="3"/>
      <c r="F428" s="3"/>
      <c r="G428" s="3"/>
      <c r="H428" s="3"/>
      <c r="I428" s="3"/>
      <c r="J428" s="60"/>
      <c r="K428" s="8"/>
      <c r="L428" s="3"/>
      <c r="M428" s="8"/>
    </row>
    <row r="429">
      <c r="A429" s="3"/>
      <c r="B429" s="61" t="s">
        <v>77</v>
      </c>
      <c r="C429" s="49">
        <f>C426-(sum(C427:C428))</f>
        <v>0.1363658607</v>
      </c>
      <c r="D429" s="61" t="s">
        <v>77</v>
      </c>
      <c r="E429" s="49">
        <f>E426-$E$7</f>
        <v>0.1376904379</v>
      </c>
      <c r="F429" s="3"/>
      <c r="G429" s="3"/>
      <c r="H429" s="61" t="s">
        <v>77</v>
      </c>
      <c r="I429" s="49">
        <f>I426-$E$7</f>
        <v>0.001259007905</v>
      </c>
      <c r="J429" s="60">
        <f>I429-(I417*A414)</f>
        <v>-0.00374254643</v>
      </c>
      <c r="K429" s="61" t="s">
        <v>77</v>
      </c>
      <c r="L429" s="49">
        <f>L426-$E$7</f>
        <v>0.1361716111</v>
      </c>
      <c r="M429" s="60">
        <f>L429-(L427*A414)</f>
        <v>0.1311700568</v>
      </c>
    </row>
    <row r="430">
      <c r="A430" s="3"/>
      <c r="B430" s="3"/>
      <c r="C430" s="3"/>
      <c r="D430" s="3"/>
      <c r="E430" s="3"/>
      <c r="F430" s="53"/>
      <c r="G430" s="53"/>
      <c r="H430" s="3"/>
      <c r="I430" s="3"/>
      <c r="J430" s="61" t="s">
        <v>86</v>
      </c>
      <c r="K430" s="60">
        <f>K420+G421</f>
        <v>175</v>
      </c>
    </row>
    <row r="431">
      <c r="A431" s="3"/>
      <c r="B431" s="82" t="s">
        <v>64</v>
      </c>
      <c r="C431" s="3"/>
      <c r="D431" s="61" t="s">
        <v>65</v>
      </c>
      <c r="E431" s="54"/>
      <c r="F431" s="3" t="s">
        <v>70</v>
      </c>
      <c r="G431" s="91">
        <f>ROUND(0.05*G432,0)</f>
        <v>1</v>
      </c>
      <c r="H431" s="98" t="s">
        <v>111</v>
      </c>
      <c r="I431" s="104">
        <f>C429-(A434*sum(C427:C428))</f>
        <v>0.001311913797</v>
      </c>
      <c r="J431" s="3"/>
      <c r="K431" s="4" t="s">
        <v>84</v>
      </c>
      <c r="L431" s="36">
        <f>L429-(A434*L427)</f>
        <v>0.1311700568</v>
      </c>
      <c r="M431" s="8"/>
    </row>
    <row r="432">
      <c r="A432" s="3"/>
      <c r="B432" s="3" t="s">
        <v>69</v>
      </c>
      <c r="C432" s="57">
        <f>0.000041472</f>
        <v>0.000041472</v>
      </c>
      <c r="D432" s="3" t="s">
        <v>69</v>
      </c>
      <c r="E432" s="78">
        <f>$E$2</f>
        <v>0.00002618254545</v>
      </c>
      <c r="F432" s="3" t="s">
        <v>73</v>
      </c>
      <c r="G432" s="16">
        <f>200-K430</f>
        <v>25</v>
      </c>
      <c r="H432" s="3" t="s">
        <v>69</v>
      </c>
      <c r="I432" s="57">
        <f>$E$2</f>
        <v>0.00002618254545</v>
      </c>
      <c r="J432" s="3"/>
      <c r="K432" s="3" t="s">
        <v>69</v>
      </c>
      <c r="L432" s="57">
        <f>$E$2</f>
        <v>0.00002618254545</v>
      </c>
      <c r="M432" s="3"/>
    </row>
    <row r="433">
      <c r="A433" s="11" t="s">
        <v>106</v>
      </c>
      <c r="B433" s="3" t="s">
        <v>72</v>
      </c>
      <c r="C433" s="57">
        <f>($G$1*((G432-G431)/G431))*$G$5</f>
        <v>0.000000003722888657</v>
      </c>
      <c r="D433" s="3" t="s">
        <v>72</v>
      </c>
      <c r="E433" s="78">
        <f>$E$3</f>
        <v>0.0000000001551203607</v>
      </c>
      <c r="F433" s="53" t="s">
        <v>75</v>
      </c>
      <c r="G433" s="80">
        <f>sum(C432:C435)+sum(C437:C438)</f>
        <v>0.001350756906</v>
      </c>
      <c r="H433" s="3" t="s">
        <v>72</v>
      </c>
      <c r="I433" s="57">
        <f>$E$3</f>
        <v>0.0000000001551203607</v>
      </c>
      <c r="J433" s="3"/>
      <c r="K433" s="3" t="s">
        <v>72</v>
      </c>
      <c r="L433" s="57">
        <f>$E$3</f>
        <v>0.0000000001551203607</v>
      </c>
      <c r="M433" s="3"/>
    </row>
    <row r="434">
      <c r="A434" s="106">
        <v>191.0</v>
      </c>
      <c r="B434" s="3" t="s">
        <v>74</v>
      </c>
      <c r="C434" s="57">
        <f>$G$1*((G432-G431)/G431)</f>
        <v>0.0006283810909</v>
      </c>
      <c r="D434" s="3" t="s">
        <v>74</v>
      </c>
      <c r="E434" s="57">
        <f>$G$1</f>
        <v>0.00002618254545</v>
      </c>
      <c r="F434" s="3" t="s">
        <v>85</v>
      </c>
      <c r="G434" s="60">
        <f>Round(G432/G431,0)</f>
        <v>25</v>
      </c>
      <c r="H434" s="3" t="s">
        <v>74</v>
      </c>
      <c r="I434" s="57">
        <f>$G$1</f>
        <v>0.00002618254545</v>
      </c>
      <c r="J434" s="3"/>
      <c r="K434" s="8" t="s">
        <v>74</v>
      </c>
      <c r="L434" s="57">
        <f>$G$1</f>
        <v>0.00002618254545</v>
      </c>
      <c r="M434" s="3"/>
    </row>
    <row r="435">
      <c r="A435" s="3"/>
      <c r="B435" s="3" t="s">
        <v>76</v>
      </c>
      <c r="C435" s="57">
        <f>$C$5</f>
        <v>0.0000000003102407215</v>
      </c>
      <c r="D435" s="3"/>
      <c r="E435" s="3"/>
      <c r="F435" s="3"/>
      <c r="G435" s="3"/>
      <c r="H435" s="3"/>
      <c r="I435" s="3"/>
      <c r="J435" s="3"/>
      <c r="K435" s="3"/>
      <c r="L435" s="3"/>
      <c r="M435" s="8"/>
    </row>
    <row r="436">
      <c r="A436" s="60">
        <f>A426+A434</f>
        <v>32993</v>
      </c>
      <c r="B436" s="61" t="s">
        <v>77</v>
      </c>
      <c r="C436" s="73">
        <f>(E429-(E427*A434))-sum(C432:C435)</f>
        <v>0.1320190264</v>
      </c>
      <c r="D436" s="61" t="s">
        <v>77</v>
      </c>
      <c r="E436" s="49">
        <f>(E429-(A434*E427))-(sum(E432:E434))</f>
        <v>0.1326365183</v>
      </c>
      <c r="F436" s="3"/>
      <c r="G436" s="3"/>
      <c r="H436" s="61" t="s">
        <v>77</v>
      </c>
      <c r="I436" s="49">
        <f>(I431-(sum(I432:I434)))</f>
        <v>0.001259548551</v>
      </c>
      <c r="J436" s="3"/>
      <c r="K436" s="4" t="s">
        <v>77</v>
      </c>
      <c r="L436" s="49">
        <f>(L431-(sum(L432:L434)))</f>
        <v>0.1311176915</v>
      </c>
      <c r="M436" s="3"/>
    </row>
    <row r="437">
      <c r="A437" s="3"/>
      <c r="B437" s="3" t="s">
        <v>80</v>
      </c>
      <c r="C437" s="57">
        <f>($G$1*(((G432-G431)/G431)+1))</f>
        <v>0.0006545636364</v>
      </c>
      <c r="D437" s="3" t="s">
        <v>81</v>
      </c>
      <c r="E437" s="57">
        <f>$E$7</f>
        <v>0.00002618614835</v>
      </c>
      <c r="F437" s="3"/>
      <c r="G437" s="67"/>
      <c r="H437" s="3" t="s">
        <v>81</v>
      </c>
      <c r="I437" s="57">
        <f>$E$7</f>
        <v>0.00002618614835</v>
      </c>
      <c r="J437" s="3"/>
      <c r="K437" s="3" t="s">
        <v>81</v>
      </c>
      <c r="L437" s="57">
        <f>$E$7</f>
        <v>0.00002618614835</v>
      </c>
      <c r="M437" s="60"/>
    </row>
    <row r="438">
      <c r="A438" s="3"/>
      <c r="B438" s="3" t="s">
        <v>82</v>
      </c>
      <c r="C438" s="57">
        <f>$G$1+((128*5E-11)*(G434-1))</f>
        <v>0.00002633614545</v>
      </c>
      <c r="D438" s="3"/>
      <c r="E438" s="3"/>
      <c r="F438" s="3"/>
      <c r="G438" s="3"/>
      <c r="H438" s="3"/>
      <c r="I438" s="3"/>
      <c r="J438" s="60"/>
      <c r="K438" s="8"/>
      <c r="L438" s="3"/>
      <c r="M438" s="8"/>
    </row>
    <row r="439">
      <c r="A439" s="3"/>
      <c r="B439" s="61" t="s">
        <v>77</v>
      </c>
      <c r="C439" s="49">
        <f>C436-(sum(C437:C438))</f>
        <v>0.1313381266</v>
      </c>
      <c r="D439" s="61" t="s">
        <v>77</v>
      </c>
      <c r="E439" s="49">
        <f>E436-$E$7</f>
        <v>0.1326103321</v>
      </c>
      <c r="F439" s="3"/>
      <c r="G439" s="3"/>
      <c r="H439" s="61" t="s">
        <v>77</v>
      </c>
      <c r="I439" s="49">
        <f>I436-$E$7</f>
        <v>0.001233362403</v>
      </c>
      <c r="J439" s="60">
        <f>I439-(I427*A424)</f>
        <v>-0.003768191933</v>
      </c>
      <c r="K439" s="61" t="s">
        <v>77</v>
      </c>
      <c r="L439" s="49">
        <f>L436-$E$7</f>
        <v>0.1310915054</v>
      </c>
      <c r="M439" s="60">
        <f>L439-(L437*A424)</f>
        <v>0.1260899511</v>
      </c>
    </row>
    <row r="440">
      <c r="A440" s="3"/>
      <c r="B440" s="3"/>
      <c r="C440" s="3"/>
      <c r="D440" s="3"/>
      <c r="E440" s="3"/>
      <c r="F440" s="53"/>
      <c r="G440" s="53"/>
      <c r="H440" s="3"/>
      <c r="I440" s="3"/>
      <c r="J440" s="61" t="s">
        <v>86</v>
      </c>
      <c r="K440" s="60">
        <f>K430+G431</f>
        <v>176</v>
      </c>
    </row>
    <row r="441">
      <c r="A441" s="3"/>
      <c r="B441" s="82" t="s">
        <v>64</v>
      </c>
      <c r="C441" s="3"/>
      <c r="D441" s="61" t="s">
        <v>65</v>
      </c>
      <c r="E441" s="54"/>
      <c r="F441" s="3" t="s">
        <v>70</v>
      </c>
      <c r="G441" s="91">
        <f>ROUND(0.05*G442,0)</f>
        <v>1</v>
      </c>
      <c r="H441" s="98" t="s">
        <v>111</v>
      </c>
      <c r="I441" s="104">
        <f>C439-(A444*sum(C437:C438))</f>
        <v>0.001286268295</v>
      </c>
      <c r="J441" s="3"/>
      <c r="K441" s="4" t="s">
        <v>84</v>
      </c>
      <c r="L441" s="36">
        <f>L439-(A444*L437)</f>
        <v>0.1260899511</v>
      </c>
      <c r="M441" s="8"/>
    </row>
    <row r="442">
      <c r="A442" s="3"/>
      <c r="B442" s="3" t="s">
        <v>69</v>
      </c>
      <c r="C442" s="57">
        <f>0.000041472</f>
        <v>0.000041472</v>
      </c>
      <c r="D442" s="3" t="s">
        <v>69</v>
      </c>
      <c r="E442" s="78">
        <f>$E$2</f>
        <v>0.00002618254545</v>
      </c>
      <c r="F442" s="3" t="s">
        <v>73</v>
      </c>
      <c r="G442" s="16">
        <f>200-K440</f>
        <v>24</v>
      </c>
      <c r="H442" s="3" t="s">
        <v>69</v>
      </c>
      <c r="I442" s="57">
        <f>$E$2</f>
        <v>0.00002618254545</v>
      </c>
      <c r="J442" s="3"/>
      <c r="K442" s="3" t="s">
        <v>69</v>
      </c>
      <c r="L442" s="57">
        <f>$E$2</f>
        <v>0.00002618254545</v>
      </c>
      <c r="M442" s="3"/>
    </row>
    <row r="443">
      <c r="A443" s="11" t="s">
        <v>106</v>
      </c>
      <c r="B443" s="3" t="s">
        <v>72</v>
      </c>
      <c r="C443" s="57">
        <f>($G$1*((G442-G441)/G441))*$G$5</f>
        <v>0.000000003567768297</v>
      </c>
      <c r="D443" s="3" t="s">
        <v>72</v>
      </c>
      <c r="E443" s="78">
        <f>$E$3</f>
        <v>0.0000000001551203607</v>
      </c>
      <c r="F443" s="53" t="s">
        <v>75</v>
      </c>
      <c r="G443" s="80">
        <f>sum(C442:C445)+sum(C447:C448)</f>
        <v>0.00129838526</v>
      </c>
      <c r="H443" s="3" t="s">
        <v>72</v>
      </c>
      <c r="I443" s="57">
        <f>$E$3</f>
        <v>0.0000000001551203607</v>
      </c>
      <c r="J443" s="3"/>
      <c r="K443" s="3" t="s">
        <v>72</v>
      </c>
      <c r="L443" s="57">
        <f>$E$3</f>
        <v>0.0000000001551203607</v>
      </c>
      <c r="M443" s="3"/>
    </row>
    <row r="444">
      <c r="A444" s="106">
        <v>191.0</v>
      </c>
      <c r="B444" s="3" t="s">
        <v>74</v>
      </c>
      <c r="C444" s="57">
        <f>$G$1*((G442-G441)/G441)</f>
        <v>0.0006021985455</v>
      </c>
      <c r="D444" s="3" t="s">
        <v>74</v>
      </c>
      <c r="E444" s="57">
        <f>$G$1</f>
        <v>0.00002618254545</v>
      </c>
      <c r="F444" s="3" t="s">
        <v>85</v>
      </c>
      <c r="G444" s="60">
        <f>Round(G442/G441,0)</f>
        <v>24</v>
      </c>
      <c r="H444" s="3" t="s">
        <v>74</v>
      </c>
      <c r="I444" s="57">
        <f>$G$1</f>
        <v>0.00002618254545</v>
      </c>
      <c r="J444" s="3"/>
      <c r="K444" s="8" t="s">
        <v>74</v>
      </c>
      <c r="L444" s="57">
        <f>$G$1</f>
        <v>0.00002618254545</v>
      </c>
      <c r="M444" s="3"/>
    </row>
    <row r="445">
      <c r="A445" s="3"/>
      <c r="B445" s="3" t="s">
        <v>76</v>
      </c>
      <c r="C445" s="57">
        <f>$C$5</f>
        <v>0.0000000003102407215</v>
      </c>
      <c r="D445" s="3"/>
      <c r="E445" s="3"/>
      <c r="F445" s="3"/>
      <c r="G445" s="3"/>
      <c r="H445" s="3"/>
      <c r="I445" s="3"/>
      <c r="J445" s="3"/>
      <c r="K445" s="3"/>
      <c r="L445" s="3"/>
      <c r="M445" s="8"/>
    </row>
    <row r="446">
      <c r="A446" s="60">
        <f>A436+A444</f>
        <v>33184</v>
      </c>
      <c r="B446" s="61" t="s">
        <v>77</v>
      </c>
      <c r="C446" s="73">
        <f>(E439-(E437*A444))-sum(C442:C445)</f>
        <v>0.1269651034</v>
      </c>
      <c r="D446" s="61" t="s">
        <v>77</v>
      </c>
      <c r="E446" s="49">
        <f>(E439-(A444*E437))-(sum(E442:E444))</f>
        <v>0.1275564126</v>
      </c>
      <c r="F446" s="3"/>
      <c r="G446" s="3"/>
      <c r="H446" s="61" t="s">
        <v>77</v>
      </c>
      <c r="I446" s="49">
        <f>(I441-(sum(I442:I444)))</f>
        <v>0.001233903049</v>
      </c>
      <c r="J446" s="3"/>
      <c r="K446" s="4" t="s">
        <v>77</v>
      </c>
      <c r="L446" s="49">
        <f>(L441-(sum(L442:L444)))</f>
        <v>0.1260375858</v>
      </c>
      <c r="M446" s="3"/>
    </row>
    <row r="447">
      <c r="A447" s="3"/>
      <c r="B447" s="3" t="s">
        <v>80</v>
      </c>
      <c r="C447" s="57">
        <f>($G$1*(((G442-G441)/G441)+1))</f>
        <v>0.0006283810909</v>
      </c>
      <c r="D447" s="3" t="s">
        <v>81</v>
      </c>
      <c r="E447" s="57">
        <f>$E$7</f>
        <v>0.00002618614835</v>
      </c>
      <c r="F447" s="3"/>
      <c r="G447" s="67"/>
      <c r="H447" s="3" t="s">
        <v>81</v>
      </c>
      <c r="I447" s="57">
        <f>$E$7</f>
        <v>0.00002618614835</v>
      </c>
      <c r="J447" s="3"/>
      <c r="K447" s="3" t="s">
        <v>81</v>
      </c>
      <c r="L447" s="57">
        <f>$E$7</f>
        <v>0.00002618614835</v>
      </c>
      <c r="M447" s="60"/>
    </row>
    <row r="448">
      <c r="A448" s="3"/>
      <c r="B448" s="3" t="s">
        <v>82</v>
      </c>
      <c r="C448" s="57">
        <f>$G$1+((128*5E-11)*(G444-1))</f>
        <v>0.00002632974545</v>
      </c>
      <c r="D448" s="3"/>
      <c r="E448" s="3"/>
      <c r="F448" s="3"/>
      <c r="G448" s="3"/>
      <c r="H448" s="3"/>
      <c r="I448" s="3"/>
      <c r="J448" s="60"/>
      <c r="K448" s="8"/>
      <c r="L448" s="3"/>
      <c r="M448" s="8"/>
    </row>
    <row r="449">
      <c r="A449" s="3"/>
      <c r="B449" s="61" t="s">
        <v>77</v>
      </c>
      <c r="C449" s="49">
        <f>C446-(sum(C447:C448))</f>
        <v>0.1263103925</v>
      </c>
      <c r="D449" s="61" t="s">
        <v>77</v>
      </c>
      <c r="E449" s="49">
        <f>E446-$E$7</f>
        <v>0.1275302264</v>
      </c>
      <c r="F449" s="3"/>
      <c r="G449" s="3"/>
      <c r="H449" s="61" t="s">
        <v>77</v>
      </c>
      <c r="I449" s="49">
        <f>I446-$E$7</f>
        <v>0.001207716901</v>
      </c>
      <c r="J449" s="60">
        <f>I449-(I437*A434)</f>
        <v>-0.003793837435</v>
      </c>
      <c r="K449" s="61" t="s">
        <v>77</v>
      </c>
      <c r="L449" s="49">
        <f>L446-$E$7</f>
        <v>0.1260113997</v>
      </c>
      <c r="M449" s="60">
        <f>L449-(L447*A434)</f>
        <v>0.1210098453</v>
      </c>
    </row>
    <row r="450">
      <c r="A450" s="3"/>
      <c r="B450" s="3"/>
      <c r="C450" s="3"/>
      <c r="D450" s="3"/>
      <c r="E450" s="3"/>
      <c r="F450" s="53"/>
      <c r="G450" s="53"/>
      <c r="H450" s="3"/>
      <c r="I450" s="3"/>
      <c r="J450" s="61" t="s">
        <v>86</v>
      </c>
      <c r="K450" s="60">
        <f>K440+G441</f>
        <v>177</v>
      </c>
    </row>
    <row r="451">
      <c r="A451" s="3"/>
      <c r="B451" s="82" t="s">
        <v>64</v>
      </c>
      <c r="C451" s="3"/>
      <c r="D451" s="61" t="s">
        <v>65</v>
      </c>
      <c r="E451" s="54"/>
      <c r="F451" s="3" t="s">
        <v>70</v>
      </c>
      <c r="G451" s="91">
        <f>ROUND(0.05*G452,0)</f>
        <v>1</v>
      </c>
      <c r="H451" s="98" t="s">
        <v>111</v>
      </c>
      <c r="I451" s="104">
        <f>C449-(A454*sum(C447:C448))</f>
        <v>0.001260622793</v>
      </c>
      <c r="J451" s="3"/>
      <c r="K451" s="4" t="s">
        <v>84</v>
      </c>
      <c r="L451" s="36">
        <f>L449-(A454*L447)</f>
        <v>0.1210098453</v>
      </c>
      <c r="M451" s="8"/>
    </row>
    <row r="452">
      <c r="A452" s="3"/>
      <c r="B452" s="3" t="s">
        <v>69</v>
      </c>
      <c r="C452" s="57">
        <f>0.000041472</f>
        <v>0.000041472</v>
      </c>
      <c r="D452" s="3" t="s">
        <v>69</v>
      </c>
      <c r="E452" s="78">
        <f>$E$2</f>
        <v>0.00002618254545</v>
      </c>
      <c r="F452" s="3" t="s">
        <v>73</v>
      </c>
      <c r="G452" s="16">
        <f>200-K450</f>
        <v>23</v>
      </c>
      <c r="H452" s="3" t="s">
        <v>69</v>
      </c>
      <c r="I452" s="57">
        <f>$E$2</f>
        <v>0.00002618254545</v>
      </c>
      <c r="J452" s="3"/>
      <c r="K452" s="3" t="s">
        <v>69</v>
      </c>
      <c r="L452" s="57">
        <f>$E$2</f>
        <v>0.00002618254545</v>
      </c>
      <c r="M452" s="3"/>
    </row>
    <row r="453">
      <c r="A453" s="11" t="s">
        <v>106</v>
      </c>
      <c r="B453" s="3" t="s">
        <v>72</v>
      </c>
      <c r="C453" s="57">
        <f>($G$1*((G452-G451)/G451))*$G$5</f>
        <v>0.000000003412647936</v>
      </c>
      <c r="D453" s="3" t="s">
        <v>72</v>
      </c>
      <c r="E453" s="78">
        <f>$E$3</f>
        <v>0.0000000001551203607</v>
      </c>
      <c r="F453" s="53" t="s">
        <v>75</v>
      </c>
      <c r="G453" s="80">
        <f>sum(C452:C455)+sum(C457:C458)</f>
        <v>0.001246013614</v>
      </c>
      <c r="H453" s="3" t="s">
        <v>72</v>
      </c>
      <c r="I453" s="57">
        <f>$E$3</f>
        <v>0.0000000001551203607</v>
      </c>
      <c r="J453" s="3"/>
      <c r="K453" s="3" t="s">
        <v>72</v>
      </c>
      <c r="L453" s="57">
        <f>$E$3</f>
        <v>0.0000000001551203607</v>
      </c>
      <c r="M453" s="3"/>
    </row>
    <row r="454">
      <c r="A454" s="106">
        <v>191.0</v>
      </c>
      <c r="B454" s="3" t="s">
        <v>74</v>
      </c>
      <c r="C454" s="57">
        <f>$G$1*((G452-G451)/G451)</f>
        <v>0.000576016</v>
      </c>
      <c r="D454" s="3" t="s">
        <v>74</v>
      </c>
      <c r="E454" s="57">
        <f>$G$1</f>
        <v>0.00002618254545</v>
      </c>
      <c r="F454" s="3" t="s">
        <v>85</v>
      </c>
      <c r="G454" s="60">
        <f>Round(G452/G451,0)</f>
        <v>23</v>
      </c>
      <c r="H454" s="3" t="s">
        <v>74</v>
      </c>
      <c r="I454" s="57">
        <f>$G$1</f>
        <v>0.00002618254545</v>
      </c>
      <c r="J454" s="3"/>
      <c r="K454" s="8" t="s">
        <v>74</v>
      </c>
      <c r="L454" s="57">
        <f>$G$1</f>
        <v>0.00002618254545</v>
      </c>
      <c r="M454" s="3"/>
    </row>
    <row r="455">
      <c r="A455" s="3"/>
      <c r="B455" s="3" t="s">
        <v>76</v>
      </c>
      <c r="C455" s="57">
        <f>$C$5</f>
        <v>0.0000000003102407215</v>
      </c>
      <c r="D455" s="3"/>
      <c r="E455" s="3"/>
      <c r="F455" s="3"/>
      <c r="G455" s="3"/>
      <c r="H455" s="3"/>
      <c r="I455" s="3"/>
      <c r="J455" s="3"/>
      <c r="K455" s="3"/>
      <c r="L455" s="3"/>
      <c r="M455" s="8"/>
    </row>
    <row r="456">
      <c r="A456" s="60">
        <f>A446+A454</f>
        <v>33375</v>
      </c>
      <c r="B456" s="61" t="s">
        <v>77</v>
      </c>
      <c r="C456" s="73">
        <f>(E449-(E447*A454))-sum(C452:C455)</f>
        <v>0.1219111803</v>
      </c>
      <c r="D456" s="61" t="s">
        <v>77</v>
      </c>
      <c r="E456" s="49">
        <f>(E449-(A454*E447))-(sum(E452:E454))</f>
        <v>0.1224763068</v>
      </c>
      <c r="F456" s="3"/>
      <c r="G456" s="3"/>
      <c r="H456" s="61" t="s">
        <v>77</v>
      </c>
      <c r="I456" s="49">
        <f>(I451-(sum(I452:I454)))</f>
        <v>0.001208257547</v>
      </c>
      <c r="J456" s="3"/>
      <c r="K456" s="4" t="s">
        <v>77</v>
      </c>
      <c r="L456" s="49">
        <f>(L451-(sum(L452:L454)))</f>
        <v>0.1209574801</v>
      </c>
      <c r="M456" s="3"/>
    </row>
    <row r="457">
      <c r="A457" s="3"/>
      <c r="B457" s="3" t="s">
        <v>80</v>
      </c>
      <c r="C457" s="57">
        <f>($G$1*(((G452-G451)/G451)+1))</f>
        <v>0.0006021985455</v>
      </c>
      <c r="D457" s="3" t="s">
        <v>81</v>
      </c>
      <c r="E457" s="57">
        <f>$E$7</f>
        <v>0.00002618614835</v>
      </c>
      <c r="F457" s="3"/>
      <c r="G457" s="67"/>
      <c r="H457" s="3" t="s">
        <v>81</v>
      </c>
      <c r="I457" s="57">
        <f>$E$7</f>
        <v>0.00002618614835</v>
      </c>
      <c r="J457" s="3"/>
      <c r="K457" s="3" t="s">
        <v>81</v>
      </c>
      <c r="L457" s="57">
        <f>$E$7</f>
        <v>0.00002618614835</v>
      </c>
      <c r="M457" s="60"/>
    </row>
    <row r="458">
      <c r="A458" s="3"/>
      <c r="B458" s="3" t="s">
        <v>82</v>
      </c>
      <c r="C458" s="57">
        <f>$G$1+((128*5E-11)*(G454-1))</f>
        <v>0.00002632334545</v>
      </c>
      <c r="D458" s="3"/>
      <c r="E458" s="3"/>
      <c r="F458" s="3"/>
      <c r="G458" s="3"/>
      <c r="H458" s="3"/>
      <c r="I458" s="3"/>
      <c r="J458" s="60"/>
      <c r="K458" s="8"/>
      <c r="L458" s="3"/>
      <c r="M458" s="8"/>
    </row>
    <row r="459">
      <c r="A459" s="3"/>
      <c r="B459" s="61" t="s">
        <v>77</v>
      </c>
      <c r="C459" s="49">
        <f>C456-(sum(C457:C458))</f>
        <v>0.1212826585</v>
      </c>
      <c r="D459" s="61" t="s">
        <v>77</v>
      </c>
      <c r="E459" s="49">
        <f>E456-$E$7</f>
        <v>0.1224501207</v>
      </c>
      <c r="F459" s="3"/>
      <c r="G459" s="3"/>
      <c r="H459" s="61" t="s">
        <v>77</v>
      </c>
      <c r="I459" s="49">
        <f>I456-$E$7</f>
        <v>0.001182071399</v>
      </c>
      <c r="J459" s="60">
        <f>I459-(I447*A444)</f>
        <v>-0.003819482937</v>
      </c>
      <c r="K459" s="61" t="s">
        <v>77</v>
      </c>
      <c r="L459" s="49">
        <f>L456-$E$7</f>
        <v>0.1209312939</v>
      </c>
      <c r="M459" s="60">
        <f>L459-(L457*A444)</f>
        <v>0.1159297396</v>
      </c>
    </row>
    <row r="460">
      <c r="A460" s="3"/>
      <c r="B460" s="3"/>
      <c r="C460" s="3"/>
      <c r="D460" s="3"/>
      <c r="E460" s="3"/>
      <c r="F460" s="53"/>
      <c r="G460" s="53"/>
      <c r="H460" s="3"/>
      <c r="I460" s="3"/>
      <c r="J460" s="61" t="s">
        <v>86</v>
      </c>
      <c r="K460" s="60">
        <f>K450+G451</f>
        <v>178</v>
      </c>
    </row>
    <row r="461">
      <c r="A461" s="3"/>
      <c r="B461" s="82" t="s">
        <v>64</v>
      </c>
      <c r="C461" s="3"/>
      <c r="D461" s="61" t="s">
        <v>65</v>
      </c>
      <c r="E461" s="54"/>
      <c r="F461" s="3" t="s">
        <v>70</v>
      </c>
      <c r="G461" s="91">
        <f>ROUND(0.05*G462,0)</f>
        <v>1</v>
      </c>
      <c r="H461" s="98" t="s">
        <v>111</v>
      </c>
      <c r="I461" s="104">
        <f>C459-(A464*sum(C457:C458))</f>
        <v>0.001234977291</v>
      </c>
      <c r="J461" s="3"/>
      <c r="K461" s="4" t="s">
        <v>84</v>
      </c>
      <c r="L461" s="36">
        <f>L459-(A464*L457)</f>
        <v>0.1159297396</v>
      </c>
      <c r="M461" s="8"/>
    </row>
    <row r="462">
      <c r="A462" s="3"/>
      <c r="B462" s="3" t="s">
        <v>69</v>
      </c>
      <c r="C462" s="57">
        <f>0.000041472</f>
        <v>0.000041472</v>
      </c>
      <c r="D462" s="3" t="s">
        <v>69</v>
      </c>
      <c r="E462" s="78">
        <f>$E$2</f>
        <v>0.00002618254545</v>
      </c>
      <c r="F462" s="3" t="s">
        <v>73</v>
      </c>
      <c r="G462" s="16">
        <f>200-K460</f>
        <v>22</v>
      </c>
      <c r="H462" s="3" t="s">
        <v>69</v>
      </c>
      <c r="I462" s="57">
        <f>$E$2</f>
        <v>0.00002618254545</v>
      </c>
      <c r="J462" s="3"/>
      <c r="K462" s="3" t="s">
        <v>69</v>
      </c>
      <c r="L462" s="57">
        <f>$E$2</f>
        <v>0.00002618254545</v>
      </c>
      <c r="M462" s="3"/>
    </row>
    <row r="463">
      <c r="A463" s="11" t="s">
        <v>106</v>
      </c>
      <c r="B463" s="3" t="s">
        <v>72</v>
      </c>
      <c r="C463" s="57">
        <f>($G$1*((G462-G461)/G461))*$G$5</f>
        <v>0.000000003257527575</v>
      </c>
      <c r="D463" s="3" t="s">
        <v>72</v>
      </c>
      <c r="E463" s="78">
        <f>$E$3</f>
        <v>0.0000000001551203607</v>
      </c>
      <c r="F463" s="53" t="s">
        <v>75</v>
      </c>
      <c r="G463" s="80">
        <f>sum(C462:C465)+sum(C467:C468)</f>
        <v>0.001193641968</v>
      </c>
      <c r="H463" s="3" t="s">
        <v>72</v>
      </c>
      <c r="I463" s="57">
        <f>$E$3</f>
        <v>0.0000000001551203607</v>
      </c>
      <c r="J463" s="3"/>
      <c r="K463" s="3" t="s">
        <v>72</v>
      </c>
      <c r="L463" s="57">
        <f>$E$3</f>
        <v>0.0000000001551203607</v>
      </c>
      <c r="M463" s="3"/>
    </row>
    <row r="464">
      <c r="A464" s="106">
        <v>191.0</v>
      </c>
      <c r="B464" s="3" t="s">
        <v>74</v>
      </c>
      <c r="C464" s="57">
        <f>$G$1*((G462-G461)/G461)</f>
        <v>0.0005498334545</v>
      </c>
      <c r="D464" s="3" t="s">
        <v>74</v>
      </c>
      <c r="E464" s="57">
        <f>$G$1</f>
        <v>0.00002618254545</v>
      </c>
      <c r="F464" s="3" t="s">
        <v>85</v>
      </c>
      <c r="G464" s="60">
        <f>Round(G462/G461,0)</f>
        <v>22</v>
      </c>
      <c r="H464" s="3" t="s">
        <v>74</v>
      </c>
      <c r="I464" s="57">
        <f>$G$1</f>
        <v>0.00002618254545</v>
      </c>
      <c r="J464" s="3"/>
      <c r="K464" s="8" t="s">
        <v>74</v>
      </c>
      <c r="L464" s="57">
        <f>$G$1</f>
        <v>0.00002618254545</v>
      </c>
      <c r="M464" s="3"/>
    </row>
    <row r="465">
      <c r="A465" s="3"/>
      <c r="B465" s="3" t="s">
        <v>76</v>
      </c>
      <c r="C465" s="57">
        <f>$C$5</f>
        <v>0.0000000003102407215</v>
      </c>
      <c r="D465" s="3"/>
      <c r="E465" s="3"/>
      <c r="F465" s="3"/>
      <c r="G465" s="3"/>
      <c r="H465" s="3"/>
      <c r="I465" s="3"/>
      <c r="J465" s="3"/>
      <c r="K465" s="3"/>
      <c r="L465" s="3"/>
      <c r="M465" s="8"/>
    </row>
    <row r="466">
      <c r="A466" s="60">
        <f>A456+A464</f>
        <v>33566</v>
      </c>
      <c r="B466" s="61" t="s">
        <v>77</v>
      </c>
      <c r="C466" s="73">
        <f>(E459-(E457*A464))-sum(C462:C465)</f>
        <v>0.1168572573</v>
      </c>
      <c r="D466" s="61" t="s">
        <v>77</v>
      </c>
      <c r="E466" s="49">
        <f>(E459-(A464*E457))-(sum(E462:E464))</f>
        <v>0.1173962011</v>
      </c>
      <c r="F466" s="3"/>
      <c r="G466" s="3"/>
      <c r="H466" s="61" t="s">
        <v>77</v>
      </c>
      <c r="I466" s="49">
        <f>(I461-(sum(I462:I464)))</f>
        <v>0.001182612045</v>
      </c>
      <c r="J466" s="3"/>
      <c r="K466" s="4" t="s">
        <v>77</v>
      </c>
      <c r="L466" s="49">
        <f>(L461-(sum(L462:L464)))</f>
        <v>0.1158773744</v>
      </c>
      <c r="M466" s="3"/>
    </row>
    <row r="467">
      <c r="A467" s="3"/>
      <c r="B467" s="3" t="s">
        <v>80</v>
      </c>
      <c r="C467" s="57">
        <f>($G$1*(((G462-G461)/G461)+1))</f>
        <v>0.000576016</v>
      </c>
      <c r="D467" s="3" t="s">
        <v>81</v>
      </c>
      <c r="E467" s="57">
        <f>$E$7</f>
        <v>0.00002618614835</v>
      </c>
      <c r="F467" s="3"/>
      <c r="G467" s="67"/>
      <c r="H467" s="3" t="s">
        <v>81</v>
      </c>
      <c r="I467" s="57">
        <f>$E$7</f>
        <v>0.00002618614835</v>
      </c>
      <c r="J467" s="3"/>
      <c r="K467" s="3" t="s">
        <v>81</v>
      </c>
      <c r="L467" s="57">
        <f>$E$7</f>
        <v>0.00002618614835</v>
      </c>
      <c r="M467" s="60"/>
    </row>
    <row r="468">
      <c r="A468" s="3"/>
      <c r="B468" s="3" t="s">
        <v>82</v>
      </c>
      <c r="C468" s="57">
        <f>$G$1+((128*5E-11)*(G464-1))</f>
        <v>0.00002631694545</v>
      </c>
      <c r="D468" s="3"/>
      <c r="E468" s="3"/>
      <c r="F468" s="3"/>
      <c r="G468" s="3"/>
      <c r="H468" s="3"/>
      <c r="I468" s="3"/>
      <c r="J468" s="60"/>
      <c r="K468" s="8"/>
      <c r="L468" s="3"/>
      <c r="M468" s="8"/>
    </row>
    <row r="469">
      <c r="A469" s="3"/>
      <c r="B469" s="61" t="s">
        <v>77</v>
      </c>
      <c r="C469" s="49">
        <f>C466-(sum(C467:C468))</f>
        <v>0.1162549244</v>
      </c>
      <c r="D469" s="61" t="s">
        <v>77</v>
      </c>
      <c r="E469" s="49">
        <f>E466-$E$7</f>
        <v>0.1173700149</v>
      </c>
      <c r="F469" s="3"/>
      <c r="G469" s="3"/>
      <c r="H469" s="61" t="s">
        <v>77</v>
      </c>
      <c r="I469" s="49">
        <f>I466-$E$7</f>
        <v>0.001156425896</v>
      </c>
      <c r="J469" s="60">
        <f>I469-(I457*A454)</f>
        <v>-0.003845128439</v>
      </c>
      <c r="K469" s="61" t="s">
        <v>77</v>
      </c>
      <c r="L469" s="49">
        <f>L466-$E$7</f>
        <v>0.1158511882</v>
      </c>
      <c r="M469" s="60">
        <f>L469-(L467*A454)</f>
        <v>0.1108496339</v>
      </c>
    </row>
    <row r="470">
      <c r="A470" s="3"/>
      <c r="B470" s="3"/>
      <c r="C470" s="3"/>
      <c r="D470" s="3"/>
      <c r="E470" s="3"/>
      <c r="F470" s="53"/>
      <c r="G470" s="53"/>
      <c r="H470" s="3"/>
      <c r="I470" s="3"/>
      <c r="J470" s="61" t="s">
        <v>86</v>
      </c>
      <c r="K470" s="60">
        <f>K460+G461</f>
        <v>179</v>
      </c>
    </row>
    <row r="471">
      <c r="A471" s="3"/>
      <c r="B471" s="82" t="s">
        <v>64</v>
      </c>
      <c r="C471" s="3"/>
      <c r="D471" s="61" t="s">
        <v>65</v>
      </c>
      <c r="E471" s="54"/>
      <c r="F471" s="3" t="s">
        <v>70</v>
      </c>
      <c r="G471" s="91">
        <f>ROUND(0.05*G472,0)</f>
        <v>1</v>
      </c>
      <c r="H471" s="98" t="s">
        <v>111</v>
      </c>
      <c r="I471" s="104">
        <f>C469-(A474*sum(C467:C468))</f>
        <v>0.000606998843</v>
      </c>
      <c r="J471" s="3"/>
      <c r="K471" s="4" t="s">
        <v>84</v>
      </c>
      <c r="L471" s="36">
        <f>L469-(A474*L467)</f>
        <v>0.1108234477</v>
      </c>
      <c r="M471" s="8"/>
    </row>
    <row r="472">
      <c r="A472" s="3"/>
      <c r="B472" s="3" t="s">
        <v>69</v>
      </c>
      <c r="C472" s="57">
        <f>0.000041472</f>
        <v>0.000041472</v>
      </c>
      <c r="D472" s="3" t="s">
        <v>69</v>
      </c>
      <c r="E472" s="78">
        <f>$E$2</f>
        <v>0.00002618254545</v>
      </c>
      <c r="F472" s="3" t="s">
        <v>73</v>
      </c>
      <c r="G472" s="16">
        <f>200-K470</f>
        <v>21</v>
      </c>
      <c r="H472" s="3" t="s">
        <v>69</v>
      </c>
      <c r="I472" s="57">
        <f>$E$2</f>
        <v>0.00002618254545</v>
      </c>
      <c r="J472" s="3"/>
      <c r="K472" s="3" t="s">
        <v>69</v>
      </c>
      <c r="L472" s="57">
        <f>$E$2</f>
        <v>0.00002618254545</v>
      </c>
      <c r="M472" s="3"/>
    </row>
    <row r="473">
      <c r="A473" s="11" t="s">
        <v>106</v>
      </c>
      <c r="B473" s="3" t="s">
        <v>72</v>
      </c>
      <c r="C473" s="57">
        <f>($G$1*((G472-G471)/G471))*$G$5</f>
        <v>0.000000003102407215</v>
      </c>
      <c r="D473" s="3" t="s">
        <v>72</v>
      </c>
      <c r="E473" s="78">
        <f>$E$3</f>
        <v>0.0000000001551203607</v>
      </c>
      <c r="F473" s="53" t="s">
        <v>75</v>
      </c>
      <c r="G473" s="80">
        <f>sum(C472:C475)+sum(C477:C478)</f>
        <v>0.001141270322</v>
      </c>
      <c r="H473" s="3" t="s">
        <v>72</v>
      </c>
      <c r="I473" s="57">
        <f>$E$3</f>
        <v>0.0000000001551203607</v>
      </c>
      <c r="J473" s="3"/>
      <c r="K473" s="3" t="s">
        <v>72</v>
      </c>
      <c r="L473" s="57">
        <f>$E$3</f>
        <v>0.0000000001551203607</v>
      </c>
      <c r="M473" s="3"/>
    </row>
    <row r="474">
      <c r="A474" s="106">
        <v>192.0</v>
      </c>
      <c r="B474" s="3" t="s">
        <v>74</v>
      </c>
      <c r="C474" s="57">
        <f>$G$1*((G472-G471)/G471)</f>
        <v>0.0005236509091</v>
      </c>
      <c r="D474" s="3" t="s">
        <v>74</v>
      </c>
      <c r="E474" s="57">
        <f>$G$1</f>
        <v>0.00002618254545</v>
      </c>
      <c r="F474" s="3" t="s">
        <v>85</v>
      </c>
      <c r="G474" s="60">
        <f>Round(G472/G471,0)</f>
        <v>21</v>
      </c>
      <c r="H474" s="3" t="s">
        <v>74</v>
      </c>
      <c r="I474" s="57">
        <f>$G$1</f>
        <v>0.00002618254545</v>
      </c>
      <c r="J474" s="3"/>
      <c r="K474" s="8" t="s">
        <v>74</v>
      </c>
      <c r="L474" s="57">
        <f>$G$1</f>
        <v>0.00002618254545</v>
      </c>
      <c r="M474" s="3"/>
    </row>
    <row r="475">
      <c r="A475" s="3"/>
      <c r="B475" s="3" t="s">
        <v>76</v>
      </c>
      <c r="C475" s="57">
        <f>$C$5</f>
        <v>0.0000000003102407215</v>
      </c>
      <c r="D475" s="3"/>
      <c r="E475" s="3"/>
      <c r="F475" s="3"/>
      <c r="G475" s="3"/>
      <c r="H475" s="3"/>
      <c r="I475" s="3"/>
      <c r="J475" s="3"/>
      <c r="K475" s="3"/>
      <c r="L475" s="3"/>
      <c r="M475" s="8"/>
    </row>
    <row r="476">
      <c r="A476" s="60">
        <f>A466+A474</f>
        <v>33758</v>
      </c>
      <c r="B476" s="61" t="s">
        <v>77</v>
      </c>
      <c r="C476" s="73">
        <f>(E469-(E467*A474))-sum(C472:C475)</f>
        <v>0.1117771481</v>
      </c>
      <c r="D476" s="61" t="s">
        <v>77</v>
      </c>
      <c r="E476" s="49">
        <f>(E469-(A474*E467))-(sum(E472:E474))</f>
        <v>0.1122899092</v>
      </c>
      <c r="F476" s="3"/>
      <c r="G476" s="3"/>
      <c r="H476" s="61" t="s">
        <v>77</v>
      </c>
      <c r="I476" s="49">
        <f>(I471-(sum(I472:I474)))</f>
        <v>0.0005546335969</v>
      </c>
      <c r="J476" s="3"/>
      <c r="K476" s="4" t="s">
        <v>77</v>
      </c>
      <c r="L476" s="49">
        <f>(L471-(sum(L472:L474)))</f>
        <v>0.1107710825</v>
      </c>
      <c r="M476" s="3"/>
    </row>
    <row r="477">
      <c r="A477" s="3"/>
      <c r="B477" s="3" t="s">
        <v>80</v>
      </c>
      <c r="C477" s="57">
        <f>($G$1*(((G472-G471)/G471)+1))</f>
        <v>0.0005498334545</v>
      </c>
      <c r="D477" s="3" t="s">
        <v>81</v>
      </c>
      <c r="E477" s="57">
        <f>$E$7</f>
        <v>0.00002618614835</v>
      </c>
      <c r="F477" s="3"/>
      <c r="G477" s="67"/>
      <c r="H477" s="3" t="s">
        <v>81</v>
      </c>
      <c r="I477" s="57">
        <f>$E$7</f>
        <v>0.00002618614835</v>
      </c>
      <c r="J477" s="3"/>
      <c r="K477" s="3" t="s">
        <v>81</v>
      </c>
      <c r="L477" s="57">
        <f>$E$7</f>
        <v>0.00002618614835</v>
      </c>
      <c r="M477" s="60"/>
    </row>
    <row r="478">
      <c r="A478" s="3"/>
      <c r="B478" s="3" t="s">
        <v>82</v>
      </c>
      <c r="C478" s="57">
        <f>$G$1+((128*5E-11)*(G474-1))</f>
        <v>0.00002631054545</v>
      </c>
      <c r="D478" s="3"/>
      <c r="E478" s="3"/>
      <c r="F478" s="3"/>
      <c r="G478" s="3"/>
      <c r="H478" s="3"/>
      <c r="I478" s="3"/>
      <c r="J478" s="60"/>
      <c r="K478" s="8"/>
      <c r="L478" s="3"/>
      <c r="M478" s="8"/>
    </row>
    <row r="479">
      <c r="A479" s="3"/>
      <c r="B479" s="61" t="s">
        <v>77</v>
      </c>
      <c r="C479" s="49">
        <f>C476-(sum(C477:C478))</f>
        <v>0.1112010041</v>
      </c>
      <c r="D479" s="61" t="s">
        <v>77</v>
      </c>
      <c r="E479" s="49">
        <f>E476-$E$7</f>
        <v>0.1122637231</v>
      </c>
      <c r="F479" s="3"/>
      <c r="G479" s="3"/>
      <c r="H479" s="61" t="s">
        <v>77</v>
      </c>
      <c r="I479" s="49">
        <f>I476-$E$7</f>
        <v>0.0005284474486</v>
      </c>
      <c r="J479" s="60">
        <f>I479-(I467*A464)</f>
        <v>-0.004473106887</v>
      </c>
      <c r="K479" s="61" t="s">
        <v>77</v>
      </c>
      <c r="L479" s="49">
        <f>L476-$E$7</f>
        <v>0.1107448963</v>
      </c>
      <c r="M479" s="60">
        <f>L479-(L477*A464)</f>
        <v>0.105743342</v>
      </c>
    </row>
    <row r="480">
      <c r="A480" s="3"/>
      <c r="B480" s="3"/>
      <c r="C480" s="3"/>
      <c r="D480" s="3"/>
      <c r="E480" s="3"/>
      <c r="F480" s="53"/>
      <c r="G480" s="53"/>
      <c r="H480" s="3"/>
      <c r="I480" s="3"/>
      <c r="J480" s="61" t="s">
        <v>86</v>
      </c>
      <c r="K480" s="60">
        <f>K470+G471</f>
        <v>180</v>
      </c>
    </row>
    <row r="481">
      <c r="A481" s="3"/>
      <c r="B481" s="82" t="s">
        <v>64</v>
      </c>
      <c r="C481" s="3"/>
      <c r="D481" s="61" t="s">
        <v>65</v>
      </c>
      <c r="E481" s="54"/>
      <c r="F481" s="3" t="s">
        <v>70</v>
      </c>
      <c r="G481" s="91">
        <f>ROUND(0.05*G482,0)</f>
        <v>1</v>
      </c>
      <c r="H481" s="98" t="s">
        <v>111</v>
      </c>
      <c r="I481" s="104">
        <f>C479-(A484*sum(C477:C478))</f>
        <v>0.0005813561378</v>
      </c>
      <c r="J481" s="3"/>
      <c r="K481" s="4" t="s">
        <v>84</v>
      </c>
      <c r="L481" s="36">
        <f>L479-(A484*L477)</f>
        <v>0.1057171558</v>
      </c>
      <c r="M481" s="8"/>
    </row>
    <row r="482">
      <c r="A482" s="3"/>
      <c r="B482" s="3" t="s">
        <v>69</v>
      </c>
      <c r="C482" s="57">
        <f>0.000041472</f>
        <v>0.000041472</v>
      </c>
      <c r="D482" s="3" t="s">
        <v>69</v>
      </c>
      <c r="E482" s="78">
        <f>$E$2</f>
        <v>0.00002618254545</v>
      </c>
      <c r="F482" s="3" t="s">
        <v>73</v>
      </c>
      <c r="G482" s="16">
        <f>200-K480</f>
        <v>20</v>
      </c>
      <c r="H482" s="3" t="s">
        <v>69</v>
      </c>
      <c r="I482" s="57">
        <f>$E$2</f>
        <v>0.00002618254545</v>
      </c>
      <c r="J482" s="3"/>
      <c r="K482" s="3" t="s">
        <v>69</v>
      </c>
      <c r="L482" s="57">
        <f>$E$2</f>
        <v>0.00002618254545</v>
      </c>
      <c r="M482" s="3"/>
    </row>
    <row r="483">
      <c r="A483" s="11" t="s">
        <v>106</v>
      </c>
      <c r="B483" s="3" t="s">
        <v>72</v>
      </c>
      <c r="C483" s="57">
        <f>($G$1*((G482-G481)/G481))*$G$5</f>
        <v>0.000000002947286854</v>
      </c>
      <c r="D483" s="3" t="s">
        <v>72</v>
      </c>
      <c r="E483" s="78">
        <f>$E$3</f>
        <v>0.0000000001551203607</v>
      </c>
      <c r="F483" s="53" t="s">
        <v>75</v>
      </c>
      <c r="G483" s="80">
        <f>sum(C482:C485)+sum(C487:C488)</f>
        <v>0.001088898676</v>
      </c>
      <c r="H483" s="3" t="s">
        <v>72</v>
      </c>
      <c r="I483" s="57">
        <f>$E$3</f>
        <v>0.0000000001551203607</v>
      </c>
      <c r="J483" s="3"/>
      <c r="K483" s="3" t="s">
        <v>72</v>
      </c>
      <c r="L483" s="57">
        <f>$E$3</f>
        <v>0.0000000001551203607</v>
      </c>
      <c r="M483" s="3"/>
    </row>
    <row r="484">
      <c r="A484" s="106">
        <v>192.0</v>
      </c>
      <c r="B484" s="3" t="s">
        <v>74</v>
      </c>
      <c r="C484" s="57">
        <f>$G$1*((G482-G481)/G481)</f>
        <v>0.0004974683636</v>
      </c>
      <c r="D484" s="3" t="s">
        <v>74</v>
      </c>
      <c r="E484" s="57">
        <f>$G$1</f>
        <v>0.00002618254545</v>
      </c>
      <c r="F484" s="3" t="s">
        <v>85</v>
      </c>
      <c r="G484" s="60">
        <f>Round(G482/G481,0)</f>
        <v>20</v>
      </c>
      <c r="H484" s="3" t="s">
        <v>74</v>
      </c>
      <c r="I484" s="57">
        <f>$G$1</f>
        <v>0.00002618254545</v>
      </c>
      <c r="J484" s="3"/>
      <c r="K484" s="8" t="s">
        <v>74</v>
      </c>
      <c r="L484" s="57">
        <f>$G$1</f>
        <v>0.00002618254545</v>
      </c>
      <c r="M484" s="3"/>
    </row>
    <row r="485">
      <c r="A485" s="3"/>
      <c r="B485" s="3" t="s">
        <v>76</v>
      </c>
      <c r="C485" s="57">
        <f>$C$5</f>
        <v>0.0000000003102407215</v>
      </c>
      <c r="D485" s="3"/>
      <c r="E485" s="3"/>
      <c r="F485" s="3"/>
      <c r="G485" s="3"/>
      <c r="H485" s="3"/>
      <c r="I485" s="3"/>
      <c r="J485" s="3"/>
      <c r="K485" s="3"/>
      <c r="L485" s="3"/>
      <c r="M485" s="8"/>
    </row>
    <row r="486">
      <c r="A486" s="60">
        <f>A476+A484</f>
        <v>33950</v>
      </c>
      <c r="B486" s="61" t="s">
        <v>77</v>
      </c>
      <c r="C486" s="73">
        <f>(E479-(E477*A484))-sum(C482:C485)</f>
        <v>0.106697039</v>
      </c>
      <c r="D486" s="61" t="s">
        <v>77</v>
      </c>
      <c r="E486" s="49">
        <f>(E479-(A484*E477))-(sum(E482:E484))</f>
        <v>0.1071836173</v>
      </c>
      <c r="F486" s="3"/>
      <c r="G486" s="3"/>
      <c r="H486" s="61" t="s">
        <v>77</v>
      </c>
      <c r="I486" s="49">
        <f>(I481-(sum(I482:I484)))</f>
        <v>0.0005289908918</v>
      </c>
      <c r="J486" s="3"/>
      <c r="K486" s="4" t="s">
        <v>77</v>
      </c>
      <c r="L486" s="49">
        <f>(L481-(sum(L482:L484)))</f>
        <v>0.1056647906</v>
      </c>
      <c r="M486" s="3"/>
    </row>
    <row r="487">
      <c r="A487" s="3"/>
      <c r="B487" s="3" t="s">
        <v>80</v>
      </c>
      <c r="C487" s="57">
        <f>($G$1*(((G482-G481)/G481)+1))</f>
        <v>0.0005236509091</v>
      </c>
      <c r="D487" s="3" t="s">
        <v>81</v>
      </c>
      <c r="E487" s="57">
        <f>$E$7</f>
        <v>0.00002618614835</v>
      </c>
      <c r="F487" s="3"/>
      <c r="G487" s="67"/>
      <c r="H487" s="3" t="s">
        <v>81</v>
      </c>
      <c r="I487" s="57">
        <f>$E$7</f>
        <v>0.00002618614835</v>
      </c>
      <c r="J487" s="3"/>
      <c r="K487" s="3" t="s">
        <v>81</v>
      </c>
      <c r="L487" s="57">
        <f>$E$7</f>
        <v>0.00002618614835</v>
      </c>
      <c r="M487" s="60"/>
    </row>
    <row r="488">
      <c r="A488" s="3"/>
      <c r="B488" s="3" t="s">
        <v>82</v>
      </c>
      <c r="C488" s="57">
        <f>$G$1+((128*5E-11)*(G484-1))</f>
        <v>0.00002630414545</v>
      </c>
      <c r="D488" s="3"/>
      <c r="E488" s="3"/>
      <c r="F488" s="3"/>
      <c r="G488" s="3"/>
      <c r="H488" s="3"/>
      <c r="I488" s="3"/>
      <c r="J488" s="60"/>
      <c r="K488" s="8"/>
      <c r="L488" s="3"/>
      <c r="M488" s="8"/>
    </row>
    <row r="489">
      <c r="A489" s="3"/>
      <c r="B489" s="61" t="s">
        <v>77</v>
      </c>
      <c r="C489" s="49">
        <f>C486-(sum(C487:C488))</f>
        <v>0.1061470839</v>
      </c>
      <c r="D489" s="61" t="s">
        <v>77</v>
      </c>
      <c r="E489" s="49">
        <f>E486-$E$7</f>
        <v>0.1071574312</v>
      </c>
      <c r="F489" s="3"/>
      <c r="G489" s="3"/>
      <c r="H489" s="61" t="s">
        <v>77</v>
      </c>
      <c r="I489" s="49">
        <f>I486-$E$7</f>
        <v>0.0005028047434</v>
      </c>
      <c r="J489" s="60">
        <f>I489-(I477*A474)</f>
        <v>-0.004524935741</v>
      </c>
      <c r="K489" s="61" t="s">
        <v>77</v>
      </c>
      <c r="L489" s="49">
        <f>L486-$E$7</f>
        <v>0.1056386045</v>
      </c>
      <c r="M489" s="60">
        <f>L489-(L487*A474)</f>
        <v>0.100610864</v>
      </c>
    </row>
    <row r="490">
      <c r="A490" s="3"/>
      <c r="B490" s="3"/>
      <c r="C490" s="3"/>
      <c r="D490" s="3"/>
      <c r="E490" s="3"/>
      <c r="F490" s="53"/>
      <c r="G490" s="53"/>
      <c r="H490" s="3"/>
      <c r="I490" s="3"/>
      <c r="J490" s="61" t="s">
        <v>86</v>
      </c>
      <c r="K490" s="60">
        <f>K480+G481</f>
        <v>181</v>
      </c>
    </row>
    <row r="491">
      <c r="A491" s="3"/>
      <c r="B491" s="82" t="s">
        <v>64</v>
      </c>
      <c r="C491" s="3"/>
      <c r="D491" s="61" t="s">
        <v>65</v>
      </c>
      <c r="E491" s="54"/>
      <c r="F491" s="3" t="s">
        <v>70</v>
      </c>
      <c r="G491" s="91">
        <f>ROUND(0.05*G492,0)</f>
        <v>1</v>
      </c>
      <c r="H491" s="98" t="s">
        <v>111</v>
      </c>
      <c r="I491" s="104">
        <f>C489-(A494*sum(C487:C488))</f>
        <v>0.0005557134327</v>
      </c>
      <c r="J491" s="3"/>
      <c r="K491" s="4" t="s">
        <v>84</v>
      </c>
      <c r="L491" s="36">
        <f>L489-(A494*L487)</f>
        <v>0.100610864</v>
      </c>
      <c r="M491" s="8"/>
    </row>
    <row r="492">
      <c r="A492" s="3"/>
      <c r="B492" s="3" t="s">
        <v>69</v>
      </c>
      <c r="C492" s="57">
        <f>0.000041472</f>
        <v>0.000041472</v>
      </c>
      <c r="D492" s="3" t="s">
        <v>69</v>
      </c>
      <c r="E492" s="78">
        <f>$E$2</f>
        <v>0.00002618254545</v>
      </c>
      <c r="F492" s="3" t="s">
        <v>73</v>
      </c>
      <c r="G492" s="16">
        <f>200-K490</f>
        <v>19</v>
      </c>
      <c r="H492" s="3" t="s">
        <v>69</v>
      </c>
      <c r="I492" s="57">
        <f>$E$2</f>
        <v>0.00002618254545</v>
      </c>
      <c r="J492" s="3"/>
      <c r="K492" s="3" t="s">
        <v>69</v>
      </c>
      <c r="L492" s="57">
        <f>$E$2</f>
        <v>0.00002618254545</v>
      </c>
      <c r="M492" s="3"/>
    </row>
    <row r="493">
      <c r="A493" s="11" t="s">
        <v>106</v>
      </c>
      <c r="B493" s="3" t="s">
        <v>72</v>
      </c>
      <c r="C493" s="57">
        <f>($G$1*((G492-G491)/G491))*$G$5</f>
        <v>0.000000002792166493</v>
      </c>
      <c r="D493" s="3" t="s">
        <v>72</v>
      </c>
      <c r="E493" s="78">
        <f>$E$3</f>
        <v>0.0000000001551203607</v>
      </c>
      <c r="F493" s="53" t="s">
        <v>75</v>
      </c>
      <c r="G493" s="80">
        <f>sum(C492:C495)+sum(C497:C498)</f>
        <v>0.00103652703</v>
      </c>
      <c r="H493" s="3" t="s">
        <v>72</v>
      </c>
      <c r="I493" s="57">
        <f>$E$3</f>
        <v>0.0000000001551203607</v>
      </c>
      <c r="J493" s="3"/>
      <c r="K493" s="3" t="s">
        <v>72</v>
      </c>
      <c r="L493" s="57">
        <f>$E$3</f>
        <v>0.0000000001551203607</v>
      </c>
      <c r="M493" s="3"/>
    </row>
    <row r="494">
      <c r="A494" s="106">
        <v>192.0</v>
      </c>
      <c r="B494" s="3" t="s">
        <v>74</v>
      </c>
      <c r="C494" s="57">
        <f>$G$1*((G492-G491)/G491)</f>
        <v>0.0004712858182</v>
      </c>
      <c r="D494" s="3" t="s">
        <v>74</v>
      </c>
      <c r="E494" s="57">
        <f>$G$1</f>
        <v>0.00002618254545</v>
      </c>
      <c r="F494" s="3" t="s">
        <v>85</v>
      </c>
      <c r="G494" s="60">
        <f>Round(G492/G491,0)</f>
        <v>19</v>
      </c>
      <c r="H494" s="3" t="s">
        <v>74</v>
      </c>
      <c r="I494" s="57">
        <f>$G$1</f>
        <v>0.00002618254545</v>
      </c>
      <c r="J494" s="3"/>
      <c r="K494" s="8" t="s">
        <v>74</v>
      </c>
      <c r="L494" s="57">
        <f>$G$1</f>
        <v>0.00002618254545</v>
      </c>
      <c r="M494" s="3"/>
    </row>
    <row r="495">
      <c r="A495" s="3"/>
      <c r="B495" s="3" t="s">
        <v>76</v>
      </c>
      <c r="C495" s="57">
        <f>$C$5</f>
        <v>0.0000000003102407215</v>
      </c>
      <c r="D495" s="3"/>
      <c r="E495" s="3"/>
      <c r="F495" s="3"/>
      <c r="G495" s="3"/>
      <c r="H495" s="3"/>
      <c r="I495" s="3"/>
      <c r="J495" s="3"/>
      <c r="K495" s="3"/>
      <c r="L495" s="3"/>
      <c r="M495" s="8"/>
    </row>
    <row r="496">
      <c r="A496" s="60">
        <f>A486+A494</f>
        <v>34142</v>
      </c>
      <c r="B496" s="61" t="s">
        <v>77</v>
      </c>
      <c r="C496" s="73">
        <f>(E489-(E487*A494))-sum(C492:C495)</f>
        <v>0.1016169298</v>
      </c>
      <c r="D496" s="61" t="s">
        <v>77</v>
      </c>
      <c r="E496" s="49">
        <f>(E489-(A494*E487))-(sum(E492:E494))</f>
        <v>0.1020773255</v>
      </c>
      <c r="F496" s="3"/>
      <c r="G496" s="3"/>
      <c r="H496" s="61" t="s">
        <v>77</v>
      </c>
      <c r="I496" s="49">
        <f>(I491-(sum(I492:I494)))</f>
        <v>0.0005033481866</v>
      </c>
      <c r="J496" s="3"/>
      <c r="K496" s="4" t="s">
        <v>77</v>
      </c>
      <c r="L496" s="49">
        <f>(L491-(sum(L492:L494)))</f>
        <v>0.1005584987</v>
      </c>
      <c r="M496" s="3"/>
    </row>
    <row r="497">
      <c r="A497" s="3"/>
      <c r="B497" s="3" t="s">
        <v>80</v>
      </c>
      <c r="C497" s="57">
        <f>($G$1*(((G492-G491)/G491)+1))</f>
        <v>0.0004974683636</v>
      </c>
      <c r="D497" s="3" t="s">
        <v>81</v>
      </c>
      <c r="E497" s="57">
        <f>$E$7</f>
        <v>0.00002618614835</v>
      </c>
      <c r="F497" s="3"/>
      <c r="G497" s="67"/>
      <c r="H497" s="3" t="s">
        <v>81</v>
      </c>
      <c r="I497" s="57">
        <f>$E$7</f>
        <v>0.00002618614835</v>
      </c>
      <c r="J497" s="3"/>
      <c r="K497" s="3" t="s">
        <v>81</v>
      </c>
      <c r="L497" s="57">
        <f>$E$7</f>
        <v>0.00002618614835</v>
      </c>
      <c r="M497" s="60"/>
    </row>
    <row r="498">
      <c r="A498" s="3"/>
      <c r="B498" s="3" t="s">
        <v>82</v>
      </c>
      <c r="C498" s="57">
        <f>$G$1+((128*5E-11)*(G494-1))</f>
        <v>0.00002629774545</v>
      </c>
      <c r="D498" s="3"/>
      <c r="E498" s="3"/>
      <c r="F498" s="3"/>
      <c r="G498" s="3"/>
      <c r="H498" s="3"/>
      <c r="I498" s="3"/>
      <c r="J498" s="60"/>
      <c r="K498" s="8"/>
      <c r="L498" s="3"/>
      <c r="M498" s="8"/>
    </row>
    <row r="499">
      <c r="A499" s="3"/>
      <c r="B499" s="61" t="s">
        <v>77</v>
      </c>
      <c r="C499" s="49">
        <f>C496-(sum(C497:C498))</f>
        <v>0.1010931637</v>
      </c>
      <c r="D499" s="61" t="s">
        <v>77</v>
      </c>
      <c r="E499" s="49">
        <f>E496-$E$7</f>
        <v>0.1020511393</v>
      </c>
      <c r="F499" s="3"/>
      <c r="G499" s="3"/>
      <c r="H499" s="61" t="s">
        <v>77</v>
      </c>
      <c r="I499" s="49">
        <f>I496-$E$7</f>
        <v>0.0004771620383</v>
      </c>
      <c r="J499" s="60">
        <f>I499-(I487*A484)</f>
        <v>-0.004550578446</v>
      </c>
      <c r="K499" s="61" t="s">
        <v>77</v>
      </c>
      <c r="L499" s="49">
        <f>L496-$E$7</f>
        <v>0.1005323126</v>
      </c>
      <c r="M499" s="60">
        <f>L499-(L497*A484)</f>
        <v>0.09550457209</v>
      </c>
    </row>
    <row r="500">
      <c r="A500" s="3"/>
      <c r="B500" s="3"/>
      <c r="C500" s="3"/>
      <c r="D500" s="3"/>
      <c r="E500" s="3"/>
      <c r="F500" s="53"/>
      <c r="G500" s="53"/>
      <c r="H500" s="3"/>
      <c r="I500" s="3"/>
      <c r="J500" s="61" t="s">
        <v>86</v>
      </c>
      <c r="K500" s="60">
        <f>K490+G491</f>
        <v>182</v>
      </c>
    </row>
    <row r="501">
      <c r="A501" s="3"/>
      <c r="B501" s="82" t="s">
        <v>64</v>
      </c>
      <c r="C501" s="3"/>
      <c r="D501" s="61" t="s">
        <v>65</v>
      </c>
      <c r="E501" s="54"/>
      <c r="F501" s="3" t="s">
        <v>70</v>
      </c>
      <c r="G501" s="91">
        <f>ROUND(0.05*G502,0)</f>
        <v>1</v>
      </c>
      <c r="H501" s="98" t="s">
        <v>111</v>
      </c>
      <c r="I501" s="104">
        <f>C499-(A504*sum(C497:C498))</f>
        <v>0.0005300707275</v>
      </c>
      <c r="J501" s="3"/>
      <c r="K501" s="4" t="s">
        <v>84</v>
      </c>
      <c r="L501" s="36">
        <f>L499-(A504*L497)</f>
        <v>0.09550457209</v>
      </c>
      <c r="M501" s="8"/>
    </row>
    <row r="502">
      <c r="A502" s="3"/>
      <c r="B502" s="3" t="s">
        <v>69</v>
      </c>
      <c r="C502" s="57">
        <f>0.000041472</f>
        <v>0.000041472</v>
      </c>
      <c r="D502" s="3" t="s">
        <v>69</v>
      </c>
      <c r="E502" s="78">
        <f>$E$2</f>
        <v>0.00002618254545</v>
      </c>
      <c r="F502" s="3" t="s">
        <v>73</v>
      </c>
      <c r="G502" s="16">
        <f>200-K500</f>
        <v>18</v>
      </c>
      <c r="H502" s="3" t="s">
        <v>69</v>
      </c>
      <c r="I502" s="57">
        <f>$E$2</f>
        <v>0.00002618254545</v>
      </c>
      <c r="J502" s="3"/>
      <c r="K502" s="3" t="s">
        <v>69</v>
      </c>
      <c r="L502" s="57">
        <f>$E$2</f>
        <v>0.00002618254545</v>
      </c>
      <c r="M502" s="3"/>
    </row>
    <row r="503">
      <c r="A503" s="11" t="s">
        <v>106</v>
      </c>
      <c r="B503" s="3" t="s">
        <v>72</v>
      </c>
      <c r="C503" s="57">
        <f>($G$1*((G502-G501)/G501))*$G$5</f>
        <v>0.000000002637046132</v>
      </c>
      <c r="D503" s="3" t="s">
        <v>72</v>
      </c>
      <c r="E503" s="78">
        <f>$E$3</f>
        <v>0.0000000001551203607</v>
      </c>
      <c r="F503" s="53" t="s">
        <v>75</v>
      </c>
      <c r="G503" s="80">
        <f>sum(C502:C505)+sum(C507:C508)</f>
        <v>0.0009841553837</v>
      </c>
      <c r="H503" s="3" t="s">
        <v>72</v>
      </c>
      <c r="I503" s="57">
        <f>$E$3</f>
        <v>0.0000000001551203607</v>
      </c>
      <c r="J503" s="3"/>
      <c r="K503" s="3" t="s">
        <v>72</v>
      </c>
      <c r="L503" s="57">
        <f>$E$3</f>
        <v>0.0000000001551203607</v>
      </c>
      <c r="M503" s="3"/>
    </row>
    <row r="504">
      <c r="A504" s="106">
        <v>192.0</v>
      </c>
      <c r="B504" s="3" t="s">
        <v>74</v>
      </c>
      <c r="C504" s="57">
        <f>$G$1*((G502-G501)/G501)</f>
        <v>0.0004451032727</v>
      </c>
      <c r="D504" s="3" t="s">
        <v>74</v>
      </c>
      <c r="E504" s="57">
        <f>$G$1</f>
        <v>0.00002618254545</v>
      </c>
      <c r="F504" s="3" t="s">
        <v>85</v>
      </c>
      <c r="G504" s="60">
        <f>Round(G502/G501,0)</f>
        <v>18</v>
      </c>
      <c r="H504" s="3" t="s">
        <v>74</v>
      </c>
      <c r="I504" s="57">
        <f>$G$1</f>
        <v>0.00002618254545</v>
      </c>
      <c r="J504" s="3"/>
      <c r="K504" s="8" t="s">
        <v>74</v>
      </c>
      <c r="L504" s="57">
        <f>$G$1</f>
        <v>0.00002618254545</v>
      </c>
      <c r="M504" s="3"/>
    </row>
    <row r="505">
      <c r="A505" s="3"/>
      <c r="B505" s="3" t="s">
        <v>76</v>
      </c>
      <c r="C505" s="57">
        <f>$C$5</f>
        <v>0.0000000003102407215</v>
      </c>
      <c r="D505" s="3"/>
      <c r="E505" s="3"/>
      <c r="F505" s="3"/>
      <c r="G505" s="3"/>
      <c r="H505" s="3"/>
      <c r="I505" s="3"/>
      <c r="J505" s="3"/>
      <c r="K505" s="3"/>
      <c r="L505" s="3"/>
      <c r="M505" s="8"/>
    </row>
    <row r="506">
      <c r="A506" s="60">
        <f>A496+A504</f>
        <v>34334</v>
      </c>
      <c r="B506" s="61" t="s">
        <v>77</v>
      </c>
      <c r="C506" s="73">
        <f>(E499-(E497*A504))-sum(C502:C505)</f>
        <v>0.0965368206</v>
      </c>
      <c r="D506" s="61" t="s">
        <v>77</v>
      </c>
      <c r="E506" s="49">
        <f>(E499-(A504*E497))-(sum(E502:E504))</f>
        <v>0.09697103358</v>
      </c>
      <c r="F506" s="3"/>
      <c r="G506" s="3"/>
      <c r="H506" s="61" t="s">
        <v>77</v>
      </c>
      <c r="I506" s="49">
        <f>(I501-(sum(I502:I504)))</f>
        <v>0.0004777054815</v>
      </c>
      <c r="J506" s="3"/>
      <c r="K506" s="4" t="s">
        <v>77</v>
      </c>
      <c r="L506" s="49">
        <f>(L501-(sum(L502:L504)))</f>
        <v>0.09545220685</v>
      </c>
      <c r="M506" s="3"/>
    </row>
    <row r="507">
      <c r="A507" s="3"/>
      <c r="B507" s="3" t="s">
        <v>80</v>
      </c>
      <c r="C507" s="57">
        <f>($G$1*(((G502-G501)/G501)+1))</f>
        <v>0.0004712858182</v>
      </c>
      <c r="D507" s="3" t="s">
        <v>81</v>
      </c>
      <c r="E507" s="57">
        <f>$E$7</f>
        <v>0.00002618614835</v>
      </c>
      <c r="F507" s="3"/>
      <c r="G507" s="67"/>
      <c r="H507" s="3" t="s">
        <v>81</v>
      </c>
      <c r="I507" s="57">
        <f>$E$7</f>
        <v>0.00002618614835</v>
      </c>
      <c r="J507" s="3"/>
      <c r="K507" s="3" t="s">
        <v>81</v>
      </c>
      <c r="L507" s="57">
        <f>$E$7</f>
        <v>0.00002618614835</v>
      </c>
      <c r="M507" s="60"/>
    </row>
    <row r="508">
      <c r="A508" s="3"/>
      <c r="B508" s="3" t="s">
        <v>82</v>
      </c>
      <c r="C508" s="57">
        <f>$G$1+((128*5E-11)*(G504-1))</f>
        <v>0.00002629134545</v>
      </c>
      <c r="D508" s="3"/>
      <c r="E508" s="3"/>
      <c r="F508" s="3"/>
      <c r="G508" s="3"/>
      <c r="H508" s="3"/>
      <c r="I508" s="3"/>
      <c r="J508" s="60"/>
      <c r="K508" s="8"/>
      <c r="L508" s="3"/>
      <c r="M508" s="8"/>
    </row>
    <row r="509">
      <c r="A509" s="3"/>
      <c r="B509" s="61" t="s">
        <v>77</v>
      </c>
      <c r="C509" s="49">
        <f>C506-(sum(C507:C508))</f>
        <v>0.09603924344</v>
      </c>
      <c r="D509" s="61" t="s">
        <v>77</v>
      </c>
      <c r="E509" s="49">
        <f>E506-$E$7</f>
        <v>0.09694484743</v>
      </c>
      <c r="F509" s="3"/>
      <c r="G509" s="3"/>
      <c r="H509" s="61" t="s">
        <v>77</v>
      </c>
      <c r="I509" s="49">
        <f>I506-$E$7</f>
        <v>0.0004515193331</v>
      </c>
      <c r="J509" s="60">
        <f>I509-(I497*A494)</f>
        <v>-0.004576221151</v>
      </c>
      <c r="K509" s="61" t="s">
        <v>77</v>
      </c>
      <c r="L509" s="49">
        <f>L506-$E$7</f>
        <v>0.0954260207</v>
      </c>
      <c r="M509" s="60">
        <f>L509-(L507*A494)</f>
        <v>0.09039828021</v>
      </c>
    </row>
    <row r="510">
      <c r="A510" s="3"/>
      <c r="B510" s="3"/>
      <c r="C510" s="3"/>
      <c r="D510" s="3"/>
      <c r="E510" s="3"/>
      <c r="F510" s="53"/>
      <c r="G510" s="53"/>
      <c r="H510" s="3"/>
      <c r="I510" s="3"/>
      <c r="J510" s="61" t="s">
        <v>86</v>
      </c>
      <c r="K510" s="60">
        <f>K500+G501</f>
        <v>183</v>
      </c>
    </row>
    <row r="511">
      <c r="A511" s="3"/>
      <c r="B511" s="82" t="s">
        <v>64</v>
      </c>
      <c r="C511" s="3"/>
      <c r="D511" s="61" t="s">
        <v>65</v>
      </c>
      <c r="E511" s="54"/>
      <c r="F511" s="3" t="s">
        <v>70</v>
      </c>
      <c r="G511" s="91">
        <f>ROUND(0.05*G512,0)</f>
        <v>1</v>
      </c>
      <c r="H511" s="98" t="s">
        <v>111</v>
      </c>
      <c r="I511" s="104">
        <f>C509-(A514*sum(C507:C508))</f>
        <v>0.0005044280224</v>
      </c>
      <c r="J511" s="3"/>
      <c r="K511" s="4" t="s">
        <v>84</v>
      </c>
      <c r="L511" s="36">
        <f>L509-(A514*L507)</f>
        <v>0.09039828021</v>
      </c>
      <c r="M511" s="8"/>
    </row>
    <row r="512">
      <c r="A512" s="3"/>
      <c r="B512" s="3" t="s">
        <v>69</v>
      </c>
      <c r="C512" s="57">
        <f>0.000041472</f>
        <v>0.000041472</v>
      </c>
      <c r="D512" s="3" t="s">
        <v>69</v>
      </c>
      <c r="E512" s="78">
        <f>$E$2</f>
        <v>0.00002618254545</v>
      </c>
      <c r="F512" s="3" t="s">
        <v>73</v>
      </c>
      <c r="G512" s="16">
        <f>200-K510</f>
        <v>17</v>
      </c>
      <c r="H512" s="3" t="s">
        <v>69</v>
      </c>
      <c r="I512" s="57">
        <f>$E$2</f>
        <v>0.00002618254545</v>
      </c>
      <c r="J512" s="3"/>
      <c r="K512" s="3" t="s">
        <v>69</v>
      </c>
      <c r="L512" s="57">
        <f>$E$2</f>
        <v>0.00002618254545</v>
      </c>
      <c r="M512" s="3"/>
    </row>
    <row r="513">
      <c r="A513" s="11" t="s">
        <v>106</v>
      </c>
      <c r="B513" s="3" t="s">
        <v>72</v>
      </c>
      <c r="C513" s="57">
        <f>($G$1*((G512-G511)/G511))*$G$5</f>
        <v>0.000000002481925772</v>
      </c>
      <c r="D513" s="3" t="s">
        <v>72</v>
      </c>
      <c r="E513" s="78">
        <f>$E$3</f>
        <v>0.0000000001551203607</v>
      </c>
      <c r="F513" s="53" t="s">
        <v>75</v>
      </c>
      <c r="G513" s="80">
        <f>sum(C512:C515)+sum(C517:C518)</f>
        <v>0.0009317837376</v>
      </c>
      <c r="H513" s="3" t="s">
        <v>72</v>
      </c>
      <c r="I513" s="57">
        <f>$E$3</f>
        <v>0.0000000001551203607</v>
      </c>
      <c r="J513" s="3"/>
      <c r="K513" s="3" t="s">
        <v>72</v>
      </c>
      <c r="L513" s="57">
        <f>$E$3</f>
        <v>0.0000000001551203607</v>
      </c>
      <c r="M513" s="3"/>
    </row>
    <row r="514">
      <c r="A514" s="106">
        <v>192.0</v>
      </c>
      <c r="B514" s="3" t="s">
        <v>74</v>
      </c>
      <c r="C514" s="57">
        <f>$G$1*((G512-G511)/G511)</f>
        <v>0.0004189207273</v>
      </c>
      <c r="D514" s="3" t="s">
        <v>74</v>
      </c>
      <c r="E514" s="57">
        <f>$G$1</f>
        <v>0.00002618254545</v>
      </c>
      <c r="F514" s="3" t="s">
        <v>85</v>
      </c>
      <c r="G514" s="60">
        <f>Round(G512/G511,0)</f>
        <v>17</v>
      </c>
      <c r="H514" s="3" t="s">
        <v>74</v>
      </c>
      <c r="I514" s="57">
        <f>$G$1</f>
        <v>0.00002618254545</v>
      </c>
      <c r="J514" s="3"/>
      <c r="K514" s="8" t="s">
        <v>74</v>
      </c>
      <c r="L514" s="57">
        <f>$G$1</f>
        <v>0.00002618254545</v>
      </c>
      <c r="M514" s="3"/>
    </row>
    <row r="515">
      <c r="A515" s="3"/>
      <c r="B515" s="3" t="s">
        <v>76</v>
      </c>
      <c r="C515" s="57">
        <f>$C$5</f>
        <v>0.0000000003102407215</v>
      </c>
      <c r="D515" s="3"/>
      <c r="E515" s="3"/>
      <c r="F515" s="3"/>
      <c r="G515" s="3"/>
      <c r="H515" s="3"/>
      <c r="I515" s="3"/>
      <c r="J515" s="3"/>
      <c r="K515" s="3"/>
      <c r="L515" s="3"/>
      <c r="M515" s="8"/>
    </row>
    <row r="516">
      <c r="A516" s="60">
        <f>A506+A514</f>
        <v>34526</v>
      </c>
      <c r="B516" s="61" t="s">
        <v>77</v>
      </c>
      <c r="C516" s="73">
        <f>(E509-(E507*A514))-sum(C512:C515)</f>
        <v>0.09145671143</v>
      </c>
      <c r="D516" s="61" t="s">
        <v>77</v>
      </c>
      <c r="E516" s="49">
        <f>(E509-(A514*E507))-(sum(E512:E514))</f>
        <v>0.0918647417</v>
      </c>
      <c r="F516" s="3"/>
      <c r="G516" s="3"/>
      <c r="H516" s="61" t="s">
        <v>77</v>
      </c>
      <c r="I516" s="49">
        <f>(I511-(sum(I512:I514)))</f>
        <v>0.0004520627763</v>
      </c>
      <c r="J516" s="3"/>
      <c r="K516" s="4" t="s">
        <v>77</v>
      </c>
      <c r="L516" s="49">
        <f>(L511-(sum(L512:L514)))</f>
        <v>0.09034591497</v>
      </c>
      <c r="M516" s="3"/>
    </row>
    <row r="517">
      <c r="A517" s="3"/>
      <c r="B517" s="3" t="s">
        <v>80</v>
      </c>
      <c r="C517" s="57">
        <f>($G$1*(((G512-G511)/G511)+1))</f>
        <v>0.0004451032727</v>
      </c>
      <c r="D517" s="3" t="s">
        <v>81</v>
      </c>
      <c r="E517" s="57">
        <f>$E$7</f>
        <v>0.00002618614835</v>
      </c>
      <c r="F517" s="3"/>
      <c r="G517" s="67"/>
      <c r="H517" s="3" t="s">
        <v>81</v>
      </c>
      <c r="I517" s="57">
        <f>$E$7</f>
        <v>0.00002618614835</v>
      </c>
      <c r="J517" s="3"/>
      <c r="K517" s="3" t="s">
        <v>81</v>
      </c>
      <c r="L517" s="57">
        <f>$E$7</f>
        <v>0.00002618614835</v>
      </c>
      <c r="M517" s="60"/>
    </row>
    <row r="518">
      <c r="A518" s="3"/>
      <c r="B518" s="3" t="s">
        <v>82</v>
      </c>
      <c r="C518" s="57">
        <f>$G$1+((128*5E-11)*(G514-1))</f>
        <v>0.00002628494545</v>
      </c>
      <c r="D518" s="3"/>
      <c r="E518" s="3"/>
      <c r="F518" s="3"/>
      <c r="G518" s="3"/>
      <c r="H518" s="3"/>
      <c r="I518" s="3"/>
      <c r="J518" s="60"/>
      <c r="K518" s="8"/>
      <c r="L518" s="3"/>
      <c r="M518" s="8"/>
    </row>
    <row r="519">
      <c r="A519" s="3"/>
      <c r="B519" s="61" t="s">
        <v>77</v>
      </c>
      <c r="C519" s="49">
        <f>C516-(sum(C517:C518))</f>
        <v>0.09098532321</v>
      </c>
      <c r="D519" s="61" t="s">
        <v>77</v>
      </c>
      <c r="E519" s="49">
        <f>E516-$E$7</f>
        <v>0.09183855555</v>
      </c>
      <c r="F519" s="3"/>
      <c r="G519" s="3"/>
      <c r="H519" s="61" t="s">
        <v>77</v>
      </c>
      <c r="I519" s="49">
        <f>I516-$E$7</f>
        <v>0.000425876628</v>
      </c>
      <c r="J519" s="60">
        <f>I519-(I507*A504)</f>
        <v>-0.004601863856</v>
      </c>
      <c r="K519" s="61" t="s">
        <v>77</v>
      </c>
      <c r="L519" s="49">
        <f>L516-$E$7</f>
        <v>0.09031972882</v>
      </c>
      <c r="M519" s="60">
        <f>L519-(L517*A504)</f>
        <v>0.08529198833</v>
      </c>
    </row>
    <row r="520">
      <c r="A520" s="3"/>
      <c r="B520" s="3"/>
      <c r="C520" s="3"/>
      <c r="D520" s="3"/>
      <c r="E520" s="3"/>
      <c r="F520" s="53"/>
      <c r="G520" s="53"/>
      <c r="H520" s="3"/>
      <c r="I520" s="3"/>
      <c r="J520" s="61" t="s">
        <v>86</v>
      </c>
      <c r="K520" s="60">
        <f>K510+G511</f>
        <v>184</v>
      </c>
    </row>
    <row r="521">
      <c r="A521" s="3"/>
      <c r="B521" s="82" t="s">
        <v>64</v>
      </c>
      <c r="C521" s="3"/>
      <c r="D521" s="61" t="s">
        <v>65</v>
      </c>
      <c r="E521" s="54"/>
      <c r="F521" s="3" t="s">
        <v>70</v>
      </c>
      <c r="G521" s="91">
        <f>ROUND(0.05*G522,0)</f>
        <v>1</v>
      </c>
      <c r="H521" s="98" t="s">
        <v>111</v>
      </c>
      <c r="I521" s="104">
        <f>C519-(A524*sum(C517:C518))</f>
        <v>0.0004787853172</v>
      </c>
      <c r="J521" s="3"/>
      <c r="K521" s="4" t="s">
        <v>84</v>
      </c>
      <c r="L521" s="36">
        <f>L519-(A524*L517)</f>
        <v>0.08529198833</v>
      </c>
      <c r="M521" s="8"/>
    </row>
    <row r="522">
      <c r="A522" s="3"/>
      <c r="B522" s="3" t="s">
        <v>69</v>
      </c>
      <c r="C522" s="57">
        <f>0.000041472</f>
        <v>0.000041472</v>
      </c>
      <c r="D522" s="3" t="s">
        <v>69</v>
      </c>
      <c r="E522" s="78">
        <f>$E$2</f>
        <v>0.00002618254545</v>
      </c>
      <c r="F522" s="3" t="s">
        <v>73</v>
      </c>
      <c r="G522" s="16">
        <f>200-K520</f>
        <v>16</v>
      </c>
      <c r="H522" s="3" t="s">
        <v>69</v>
      </c>
      <c r="I522" s="57">
        <f>$E$2</f>
        <v>0.00002618254545</v>
      </c>
      <c r="J522" s="3"/>
      <c r="K522" s="3" t="s">
        <v>69</v>
      </c>
      <c r="L522" s="57">
        <f>$E$2</f>
        <v>0.00002618254545</v>
      </c>
      <c r="M522" s="3"/>
    </row>
    <row r="523">
      <c r="A523" s="11" t="s">
        <v>106</v>
      </c>
      <c r="B523" s="3" t="s">
        <v>72</v>
      </c>
      <c r="C523" s="57">
        <f>($G$1*((G522-G521)/G521))*$G$5</f>
        <v>0.000000002326805411</v>
      </c>
      <c r="D523" s="3" t="s">
        <v>72</v>
      </c>
      <c r="E523" s="78">
        <f>$E$3</f>
        <v>0.0000000001551203607</v>
      </c>
      <c r="F523" s="53" t="s">
        <v>75</v>
      </c>
      <c r="G523" s="80">
        <f>sum(C522:C525)+sum(C527:C528)</f>
        <v>0.0008794120916</v>
      </c>
      <c r="H523" s="3" t="s">
        <v>72</v>
      </c>
      <c r="I523" s="57">
        <f>$E$3</f>
        <v>0.0000000001551203607</v>
      </c>
      <c r="J523" s="3"/>
      <c r="K523" s="3" t="s">
        <v>72</v>
      </c>
      <c r="L523" s="57">
        <f>$E$3</f>
        <v>0.0000000001551203607</v>
      </c>
      <c r="M523" s="3"/>
    </row>
    <row r="524">
      <c r="A524" s="106">
        <v>192.0</v>
      </c>
      <c r="B524" s="3" t="s">
        <v>74</v>
      </c>
      <c r="C524" s="57">
        <f>$G$1*((G522-G521)/G521)</f>
        <v>0.0003927381818</v>
      </c>
      <c r="D524" s="3" t="s">
        <v>74</v>
      </c>
      <c r="E524" s="57">
        <f>$G$1</f>
        <v>0.00002618254545</v>
      </c>
      <c r="F524" s="3" t="s">
        <v>85</v>
      </c>
      <c r="G524" s="60">
        <f>Round(G522/G521,0)</f>
        <v>16</v>
      </c>
      <c r="H524" s="3" t="s">
        <v>74</v>
      </c>
      <c r="I524" s="57">
        <f>$G$1</f>
        <v>0.00002618254545</v>
      </c>
      <c r="J524" s="3"/>
      <c r="K524" s="8" t="s">
        <v>74</v>
      </c>
      <c r="L524" s="57">
        <f>$G$1</f>
        <v>0.00002618254545</v>
      </c>
      <c r="M524" s="3"/>
    </row>
    <row r="525">
      <c r="A525" s="3"/>
      <c r="B525" s="3" t="s">
        <v>76</v>
      </c>
      <c r="C525" s="57">
        <f>$C$5</f>
        <v>0.0000000003102407215</v>
      </c>
      <c r="D525" s="3"/>
      <c r="E525" s="3"/>
      <c r="F525" s="3"/>
      <c r="G525" s="3"/>
      <c r="H525" s="3"/>
      <c r="I525" s="3"/>
      <c r="J525" s="3"/>
      <c r="K525" s="3"/>
      <c r="L525" s="3"/>
      <c r="M525" s="8"/>
    </row>
    <row r="526">
      <c r="A526" s="60">
        <f>A516+A524</f>
        <v>34718</v>
      </c>
      <c r="B526" s="61" t="s">
        <v>77</v>
      </c>
      <c r="C526" s="73">
        <f>(E519-(E517*A524))-sum(C522:C525)</f>
        <v>0.08637660225</v>
      </c>
      <c r="D526" s="61" t="s">
        <v>77</v>
      </c>
      <c r="E526" s="49">
        <f>(E519-(A524*E517))-(sum(E522:E524))</f>
        <v>0.08675844982</v>
      </c>
      <c r="F526" s="3"/>
      <c r="G526" s="3"/>
      <c r="H526" s="61" t="s">
        <v>77</v>
      </c>
      <c r="I526" s="49">
        <f>(I521-(sum(I522:I524)))</f>
        <v>0.0004264200712</v>
      </c>
      <c r="J526" s="3"/>
      <c r="K526" s="4" t="s">
        <v>77</v>
      </c>
      <c r="L526" s="49">
        <f>(L521-(sum(L522:L524)))</f>
        <v>0.08523962309</v>
      </c>
      <c r="M526" s="3"/>
    </row>
    <row r="527">
      <c r="A527" s="3"/>
      <c r="B527" s="3" t="s">
        <v>80</v>
      </c>
      <c r="C527" s="57">
        <f>($G$1*(((G522-G521)/G521)+1))</f>
        <v>0.0004189207273</v>
      </c>
      <c r="D527" s="3" t="s">
        <v>81</v>
      </c>
      <c r="E527" s="57">
        <f>$E$7</f>
        <v>0.00002618614835</v>
      </c>
      <c r="F527" s="3"/>
      <c r="G527" s="67"/>
      <c r="H527" s="3" t="s">
        <v>81</v>
      </c>
      <c r="I527" s="57">
        <f>$E$7</f>
        <v>0.00002618614835</v>
      </c>
      <c r="J527" s="3"/>
      <c r="K527" s="3" t="s">
        <v>81</v>
      </c>
      <c r="L527" s="57">
        <f>$E$7</f>
        <v>0.00002618614835</v>
      </c>
      <c r="M527" s="60"/>
    </row>
    <row r="528">
      <c r="A528" s="3"/>
      <c r="B528" s="3" t="s">
        <v>82</v>
      </c>
      <c r="C528" s="57">
        <f>$G$1+((128*5E-11)*(G524-1))</f>
        <v>0.00002627854545</v>
      </c>
      <c r="D528" s="3"/>
      <c r="E528" s="3"/>
      <c r="F528" s="3"/>
      <c r="G528" s="3"/>
      <c r="H528" s="3"/>
      <c r="I528" s="3"/>
      <c r="J528" s="60"/>
      <c r="K528" s="8"/>
      <c r="L528" s="3"/>
      <c r="M528" s="8"/>
    </row>
    <row r="529">
      <c r="A529" s="3"/>
      <c r="B529" s="61" t="s">
        <v>77</v>
      </c>
      <c r="C529" s="49">
        <f>C526-(sum(C527:C528))</f>
        <v>0.08593140298</v>
      </c>
      <c r="D529" s="61" t="s">
        <v>77</v>
      </c>
      <c r="E529" s="49">
        <f>E526-$E$7</f>
        <v>0.08673226367</v>
      </c>
      <c r="F529" s="3"/>
      <c r="G529" s="3"/>
      <c r="H529" s="61" t="s">
        <v>77</v>
      </c>
      <c r="I529" s="49">
        <f>I526-$E$7</f>
        <v>0.0004002339228</v>
      </c>
      <c r="J529" s="60">
        <f>I529-(I517*A514)</f>
        <v>-0.004627506561</v>
      </c>
      <c r="K529" s="61" t="s">
        <v>77</v>
      </c>
      <c r="L529" s="49">
        <f>L526-$E$7</f>
        <v>0.08521343694</v>
      </c>
      <c r="M529" s="60">
        <f>L529-(L527*A514)</f>
        <v>0.08018569646</v>
      </c>
    </row>
    <row r="530">
      <c r="A530" s="3"/>
      <c r="B530" s="3"/>
      <c r="C530" s="3"/>
      <c r="D530" s="3"/>
      <c r="E530" s="3"/>
      <c r="F530" s="53"/>
      <c r="G530" s="53"/>
      <c r="H530" s="3"/>
      <c r="I530" s="3"/>
      <c r="J530" s="61" t="s">
        <v>86</v>
      </c>
      <c r="K530" s="60">
        <f>K520+G521</f>
        <v>185</v>
      </c>
    </row>
    <row r="531">
      <c r="A531" s="3"/>
      <c r="B531" s="82" t="s">
        <v>64</v>
      </c>
      <c r="C531" s="3"/>
      <c r="D531" s="61" t="s">
        <v>65</v>
      </c>
      <c r="E531" s="54"/>
      <c r="F531" s="3" t="s">
        <v>70</v>
      </c>
      <c r="G531" s="91">
        <f>ROUND(0.05*G532,0)</f>
        <v>1</v>
      </c>
      <c r="H531" s="98" t="s">
        <v>111</v>
      </c>
      <c r="I531" s="104">
        <f>C529-(A534*sum(C527:C528))</f>
        <v>0.000453142612</v>
      </c>
      <c r="J531" s="3"/>
      <c r="K531" s="4" t="s">
        <v>84</v>
      </c>
      <c r="L531" s="36">
        <f>L529-(A534*L527)</f>
        <v>0.08018569646</v>
      </c>
      <c r="M531" s="8"/>
    </row>
    <row r="532">
      <c r="A532" s="3"/>
      <c r="B532" s="3" t="s">
        <v>69</v>
      </c>
      <c r="C532" s="57">
        <f>0.000041472</f>
        <v>0.000041472</v>
      </c>
      <c r="D532" s="3" t="s">
        <v>69</v>
      </c>
      <c r="E532" s="78">
        <f>$E$2</f>
        <v>0.00002618254545</v>
      </c>
      <c r="F532" s="3" t="s">
        <v>73</v>
      </c>
      <c r="G532" s="16">
        <f>200-K530</f>
        <v>15</v>
      </c>
      <c r="H532" s="3" t="s">
        <v>69</v>
      </c>
      <c r="I532" s="57">
        <f>$E$2</f>
        <v>0.00002618254545</v>
      </c>
      <c r="J532" s="3"/>
      <c r="K532" s="3" t="s">
        <v>69</v>
      </c>
      <c r="L532" s="57">
        <f>$E$2</f>
        <v>0.00002618254545</v>
      </c>
      <c r="M532" s="3"/>
    </row>
    <row r="533">
      <c r="A533" s="11" t="s">
        <v>106</v>
      </c>
      <c r="B533" s="3" t="s">
        <v>72</v>
      </c>
      <c r="C533" s="57">
        <f>($G$1*((G532-G531)/G531))*$G$5</f>
        <v>0.00000000217168505</v>
      </c>
      <c r="D533" s="3" t="s">
        <v>72</v>
      </c>
      <c r="E533" s="78">
        <f>$E$3</f>
        <v>0.0000000001551203607</v>
      </c>
      <c r="F533" s="53" t="s">
        <v>75</v>
      </c>
      <c r="G533" s="80">
        <f>sum(C532:C535)+sum(C537:C538)</f>
        <v>0.0008270404456</v>
      </c>
      <c r="H533" s="3" t="s">
        <v>72</v>
      </c>
      <c r="I533" s="57">
        <f>$E$3</f>
        <v>0.0000000001551203607</v>
      </c>
      <c r="J533" s="3"/>
      <c r="K533" s="3" t="s">
        <v>72</v>
      </c>
      <c r="L533" s="57">
        <f>$E$3</f>
        <v>0.0000000001551203607</v>
      </c>
      <c r="M533" s="3"/>
    </row>
    <row r="534">
      <c r="A534" s="106">
        <v>192.0</v>
      </c>
      <c r="B534" s="3" t="s">
        <v>74</v>
      </c>
      <c r="C534" s="57">
        <f>$G$1*((G532-G531)/G531)</f>
        <v>0.0003665556364</v>
      </c>
      <c r="D534" s="3" t="s">
        <v>74</v>
      </c>
      <c r="E534" s="57">
        <f>$G$1</f>
        <v>0.00002618254545</v>
      </c>
      <c r="F534" s="3" t="s">
        <v>85</v>
      </c>
      <c r="G534" s="60">
        <f>Round(G532/G531,0)</f>
        <v>15</v>
      </c>
      <c r="H534" s="3" t="s">
        <v>74</v>
      </c>
      <c r="I534" s="57">
        <f>$G$1</f>
        <v>0.00002618254545</v>
      </c>
      <c r="J534" s="3"/>
      <c r="K534" s="8" t="s">
        <v>74</v>
      </c>
      <c r="L534" s="57">
        <f>$G$1</f>
        <v>0.00002618254545</v>
      </c>
      <c r="M534" s="3"/>
    </row>
    <row r="535">
      <c r="A535" s="3"/>
      <c r="B535" s="3" t="s">
        <v>76</v>
      </c>
      <c r="C535" s="57">
        <f>$C$5</f>
        <v>0.0000000003102407215</v>
      </c>
      <c r="D535" s="3"/>
      <c r="E535" s="3"/>
      <c r="F535" s="3"/>
      <c r="G535" s="3"/>
      <c r="H535" s="3"/>
      <c r="I535" s="3"/>
      <c r="J535" s="3"/>
      <c r="K535" s="3"/>
      <c r="L535" s="3"/>
      <c r="M535" s="8"/>
    </row>
    <row r="536">
      <c r="A536" s="60">
        <f>A526+A534</f>
        <v>34910</v>
      </c>
      <c r="B536" s="61" t="s">
        <v>77</v>
      </c>
      <c r="C536" s="73">
        <f>(E529-(E527*A534))-sum(C532:C535)</f>
        <v>0.08129649307</v>
      </c>
      <c r="D536" s="61" t="s">
        <v>77</v>
      </c>
      <c r="E536" s="49">
        <f>(E529-(A534*E527))-(sum(E532:E534))</f>
        <v>0.08165215794</v>
      </c>
      <c r="F536" s="3"/>
      <c r="G536" s="3"/>
      <c r="H536" s="61" t="s">
        <v>77</v>
      </c>
      <c r="I536" s="49">
        <f>(I531-(sum(I532:I534)))</f>
        <v>0.000400777366</v>
      </c>
      <c r="J536" s="3"/>
      <c r="K536" s="4" t="s">
        <v>77</v>
      </c>
      <c r="L536" s="49">
        <f>(L531-(sum(L532:L534)))</f>
        <v>0.08013333121</v>
      </c>
      <c r="M536" s="3"/>
    </row>
    <row r="537">
      <c r="A537" s="3"/>
      <c r="B537" s="3" t="s">
        <v>80</v>
      </c>
      <c r="C537" s="57">
        <f>($G$1*(((G532-G531)/G531)+1))</f>
        <v>0.0003927381818</v>
      </c>
      <c r="D537" s="3" t="s">
        <v>81</v>
      </c>
      <c r="E537" s="57">
        <f>$E$7</f>
        <v>0.00002618614835</v>
      </c>
      <c r="F537" s="3"/>
      <c r="G537" s="67"/>
      <c r="H537" s="3" t="s">
        <v>81</v>
      </c>
      <c r="I537" s="57">
        <f>$E$7</f>
        <v>0.00002618614835</v>
      </c>
      <c r="J537" s="3"/>
      <c r="K537" s="3" t="s">
        <v>81</v>
      </c>
      <c r="L537" s="57">
        <f>$E$7</f>
        <v>0.00002618614835</v>
      </c>
      <c r="M537" s="60"/>
    </row>
    <row r="538">
      <c r="A538" s="3"/>
      <c r="B538" s="3" t="s">
        <v>82</v>
      </c>
      <c r="C538" s="57">
        <f>$G$1+((128*5E-11)*(G534-1))</f>
        <v>0.00002627214545</v>
      </c>
      <c r="D538" s="3"/>
      <c r="E538" s="3"/>
      <c r="F538" s="3"/>
      <c r="G538" s="3"/>
      <c r="H538" s="3"/>
      <c r="I538" s="3"/>
      <c r="J538" s="60"/>
      <c r="K538" s="8"/>
      <c r="L538" s="3"/>
      <c r="M538" s="8"/>
    </row>
    <row r="539">
      <c r="A539" s="3"/>
      <c r="B539" s="61" t="s">
        <v>77</v>
      </c>
      <c r="C539" s="49">
        <f>C536-(sum(C537:C538))</f>
        <v>0.08087748274</v>
      </c>
      <c r="D539" s="61" t="s">
        <v>77</v>
      </c>
      <c r="E539" s="49">
        <f>E536-$E$7</f>
        <v>0.08162597179</v>
      </c>
      <c r="F539" s="3"/>
      <c r="G539" s="3"/>
      <c r="H539" s="61" t="s">
        <v>77</v>
      </c>
      <c r="I539" s="49">
        <f>I536-$E$7</f>
        <v>0.0003745912177</v>
      </c>
      <c r="J539" s="60">
        <f>I539-(I527*A524)</f>
        <v>-0.004653149266</v>
      </c>
      <c r="K539" s="61" t="s">
        <v>77</v>
      </c>
      <c r="L539" s="49">
        <f>L536-$E$7</f>
        <v>0.08010714506</v>
      </c>
      <c r="M539" s="60">
        <f>L539-(L537*A524)</f>
        <v>0.07507940458</v>
      </c>
    </row>
    <row r="540">
      <c r="A540" s="3"/>
      <c r="B540" s="3"/>
      <c r="C540" s="3"/>
      <c r="D540" s="3"/>
      <c r="E540" s="3"/>
      <c r="F540" s="53"/>
      <c r="G540" s="53"/>
      <c r="H540" s="3"/>
      <c r="I540" s="3"/>
      <c r="J540" s="61" t="s">
        <v>86</v>
      </c>
      <c r="K540" s="60">
        <f>K530+G531</f>
        <v>186</v>
      </c>
    </row>
    <row r="541">
      <c r="A541" s="3"/>
      <c r="B541" s="82" t="s">
        <v>64</v>
      </c>
      <c r="C541" s="3"/>
      <c r="D541" s="61" t="s">
        <v>65</v>
      </c>
      <c r="E541" s="54"/>
      <c r="F541" s="3" t="s">
        <v>70</v>
      </c>
      <c r="G541" s="91">
        <f>ROUND(0.05*G542,0)</f>
        <v>1</v>
      </c>
      <c r="H541" s="98" t="s">
        <v>111</v>
      </c>
      <c r="I541" s="104">
        <f>C539-(A544*sum(C537:C538))</f>
        <v>0.0004274999069</v>
      </c>
      <c r="J541" s="3"/>
      <c r="K541" s="4" t="s">
        <v>84</v>
      </c>
      <c r="L541" s="36">
        <f>L539-(A544*L537)</f>
        <v>0.07507940458</v>
      </c>
      <c r="M541" s="8"/>
    </row>
    <row r="542">
      <c r="A542" s="3"/>
      <c r="B542" s="3" t="s">
        <v>69</v>
      </c>
      <c r="C542" s="57">
        <f>0.000041472</f>
        <v>0.000041472</v>
      </c>
      <c r="D542" s="3" t="s">
        <v>69</v>
      </c>
      <c r="E542" s="78">
        <f>$E$2</f>
        <v>0.00002618254545</v>
      </c>
      <c r="F542" s="3" t="s">
        <v>73</v>
      </c>
      <c r="G542" s="16">
        <f>200-K540</f>
        <v>14</v>
      </c>
      <c r="H542" s="3" t="s">
        <v>69</v>
      </c>
      <c r="I542" s="57">
        <f>$E$2</f>
        <v>0.00002618254545</v>
      </c>
      <c r="J542" s="3"/>
      <c r="K542" s="3" t="s">
        <v>69</v>
      </c>
      <c r="L542" s="57">
        <f>$E$2</f>
        <v>0.00002618254545</v>
      </c>
      <c r="M542" s="3"/>
    </row>
    <row r="543">
      <c r="A543" s="11" t="s">
        <v>106</v>
      </c>
      <c r="B543" s="3" t="s">
        <v>72</v>
      </c>
      <c r="C543" s="57">
        <f>($G$1*((G542-G541)/G541))*$G$5</f>
        <v>0.000000002016564689</v>
      </c>
      <c r="D543" s="3" t="s">
        <v>72</v>
      </c>
      <c r="E543" s="78">
        <f>$E$3</f>
        <v>0.0000000001551203607</v>
      </c>
      <c r="F543" s="53" t="s">
        <v>75</v>
      </c>
      <c r="G543" s="80">
        <f>sum(C542:C545)+sum(C547:C548)</f>
        <v>0.0007746687995</v>
      </c>
      <c r="H543" s="3" t="s">
        <v>72</v>
      </c>
      <c r="I543" s="57">
        <f>$E$3</f>
        <v>0.0000000001551203607</v>
      </c>
      <c r="J543" s="3"/>
      <c r="K543" s="3" t="s">
        <v>72</v>
      </c>
      <c r="L543" s="57">
        <f>$E$3</f>
        <v>0.0000000001551203607</v>
      </c>
      <c r="M543" s="3"/>
    </row>
    <row r="544">
      <c r="A544" s="106">
        <v>192.0</v>
      </c>
      <c r="B544" s="3" t="s">
        <v>74</v>
      </c>
      <c r="C544" s="57">
        <f>$G$1*((G542-G541)/G541)</f>
        <v>0.0003403730909</v>
      </c>
      <c r="D544" s="3" t="s">
        <v>74</v>
      </c>
      <c r="E544" s="57">
        <f>$G$1</f>
        <v>0.00002618254545</v>
      </c>
      <c r="F544" s="3" t="s">
        <v>85</v>
      </c>
      <c r="G544" s="60">
        <f>Round(G542/G541,0)</f>
        <v>14</v>
      </c>
      <c r="H544" s="3" t="s">
        <v>74</v>
      </c>
      <c r="I544" s="57">
        <f>$G$1</f>
        <v>0.00002618254545</v>
      </c>
      <c r="J544" s="3"/>
      <c r="K544" s="8" t="s">
        <v>74</v>
      </c>
      <c r="L544" s="57">
        <f>$G$1</f>
        <v>0.00002618254545</v>
      </c>
      <c r="M544" s="3"/>
    </row>
    <row r="545">
      <c r="A545" s="3"/>
      <c r="B545" s="3" t="s">
        <v>76</v>
      </c>
      <c r="C545" s="57">
        <f>$C$5</f>
        <v>0.0000000003102407215</v>
      </c>
      <c r="D545" s="3"/>
      <c r="E545" s="3"/>
      <c r="F545" s="3"/>
      <c r="G545" s="3"/>
      <c r="H545" s="3"/>
      <c r="I545" s="3"/>
      <c r="J545" s="3"/>
      <c r="K545" s="3"/>
      <c r="L545" s="3"/>
      <c r="M545" s="8"/>
    </row>
    <row r="546">
      <c r="A546" s="60">
        <f>A536+A544</f>
        <v>35102</v>
      </c>
      <c r="B546" s="61" t="s">
        <v>77</v>
      </c>
      <c r="C546" s="73">
        <f>(E539-(E537*A544))-sum(C542:C545)</f>
        <v>0.07621638389</v>
      </c>
      <c r="D546" s="61" t="s">
        <v>77</v>
      </c>
      <c r="E546" s="49">
        <f>(E539-(A544*E537))-(sum(E542:E544))</f>
        <v>0.07654586606</v>
      </c>
      <c r="F546" s="3"/>
      <c r="G546" s="3"/>
      <c r="H546" s="61" t="s">
        <v>77</v>
      </c>
      <c r="I546" s="49">
        <f>(I541-(sum(I542:I544)))</f>
        <v>0.0003751346609</v>
      </c>
      <c r="J546" s="3"/>
      <c r="K546" s="4" t="s">
        <v>77</v>
      </c>
      <c r="L546" s="49">
        <f>(L541-(sum(L542:L544)))</f>
        <v>0.07502703933</v>
      </c>
      <c r="M546" s="3"/>
    </row>
    <row r="547">
      <c r="A547" s="3"/>
      <c r="B547" s="3" t="s">
        <v>80</v>
      </c>
      <c r="C547" s="57">
        <f>($G$1*(((G542-G541)/G541)+1))</f>
        <v>0.0003665556364</v>
      </c>
      <c r="D547" s="3" t="s">
        <v>81</v>
      </c>
      <c r="E547" s="57">
        <f>$E$7</f>
        <v>0.00002618614835</v>
      </c>
      <c r="F547" s="3"/>
      <c r="G547" s="67"/>
      <c r="H547" s="3" t="s">
        <v>81</v>
      </c>
      <c r="I547" s="57">
        <f>$E$7</f>
        <v>0.00002618614835</v>
      </c>
      <c r="J547" s="3"/>
      <c r="K547" s="3" t="s">
        <v>81</v>
      </c>
      <c r="L547" s="57">
        <f>$E$7</f>
        <v>0.00002618614835</v>
      </c>
      <c r="M547" s="60"/>
    </row>
    <row r="548">
      <c r="A548" s="3"/>
      <c r="B548" s="3" t="s">
        <v>82</v>
      </c>
      <c r="C548" s="57">
        <f>$G$1+((128*5E-11)*(G544-1))</f>
        <v>0.00002626574545</v>
      </c>
      <c r="D548" s="3"/>
      <c r="E548" s="3"/>
      <c r="F548" s="3"/>
      <c r="G548" s="3"/>
      <c r="H548" s="3"/>
      <c r="I548" s="3"/>
      <c r="J548" s="60"/>
      <c r="K548" s="8"/>
      <c r="L548" s="3"/>
      <c r="M548" s="8"/>
    </row>
    <row r="549">
      <c r="A549" s="3"/>
      <c r="B549" s="61" t="s">
        <v>77</v>
      </c>
      <c r="C549" s="49">
        <f>C546-(sum(C547:C548))</f>
        <v>0.07582356251</v>
      </c>
      <c r="D549" s="61" t="s">
        <v>77</v>
      </c>
      <c r="E549" s="49">
        <f>E546-$E$7</f>
        <v>0.07651967992</v>
      </c>
      <c r="F549" s="3"/>
      <c r="G549" s="3"/>
      <c r="H549" s="61" t="s">
        <v>77</v>
      </c>
      <c r="I549" s="49">
        <f>I546-$E$7</f>
        <v>0.0003489485125</v>
      </c>
      <c r="J549" s="60">
        <f>I549-(I537*A534)</f>
        <v>-0.004678791972</v>
      </c>
      <c r="K549" s="61" t="s">
        <v>77</v>
      </c>
      <c r="L549" s="49">
        <f>L546-$E$7</f>
        <v>0.07500085318</v>
      </c>
      <c r="M549" s="60">
        <f>L549-(L547*A534)</f>
        <v>0.0699731127</v>
      </c>
    </row>
    <row r="550">
      <c r="A550" s="3"/>
      <c r="B550" s="3"/>
      <c r="C550" s="3"/>
      <c r="D550" s="3"/>
      <c r="E550" s="3"/>
      <c r="F550" s="53"/>
      <c r="G550" s="53"/>
      <c r="H550" s="3"/>
      <c r="I550" s="3"/>
      <c r="J550" s="61" t="s">
        <v>86</v>
      </c>
      <c r="K550" s="60">
        <f>K540+G541</f>
        <v>187</v>
      </c>
    </row>
    <row r="551">
      <c r="A551" s="3"/>
      <c r="B551" s="82" t="s">
        <v>64</v>
      </c>
      <c r="C551" s="3"/>
      <c r="D551" s="61" t="s">
        <v>65</v>
      </c>
      <c r="E551" s="54"/>
      <c r="F551" s="3" t="s">
        <v>70</v>
      </c>
      <c r="G551" s="91">
        <f>ROUND(0.05*G552,0)</f>
        <v>1</v>
      </c>
      <c r="H551" s="98" t="s">
        <v>111</v>
      </c>
      <c r="I551" s="104">
        <f>C549-(A554*sum(C547:C548))</f>
        <v>0.0004018572017</v>
      </c>
      <c r="J551" s="3"/>
      <c r="K551" s="4" t="s">
        <v>84</v>
      </c>
      <c r="L551" s="36">
        <f>L549-(A554*L547)</f>
        <v>0.0699731127</v>
      </c>
      <c r="M551" s="8"/>
    </row>
    <row r="552">
      <c r="A552" s="3"/>
      <c r="B552" s="3" t="s">
        <v>69</v>
      </c>
      <c r="C552" s="57">
        <f>0.000041472</f>
        <v>0.000041472</v>
      </c>
      <c r="D552" s="3" t="s">
        <v>69</v>
      </c>
      <c r="E552" s="78">
        <f>$E$2</f>
        <v>0.00002618254545</v>
      </c>
      <c r="F552" s="3" t="s">
        <v>73</v>
      </c>
      <c r="G552" s="16">
        <f>200-K550</f>
        <v>13</v>
      </c>
      <c r="H552" s="3" t="s">
        <v>69</v>
      </c>
      <c r="I552" s="57">
        <f>$E$2</f>
        <v>0.00002618254545</v>
      </c>
      <c r="J552" s="3"/>
      <c r="K552" s="3" t="s">
        <v>69</v>
      </c>
      <c r="L552" s="57">
        <f>$E$2</f>
        <v>0.00002618254545</v>
      </c>
      <c r="M552" s="3"/>
    </row>
    <row r="553">
      <c r="A553" s="11" t="s">
        <v>106</v>
      </c>
      <c r="B553" s="3" t="s">
        <v>72</v>
      </c>
      <c r="C553" s="57">
        <f>($G$1*((G552-G551)/G551))*$G$5</f>
        <v>0.000000001861444329</v>
      </c>
      <c r="D553" s="3" t="s">
        <v>72</v>
      </c>
      <c r="E553" s="78">
        <f>$E$3</f>
        <v>0.0000000001551203607</v>
      </c>
      <c r="F553" s="53" t="s">
        <v>75</v>
      </c>
      <c r="G553" s="80">
        <f>sum(C552:C555)+sum(C557:C558)</f>
        <v>0.0007222971535</v>
      </c>
      <c r="H553" s="3" t="s">
        <v>72</v>
      </c>
      <c r="I553" s="57">
        <f>$E$3</f>
        <v>0.0000000001551203607</v>
      </c>
      <c r="J553" s="3"/>
      <c r="K553" s="3" t="s">
        <v>72</v>
      </c>
      <c r="L553" s="57">
        <f>$E$3</f>
        <v>0.0000000001551203607</v>
      </c>
      <c r="M553" s="3"/>
    </row>
    <row r="554">
      <c r="A554" s="106">
        <v>192.0</v>
      </c>
      <c r="B554" s="3" t="s">
        <v>74</v>
      </c>
      <c r="C554" s="57">
        <f>$G$1*((G552-G551)/G551)</f>
        <v>0.0003141905455</v>
      </c>
      <c r="D554" s="3" t="s">
        <v>74</v>
      </c>
      <c r="E554" s="57">
        <f>$G$1</f>
        <v>0.00002618254545</v>
      </c>
      <c r="F554" s="3" t="s">
        <v>85</v>
      </c>
      <c r="G554" s="60">
        <f>Round(G552/G551,0)</f>
        <v>13</v>
      </c>
      <c r="H554" s="3" t="s">
        <v>74</v>
      </c>
      <c r="I554" s="57">
        <f>$G$1</f>
        <v>0.00002618254545</v>
      </c>
      <c r="J554" s="3"/>
      <c r="K554" s="8" t="s">
        <v>74</v>
      </c>
      <c r="L554" s="57">
        <f>$G$1</f>
        <v>0.00002618254545</v>
      </c>
      <c r="M554" s="3"/>
    </row>
    <row r="555">
      <c r="A555" s="3"/>
      <c r="B555" s="3" t="s">
        <v>76</v>
      </c>
      <c r="C555" s="57">
        <f>$C$5</f>
        <v>0.0000000003102407215</v>
      </c>
      <c r="D555" s="3"/>
      <c r="E555" s="3"/>
      <c r="F555" s="3"/>
      <c r="G555" s="3"/>
      <c r="H555" s="3"/>
      <c r="I555" s="3"/>
      <c r="J555" s="3"/>
      <c r="K555" s="3"/>
      <c r="L555" s="3"/>
      <c r="M555" s="8"/>
    </row>
    <row r="556">
      <c r="A556" s="60">
        <f>A546+A554</f>
        <v>35294</v>
      </c>
      <c r="B556" s="61" t="s">
        <v>77</v>
      </c>
      <c r="C556" s="73">
        <f>(E549-(E547*A554))-sum(C552:C555)</f>
        <v>0.07113627471</v>
      </c>
      <c r="D556" s="61" t="s">
        <v>77</v>
      </c>
      <c r="E556" s="49">
        <f>(E549-(A554*E547))-(sum(E552:E554))</f>
        <v>0.07143957419</v>
      </c>
      <c r="F556" s="3"/>
      <c r="G556" s="3"/>
      <c r="H556" s="61" t="s">
        <v>77</v>
      </c>
      <c r="I556" s="49">
        <f>(I551-(sum(I552:I554)))</f>
        <v>0.0003494919557</v>
      </c>
      <c r="J556" s="3"/>
      <c r="K556" s="4" t="s">
        <v>77</v>
      </c>
      <c r="L556" s="49">
        <f>(L551-(sum(L552:L554)))</f>
        <v>0.06992074745</v>
      </c>
      <c r="M556" s="3"/>
    </row>
    <row r="557">
      <c r="A557" s="3"/>
      <c r="B557" s="3" t="s">
        <v>80</v>
      </c>
      <c r="C557" s="57">
        <f>($G$1*(((G552-G551)/G551)+1))</f>
        <v>0.0003403730909</v>
      </c>
      <c r="D557" s="3" t="s">
        <v>81</v>
      </c>
      <c r="E557" s="57">
        <f>$E$7</f>
        <v>0.00002618614835</v>
      </c>
      <c r="F557" s="3"/>
      <c r="G557" s="67"/>
      <c r="H557" s="3" t="s">
        <v>81</v>
      </c>
      <c r="I557" s="57">
        <f>$E$7</f>
        <v>0.00002618614835</v>
      </c>
      <c r="J557" s="3"/>
      <c r="K557" s="3" t="s">
        <v>81</v>
      </c>
      <c r="L557" s="57">
        <f>$E$7</f>
        <v>0.00002618614835</v>
      </c>
      <c r="M557" s="60"/>
    </row>
    <row r="558">
      <c r="A558" s="3"/>
      <c r="B558" s="3" t="s">
        <v>82</v>
      </c>
      <c r="C558" s="57">
        <f>$G$1+((128*5E-11)*(G554-1))</f>
        <v>0.00002625934545</v>
      </c>
      <c r="D558" s="3"/>
      <c r="E558" s="3"/>
      <c r="F558" s="3"/>
      <c r="G558" s="3"/>
      <c r="H558" s="3"/>
      <c r="I558" s="3"/>
      <c r="J558" s="60"/>
      <c r="K558" s="8"/>
      <c r="L558" s="3"/>
      <c r="M558" s="8"/>
    </row>
    <row r="559">
      <c r="A559" s="3"/>
      <c r="B559" s="61" t="s">
        <v>77</v>
      </c>
      <c r="C559" s="49">
        <f>C556-(sum(C557:C558))</f>
        <v>0.07076964228</v>
      </c>
      <c r="D559" s="61" t="s">
        <v>77</v>
      </c>
      <c r="E559" s="49">
        <f>E556-$E$7</f>
        <v>0.07141338804</v>
      </c>
      <c r="F559" s="3"/>
      <c r="G559" s="3"/>
      <c r="H559" s="61" t="s">
        <v>77</v>
      </c>
      <c r="I559" s="49">
        <f>I556-$E$7</f>
        <v>0.0003233058074</v>
      </c>
      <c r="J559" s="60">
        <f>I559-(I547*A544)</f>
        <v>-0.004704434677</v>
      </c>
      <c r="K559" s="61" t="s">
        <v>77</v>
      </c>
      <c r="L559" s="49">
        <f>L556-$E$7</f>
        <v>0.0698945613</v>
      </c>
      <c r="M559" s="60">
        <f>L559-(L557*A544)</f>
        <v>0.06486682082</v>
      </c>
    </row>
    <row r="560">
      <c r="A560" s="3"/>
      <c r="B560" s="3"/>
      <c r="C560" s="3"/>
      <c r="D560" s="3"/>
      <c r="E560" s="3"/>
      <c r="F560" s="53"/>
      <c r="G560" s="53"/>
      <c r="H560" s="3"/>
      <c r="I560" s="3"/>
      <c r="J560" s="61" t="s">
        <v>86</v>
      </c>
      <c r="K560" s="60">
        <f>K550+G551</f>
        <v>188</v>
      </c>
    </row>
    <row r="561">
      <c r="A561" s="3"/>
      <c r="B561" s="82" t="s">
        <v>64</v>
      </c>
      <c r="C561" s="3"/>
      <c r="D561" s="61" t="s">
        <v>65</v>
      </c>
      <c r="E561" s="54"/>
      <c r="F561" s="3" t="s">
        <v>70</v>
      </c>
      <c r="G561" s="91">
        <f>ROUND(0.05*G562,0)</f>
        <v>1</v>
      </c>
      <c r="H561" s="98" t="s">
        <v>111</v>
      </c>
      <c r="I561" s="104">
        <f>C559-(A564*sum(C557:C558))</f>
        <v>0.0003762144966</v>
      </c>
      <c r="J561" s="3"/>
      <c r="K561" s="4" t="s">
        <v>84</v>
      </c>
      <c r="L561" s="36">
        <f>L559-(A564*L557)</f>
        <v>0.06486682082</v>
      </c>
      <c r="M561" s="8"/>
    </row>
    <row r="562">
      <c r="A562" s="3"/>
      <c r="B562" s="3" t="s">
        <v>69</v>
      </c>
      <c r="C562" s="57">
        <f>0.000041472</f>
        <v>0.000041472</v>
      </c>
      <c r="D562" s="3" t="s">
        <v>69</v>
      </c>
      <c r="E562" s="78">
        <f>$E$2</f>
        <v>0.00002618254545</v>
      </c>
      <c r="F562" s="3" t="s">
        <v>73</v>
      </c>
      <c r="G562" s="16">
        <f>200-K560</f>
        <v>12</v>
      </c>
      <c r="H562" s="3" t="s">
        <v>69</v>
      </c>
      <c r="I562" s="57">
        <f>$E$2</f>
        <v>0.00002618254545</v>
      </c>
      <c r="J562" s="3"/>
      <c r="K562" s="3" t="s">
        <v>69</v>
      </c>
      <c r="L562" s="57">
        <f>$E$2</f>
        <v>0.00002618254545</v>
      </c>
      <c r="M562" s="3"/>
    </row>
    <row r="563">
      <c r="A563" s="11" t="s">
        <v>106</v>
      </c>
      <c r="B563" s="3" t="s">
        <v>72</v>
      </c>
      <c r="C563" s="57">
        <f>($G$1*((G562-G561)/G561))*$G$5</f>
        <v>0.000000001706323968</v>
      </c>
      <c r="D563" s="3" t="s">
        <v>72</v>
      </c>
      <c r="E563" s="78">
        <f>$E$3</f>
        <v>0.0000000001551203607</v>
      </c>
      <c r="F563" s="53" t="s">
        <v>75</v>
      </c>
      <c r="G563" s="80">
        <f>sum(C562:C565)+sum(C567:C568)</f>
        <v>0.0006699255075</v>
      </c>
      <c r="H563" s="3" t="s">
        <v>72</v>
      </c>
      <c r="I563" s="57">
        <f>$E$3</f>
        <v>0.0000000001551203607</v>
      </c>
      <c r="J563" s="3"/>
      <c r="K563" s="3" t="s">
        <v>72</v>
      </c>
      <c r="L563" s="57">
        <f>$E$3</f>
        <v>0.0000000001551203607</v>
      </c>
      <c r="M563" s="3"/>
    </row>
    <row r="564">
      <c r="A564" s="106">
        <v>192.0</v>
      </c>
      <c r="B564" s="3" t="s">
        <v>74</v>
      </c>
      <c r="C564" s="57">
        <f>$G$1*((G562-G561)/G561)</f>
        <v>0.000288008</v>
      </c>
      <c r="D564" s="3" t="s">
        <v>74</v>
      </c>
      <c r="E564" s="57">
        <f>$G$1</f>
        <v>0.00002618254545</v>
      </c>
      <c r="F564" s="3" t="s">
        <v>85</v>
      </c>
      <c r="G564" s="60">
        <f>Round(G562/G561,0)</f>
        <v>12</v>
      </c>
      <c r="H564" s="3" t="s">
        <v>74</v>
      </c>
      <c r="I564" s="57">
        <f>$G$1</f>
        <v>0.00002618254545</v>
      </c>
      <c r="J564" s="3"/>
      <c r="K564" s="8" t="s">
        <v>74</v>
      </c>
      <c r="L564" s="57">
        <f>$G$1</f>
        <v>0.00002618254545</v>
      </c>
      <c r="M564" s="3"/>
    </row>
    <row r="565">
      <c r="A565" s="3"/>
      <c r="B565" s="3" t="s">
        <v>76</v>
      </c>
      <c r="C565" s="57">
        <f>$C$5</f>
        <v>0.0000000003102407215</v>
      </c>
      <c r="D565" s="3"/>
      <c r="E565" s="3"/>
      <c r="F565" s="3"/>
      <c r="G565" s="3"/>
      <c r="H565" s="3"/>
      <c r="I565" s="3"/>
      <c r="J565" s="3"/>
      <c r="K565" s="3"/>
      <c r="L565" s="3"/>
      <c r="M565" s="8"/>
    </row>
    <row r="566">
      <c r="A566" s="60">
        <f>A556+A564</f>
        <v>35486</v>
      </c>
      <c r="B566" s="61" t="s">
        <v>77</v>
      </c>
      <c r="C566" s="73">
        <f>(E559-(E557*A564))-sum(C562:C565)</f>
        <v>0.06605616554</v>
      </c>
      <c r="D566" s="61" t="s">
        <v>77</v>
      </c>
      <c r="E566" s="49">
        <f>(E559-(A564*E557))-(sum(E562:E564))</f>
        <v>0.06633328231</v>
      </c>
      <c r="F566" s="3"/>
      <c r="G566" s="3"/>
      <c r="H566" s="61" t="s">
        <v>77</v>
      </c>
      <c r="I566" s="49">
        <f>(I561-(sum(I562:I564)))</f>
        <v>0.0003238492506</v>
      </c>
      <c r="J566" s="3"/>
      <c r="K566" s="4" t="s">
        <v>77</v>
      </c>
      <c r="L566" s="49">
        <f>(L561-(sum(L562:L564)))</f>
        <v>0.06481445557</v>
      </c>
      <c r="M566" s="3"/>
    </row>
    <row r="567">
      <c r="A567" s="3"/>
      <c r="B567" s="3" t="s">
        <v>80</v>
      </c>
      <c r="C567" s="57">
        <f>($G$1*(((G562-G561)/G561)+1))</f>
        <v>0.0003141905455</v>
      </c>
      <c r="D567" s="3" t="s">
        <v>81</v>
      </c>
      <c r="E567" s="57">
        <f>$E$7</f>
        <v>0.00002618614835</v>
      </c>
      <c r="F567" s="3"/>
      <c r="G567" s="67"/>
      <c r="H567" s="3" t="s">
        <v>81</v>
      </c>
      <c r="I567" s="57">
        <f>$E$7</f>
        <v>0.00002618614835</v>
      </c>
      <c r="J567" s="3"/>
      <c r="K567" s="3" t="s">
        <v>81</v>
      </c>
      <c r="L567" s="57">
        <f>$E$7</f>
        <v>0.00002618614835</v>
      </c>
      <c r="M567" s="60"/>
    </row>
    <row r="568">
      <c r="A568" s="3"/>
      <c r="B568" s="3" t="s">
        <v>82</v>
      </c>
      <c r="C568" s="57">
        <f>$G$1+((128*5E-11)*(G564-1))</f>
        <v>0.00002625294545</v>
      </c>
      <c r="D568" s="3"/>
      <c r="E568" s="3"/>
      <c r="F568" s="3"/>
      <c r="G568" s="3"/>
      <c r="H568" s="3"/>
      <c r="I568" s="3"/>
      <c r="J568" s="60"/>
      <c r="K568" s="8"/>
      <c r="L568" s="3"/>
      <c r="M568" s="8"/>
    </row>
    <row r="569">
      <c r="A569" s="3"/>
      <c r="B569" s="61" t="s">
        <v>77</v>
      </c>
      <c r="C569" s="49">
        <f>C566-(sum(C567:C568))</f>
        <v>0.06571572205</v>
      </c>
      <c r="D569" s="61" t="s">
        <v>77</v>
      </c>
      <c r="E569" s="49">
        <f>E566-$E$7</f>
        <v>0.06630709616</v>
      </c>
      <c r="F569" s="3"/>
      <c r="G569" s="3"/>
      <c r="H569" s="61" t="s">
        <v>77</v>
      </c>
      <c r="I569" s="49">
        <f>I566-$E$7</f>
        <v>0.0002976631022</v>
      </c>
      <c r="J569" s="60">
        <f>I569-(I557*A554)</f>
        <v>-0.004730077382</v>
      </c>
      <c r="K569" s="61" t="s">
        <v>77</v>
      </c>
      <c r="L569" s="49">
        <f>L566-$E$7</f>
        <v>0.06478826943</v>
      </c>
      <c r="M569" s="60">
        <f>L569-(L567*A554)</f>
        <v>0.05976052894</v>
      </c>
    </row>
    <row r="570">
      <c r="A570" s="3"/>
      <c r="B570" s="3"/>
      <c r="C570" s="3"/>
      <c r="D570" s="3"/>
      <c r="E570" s="3"/>
      <c r="F570" s="53"/>
      <c r="G570" s="53"/>
      <c r="H570" s="3"/>
      <c r="I570" s="3"/>
      <c r="J570" s="61" t="s">
        <v>86</v>
      </c>
      <c r="K570" s="60">
        <f>K560+G561</f>
        <v>189</v>
      </c>
    </row>
    <row r="571">
      <c r="A571" s="3"/>
      <c r="B571" s="82" t="s">
        <v>64</v>
      </c>
      <c r="C571" s="3"/>
      <c r="D571" s="61" t="s">
        <v>65</v>
      </c>
      <c r="E571" s="54"/>
      <c r="F571" s="3" t="s">
        <v>70</v>
      </c>
      <c r="G571" s="91">
        <f>ROUND(0.05*G572,0)</f>
        <v>1</v>
      </c>
      <c r="H571" s="98" t="s">
        <v>111</v>
      </c>
      <c r="I571" s="104">
        <f>C569-(A574*sum(C567:C568))</f>
        <v>0.0003505717914</v>
      </c>
      <c r="J571" s="3"/>
      <c r="K571" s="4" t="s">
        <v>84</v>
      </c>
      <c r="L571" s="36">
        <f>L569-(A574*L567)</f>
        <v>0.05976052894</v>
      </c>
      <c r="M571" s="8"/>
    </row>
    <row r="572">
      <c r="A572" s="3"/>
      <c r="B572" s="3" t="s">
        <v>69</v>
      </c>
      <c r="C572" s="57">
        <f>0.000041472</f>
        <v>0.000041472</v>
      </c>
      <c r="D572" s="3" t="s">
        <v>69</v>
      </c>
      <c r="E572" s="78">
        <f>$E$2</f>
        <v>0.00002618254545</v>
      </c>
      <c r="F572" s="3" t="s">
        <v>73</v>
      </c>
      <c r="G572" s="16">
        <f>200-K570</f>
        <v>11</v>
      </c>
      <c r="H572" s="3" t="s">
        <v>69</v>
      </c>
      <c r="I572" s="57">
        <f>$E$2</f>
        <v>0.00002618254545</v>
      </c>
      <c r="J572" s="3"/>
      <c r="K572" s="3" t="s">
        <v>69</v>
      </c>
      <c r="L572" s="57">
        <f>$E$2</f>
        <v>0.00002618254545</v>
      </c>
      <c r="M572" s="3"/>
    </row>
    <row r="573">
      <c r="A573" s="11" t="s">
        <v>106</v>
      </c>
      <c r="B573" s="3" t="s">
        <v>72</v>
      </c>
      <c r="C573" s="57">
        <f>($G$1*((G572-G571)/G571))*$G$5</f>
        <v>0.000000001551203607</v>
      </c>
      <c r="D573" s="3" t="s">
        <v>72</v>
      </c>
      <c r="E573" s="78">
        <f>$E$3</f>
        <v>0.0000000001551203607</v>
      </c>
      <c r="F573" s="53" t="s">
        <v>75</v>
      </c>
      <c r="G573" s="80">
        <f>sum(C572:C575)+sum(C577:C578)</f>
        <v>0.0006175538614</v>
      </c>
      <c r="H573" s="3" t="s">
        <v>72</v>
      </c>
      <c r="I573" s="57">
        <f>$E$3</f>
        <v>0.0000000001551203607</v>
      </c>
      <c r="J573" s="3"/>
      <c r="K573" s="3" t="s">
        <v>72</v>
      </c>
      <c r="L573" s="57">
        <f>$E$3</f>
        <v>0.0000000001551203607</v>
      </c>
      <c r="M573" s="3"/>
    </row>
    <row r="574">
      <c r="A574" s="106">
        <v>192.0</v>
      </c>
      <c r="B574" s="3" t="s">
        <v>74</v>
      </c>
      <c r="C574" s="57">
        <f>$G$1*((G572-G571)/G571)</f>
        <v>0.0002618254545</v>
      </c>
      <c r="D574" s="3" t="s">
        <v>74</v>
      </c>
      <c r="E574" s="57">
        <f>$G$1</f>
        <v>0.00002618254545</v>
      </c>
      <c r="F574" s="3" t="s">
        <v>85</v>
      </c>
      <c r="G574" s="60">
        <f>Round(G572/G571,0)</f>
        <v>11</v>
      </c>
      <c r="H574" s="3" t="s">
        <v>74</v>
      </c>
      <c r="I574" s="57">
        <f>$G$1</f>
        <v>0.00002618254545</v>
      </c>
      <c r="J574" s="3"/>
      <c r="K574" s="8" t="s">
        <v>74</v>
      </c>
      <c r="L574" s="57">
        <f>$G$1</f>
        <v>0.00002618254545</v>
      </c>
      <c r="M574" s="3"/>
    </row>
    <row r="575">
      <c r="A575" s="3"/>
      <c r="B575" s="3" t="s">
        <v>76</v>
      </c>
      <c r="C575" s="57">
        <f>$C$5</f>
        <v>0.0000000003102407215</v>
      </c>
      <c r="D575" s="3"/>
      <c r="E575" s="3"/>
      <c r="F575" s="3"/>
      <c r="G575" s="3"/>
      <c r="H575" s="3"/>
      <c r="I575" s="3"/>
      <c r="J575" s="3"/>
      <c r="K575" s="3"/>
      <c r="L575" s="3"/>
      <c r="M575" s="8"/>
    </row>
    <row r="576">
      <c r="A576" s="60">
        <f>A566+A574</f>
        <v>35678</v>
      </c>
      <c r="B576" s="61" t="s">
        <v>77</v>
      </c>
      <c r="C576" s="73">
        <f>(E569-(E567*A574))-sum(C572:C575)</f>
        <v>0.06097605636</v>
      </c>
      <c r="D576" s="61" t="s">
        <v>77</v>
      </c>
      <c r="E576" s="49">
        <f>(E569-(A574*E567))-(sum(E572:E574))</f>
        <v>0.06122699043</v>
      </c>
      <c r="F576" s="3"/>
      <c r="G576" s="3"/>
      <c r="H576" s="61" t="s">
        <v>77</v>
      </c>
      <c r="I576" s="49">
        <f>(I571-(sum(I572:I574)))</f>
        <v>0.0002982065454</v>
      </c>
      <c r="J576" s="3"/>
      <c r="K576" s="4" t="s">
        <v>77</v>
      </c>
      <c r="L576" s="49">
        <f>(L571-(sum(L572:L574)))</f>
        <v>0.0597081637</v>
      </c>
      <c r="M576" s="3"/>
    </row>
    <row r="577">
      <c r="A577" s="3"/>
      <c r="B577" s="3" t="s">
        <v>80</v>
      </c>
      <c r="C577" s="57">
        <f>($G$1*(((G572-G571)/G571)+1))</f>
        <v>0.000288008</v>
      </c>
      <c r="D577" s="3" t="s">
        <v>81</v>
      </c>
      <c r="E577" s="57">
        <f>$E$7</f>
        <v>0.00002618614835</v>
      </c>
      <c r="F577" s="3"/>
      <c r="G577" s="67"/>
      <c r="H577" s="3" t="s">
        <v>81</v>
      </c>
      <c r="I577" s="57">
        <f>$E$7</f>
        <v>0.00002618614835</v>
      </c>
      <c r="J577" s="3"/>
      <c r="K577" s="3" t="s">
        <v>81</v>
      </c>
      <c r="L577" s="57">
        <f>$E$7</f>
        <v>0.00002618614835</v>
      </c>
      <c r="M577" s="60"/>
    </row>
    <row r="578">
      <c r="A578" s="3"/>
      <c r="B578" s="3" t="s">
        <v>82</v>
      </c>
      <c r="C578" s="57">
        <f>$G$1+((128*5E-11)*(G574-1))</f>
        <v>0.00002624654545</v>
      </c>
      <c r="D578" s="3"/>
      <c r="E578" s="3"/>
      <c r="F578" s="3"/>
      <c r="G578" s="3"/>
      <c r="H578" s="3"/>
      <c r="I578" s="3"/>
      <c r="J578" s="60"/>
      <c r="K578" s="8"/>
      <c r="L578" s="3"/>
      <c r="M578" s="8"/>
    </row>
    <row r="579">
      <c r="A579" s="3"/>
      <c r="B579" s="61" t="s">
        <v>77</v>
      </c>
      <c r="C579" s="49">
        <f>C576-(sum(C577:C578))</f>
        <v>0.06066180181</v>
      </c>
      <c r="D579" s="61" t="s">
        <v>77</v>
      </c>
      <c r="E579" s="49">
        <f>E576-$E$7</f>
        <v>0.06120080428</v>
      </c>
      <c r="F579" s="3"/>
      <c r="G579" s="3"/>
      <c r="H579" s="61" t="s">
        <v>77</v>
      </c>
      <c r="I579" s="49">
        <f>I576-$E$7</f>
        <v>0.000272020397</v>
      </c>
      <c r="J579" s="60">
        <f>I579-(I567*A564)</f>
        <v>-0.004755720087</v>
      </c>
      <c r="K579" s="61" t="s">
        <v>77</v>
      </c>
      <c r="L579" s="49">
        <f>L576-$E$7</f>
        <v>0.05968197755</v>
      </c>
      <c r="M579" s="60">
        <f>L579-(L577*A564)</f>
        <v>0.05465423706</v>
      </c>
    </row>
    <row r="580">
      <c r="A580" s="3"/>
      <c r="B580" s="3"/>
      <c r="C580" s="3"/>
      <c r="D580" s="3"/>
      <c r="E580" s="3"/>
      <c r="F580" s="53"/>
      <c r="G580" s="53"/>
      <c r="H580" s="3"/>
      <c r="I580" s="3"/>
      <c r="J580" s="61" t="s">
        <v>86</v>
      </c>
      <c r="K580" s="60">
        <f>K570+G571</f>
        <v>190</v>
      </c>
    </row>
    <row r="581">
      <c r="A581" s="3"/>
      <c r="B581" s="82" t="s">
        <v>64</v>
      </c>
      <c r="C581" s="3"/>
      <c r="D581" s="61" t="s">
        <v>65</v>
      </c>
      <c r="E581" s="54"/>
      <c r="F581" s="3" t="s">
        <v>70</v>
      </c>
      <c r="G581" s="91">
        <f>ROUND(0.05*G582,0)</f>
        <v>1</v>
      </c>
      <c r="H581" s="98" t="s">
        <v>111</v>
      </c>
      <c r="I581" s="104">
        <f>C579-(A584*sum(C577:C578))</f>
        <v>0.0003249290863</v>
      </c>
      <c r="J581" s="3"/>
      <c r="K581" s="4" t="s">
        <v>84</v>
      </c>
      <c r="L581" s="36">
        <f>L579-(A584*L577)</f>
        <v>0.05465423706</v>
      </c>
      <c r="M581" s="8"/>
    </row>
    <row r="582">
      <c r="A582" s="3"/>
      <c r="B582" s="3" t="s">
        <v>69</v>
      </c>
      <c r="C582" s="57">
        <f>0.000041472</f>
        <v>0.000041472</v>
      </c>
      <c r="D582" s="3" t="s">
        <v>69</v>
      </c>
      <c r="E582" s="78">
        <f>$E$2</f>
        <v>0.00002618254545</v>
      </c>
      <c r="F582" s="3" t="s">
        <v>73</v>
      </c>
      <c r="G582" s="16">
        <f>200-K580</f>
        <v>10</v>
      </c>
      <c r="H582" s="3" t="s">
        <v>69</v>
      </c>
      <c r="I582" s="57">
        <f>$E$2</f>
        <v>0.00002618254545</v>
      </c>
      <c r="J582" s="3"/>
      <c r="K582" s="3" t="s">
        <v>69</v>
      </c>
      <c r="L582" s="57">
        <f>$E$2</f>
        <v>0.00002618254545</v>
      </c>
      <c r="M582" s="3"/>
    </row>
    <row r="583">
      <c r="A583" s="11" t="s">
        <v>106</v>
      </c>
      <c r="B583" s="3" t="s">
        <v>72</v>
      </c>
      <c r="C583" s="57">
        <f>($G$1*((G582-G581)/G581))*$G$5</f>
        <v>0.000000001396083247</v>
      </c>
      <c r="D583" s="3" t="s">
        <v>72</v>
      </c>
      <c r="E583" s="78">
        <f>$E$3</f>
        <v>0.0000000001551203607</v>
      </c>
      <c r="F583" s="53" t="s">
        <v>75</v>
      </c>
      <c r="G583" s="80">
        <f>sum(C582:C585)+sum(C587:C588)</f>
        <v>0.0005651822154</v>
      </c>
      <c r="H583" s="3" t="s">
        <v>72</v>
      </c>
      <c r="I583" s="57">
        <f>$E$3</f>
        <v>0.0000000001551203607</v>
      </c>
      <c r="J583" s="3"/>
      <c r="K583" s="3" t="s">
        <v>72</v>
      </c>
      <c r="L583" s="57">
        <f>$E$3</f>
        <v>0.0000000001551203607</v>
      </c>
      <c r="M583" s="3"/>
    </row>
    <row r="584">
      <c r="A584" s="106">
        <v>192.0</v>
      </c>
      <c r="B584" s="3" t="s">
        <v>74</v>
      </c>
      <c r="C584" s="57">
        <f>$G$1*((G582-G581)/G581)</f>
        <v>0.0002356429091</v>
      </c>
      <c r="D584" s="3" t="s">
        <v>74</v>
      </c>
      <c r="E584" s="57">
        <f>$G$1</f>
        <v>0.00002618254545</v>
      </c>
      <c r="F584" s="3" t="s">
        <v>85</v>
      </c>
      <c r="G584" s="60">
        <f>Round(G582/G581,0)</f>
        <v>10</v>
      </c>
      <c r="H584" s="3" t="s">
        <v>74</v>
      </c>
      <c r="I584" s="57">
        <f>$G$1</f>
        <v>0.00002618254545</v>
      </c>
      <c r="J584" s="3"/>
      <c r="K584" s="8" t="s">
        <v>74</v>
      </c>
      <c r="L584" s="57">
        <f>$G$1</f>
        <v>0.00002618254545</v>
      </c>
      <c r="M584" s="3"/>
    </row>
    <row r="585">
      <c r="A585" s="3"/>
      <c r="B585" s="3" t="s">
        <v>76</v>
      </c>
      <c r="C585" s="57">
        <f>$C$5</f>
        <v>0.0000000003102407215</v>
      </c>
      <c r="D585" s="3"/>
      <c r="E585" s="3"/>
      <c r="F585" s="3"/>
      <c r="G585" s="3"/>
      <c r="H585" s="3"/>
      <c r="I585" s="3"/>
      <c r="J585" s="3"/>
      <c r="K585" s="3"/>
      <c r="L585" s="3"/>
      <c r="M585" s="8"/>
    </row>
    <row r="586">
      <c r="A586" s="60">
        <f>A576+A584</f>
        <v>35870</v>
      </c>
      <c r="B586" s="61" t="s">
        <v>77</v>
      </c>
      <c r="C586" s="73">
        <f>(E579-(E577*A584))-sum(C582:C585)</f>
        <v>0.05589594718</v>
      </c>
      <c r="D586" s="61" t="s">
        <v>77</v>
      </c>
      <c r="E586" s="49">
        <f>(E579-(A584*E577))-(sum(E582:E584))</f>
        <v>0.05612069855</v>
      </c>
      <c r="F586" s="3"/>
      <c r="G586" s="3"/>
      <c r="H586" s="61" t="s">
        <v>77</v>
      </c>
      <c r="I586" s="49">
        <f>(I581-(sum(I582:I584)))</f>
        <v>0.0002725638402</v>
      </c>
      <c r="J586" s="3"/>
      <c r="K586" s="4" t="s">
        <v>77</v>
      </c>
      <c r="L586" s="49">
        <f>(L581-(sum(L582:L584)))</f>
        <v>0.05460187182</v>
      </c>
      <c r="M586" s="3"/>
    </row>
    <row r="587">
      <c r="A587" s="3"/>
      <c r="B587" s="3" t="s">
        <v>80</v>
      </c>
      <c r="C587" s="57">
        <f>($G$1*(((G582-G581)/G581)+1))</f>
        <v>0.0002618254545</v>
      </c>
      <c r="D587" s="3" t="s">
        <v>81</v>
      </c>
      <c r="E587" s="57">
        <f>$E$7</f>
        <v>0.00002618614835</v>
      </c>
      <c r="F587" s="3"/>
      <c r="G587" s="67"/>
      <c r="H587" s="3" t="s">
        <v>81</v>
      </c>
      <c r="I587" s="57">
        <f>$E$7</f>
        <v>0.00002618614835</v>
      </c>
      <c r="J587" s="3"/>
      <c r="K587" s="3" t="s">
        <v>81</v>
      </c>
      <c r="L587" s="57">
        <f>$E$7</f>
        <v>0.00002618614835</v>
      </c>
      <c r="M587" s="60"/>
    </row>
    <row r="588">
      <c r="A588" s="3"/>
      <c r="B588" s="3" t="s">
        <v>82</v>
      </c>
      <c r="C588" s="57">
        <f>$G$1+((128*5E-11)*(G584-1))</f>
        <v>0.00002624014545</v>
      </c>
      <c r="D588" s="3"/>
      <c r="E588" s="3"/>
      <c r="F588" s="3"/>
      <c r="G588" s="3"/>
      <c r="H588" s="3"/>
      <c r="I588" s="3"/>
      <c r="J588" s="60"/>
      <c r="K588" s="8"/>
      <c r="L588" s="3"/>
      <c r="M588" s="8"/>
    </row>
    <row r="589">
      <c r="A589" s="3"/>
      <c r="B589" s="61" t="s">
        <v>77</v>
      </c>
      <c r="C589" s="49">
        <f>C586-(sum(C587:C588))</f>
        <v>0.05560788158</v>
      </c>
      <c r="D589" s="61" t="s">
        <v>77</v>
      </c>
      <c r="E589" s="49">
        <f>E586-$E$7</f>
        <v>0.0560945124</v>
      </c>
      <c r="F589" s="3"/>
      <c r="G589" s="3"/>
      <c r="H589" s="61" t="s">
        <v>77</v>
      </c>
      <c r="I589" s="49">
        <f>I586-$E$7</f>
        <v>0.0002463776919</v>
      </c>
      <c r="J589" s="60">
        <f>I589-(I577*A574)</f>
        <v>-0.004781362792</v>
      </c>
      <c r="K589" s="61" t="s">
        <v>77</v>
      </c>
      <c r="L589" s="49">
        <f>L586-$E$7</f>
        <v>0.05457568567</v>
      </c>
      <c r="M589" s="60">
        <f>L589-(L587*A574)</f>
        <v>0.04954794519</v>
      </c>
    </row>
    <row r="590">
      <c r="A590" s="3"/>
      <c r="B590" s="3"/>
      <c r="C590" s="3"/>
      <c r="D590" s="3"/>
      <c r="E590" s="3"/>
      <c r="F590" s="53"/>
      <c r="G590" s="53"/>
      <c r="H590" s="3"/>
      <c r="I590" s="3"/>
      <c r="J590" s="61" t="s">
        <v>86</v>
      </c>
      <c r="K590" s="60">
        <f>K580+G581</f>
        <v>191</v>
      </c>
    </row>
    <row r="591">
      <c r="A591" s="3"/>
      <c r="B591" s="82" t="s">
        <v>64</v>
      </c>
      <c r="C591" s="3"/>
      <c r="D591" s="61" t="s">
        <v>65</v>
      </c>
      <c r="E591" s="54"/>
      <c r="F591" s="3" t="s">
        <v>70</v>
      </c>
      <c r="G591" s="91">
        <f>1</f>
        <v>1</v>
      </c>
      <c r="H591" s="98" t="s">
        <v>111</v>
      </c>
      <c r="I591" s="104">
        <f>C589-(A594*sum(C587:C588))</f>
        <v>0.0002992863811</v>
      </c>
      <c r="J591" s="3"/>
      <c r="K591" s="4" t="s">
        <v>84</v>
      </c>
      <c r="L591" s="36">
        <f>L589-(A594*L587)</f>
        <v>0.04954794519</v>
      </c>
      <c r="M591" s="8"/>
    </row>
    <row r="592">
      <c r="A592" s="3"/>
      <c r="B592" s="3" t="s">
        <v>69</v>
      </c>
      <c r="C592" s="57">
        <f>0.000041472</f>
        <v>0.000041472</v>
      </c>
      <c r="D592" s="3" t="s">
        <v>69</v>
      </c>
      <c r="E592" s="78">
        <f>$E$2</f>
        <v>0.00002618254545</v>
      </c>
      <c r="F592" s="3" t="s">
        <v>73</v>
      </c>
      <c r="G592" s="16">
        <f>200-K590</f>
        <v>9</v>
      </c>
      <c r="H592" s="3" t="s">
        <v>69</v>
      </c>
      <c r="I592" s="57">
        <f>$E$2</f>
        <v>0.00002618254545</v>
      </c>
      <c r="J592" s="3"/>
      <c r="K592" s="3" t="s">
        <v>69</v>
      </c>
      <c r="L592" s="57">
        <f>$E$2</f>
        <v>0.00002618254545</v>
      </c>
      <c r="M592" s="3"/>
    </row>
    <row r="593">
      <c r="A593" s="11" t="s">
        <v>106</v>
      </c>
      <c r="B593" s="3" t="s">
        <v>72</v>
      </c>
      <c r="C593" s="57">
        <f>($G$1*((G592-G591)/G591))*$G$5</f>
        <v>0.000000001240962886</v>
      </c>
      <c r="D593" s="3" t="s">
        <v>72</v>
      </c>
      <c r="E593" s="78">
        <f>$E$3</f>
        <v>0.0000000001551203607</v>
      </c>
      <c r="F593" s="53" t="s">
        <v>75</v>
      </c>
      <c r="G593" s="80">
        <f>sum(C592:C595)+sum(C597:C598)</f>
        <v>0.0005128105694</v>
      </c>
      <c r="H593" s="3" t="s">
        <v>72</v>
      </c>
      <c r="I593" s="57">
        <f>$E$3</f>
        <v>0.0000000001551203607</v>
      </c>
      <c r="J593" s="3"/>
      <c r="K593" s="3" t="s">
        <v>72</v>
      </c>
      <c r="L593" s="57">
        <f>$E$3</f>
        <v>0.0000000001551203607</v>
      </c>
      <c r="M593" s="3"/>
    </row>
    <row r="594">
      <c r="A594" s="106">
        <v>192.0</v>
      </c>
      <c r="B594" s="3" t="s">
        <v>74</v>
      </c>
      <c r="C594" s="57">
        <f>$G$1*((G592-G591)/G591)</f>
        <v>0.0002094603636</v>
      </c>
      <c r="D594" s="3" t="s">
        <v>74</v>
      </c>
      <c r="E594" s="57">
        <f>$G$1</f>
        <v>0.00002618254545</v>
      </c>
      <c r="F594" s="3" t="s">
        <v>85</v>
      </c>
      <c r="G594" s="60">
        <f>Round(G592/G591,0)</f>
        <v>9</v>
      </c>
      <c r="H594" s="3" t="s">
        <v>74</v>
      </c>
      <c r="I594" s="57">
        <f>$G$1</f>
        <v>0.00002618254545</v>
      </c>
      <c r="J594" s="3"/>
      <c r="K594" s="8" t="s">
        <v>74</v>
      </c>
      <c r="L594" s="57">
        <f>$G$1</f>
        <v>0.00002618254545</v>
      </c>
      <c r="M594" s="3"/>
    </row>
    <row r="595">
      <c r="A595" s="3"/>
      <c r="B595" s="3" t="s">
        <v>76</v>
      </c>
      <c r="C595" s="57">
        <f>$C$5</f>
        <v>0.0000000003102407215</v>
      </c>
      <c r="D595" s="3"/>
      <c r="E595" s="3"/>
      <c r="F595" s="3"/>
      <c r="G595" s="3"/>
      <c r="H595" s="3"/>
      <c r="I595" s="3"/>
      <c r="J595" s="3"/>
      <c r="K595" s="3"/>
      <c r="L595" s="3"/>
      <c r="M595" s="8"/>
    </row>
    <row r="596">
      <c r="A596" s="60">
        <f>A586+A594</f>
        <v>36062</v>
      </c>
      <c r="B596" s="61" t="s">
        <v>77</v>
      </c>
      <c r="C596" s="73">
        <f>(E589-(E587*A594))-sum(C592:C595)</f>
        <v>0.050815838</v>
      </c>
      <c r="D596" s="61" t="s">
        <v>77</v>
      </c>
      <c r="E596" s="49">
        <f>(E589-(A594*E587))-(sum(E592:E594))</f>
        <v>0.05101440667</v>
      </c>
      <c r="F596" s="3"/>
      <c r="G596" s="3"/>
      <c r="H596" s="61" t="s">
        <v>77</v>
      </c>
      <c r="I596" s="49">
        <f>(I591-(sum(I592:I594)))</f>
        <v>0.0002469211351</v>
      </c>
      <c r="J596" s="3"/>
      <c r="K596" s="4" t="s">
        <v>77</v>
      </c>
      <c r="L596" s="49">
        <f>(L591-(sum(L592:L594)))</f>
        <v>0.04949557994</v>
      </c>
      <c r="M596" s="3"/>
    </row>
    <row r="597">
      <c r="A597" s="3"/>
      <c r="B597" s="3" t="s">
        <v>80</v>
      </c>
      <c r="C597" s="57">
        <f>($G$1*(((G592-G591)/G591)+1))</f>
        <v>0.0002356429091</v>
      </c>
      <c r="D597" s="3" t="s">
        <v>81</v>
      </c>
      <c r="E597" s="57">
        <f>$E$7</f>
        <v>0.00002618614835</v>
      </c>
      <c r="F597" s="3"/>
      <c r="G597" s="67"/>
      <c r="H597" s="3" t="s">
        <v>81</v>
      </c>
      <c r="I597" s="57">
        <f>$E$7</f>
        <v>0.00002618614835</v>
      </c>
      <c r="J597" s="3"/>
      <c r="K597" s="3" t="s">
        <v>81</v>
      </c>
      <c r="L597" s="57">
        <f>$E$7</f>
        <v>0.00002618614835</v>
      </c>
      <c r="M597" s="60"/>
    </row>
    <row r="598">
      <c r="A598" s="3"/>
      <c r="B598" s="3" t="s">
        <v>82</v>
      </c>
      <c r="C598" s="57">
        <f>$G$1+((128*5E-11)*(G594-1))</f>
        <v>0.00002623374545</v>
      </c>
      <c r="D598" s="3"/>
      <c r="E598" s="3"/>
      <c r="F598" s="3"/>
      <c r="G598" s="3"/>
      <c r="H598" s="3"/>
      <c r="I598" s="3"/>
      <c r="J598" s="60"/>
      <c r="K598" s="8"/>
      <c r="L598" s="3"/>
      <c r="M598" s="8"/>
    </row>
    <row r="599">
      <c r="A599" s="3"/>
      <c r="B599" s="61" t="s">
        <v>77</v>
      </c>
      <c r="C599" s="49">
        <f>C596-(sum(C597:C598))</f>
        <v>0.05055396135</v>
      </c>
      <c r="D599" s="61" t="s">
        <v>77</v>
      </c>
      <c r="E599" s="49">
        <f>E596-$E$7</f>
        <v>0.05098822052</v>
      </c>
      <c r="F599" s="3"/>
      <c r="G599" s="3"/>
      <c r="H599" s="61" t="s">
        <v>77</v>
      </c>
      <c r="I599" s="49">
        <f>I596-$E$7</f>
        <v>0.0002207349867</v>
      </c>
      <c r="J599" s="60">
        <f>I599-(I587*A584)</f>
        <v>-0.004807005497</v>
      </c>
      <c r="K599" s="61" t="s">
        <v>77</v>
      </c>
      <c r="L599" s="49">
        <f>L596-$E$7</f>
        <v>0.04946939379</v>
      </c>
      <c r="M599" s="60">
        <f>L599-(L597*A584)</f>
        <v>0.04444165331</v>
      </c>
    </row>
    <row r="600">
      <c r="A600" s="3"/>
      <c r="B600" s="3"/>
      <c r="C600" s="3"/>
      <c r="D600" s="3"/>
      <c r="E600" s="3"/>
      <c r="F600" s="53"/>
      <c r="G600" s="53"/>
      <c r="H600" s="3"/>
      <c r="I600" s="3"/>
      <c r="J600" s="61" t="s">
        <v>86</v>
      </c>
      <c r="K600" s="60">
        <f>K590+G591</f>
        <v>192</v>
      </c>
    </row>
    <row r="601">
      <c r="A601" s="3"/>
      <c r="B601" s="82" t="s">
        <v>64</v>
      </c>
      <c r="C601" s="3"/>
      <c r="D601" s="61" t="s">
        <v>65</v>
      </c>
      <c r="E601" s="54"/>
      <c r="F601" s="3" t="s">
        <v>70</v>
      </c>
      <c r="G601" s="91">
        <f>1</f>
        <v>1</v>
      </c>
      <c r="H601" s="98" t="s">
        <v>111</v>
      </c>
      <c r="I601" s="104">
        <f>C599-(A604*sum(C597:C598))</f>
        <v>0.000273643676</v>
      </c>
      <c r="J601" s="3"/>
      <c r="K601" s="4" t="s">
        <v>84</v>
      </c>
      <c r="L601" s="36">
        <f>L599-(A604*L597)</f>
        <v>0.04444165331</v>
      </c>
      <c r="M601" s="8"/>
    </row>
    <row r="602">
      <c r="A602" s="3"/>
      <c r="B602" s="3" t="s">
        <v>69</v>
      </c>
      <c r="C602" s="57">
        <f>0.000041472</f>
        <v>0.000041472</v>
      </c>
      <c r="D602" s="3" t="s">
        <v>69</v>
      </c>
      <c r="E602" s="78">
        <f>$E$2</f>
        <v>0.00002618254545</v>
      </c>
      <c r="F602" s="3" t="s">
        <v>73</v>
      </c>
      <c r="G602" s="16">
        <f>200-K600</f>
        <v>8</v>
      </c>
      <c r="H602" s="3" t="s">
        <v>69</v>
      </c>
      <c r="I602" s="57">
        <f>$E$2</f>
        <v>0.00002618254545</v>
      </c>
      <c r="J602" s="3"/>
      <c r="K602" s="3" t="s">
        <v>69</v>
      </c>
      <c r="L602" s="57">
        <f>$E$2</f>
        <v>0.00002618254545</v>
      </c>
      <c r="M602" s="3"/>
    </row>
    <row r="603">
      <c r="A603" s="11" t="s">
        <v>106</v>
      </c>
      <c r="B603" s="3" t="s">
        <v>72</v>
      </c>
      <c r="C603" s="57">
        <f>($G$1*((G602-G601)/G601))*$G$5</f>
        <v>0.000000001085842525</v>
      </c>
      <c r="D603" s="3" t="s">
        <v>72</v>
      </c>
      <c r="E603" s="78">
        <f>$E$3</f>
        <v>0.0000000001551203607</v>
      </c>
      <c r="F603" s="53" t="s">
        <v>75</v>
      </c>
      <c r="G603" s="80">
        <f>sum(C602:C605)+sum(C607:C608)</f>
        <v>0.0004604389234</v>
      </c>
      <c r="H603" s="3" t="s">
        <v>72</v>
      </c>
      <c r="I603" s="57">
        <f>$E$3</f>
        <v>0.0000000001551203607</v>
      </c>
      <c r="J603" s="3"/>
      <c r="K603" s="3" t="s">
        <v>72</v>
      </c>
      <c r="L603" s="57">
        <f>$E$3</f>
        <v>0.0000000001551203607</v>
      </c>
      <c r="M603" s="3"/>
    </row>
    <row r="604">
      <c r="A604" s="106">
        <v>192.0</v>
      </c>
      <c r="B604" s="3" t="s">
        <v>74</v>
      </c>
      <c r="C604" s="57">
        <f>$G$1*((G602-G601)/G601)</f>
        <v>0.0001832778182</v>
      </c>
      <c r="D604" s="3" t="s">
        <v>74</v>
      </c>
      <c r="E604" s="57">
        <f>$G$1</f>
        <v>0.00002618254545</v>
      </c>
      <c r="F604" s="3" t="s">
        <v>85</v>
      </c>
      <c r="G604" s="60">
        <f>Round(G602/G601,0)</f>
        <v>8</v>
      </c>
      <c r="H604" s="3" t="s">
        <v>74</v>
      </c>
      <c r="I604" s="57">
        <f>$G$1</f>
        <v>0.00002618254545</v>
      </c>
      <c r="J604" s="3"/>
      <c r="K604" s="8" t="s">
        <v>74</v>
      </c>
      <c r="L604" s="57">
        <f>$G$1</f>
        <v>0.00002618254545</v>
      </c>
      <c r="M604" s="3"/>
    </row>
    <row r="605">
      <c r="A605" s="3"/>
      <c r="B605" s="3" t="s">
        <v>76</v>
      </c>
      <c r="C605" s="57">
        <f>$C$5</f>
        <v>0.0000000003102407215</v>
      </c>
      <c r="D605" s="3"/>
      <c r="E605" s="3"/>
      <c r="F605" s="3"/>
      <c r="G605" s="3"/>
      <c r="H605" s="3"/>
      <c r="I605" s="3"/>
      <c r="J605" s="3"/>
      <c r="K605" s="3"/>
      <c r="L605" s="3"/>
      <c r="M605" s="8"/>
    </row>
    <row r="606">
      <c r="A606" s="60">
        <f>A596+A604</f>
        <v>36254</v>
      </c>
      <c r="B606" s="61" t="s">
        <v>77</v>
      </c>
      <c r="C606" s="73">
        <f>(E599-(E597*A604))-sum(C602:C605)</f>
        <v>0.04573572883</v>
      </c>
      <c r="D606" s="61" t="s">
        <v>77</v>
      </c>
      <c r="E606" s="49">
        <f>(E599-(A604*E597))-(sum(E602:E604))</f>
        <v>0.04590811479</v>
      </c>
      <c r="F606" s="3"/>
      <c r="G606" s="3"/>
      <c r="H606" s="61" t="s">
        <v>77</v>
      </c>
      <c r="I606" s="49">
        <f>(I601-(sum(I602:I604)))</f>
        <v>0.0002212784299</v>
      </c>
      <c r="J606" s="3"/>
      <c r="K606" s="4" t="s">
        <v>77</v>
      </c>
      <c r="L606" s="49">
        <f>(L601-(sum(L602:L604)))</f>
        <v>0.04438928806</v>
      </c>
      <c r="M606" s="3"/>
    </row>
    <row r="607">
      <c r="A607" s="3"/>
      <c r="B607" s="3" t="s">
        <v>80</v>
      </c>
      <c r="C607" s="57">
        <f>($G$1*(((G602-G601)/G601)+1))</f>
        <v>0.0002094603636</v>
      </c>
      <c r="D607" s="3" t="s">
        <v>81</v>
      </c>
      <c r="E607" s="57">
        <f>$E$7</f>
        <v>0.00002618614835</v>
      </c>
      <c r="F607" s="3"/>
      <c r="G607" s="67"/>
      <c r="H607" s="3" t="s">
        <v>81</v>
      </c>
      <c r="I607" s="57">
        <f>$E$7</f>
        <v>0.00002618614835</v>
      </c>
      <c r="J607" s="3"/>
      <c r="K607" s="3" t="s">
        <v>81</v>
      </c>
      <c r="L607" s="57">
        <f>$E$7</f>
        <v>0.00002618614835</v>
      </c>
      <c r="M607" s="60"/>
    </row>
    <row r="608">
      <c r="A608" s="3"/>
      <c r="B608" s="3" t="s">
        <v>82</v>
      </c>
      <c r="C608" s="57">
        <f>$G$1+((128*5E-11)*(G604-1))</f>
        <v>0.00002622734545</v>
      </c>
      <c r="D608" s="3"/>
      <c r="E608" s="3"/>
      <c r="F608" s="3"/>
      <c r="G608" s="3"/>
      <c r="H608" s="3"/>
      <c r="I608" s="3"/>
      <c r="J608" s="60"/>
      <c r="K608" s="8"/>
      <c r="L608" s="3"/>
      <c r="M608" s="8"/>
    </row>
    <row r="609">
      <c r="A609" s="3"/>
      <c r="B609" s="61" t="s">
        <v>77</v>
      </c>
      <c r="C609" s="49">
        <f>C606-(sum(C607:C608))</f>
        <v>0.04550004112</v>
      </c>
      <c r="D609" s="61" t="s">
        <v>77</v>
      </c>
      <c r="E609" s="49">
        <f>E606-$E$7</f>
        <v>0.04588192865</v>
      </c>
      <c r="F609" s="3"/>
      <c r="G609" s="3"/>
      <c r="H609" s="61" t="s">
        <v>77</v>
      </c>
      <c r="I609" s="49">
        <f>I606-$E$7</f>
        <v>0.0001950922816</v>
      </c>
      <c r="J609" s="60">
        <f>I609-(I597*A594)</f>
        <v>-0.004832648202</v>
      </c>
      <c r="K609" s="61" t="s">
        <v>77</v>
      </c>
      <c r="L609" s="49">
        <f>L606-$E$7</f>
        <v>0.04436310191</v>
      </c>
      <c r="M609" s="60">
        <f>L609-(L607*A594)</f>
        <v>0.03933536143</v>
      </c>
    </row>
    <row r="610">
      <c r="A610" s="3"/>
      <c r="B610" s="3"/>
      <c r="C610" s="3"/>
      <c r="D610" s="3"/>
      <c r="E610" s="3"/>
      <c r="F610" s="53"/>
      <c r="G610" s="53"/>
      <c r="H610" s="3"/>
      <c r="I610" s="3"/>
      <c r="J610" s="61" t="s">
        <v>86</v>
      </c>
      <c r="K610" s="60">
        <f>K600+G601</f>
        <v>193</v>
      </c>
    </row>
    <row r="611">
      <c r="A611" s="3"/>
      <c r="B611" s="82" t="s">
        <v>64</v>
      </c>
      <c r="C611" s="3"/>
      <c r="D611" s="61" t="s">
        <v>65</v>
      </c>
      <c r="E611" s="54"/>
      <c r="F611" s="3" t="s">
        <v>70</v>
      </c>
      <c r="G611" s="91">
        <f>1</f>
        <v>1</v>
      </c>
      <c r="H611" s="98" t="s">
        <v>111</v>
      </c>
      <c r="I611" s="104">
        <f>C609-(A614*sum(C607:C608))</f>
        <v>0.0002480009708</v>
      </c>
      <c r="J611" s="3"/>
      <c r="K611" s="4" t="s">
        <v>84</v>
      </c>
      <c r="L611" s="36">
        <f>L609-(A614*L607)</f>
        <v>0.03933536143</v>
      </c>
      <c r="M611" s="8"/>
    </row>
    <row r="612">
      <c r="A612" s="3"/>
      <c r="B612" s="3" t="s">
        <v>69</v>
      </c>
      <c r="C612" s="57">
        <f>0.000041472</f>
        <v>0.000041472</v>
      </c>
      <c r="D612" s="3" t="s">
        <v>69</v>
      </c>
      <c r="E612" s="78">
        <f>$E$2</f>
        <v>0.00002618254545</v>
      </c>
      <c r="F612" s="3" t="s">
        <v>73</v>
      </c>
      <c r="G612" s="16">
        <f>200-K610</f>
        <v>7</v>
      </c>
      <c r="H612" s="3" t="s">
        <v>69</v>
      </c>
      <c r="I612" s="57">
        <f>$E$2</f>
        <v>0.00002618254545</v>
      </c>
      <c r="J612" s="3"/>
      <c r="K612" s="3" t="s">
        <v>69</v>
      </c>
      <c r="L612" s="57">
        <f>$E$2</f>
        <v>0.00002618254545</v>
      </c>
      <c r="M612" s="3"/>
    </row>
    <row r="613">
      <c r="A613" s="11" t="s">
        <v>106</v>
      </c>
      <c r="B613" s="3" t="s">
        <v>72</v>
      </c>
      <c r="C613" s="57">
        <f>($G$1*((G612-G611)/G611))*$G$5</f>
        <v>0.0000000009307221644</v>
      </c>
      <c r="D613" s="3" t="s">
        <v>72</v>
      </c>
      <c r="E613" s="78">
        <f>$E$3</f>
        <v>0.0000000001551203607</v>
      </c>
      <c r="F613" s="53" t="s">
        <v>75</v>
      </c>
      <c r="G613" s="80">
        <f>sum(C612:C615)+sum(C617:C618)</f>
        <v>0.0004080672773</v>
      </c>
      <c r="H613" s="3" t="s">
        <v>72</v>
      </c>
      <c r="I613" s="57">
        <f>$E$3</f>
        <v>0.0000000001551203607</v>
      </c>
      <c r="J613" s="3"/>
      <c r="K613" s="3" t="s">
        <v>72</v>
      </c>
      <c r="L613" s="57">
        <f>$E$3</f>
        <v>0.0000000001551203607</v>
      </c>
      <c r="M613" s="3"/>
    </row>
    <row r="614">
      <c r="A614" s="106">
        <v>192.0</v>
      </c>
      <c r="B614" s="3" t="s">
        <v>74</v>
      </c>
      <c r="C614" s="57">
        <f>$G$1*((G612-G611)/G611)</f>
        <v>0.0001570952727</v>
      </c>
      <c r="D614" s="3" t="s">
        <v>74</v>
      </c>
      <c r="E614" s="57">
        <f>$G$1</f>
        <v>0.00002618254545</v>
      </c>
      <c r="F614" s="3" t="s">
        <v>85</v>
      </c>
      <c r="G614" s="60">
        <f>Round(G612/G611,0)</f>
        <v>7</v>
      </c>
      <c r="H614" s="3" t="s">
        <v>74</v>
      </c>
      <c r="I614" s="57">
        <f>$G$1</f>
        <v>0.00002618254545</v>
      </c>
      <c r="J614" s="3"/>
      <c r="K614" s="8" t="s">
        <v>74</v>
      </c>
      <c r="L614" s="57">
        <f>$G$1</f>
        <v>0.00002618254545</v>
      </c>
      <c r="M614" s="3"/>
    </row>
    <row r="615">
      <c r="A615" s="3"/>
      <c r="B615" s="3" t="s">
        <v>76</v>
      </c>
      <c r="C615" s="57">
        <f>$C$5</f>
        <v>0.0000000003102407215</v>
      </c>
      <c r="D615" s="3"/>
      <c r="E615" s="3"/>
      <c r="F615" s="3"/>
      <c r="G615" s="3"/>
      <c r="H615" s="3"/>
      <c r="I615" s="3"/>
      <c r="J615" s="3"/>
      <c r="K615" s="3"/>
      <c r="L615" s="3"/>
      <c r="M615" s="8"/>
    </row>
    <row r="616">
      <c r="A616" s="60">
        <f>A606+A614</f>
        <v>36446</v>
      </c>
      <c r="B616" s="61" t="s">
        <v>77</v>
      </c>
      <c r="C616" s="73">
        <f>(E609-(E607*A614))-sum(C612:C615)</f>
        <v>0.04065561965</v>
      </c>
      <c r="D616" s="61" t="s">
        <v>77</v>
      </c>
      <c r="E616" s="49">
        <f>(E609-(A614*E607))-(sum(E612:E614))</f>
        <v>0.04080182292</v>
      </c>
      <c r="F616" s="3"/>
      <c r="G616" s="3"/>
      <c r="H616" s="61" t="s">
        <v>77</v>
      </c>
      <c r="I616" s="49">
        <f>(I611-(sum(I612:I614)))</f>
        <v>0.0001956357248</v>
      </c>
      <c r="J616" s="3"/>
      <c r="K616" s="4" t="s">
        <v>77</v>
      </c>
      <c r="L616" s="49">
        <f>(L611-(sum(L612:L614)))</f>
        <v>0.03928299618</v>
      </c>
      <c r="M616" s="3"/>
    </row>
    <row r="617">
      <c r="A617" s="3"/>
      <c r="B617" s="3" t="s">
        <v>80</v>
      </c>
      <c r="C617" s="57">
        <f>($G$1*(((G612-G611)/G611)+1))</f>
        <v>0.0001832778182</v>
      </c>
      <c r="D617" s="3" t="s">
        <v>81</v>
      </c>
      <c r="E617" s="57">
        <f>$E$7</f>
        <v>0.00002618614835</v>
      </c>
      <c r="F617" s="3"/>
      <c r="G617" s="67"/>
      <c r="H617" s="3" t="s">
        <v>81</v>
      </c>
      <c r="I617" s="57">
        <f>$E$7</f>
        <v>0.00002618614835</v>
      </c>
      <c r="J617" s="3"/>
      <c r="K617" s="3" t="s">
        <v>81</v>
      </c>
      <c r="L617" s="57">
        <f>$E$7</f>
        <v>0.00002618614835</v>
      </c>
      <c r="M617" s="60"/>
    </row>
    <row r="618">
      <c r="A618" s="3"/>
      <c r="B618" s="3" t="s">
        <v>82</v>
      </c>
      <c r="C618" s="57">
        <f>$G$1+((128*5E-11)*(G614-1))</f>
        <v>0.00002622094545</v>
      </c>
      <c r="D618" s="3"/>
      <c r="E618" s="3"/>
      <c r="F618" s="3"/>
      <c r="G618" s="3"/>
      <c r="H618" s="3"/>
      <c r="I618" s="3"/>
      <c r="J618" s="60"/>
      <c r="K618" s="8"/>
      <c r="L618" s="3"/>
      <c r="M618" s="8"/>
    </row>
    <row r="619">
      <c r="A619" s="3"/>
      <c r="B619" s="61" t="s">
        <v>77</v>
      </c>
      <c r="C619" s="49">
        <f>C616-(sum(C617:C618))</f>
        <v>0.04044612088</v>
      </c>
      <c r="D619" s="61" t="s">
        <v>77</v>
      </c>
      <c r="E619" s="49">
        <f>E616-$E$7</f>
        <v>0.04077563677</v>
      </c>
      <c r="F619" s="3"/>
      <c r="G619" s="3"/>
      <c r="H619" s="61" t="s">
        <v>77</v>
      </c>
      <c r="I619" s="49">
        <f>I616-$E$7</f>
        <v>0.0001694495764</v>
      </c>
      <c r="J619" s="60">
        <f>I619-(I607*A604)</f>
        <v>-0.004858290908</v>
      </c>
      <c r="K619" s="61" t="s">
        <v>77</v>
      </c>
      <c r="L619" s="49">
        <f>L616-$E$7</f>
        <v>0.03925681003</v>
      </c>
      <c r="M619" s="60">
        <f>L619-(L617*A604)</f>
        <v>0.03422906955</v>
      </c>
    </row>
    <row r="620">
      <c r="A620" s="3"/>
      <c r="B620" s="3"/>
      <c r="C620" s="3"/>
      <c r="D620" s="3"/>
      <c r="E620" s="3"/>
      <c r="F620" s="53"/>
      <c r="G620" s="53"/>
      <c r="H620" s="3"/>
      <c r="I620" s="3"/>
      <c r="J620" s="61" t="s">
        <v>86</v>
      </c>
      <c r="K620" s="60">
        <f>K610+G611</f>
        <v>194</v>
      </c>
    </row>
    <row r="621">
      <c r="A621" s="3"/>
      <c r="B621" s="82" t="s">
        <v>64</v>
      </c>
      <c r="C621" s="3"/>
      <c r="D621" s="61" t="s">
        <v>65</v>
      </c>
      <c r="E621" s="54"/>
      <c r="F621" s="3" t="s">
        <v>70</v>
      </c>
      <c r="G621" s="91">
        <f>1</f>
        <v>1</v>
      </c>
      <c r="H621" s="98" t="s">
        <v>111</v>
      </c>
      <c r="I621" s="104">
        <f>C619-(A624*sum(C617:C618))</f>
        <v>0.0002223582657</v>
      </c>
      <c r="J621" s="3"/>
      <c r="K621" s="4" t="s">
        <v>84</v>
      </c>
      <c r="L621" s="36">
        <f>L619-(A624*L617)</f>
        <v>0.03422906955</v>
      </c>
      <c r="M621" s="8"/>
    </row>
    <row r="622">
      <c r="A622" s="3"/>
      <c r="B622" s="3" t="s">
        <v>69</v>
      </c>
      <c r="C622" s="57">
        <f>0.000041472</f>
        <v>0.000041472</v>
      </c>
      <c r="D622" s="3" t="s">
        <v>69</v>
      </c>
      <c r="E622" s="78">
        <f>$E$2</f>
        <v>0.00002618254545</v>
      </c>
      <c r="F622" s="3" t="s">
        <v>73</v>
      </c>
      <c r="G622" s="16">
        <f>200-K620</f>
        <v>6</v>
      </c>
      <c r="H622" s="3" t="s">
        <v>69</v>
      </c>
      <c r="I622" s="57">
        <f>$E$2</f>
        <v>0.00002618254545</v>
      </c>
      <c r="J622" s="3"/>
      <c r="K622" s="3" t="s">
        <v>69</v>
      </c>
      <c r="L622" s="57">
        <f>$E$2</f>
        <v>0.00002618254545</v>
      </c>
      <c r="M622" s="3"/>
    </row>
    <row r="623">
      <c r="A623" s="11" t="s">
        <v>106</v>
      </c>
      <c r="B623" s="3" t="s">
        <v>72</v>
      </c>
      <c r="C623" s="57">
        <f>($G$1*((G622-G621)/G621))*$G$5</f>
        <v>0.0000000007756018036</v>
      </c>
      <c r="D623" s="3" t="s">
        <v>72</v>
      </c>
      <c r="E623" s="78">
        <f>$E$3</f>
        <v>0.0000000001551203607</v>
      </c>
      <c r="F623" s="53" t="s">
        <v>75</v>
      </c>
      <c r="G623" s="80">
        <f>sum(C622:C625)+sum(C627:C628)</f>
        <v>0.0003556956313</v>
      </c>
      <c r="H623" s="3" t="s">
        <v>72</v>
      </c>
      <c r="I623" s="57">
        <f>$E$3</f>
        <v>0.0000000001551203607</v>
      </c>
      <c r="J623" s="3"/>
      <c r="K623" s="3" t="s">
        <v>72</v>
      </c>
      <c r="L623" s="57">
        <f>$E$3</f>
        <v>0.0000000001551203607</v>
      </c>
      <c r="M623" s="3"/>
    </row>
    <row r="624">
      <c r="A624" s="106">
        <v>192.0</v>
      </c>
      <c r="B624" s="3" t="s">
        <v>74</v>
      </c>
      <c r="C624" s="57">
        <f>$G$1*((G622-G621)/G621)</f>
        <v>0.0001309127273</v>
      </c>
      <c r="D624" s="3" t="s">
        <v>74</v>
      </c>
      <c r="E624" s="57">
        <f>$G$1</f>
        <v>0.00002618254545</v>
      </c>
      <c r="F624" s="3" t="s">
        <v>85</v>
      </c>
      <c r="G624" s="60">
        <f>Round(G622/G621,0)</f>
        <v>6</v>
      </c>
      <c r="H624" s="3" t="s">
        <v>74</v>
      </c>
      <c r="I624" s="57">
        <f>$G$1</f>
        <v>0.00002618254545</v>
      </c>
      <c r="J624" s="3"/>
      <c r="K624" s="8" t="s">
        <v>74</v>
      </c>
      <c r="L624" s="57">
        <f>$G$1</f>
        <v>0.00002618254545</v>
      </c>
      <c r="M624" s="3"/>
    </row>
    <row r="625">
      <c r="A625" s="3"/>
      <c r="B625" s="3" t="s">
        <v>76</v>
      </c>
      <c r="C625" s="57">
        <f>$C$5</f>
        <v>0.0000000003102407215</v>
      </c>
      <c r="D625" s="3"/>
      <c r="E625" s="3"/>
      <c r="F625" s="3"/>
      <c r="G625" s="3"/>
      <c r="H625" s="3"/>
      <c r="I625" s="3"/>
      <c r="J625" s="3"/>
      <c r="K625" s="3"/>
      <c r="L625" s="3"/>
      <c r="M625" s="8"/>
    </row>
    <row r="626">
      <c r="A626" s="60">
        <f>A616+A624</f>
        <v>36638</v>
      </c>
      <c r="B626" s="61" t="s">
        <v>77</v>
      </c>
      <c r="C626" s="73">
        <f>(E619-(E617*A624))-sum(C622:C625)</f>
        <v>0.03557551047</v>
      </c>
      <c r="D626" s="61" t="s">
        <v>77</v>
      </c>
      <c r="E626" s="49">
        <f>(E619-(A624*E617))-(sum(E622:E624))</f>
        <v>0.03569553104</v>
      </c>
      <c r="F626" s="3"/>
      <c r="G626" s="3"/>
      <c r="H626" s="61" t="s">
        <v>77</v>
      </c>
      <c r="I626" s="49">
        <f>(I621-(sum(I622:I624)))</f>
        <v>0.0001699930196</v>
      </c>
      <c r="J626" s="3"/>
      <c r="K626" s="4" t="s">
        <v>77</v>
      </c>
      <c r="L626" s="49">
        <f>(L621-(sum(L622:L624)))</f>
        <v>0.0341767043</v>
      </c>
      <c r="M626" s="3"/>
    </row>
    <row r="627">
      <c r="A627" s="3"/>
      <c r="B627" s="3" t="s">
        <v>80</v>
      </c>
      <c r="C627" s="57">
        <f>($G$1*(((G622-G621)/G621)+1))</f>
        <v>0.0001570952727</v>
      </c>
      <c r="D627" s="3" t="s">
        <v>81</v>
      </c>
      <c r="E627" s="57">
        <f>$E$7</f>
        <v>0.00002618614835</v>
      </c>
      <c r="F627" s="3"/>
      <c r="G627" s="67"/>
      <c r="H627" s="3" t="s">
        <v>81</v>
      </c>
      <c r="I627" s="57">
        <f>$E$7</f>
        <v>0.00002618614835</v>
      </c>
      <c r="J627" s="3"/>
      <c r="K627" s="3" t="s">
        <v>81</v>
      </c>
      <c r="L627" s="57">
        <f>$E$7</f>
        <v>0.00002618614835</v>
      </c>
      <c r="M627" s="60"/>
    </row>
    <row r="628">
      <c r="A628" s="3"/>
      <c r="B628" s="3" t="s">
        <v>82</v>
      </c>
      <c r="C628" s="57">
        <f>$G$1+((128*5E-11)*(G624-1))</f>
        <v>0.00002621454545</v>
      </c>
      <c r="D628" s="3"/>
      <c r="E628" s="3"/>
      <c r="F628" s="3"/>
      <c r="G628" s="3"/>
      <c r="H628" s="3"/>
      <c r="I628" s="3"/>
      <c r="J628" s="60"/>
      <c r="K628" s="8"/>
      <c r="L628" s="3"/>
      <c r="M628" s="8"/>
    </row>
    <row r="629">
      <c r="A629" s="3"/>
      <c r="B629" s="61" t="s">
        <v>77</v>
      </c>
      <c r="C629" s="49">
        <f>C626-(sum(C627:C628))</f>
        <v>0.03539220065</v>
      </c>
      <c r="D629" s="61" t="s">
        <v>77</v>
      </c>
      <c r="E629" s="49">
        <f>E626-$E$7</f>
        <v>0.03566934489</v>
      </c>
      <c r="F629" s="3"/>
      <c r="G629" s="3"/>
      <c r="H629" s="61" t="s">
        <v>77</v>
      </c>
      <c r="I629" s="49">
        <f>I626-$E$7</f>
        <v>0.0001438068713</v>
      </c>
      <c r="J629" s="60">
        <f>I629-(I617*A614)</f>
        <v>-0.004883933613</v>
      </c>
      <c r="K629" s="61" t="s">
        <v>77</v>
      </c>
      <c r="L629" s="49">
        <f>L626-$E$7</f>
        <v>0.03415051816</v>
      </c>
      <c r="M629" s="60">
        <f>L629-(L627*A614)</f>
        <v>0.02912277767</v>
      </c>
    </row>
    <row r="630">
      <c r="A630" s="3"/>
      <c r="B630" s="3"/>
      <c r="C630" s="3"/>
      <c r="D630" s="3"/>
      <c r="E630" s="3"/>
      <c r="F630" s="53"/>
      <c r="G630" s="53"/>
      <c r="H630" s="3"/>
      <c r="I630" s="3"/>
      <c r="J630" s="61" t="s">
        <v>86</v>
      </c>
      <c r="K630" s="60">
        <f>K620+G621</f>
        <v>195</v>
      </c>
    </row>
    <row r="631">
      <c r="A631" s="3"/>
      <c r="B631" s="82" t="s">
        <v>64</v>
      </c>
      <c r="C631" s="3"/>
      <c r="D631" s="61" t="s">
        <v>65</v>
      </c>
      <c r="E631" s="54"/>
      <c r="F631" s="3" t="s">
        <v>70</v>
      </c>
      <c r="G631" s="91">
        <f>1</f>
        <v>1</v>
      </c>
      <c r="H631" s="98" t="s">
        <v>111</v>
      </c>
      <c r="I631" s="104">
        <f>C629-(A634*sum(C627:C628))</f>
        <v>0.0001967155605</v>
      </c>
      <c r="J631" s="3"/>
      <c r="K631" s="4" t="s">
        <v>84</v>
      </c>
      <c r="L631" s="36">
        <f>L629-(A634*L627)</f>
        <v>0.02912277767</v>
      </c>
      <c r="M631" s="8"/>
    </row>
    <row r="632">
      <c r="A632" s="3"/>
      <c r="B632" s="3" t="s">
        <v>69</v>
      </c>
      <c r="C632" s="57">
        <f>0.000041472</f>
        <v>0.000041472</v>
      </c>
      <c r="D632" s="3" t="s">
        <v>69</v>
      </c>
      <c r="E632" s="78">
        <f>$E$2</f>
        <v>0.00002618254545</v>
      </c>
      <c r="F632" s="3" t="s">
        <v>73</v>
      </c>
      <c r="G632" s="16">
        <f>200-K630</f>
        <v>5</v>
      </c>
      <c r="H632" s="3" t="s">
        <v>69</v>
      </c>
      <c r="I632" s="57">
        <f>$E$2</f>
        <v>0.00002618254545</v>
      </c>
      <c r="J632" s="3"/>
      <c r="K632" s="3" t="s">
        <v>69</v>
      </c>
      <c r="L632" s="57">
        <f>$E$2</f>
        <v>0.00002618254545</v>
      </c>
      <c r="M632" s="3"/>
    </row>
    <row r="633">
      <c r="A633" s="11" t="s">
        <v>106</v>
      </c>
      <c r="B633" s="3" t="s">
        <v>72</v>
      </c>
      <c r="C633" s="57">
        <f>($G$1*((G632-G631)/G631))*$G$5</f>
        <v>0.0000000006204814429</v>
      </c>
      <c r="D633" s="3" t="s">
        <v>72</v>
      </c>
      <c r="E633" s="78">
        <f>$E$3</f>
        <v>0.0000000001551203607</v>
      </c>
      <c r="F633" s="53" t="s">
        <v>75</v>
      </c>
      <c r="G633" s="80">
        <f>sum(C632:C635)+sum(C637:C638)</f>
        <v>0.0003033239853</v>
      </c>
      <c r="H633" s="3" t="s">
        <v>72</v>
      </c>
      <c r="I633" s="57">
        <f>$E$3</f>
        <v>0.0000000001551203607</v>
      </c>
      <c r="J633" s="3"/>
      <c r="K633" s="3" t="s">
        <v>72</v>
      </c>
      <c r="L633" s="57">
        <f>$E$3</f>
        <v>0.0000000001551203607</v>
      </c>
      <c r="M633" s="3"/>
    </row>
    <row r="634">
      <c r="A634" s="106">
        <v>192.0</v>
      </c>
      <c r="B634" s="3" t="s">
        <v>74</v>
      </c>
      <c r="C634" s="57">
        <f>$G$1*((G632-G631)/G631)</f>
        <v>0.0001047301818</v>
      </c>
      <c r="D634" s="3" t="s">
        <v>74</v>
      </c>
      <c r="E634" s="57">
        <f>$G$1</f>
        <v>0.00002618254545</v>
      </c>
      <c r="F634" s="3" t="s">
        <v>85</v>
      </c>
      <c r="G634" s="60">
        <f>Round(G632/G631,0)</f>
        <v>5</v>
      </c>
      <c r="H634" s="3" t="s">
        <v>74</v>
      </c>
      <c r="I634" s="57">
        <f>$G$1</f>
        <v>0.00002618254545</v>
      </c>
      <c r="J634" s="3"/>
      <c r="K634" s="8" t="s">
        <v>74</v>
      </c>
      <c r="L634" s="57">
        <f>$G$1</f>
        <v>0.00002618254545</v>
      </c>
      <c r="M634" s="3"/>
    </row>
    <row r="635">
      <c r="A635" s="3"/>
      <c r="B635" s="3" t="s">
        <v>76</v>
      </c>
      <c r="C635" s="57">
        <f>$C$5</f>
        <v>0.0000000003102407215</v>
      </c>
      <c r="D635" s="3"/>
      <c r="E635" s="3"/>
      <c r="F635" s="3"/>
      <c r="G635" s="3"/>
      <c r="H635" s="3"/>
      <c r="I635" s="3"/>
      <c r="J635" s="3"/>
      <c r="K635" s="3"/>
      <c r="L635" s="3"/>
      <c r="M635" s="8"/>
    </row>
    <row r="636">
      <c r="A636" s="60">
        <f>A626+A634</f>
        <v>36830</v>
      </c>
      <c r="B636" s="61" t="s">
        <v>77</v>
      </c>
      <c r="C636" s="73">
        <f>(E629-(E627*A634))-sum(C632:C635)</f>
        <v>0.03049540129</v>
      </c>
      <c r="D636" s="61" t="s">
        <v>77</v>
      </c>
      <c r="E636" s="49">
        <f>(E629-(A634*E627))-(sum(E632:E634))</f>
        <v>0.03058923916</v>
      </c>
      <c r="F636" s="3"/>
      <c r="G636" s="3"/>
      <c r="H636" s="61" t="s">
        <v>77</v>
      </c>
      <c r="I636" s="49">
        <f>(I631-(sum(I632:I634)))</f>
        <v>0.0001443503145</v>
      </c>
      <c r="J636" s="3"/>
      <c r="K636" s="4" t="s">
        <v>77</v>
      </c>
      <c r="L636" s="49">
        <f>(L631-(sum(L632:L634)))</f>
        <v>0.02907041243</v>
      </c>
      <c r="M636" s="3"/>
    </row>
    <row r="637">
      <c r="A637" s="3"/>
      <c r="B637" s="3" t="s">
        <v>80</v>
      </c>
      <c r="C637" s="57">
        <f>($G$1*(((G632-G631)/G631)+1))</f>
        <v>0.0001309127273</v>
      </c>
      <c r="D637" s="3" t="s">
        <v>81</v>
      </c>
      <c r="E637" s="57">
        <f>$E$7</f>
        <v>0.00002618614835</v>
      </c>
      <c r="F637" s="3"/>
      <c r="G637" s="67"/>
      <c r="H637" s="3" t="s">
        <v>81</v>
      </c>
      <c r="I637" s="57">
        <f>$E$7</f>
        <v>0.00002618614835</v>
      </c>
      <c r="J637" s="3"/>
      <c r="K637" s="3" t="s">
        <v>81</v>
      </c>
      <c r="L637" s="57">
        <f>$E$7</f>
        <v>0.00002618614835</v>
      </c>
      <c r="M637" s="60"/>
    </row>
    <row r="638">
      <c r="A638" s="3"/>
      <c r="B638" s="3" t="s">
        <v>82</v>
      </c>
      <c r="C638" s="57">
        <f>$G$1+((128*5E-11)*(G634-1))</f>
        <v>0.00002620814545</v>
      </c>
      <c r="D638" s="3"/>
      <c r="E638" s="3"/>
      <c r="F638" s="3"/>
      <c r="G638" s="3"/>
      <c r="H638" s="3"/>
      <c r="I638" s="3"/>
      <c r="J638" s="60"/>
      <c r="K638" s="8"/>
      <c r="L638" s="3"/>
      <c r="M638" s="8"/>
    </row>
    <row r="639">
      <c r="A639" s="3"/>
      <c r="B639" s="61" t="s">
        <v>77</v>
      </c>
      <c r="C639" s="49">
        <f>C636-(sum(C637:C638))</f>
        <v>0.03033828042</v>
      </c>
      <c r="D639" s="61" t="s">
        <v>77</v>
      </c>
      <c r="E639" s="49">
        <f>E636-$E$7</f>
        <v>0.03056305301</v>
      </c>
      <c r="F639" s="3"/>
      <c r="G639" s="3"/>
      <c r="H639" s="61" t="s">
        <v>77</v>
      </c>
      <c r="I639" s="49">
        <f>I636-$E$7</f>
        <v>0.0001181641661</v>
      </c>
      <c r="J639" s="60">
        <f>I639-(I627*A624)</f>
        <v>-0.004909576318</v>
      </c>
      <c r="K639" s="61" t="s">
        <v>77</v>
      </c>
      <c r="L639" s="49">
        <f>L636-$E$7</f>
        <v>0.02904422628</v>
      </c>
      <c r="M639" s="60">
        <f>L639-(L637*A624)</f>
        <v>0.02401648579</v>
      </c>
    </row>
    <row r="640">
      <c r="A640" s="3"/>
      <c r="B640" s="3"/>
      <c r="C640" s="3"/>
      <c r="D640" s="3"/>
      <c r="E640" s="3"/>
      <c r="F640" s="53"/>
      <c r="G640" s="53"/>
      <c r="H640" s="3"/>
      <c r="I640" s="3"/>
      <c r="J640" s="61" t="s">
        <v>86</v>
      </c>
      <c r="K640" s="60">
        <f>K630+G631</f>
        <v>196</v>
      </c>
    </row>
    <row r="641">
      <c r="A641" s="3"/>
      <c r="B641" s="82" t="s">
        <v>64</v>
      </c>
      <c r="C641" s="3"/>
      <c r="D641" s="61" t="s">
        <v>65</v>
      </c>
      <c r="E641" s="54"/>
      <c r="F641" s="3" t="s">
        <v>70</v>
      </c>
      <c r="G641" s="91">
        <f>1</f>
        <v>1</v>
      </c>
      <c r="H641" s="98" t="s">
        <v>111</v>
      </c>
      <c r="I641" s="104">
        <f>C639-(A644*sum(C637:C638))</f>
        <v>0.0001710728553</v>
      </c>
      <c r="J641" s="3"/>
      <c r="K641" s="4" t="s">
        <v>84</v>
      </c>
      <c r="L641" s="36">
        <f>L639-(A644*L637)</f>
        <v>0.02401648579</v>
      </c>
      <c r="M641" s="8"/>
    </row>
    <row r="642">
      <c r="A642" s="3"/>
      <c r="B642" s="3" t="s">
        <v>69</v>
      </c>
      <c r="C642" s="57">
        <f>0.000041472</f>
        <v>0.000041472</v>
      </c>
      <c r="D642" s="3" t="s">
        <v>69</v>
      </c>
      <c r="E642" s="78">
        <f>$E$2</f>
        <v>0.00002618254545</v>
      </c>
      <c r="F642" s="3" t="s">
        <v>73</v>
      </c>
      <c r="G642" s="16">
        <f>200-K640</f>
        <v>4</v>
      </c>
      <c r="H642" s="3" t="s">
        <v>69</v>
      </c>
      <c r="I642" s="57">
        <f>$E$2</f>
        <v>0.00002618254545</v>
      </c>
      <c r="J642" s="3"/>
      <c r="K642" s="3" t="s">
        <v>69</v>
      </c>
      <c r="L642" s="57">
        <f>$E$2</f>
        <v>0.00002618254545</v>
      </c>
      <c r="M642" s="3"/>
    </row>
    <row r="643">
      <c r="A643" s="11" t="s">
        <v>106</v>
      </c>
      <c r="B643" s="3" t="s">
        <v>72</v>
      </c>
      <c r="C643" s="57">
        <f>($G$1*((G642-G641)/G641))*$G$5</f>
        <v>0.0000000004653610822</v>
      </c>
      <c r="D643" s="3" t="s">
        <v>72</v>
      </c>
      <c r="E643" s="78">
        <f>$E$3</f>
        <v>0.0000000001551203607</v>
      </c>
      <c r="F643" s="53" t="s">
        <v>75</v>
      </c>
      <c r="G643" s="80">
        <f>sum(C642:C645)+sum(C647:C648)</f>
        <v>0.0002509523392</v>
      </c>
      <c r="H643" s="3" t="s">
        <v>72</v>
      </c>
      <c r="I643" s="57">
        <f>$E$3</f>
        <v>0.0000000001551203607</v>
      </c>
      <c r="J643" s="3"/>
      <c r="K643" s="3" t="s">
        <v>72</v>
      </c>
      <c r="L643" s="57">
        <f>$E$3</f>
        <v>0.0000000001551203607</v>
      </c>
      <c r="M643" s="3"/>
    </row>
    <row r="644">
      <c r="A644" s="106">
        <v>192.0</v>
      </c>
      <c r="B644" s="3" t="s">
        <v>74</v>
      </c>
      <c r="C644" s="57">
        <f>$G$1*((G642-G641)/G641)</f>
        <v>0.00007854763636</v>
      </c>
      <c r="D644" s="3" t="s">
        <v>74</v>
      </c>
      <c r="E644" s="57">
        <f>$G$1</f>
        <v>0.00002618254545</v>
      </c>
      <c r="F644" s="3" t="s">
        <v>85</v>
      </c>
      <c r="G644" s="60">
        <f>Round(G642/G641,0)</f>
        <v>4</v>
      </c>
      <c r="H644" s="3" t="s">
        <v>74</v>
      </c>
      <c r="I644" s="57">
        <f>$G$1</f>
        <v>0.00002618254545</v>
      </c>
      <c r="J644" s="3"/>
      <c r="K644" s="8" t="s">
        <v>74</v>
      </c>
      <c r="L644" s="57">
        <f>$G$1</f>
        <v>0.00002618254545</v>
      </c>
      <c r="M644" s="3"/>
    </row>
    <row r="645">
      <c r="A645" s="3"/>
      <c r="B645" s="3" t="s">
        <v>76</v>
      </c>
      <c r="C645" s="57">
        <f>$C$5</f>
        <v>0.0000000003102407215</v>
      </c>
      <c r="D645" s="3"/>
      <c r="E645" s="3"/>
      <c r="F645" s="3"/>
      <c r="G645" s="3"/>
      <c r="H645" s="3"/>
      <c r="I645" s="3"/>
      <c r="J645" s="3"/>
      <c r="K645" s="3"/>
      <c r="L645" s="3"/>
      <c r="M645" s="8"/>
    </row>
    <row r="646">
      <c r="A646" s="60">
        <f>A636+A644</f>
        <v>37022</v>
      </c>
      <c r="B646" s="61" t="s">
        <v>77</v>
      </c>
      <c r="C646" s="73">
        <f>(E639-(E637*A644))-sum(C642:C645)</f>
        <v>0.02541529211</v>
      </c>
      <c r="D646" s="61" t="s">
        <v>77</v>
      </c>
      <c r="E646" s="49">
        <f>(E639-(A644*E637))-(sum(E642:E644))</f>
        <v>0.02548294728</v>
      </c>
      <c r="F646" s="3"/>
      <c r="G646" s="3"/>
      <c r="H646" s="61" t="s">
        <v>77</v>
      </c>
      <c r="I646" s="49">
        <f>(I641-(sum(I642:I644)))</f>
        <v>0.0001187076093</v>
      </c>
      <c r="J646" s="3"/>
      <c r="K646" s="4" t="s">
        <v>77</v>
      </c>
      <c r="L646" s="49">
        <f>(L641-(sum(L642:L644)))</f>
        <v>0.02396412055</v>
      </c>
      <c r="M646" s="3"/>
    </row>
    <row r="647">
      <c r="A647" s="3"/>
      <c r="B647" s="3" t="s">
        <v>80</v>
      </c>
      <c r="C647" s="57">
        <f>($G$1*(((G642-G641)/G641)+1))</f>
        <v>0.0001047301818</v>
      </c>
      <c r="D647" s="3" t="s">
        <v>81</v>
      </c>
      <c r="E647" s="57">
        <f>$E$7</f>
        <v>0.00002618614835</v>
      </c>
      <c r="F647" s="3"/>
      <c r="G647" s="67"/>
      <c r="H647" s="3" t="s">
        <v>81</v>
      </c>
      <c r="I647" s="57">
        <f>$E$7</f>
        <v>0.00002618614835</v>
      </c>
      <c r="J647" s="3"/>
      <c r="K647" s="3" t="s">
        <v>81</v>
      </c>
      <c r="L647" s="57">
        <f>$E$7</f>
        <v>0.00002618614835</v>
      </c>
      <c r="M647" s="60"/>
    </row>
    <row r="648">
      <c r="A648" s="3"/>
      <c r="B648" s="3" t="s">
        <v>82</v>
      </c>
      <c r="C648" s="57">
        <f>$G$1+((128*5E-11)*(G644-1))</f>
        <v>0.00002620174545</v>
      </c>
      <c r="D648" s="3"/>
      <c r="E648" s="3"/>
      <c r="F648" s="3"/>
      <c r="G648" s="3"/>
      <c r="H648" s="3"/>
      <c r="I648" s="3"/>
      <c r="J648" s="60"/>
      <c r="K648" s="8"/>
      <c r="L648" s="3"/>
      <c r="M648" s="8"/>
    </row>
    <row r="649">
      <c r="A649" s="3"/>
      <c r="B649" s="61" t="s">
        <v>77</v>
      </c>
      <c r="C649" s="49">
        <f>C646-(sum(C647:C648))</f>
        <v>0.02528436019</v>
      </c>
      <c r="D649" s="61" t="s">
        <v>77</v>
      </c>
      <c r="E649" s="49">
        <f>E646-$E$7</f>
        <v>0.02545676113</v>
      </c>
      <c r="F649" s="3"/>
      <c r="G649" s="3"/>
      <c r="H649" s="61" t="s">
        <v>77</v>
      </c>
      <c r="I649" s="49">
        <f>I646-$E$7</f>
        <v>0.00009252146096</v>
      </c>
      <c r="J649" s="60">
        <f>I649-(I637*A634)</f>
        <v>-0.004935219023</v>
      </c>
      <c r="K649" s="61" t="s">
        <v>77</v>
      </c>
      <c r="L649" s="49">
        <f>L646-$E$7</f>
        <v>0.0239379344</v>
      </c>
      <c r="M649" s="60">
        <f>L649-(L647*A634)</f>
        <v>0.01891019391</v>
      </c>
    </row>
    <row r="650">
      <c r="A650" s="3"/>
      <c r="B650" s="3"/>
      <c r="C650" s="3"/>
      <c r="D650" s="3"/>
      <c r="E650" s="3"/>
      <c r="F650" s="53"/>
      <c r="G650" s="53"/>
      <c r="H650" s="3"/>
      <c r="I650" s="3"/>
      <c r="J650" s="61" t="s">
        <v>86</v>
      </c>
      <c r="K650" s="60">
        <f>K640+G641</f>
        <v>197</v>
      </c>
    </row>
    <row r="651">
      <c r="A651" s="3"/>
      <c r="B651" s="82" t="s">
        <v>64</v>
      </c>
      <c r="C651" s="3"/>
      <c r="D651" s="61" t="s">
        <v>65</v>
      </c>
      <c r="E651" s="54"/>
      <c r="F651" s="3" t="s">
        <v>70</v>
      </c>
      <c r="G651" s="91">
        <f>1</f>
        <v>1</v>
      </c>
      <c r="H651" s="98" t="s">
        <v>111</v>
      </c>
      <c r="I651" s="104">
        <f>C649-(A654*sum(C647:C648))</f>
        <v>0.0001454301502</v>
      </c>
      <c r="J651" s="3"/>
      <c r="K651" s="4" t="s">
        <v>84</v>
      </c>
      <c r="L651" s="36">
        <f>L649-(A654*L647)</f>
        <v>0.01891019391</v>
      </c>
      <c r="M651" s="8"/>
    </row>
    <row r="652">
      <c r="A652" s="3"/>
      <c r="B652" s="3" t="s">
        <v>69</v>
      </c>
      <c r="C652" s="57">
        <f>0.000041472</f>
        <v>0.000041472</v>
      </c>
      <c r="D652" s="3" t="s">
        <v>69</v>
      </c>
      <c r="E652" s="78">
        <f>$E$2</f>
        <v>0.00002618254545</v>
      </c>
      <c r="F652" s="3" t="s">
        <v>73</v>
      </c>
      <c r="G652" s="16">
        <f>200-K650</f>
        <v>3</v>
      </c>
      <c r="H652" s="3" t="s">
        <v>69</v>
      </c>
      <c r="I652" s="57">
        <f>$E$2</f>
        <v>0.00002618254545</v>
      </c>
      <c r="J652" s="3"/>
      <c r="K652" s="3" t="s">
        <v>69</v>
      </c>
      <c r="L652" s="57">
        <f>$E$2</f>
        <v>0.00002618254545</v>
      </c>
      <c r="M652" s="3"/>
    </row>
    <row r="653">
      <c r="A653" s="11" t="s">
        <v>106</v>
      </c>
      <c r="B653" s="3" t="s">
        <v>72</v>
      </c>
      <c r="C653" s="57">
        <f>($G$1*((G652-G651)/G651))*$G$5</f>
        <v>0.0000000003102407215</v>
      </c>
      <c r="D653" s="3" t="s">
        <v>72</v>
      </c>
      <c r="E653" s="78">
        <f>$E$3</f>
        <v>0.0000000001551203607</v>
      </c>
      <c r="F653" s="53" t="s">
        <v>75</v>
      </c>
      <c r="G653" s="80">
        <f>sum(C652:C655)+sum(C657:C658)</f>
        <v>0.0001985806932</v>
      </c>
      <c r="H653" s="3" t="s">
        <v>72</v>
      </c>
      <c r="I653" s="57">
        <f>$E$3</f>
        <v>0.0000000001551203607</v>
      </c>
      <c r="J653" s="3"/>
      <c r="K653" s="3" t="s">
        <v>72</v>
      </c>
      <c r="L653" s="57">
        <f>$E$3</f>
        <v>0.0000000001551203607</v>
      </c>
      <c r="M653" s="3"/>
    </row>
    <row r="654">
      <c r="A654" s="106">
        <v>192.0</v>
      </c>
      <c r="B654" s="3" t="s">
        <v>74</v>
      </c>
      <c r="C654" s="57">
        <f>$G$1*((G652-G651)/G651)</f>
        <v>0.00005236509091</v>
      </c>
      <c r="D654" s="3" t="s">
        <v>74</v>
      </c>
      <c r="E654" s="57">
        <f>$G$1</f>
        <v>0.00002618254545</v>
      </c>
      <c r="F654" s="3" t="s">
        <v>85</v>
      </c>
      <c r="G654" s="60">
        <f>Round(G652/G651,0)</f>
        <v>3</v>
      </c>
      <c r="H654" s="3" t="s">
        <v>74</v>
      </c>
      <c r="I654" s="57">
        <f>$G$1</f>
        <v>0.00002618254545</v>
      </c>
      <c r="J654" s="3"/>
      <c r="K654" s="8" t="s">
        <v>74</v>
      </c>
      <c r="L654" s="57">
        <f>$G$1</f>
        <v>0.00002618254545</v>
      </c>
      <c r="M654" s="3"/>
    </row>
    <row r="655">
      <c r="A655" s="3"/>
      <c r="B655" s="3" t="s">
        <v>76</v>
      </c>
      <c r="C655" s="57">
        <f>$C$5</f>
        <v>0.0000000003102407215</v>
      </c>
      <c r="D655" s="3"/>
      <c r="E655" s="3"/>
      <c r="F655" s="3"/>
      <c r="G655" s="3"/>
      <c r="H655" s="3"/>
      <c r="I655" s="3"/>
      <c r="J655" s="3"/>
      <c r="K655" s="3"/>
      <c r="L655" s="3"/>
      <c r="M655" s="8"/>
    </row>
    <row r="656">
      <c r="A656" s="60">
        <f>A646+A654</f>
        <v>37214</v>
      </c>
      <c r="B656" s="61" t="s">
        <v>77</v>
      </c>
      <c r="C656" s="73">
        <f>(E649-(E647*A654))-sum(C652:C655)</f>
        <v>0.02033518294</v>
      </c>
      <c r="D656" s="61" t="s">
        <v>77</v>
      </c>
      <c r="E656" s="49">
        <f>(E649-(A654*E647))-(sum(E652:E654))</f>
        <v>0.0203766554</v>
      </c>
      <c r="F656" s="3"/>
      <c r="G656" s="3"/>
      <c r="H656" s="61" t="s">
        <v>77</v>
      </c>
      <c r="I656" s="49">
        <f>(I651-(sum(I652:I654)))</f>
        <v>0.00009306490416</v>
      </c>
      <c r="J656" s="3"/>
      <c r="K656" s="4" t="s">
        <v>77</v>
      </c>
      <c r="L656" s="49">
        <f>(L651-(sum(L652:L654)))</f>
        <v>0.01885782867</v>
      </c>
      <c r="M656" s="3"/>
    </row>
    <row r="657">
      <c r="A657" s="3"/>
      <c r="B657" s="3" t="s">
        <v>80</v>
      </c>
      <c r="C657" s="57">
        <f>($G$1*(((G652-G651)/G651)+1))</f>
        <v>0.00007854763636</v>
      </c>
      <c r="D657" s="3" t="s">
        <v>81</v>
      </c>
      <c r="E657" s="57">
        <f>$E$7</f>
        <v>0.00002618614835</v>
      </c>
      <c r="F657" s="3"/>
      <c r="G657" s="67"/>
      <c r="H657" s="3" t="s">
        <v>81</v>
      </c>
      <c r="I657" s="57">
        <f>$E$7</f>
        <v>0.00002618614835</v>
      </c>
      <c r="J657" s="3"/>
      <c r="K657" s="3" t="s">
        <v>81</v>
      </c>
      <c r="L657" s="57">
        <f>$E$7</f>
        <v>0.00002618614835</v>
      </c>
      <c r="M657" s="60"/>
    </row>
    <row r="658">
      <c r="A658" s="3"/>
      <c r="B658" s="3" t="s">
        <v>82</v>
      </c>
      <c r="C658" s="57">
        <f>$G$1+((128*5E-11)*(G654-1))</f>
        <v>0.00002619534545</v>
      </c>
      <c r="D658" s="3"/>
      <c r="E658" s="3"/>
      <c r="F658" s="3"/>
      <c r="G658" s="3"/>
      <c r="H658" s="3"/>
      <c r="I658" s="3"/>
      <c r="J658" s="60"/>
      <c r="K658" s="8"/>
      <c r="L658" s="3"/>
      <c r="M658" s="8"/>
    </row>
    <row r="659">
      <c r="A659" s="3"/>
      <c r="B659" s="61" t="s">
        <v>77</v>
      </c>
      <c r="C659" s="49">
        <f>C656-(sum(C657:C658))</f>
        <v>0.02023043995</v>
      </c>
      <c r="D659" s="61" t="s">
        <v>77</v>
      </c>
      <c r="E659" s="49">
        <f>E656-$E$7</f>
        <v>0.02035046925</v>
      </c>
      <c r="F659" s="3"/>
      <c r="G659" s="3"/>
      <c r="H659" s="61" t="s">
        <v>77</v>
      </c>
      <c r="I659" s="49">
        <f>I656-$E$7</f>
        <v>0.00006687875581</v>
      </c>
      <c r="J659" s="60">
        <f>I659-(I647*A644)</f>
        <v>-0.004960861728</v>
      </c>
      <c r="K659" s="61" t="s">
        <v>77</v>
      </c>
      <c r="L659" s="49">
        <f>L656-$E$7</f>
        <v>0.01883164252</v>
      </c>
      <c r="M659" s="60">
        <f>L659-(L657*A644)</f>
        <v>0.01380390204</v>
      </c>
    </row>
    <row r="660">
      <c r="A660" s="3"/>
      <c r="B660" s="3"/>
      <c r="C660" s="3"/>
      <c r="D660" s="3"/>
      <c r="E660" s="3"/>
      <c r="F660" s="53"/>
      <c r="G660" s="53"/>
      <c r="H660" s="3"/>
      <c r="I660" s="3"/>
      <c r="J660" s="61" t="s">
        <v>86</v>
      </c>
      <c r="K660" s="60">
        <f>K650+G651</f>
        <v>198</v>
      </c>
    </row>
    <row r="661">
      <c r="A661" s="3"/>
      <c r="B661" s="82" t="s">
        <v>64</v>
      </c>
      <c r="C661" s="3"/>
      <c r="D661" s="61" t="s">
        <v>65</v>
      </c>
      <c r="E661" s="54"/>
      <c r="F661" s="3" t="s">
        <v>70</v>
      </c>
      <c r="G661" s="91">
        <f>1</f>
        <v>1</v>
      </c>
      <c r="H661" s="98" t="s">
        <v>111</v>
      </c>
      <c r="I661" s="104">
        <f>C659-(A664*sum(C657:C658))</f>
        <v>0.000119787445</v>
      </c>
      <c r="J661" s="3"/>
      <c r="K661" s="4" t="s">
        <v>84</v>
      </c>
      <c r="L661" s="36">
        <f>L659-(A664*L657)</f>
        <v>0.01380390204</v>
      </c>
      <c r="M661" s="8"/>
    </row>
    <row r="662">
      <c r="A662" s="3"/>
      <c r="B662" s="3" t="s">
        <v>69</v>
      </c>
      <c r="C662" s="57">
        <f>0.000041472</f>
        <v>0.000041472</v>
      </c>
      <c r="D662" s="3" t="s">
        <v>69</v>
      </c>
      <c r="E662" s="78">
        <f>$E$2</f>
        <v>0.00002618254545</v>
      </c>
      <c r="F662" s="3" t="s">
        <v>73</v>
      </c>
      <c r="G662" s="16">
        <f>200-K660</f>
        <v>2</v>
      </c>
      <c r="H662" s="3" t="s">
        <v>69</v>
      </c>
      <c r="I662" s="57">
        <f>$E$2</f>
        <v>0.00002618254545</v>
      </c>
      <c r="J662" s="3"/>
      <c r="K662" s="3" t="s">
        <v>69</v>
      </c>
      <c r="L662" s="57">
        <f>$E$2</f>
        <v>0.00002618254545</v>
      </c>
      <c r="M662" s="3"/>
    </row>
    <row r="663">
      <c r="A663" s="11" t="s">
        <v>106</v>
      </c>
      <c r="B663" s="3" t="s">
        <v>72</v>
      </c>
      <c r="C663" s="57">
        <f>($G$1*((G662-G661)/G661))*$G$5</f>
        <v>0.0000000001551203607</v>
      </c>
      <c r="D663" s="3" t="s">
        <v>72</v>
      </c>
      <c r="E663" s="78">
        <f>$E$3</f>
        <v>0.0000000001551203607</v>
      </c>
      <c r="F663" s="53" t="s">
        <v>75</v>
      </c>
      <c r="G663" s="80">
        <f>sum(C662:C665)+sum(C667:C668)</f>
        <v>0.0001462090472</v>
      </c>
      <c r="H663" s="3" t="s">
        <v>72</v>
      </c>
      <c r="I663" s="57">
        <f>$E$3</f>
        <v>0.0000000001551203607</v>
      </c>
      <c r="J663" s="3"/>
      <c r="K663" s="3" t="s">
        <v>72</v>
      </c>
      <c r="L663" s="57">
        <f>$E$3</f>
        <v>0.0000000001551203607</v>
      </c>
      <c r="M663" s="3"/>
    </row>
    <row r="664">
      <c r="A664" s="106">
        <v>192.0</v>
      </c>
      <c r="B664" s="3" t="s">
        <v>74</v>
      </c>
      <c r="C664" s="57">
        <f>$G$1*((G662-G661)/G661)</f>
        <v>0.00002618254545</v>
      </c>
      <c r="D664" s="3" t="s">
        <v>74</v>
      </c>
      <c r="E664" s="57">
        <f>$G$1</f>
        <v>0.00002618254545</v>
      </c>
      <c r="F664" s="3" t="s">
        <v>85</v>
      </c>
      <c r="G664" s="60">
        <f>Round(G662/G661,0)</f>
        <v>2</v>
      </c>
      <c r="H664" s="3" t="s">
        <v>74</v>
      </c>
      <c r="I664" s="57">
        <f>$G$1</f>
        <v>0.00002618254545</v>
      </c>
      <c r="J664" s="3"/>
      <c r="K664" s="8" t="s">
        <v>74</v>
      </c>
      <c r="L664" s="57">
        <f>$G$1</f>
        <v>0.00002618254545</v>
      </c>
      <c r="M664" s="3"/>
    </row>
    <row r="665">
      <c r="A665" s="3"/>
      <c r="B665" s="3" t="s">
        <v>76</v>
      </c>
      <c r="C665" s="57">
        <f>$C$5</f>
        <v>0.0000000003102407215</v>
      </c>
      <c r="D665" s="3"/>
      <c r="E665" s="3"/>
      <c r="F665" s="3"/>
      <c r="G665" s="3"/>
      <c r="H665" s="3"/>
      <c r="I665" s="3"/>
      <c r="J665" s="3"/>
      <c r="K665" s="3"/>
      <c r="L665" s="3"/>
      <c r="M665" s="8"/>
    </row>
    <row r="666">
      <c r="A666" s="60">
        <f>A656+A664</f>
        <v>37406</v>
      </c>
      <c r="B666" s="61" t="s">
        <v>77</v>
      </c>
      <c r="C666" s="73">
        <f>(E659-(E657*A664))-sum(C662:C665)</f>
        <v>0.01525507376</v>
      </c>
      <c r="D666" s="61" t="s">
        <v>77</v>
      </c>
      <c r="E666" s="49">
        <f>(E659-(A664*E657))-(sum(E662:E664))</f>
        <v>0.01527036352</v>
      </c>
      <c r="F666" s="3"/>
      <c r="G666" s="3"/>
      <c r="H666" s="61" t="s">
        <v>77</v>
      </c>
      <c r="I666" s="49">
        <f>(I661-(sum(I662:I664)))</f>
        <v>0.00006742219901</v>
      </c>
      <c r="J666" s="3"/>
      <c r="K666" s="4" t="s">
        <v>77</v>
      </c>
      <c r="L666" s="49">
        <f>(L661-(sum(L662:L664)))</f>
        <v>0.01375153679</v>
      </c>
      <c r="M666" s="3"/>
    </row>
    <row r="667">
      <c r="A667" s="3"/>
      <c r="B667" s="3" t="s">
        <v>80</v>
      </c>
      <c r="C667" s="57">
        <f>($G$1*(((G662-G661)/G661)+1))</f>
        <v>0.00005236509091</v>
      </c>
      <c r="D667" s="3" t="s">
        <v>81</v>
      </c>
      <c r="E667" s="57">
        <f>$E$7</f>
        <v>0.00002618614835</v>
      </c>
      <c r="F667" s="3"/>
      <c r="G667" s="67"/>
      <c r="H667" s="3" t="s">
        <v>81</v>
      </c>
      <c r="I667" s="57">
        <f>$E$7</f>
        <v>0.00002618614835</v>
      </c>
      <c r="J667" s="3"/>
      <c r="K667" s="3" t="s">
        <v>81</v>
      </c>
      <c r="L667" s="57">
        <f>$E$7</f>
        <v>0.00002618614835</v>
      </c>
      <c r="M667" s="60"/>
    </row>
    <row r="668">
      <c r="A668" s="3"/>
      <c r="B668" s="3" t="s">
        <v>82</v>
      </c>
      <c r="C668" s="57">
        <f>$G$1+((128*5E-11)*(G664-1))</f>
        <v>0.00002618894545</v>
      </c>
      <c r="D668" s="3"/>
      <c r="E668" s="3"/>
      <c r="F668" s="3"/>
      <c r="G668" s="3"/>
      <c r="H668" s="3"/>
      <c r="I668" s="3"/>
      <c r="J668" s="60"/>
      <c r="K668" s="8"/>
      <c r="L668" s="3"/>
      <c r="M668" s="8"/>
    </row>
    <row r="669">
      <c r="A669" s="3"/>
      <c r="B669" s="61" t="s">
        <v>77</v>
      </c>
      <c r="C669" s="49">
        <f>C666-(sum(C667:C668))</f>
        <v>0.01517651972</v>
      </c>
      <c r="D669" s="61" t="s">
        <v>77</v>
      </c>
      <c r="E669" s="49">
        <f>E666-$E$7</f>
        <v>0.01524417737</v>
      </c>
      <c r="F669" s="3"/>
      <c r="G669" s="3"/>
      <c r="H669" s="61" t="s">
        <v>77</v>
      </c>
      <c r="I669" s="49">
        <f>I666-$E$7</f>
        <v>0.00004123605066</v>
      </c>
      <c r="J669" s="60">
        <f>I669-(I657*A654)</f>
        <v>-0.004986504433</v>
      </c>
      <c r="K669" s="61" t="s">
        <v>77</v>
      </c>
      <c r="L669" s="49">
        <f>L666-$E$7</f>
        <v>0.01372535064</v>
      </c>
      <c r="M669" s="60">
        <f>L669-(L667*A654)</f>
        <v>0.008697610157</v>
      </c>
    </row>
    <row r="670">
      <c r="A670" s="3"/>
      <c r="B670" s="3"/>
      <c r="C670" s="3"/>
      <c r="D670" s="3"/>
      <c r="E670" s="3"/>
      <c r="F670" s="53"/>
      <c r="G670" s="53"/>
      <c r="H670" s="3"/>
      <c r="I670" s="3"/>
      <c r="J670" s="61" t="s">
        <v>86</v>
      </c>
      <c r="K670" s="60">
        <f>K660+G661</f>
        <v>199</v>
      </c>
    </row>
    <row r="671">
      <c r="A671" s="3"/>
      <c r="B671" s="82"/>
      <c r="C671" s="3"/>
      <c r="D671" s="61" t="s">
        <v>65</v>
      </c>
      <c r="E671" s="54"/>
      <c r="F671" s="3" t="s">
        <v>70</v>
      </c>
      <c r="G671" s="91">
        <f>1</f>
        <v>1</v>
      </c>
      <c r="H671" s="98" t="s">
        <v>111</v>
      </c>
      <c r="I671" s="104">
        <f>C669-(A674*sum(C667:C668))</f>
        <v>0.00009414473989</v>
      </c>
      <c r="J671" s="3"/>
      <c r="K671" s="4" t="s">
        <v>84</v>
      </c>
      <c r="L671" s="36">
        <f>L669-(A674*L667)</f>
        <v>0.008697610157</v>
      </c>
      <c r="M671" s="8"/>
    </row>
    <row r="672">
      <c r="A672" s="3"/>
      <c r="B672" s="3"/>
      <c r="C672" s="57"/>
      <c r="D672" s="3" t="s">
        <v>69</v>
      </c>
      <c r="E672" s="78">
        <f>$E$2</f>
        <v>0.00002618254545</v>
      </c>
      <c r="F672" s="3" t="s">
        <v>73</v>
      </c>
      <c r="G672" s="16">
        <f>200-K670</f>
        <v>1</v>
      </c>
      <c r="H672" s="3" t="s">
        <v>69</v>
      </c>
      <c r="I672" s="57">
        <f>$E$2</f>
        <v>0.00002618254545</v>
      </c>
      <c r="J672" s="3"/>
      <c r="K672" s="3" t="s">
        <v>69</v>
      </c>
      <c r="L672" s="57">
        <f>$E$2</f>
        <v>0.00002618254545</v>
      </c>
      <c r="M672" s="3"/>
    </row>
    <row r="673">
      <c r="A673" s="11" t="s">
        <v>106</v>
      </c>
      <c r="B673" s="3"/>
      <c r="C673" s="57"/>
      <c r="D673" s="3" t="s">
        <v>72</v>
      </c>
      <c r="E673" s="78">
        <f>$E$3</f>
        <v>0.0000000001551203607</v>
      </c>
      <c r="F673" s="53" t="s">
        <v>75</v>
      </c>
      <c r="G673" s="80">
        <f>sum(C672:C675)+sum(C677:C678)</f>
        <v>0</v>
      </c>
      <c r="H673" s="3" t="s">
        <v>72</v>
      </c>
      <c r="I673" s="57">
        <f>$E$3</f>
        <v>0.0000000001551203607</v>
      </c>
      <c r="J673" s="3"/>
      <c r="K673" s="3" t="s">
        <v>72</v>
      </c>
      <c r="L673" s="57">
        <f>$E$3</f>
        <v>0.0000000001551203607</v>
      </c>
      <c r="M673" s="3"/>
    </row>
    <row r="674">
      <c r="A674" s="106">
        <v>192.0</v>
      </c>
      <c r="B674" s="3"/>
      <c r="C674" s="57"/>
      <c r="D674" s="3" t="s">
        <v>74</v>
      </c>
      <c r="E674" s="57">
        <f>$G$1</f>
        <v>0.00002618254545</v>
      </c>
      <c r="F674" s="3" t="s">
        <v>85</v>
      </c>
      <c r="G674" s="60">
        <f>Round(G672/G671,0)</f>
        <v>1</v>
      </c>
      <c r="H674" s="3" t="s">
        <v>74</v>
      </c>
      <c r="I674" s="57">
        <f>$G$1</f>
        <v>0.00002618254545</v>
      </c>
      <c r="J674" s="3"/>
      <c r="K674" s="8" t="s">
        <v>74</v>
      </c>
      <c r="L674" s="57">
        <f>$G$1</f>
        <v>0.00002618254545</v>
      </c>
      <c r="M674" s="3"/>
    </row>
    <row r="675">
      <c r="A675" s="3"/>
      <c r="B675" s="3"/>
      <c r="C675" s="57"/>
      <c r="D675" s="3"/>
      <c r="E675" s="3"/>
      <c r="F675" s="3"/>
      <c r="G675" s="3"/>
      <c r="H675" s="3"/>
      <c r="I675" s="3"/>
      <c r="J675" s="3"/>
      <c r="K675" s="3"/>
      <c r="L675" s="3"/>
      <c r="M675" s="8"/>
    </row>
    <row r="676">
      <c r="A676" s="60">
        <f>A666+A674</f>
        <v>37598</v>
      </c>
      <c r="B676" s="61"/>
      <c r="C676" s="73"/>
      <c r="D676" s="61" t="s">
        <v>77</v>
      </c>
      <c r="E676" s="49">
        <f>(E669-(A674*E667))-(sum(E672:E674))</f>
        <v>0.01016407164</v>
      </c>
      <c r="F676" s="3"/>
      <c r="G676" s="3"/>
      <c r="H676" s="61" t="s">
        <v>77</v>
      </c>
      <c r="I676" s="49">
        <f>(I671-(sum(I672:I674)))</f>
        <v>0.00004177949386</v>
      </c>
      <c r="J676" s="3"/>
      <c r="K676" s="4" t="s">
        <v>77</v>
      </c>
      <c r="L676" s="49">
        <f>(L671-(sum(L672:L674)))</f>
        <v>0.008645244911</v>
      </c>
      <c r="M676" s="3"/>
    </row>
    <row r="677">
      <c r="A677" s="3"/>
      <c r="B677" s="3"/>
      <c r="C677" s="57"/>
      <c r="D677" s="3" t="s">
        <v>81</v>
      </c>
      <c r="E677" s="57">
        <f>$E$7</f>
        <v>0.00002618614835</v>
      </c>
      <c r="F677" s="3"/>
      <c r="G677" s="67"/>
      <c r="H677" s="3" t="s">
        <v>81</v>
      </c>
      <c r="I677" s="57">
        <f>$E$7</f>
        <v>0.00002618614835</v>
      </c>
      <c r="J677" s="3"/>
      <c r="K677" s="3" t="s">
        <v>81</v>
      </c>
      <c r="L677" s="57">
        <f>$E$7</f>
        <v>0.00002618614835</v>
      </c>
      <c r="M677" s="60"/>
    </row>
    <row r="678">
      <c r="A678" s="3"/>
      <c r="B678" s="3"/>
      <c r="C678" s="57"/>
      <c r="D678" s="3"/>
      <c r="E678" s="3"/>
      <c r="F678" s="3"/>
      <c r="G678" s="3"/>
      <c r="H678" s="3"/>
      <c r="I678" s="3"/>
      <c r="J678" s="60"/>
      <c r="K678" s="8"/>
      <c r="L678" s="3"/>
      <c r="M678" s="8"/>
    </row>
    <row r="679">
      <c r="A679" s="3"/>
      <c r="B679" s="61"/>
      <c r="C679" s="49"/>
      <c r="D679" s="61" t="s">
        <v>77</v>
      </c>
      <c r="E679" s="49">
        <f>E676-$E$7</f>
        <v>0.0101378855</v>
      </c>
      <c r="F679" s="3"/>
      <c r="G679" s="3"/>
      <c r="H679" s="61" t="s">
        <v>77</v>
      </c>
      <c r="I679" s="49">
        <f>I676-$E$7</f>
        <v>0.0000155933455</v>
      </c>
      <c r="J679" s="60">
        <f>I679-(I667*A664)</f>
        <v>-0.005012147139</v>
      </c>
      <c r="K679" s="61" t="s">
        <v>77</v>
      </c>
      <c r="L679" s="49">
        <f>L676-$E$7</f>
        <v>0.008619058763</v>
      </c>
      <c r="M679" s="60">
        <f>L679-(L677*A664)</f>
        <v>0.003591318279</v>
      </c>
    </row>
    <row r="680">
      <c r="A680" s="3"/>
      <c r="B680" s="3"/>
      <c r="C680" s="3"/>
      <c r="D680" s="81" t="s">
        <v>88</v>
      </c>
      <c r="E680" s="3"/>
      <c r="F680" s="53"/>
      <c r="G680" s="53"/>
      <c r="H680" s="3"/>
      <c r="I680" s="3"/>
      <c r="J680" s="61" t="s">
        <v>86</v>
      </c>
      <c r="K680" s="60">
        <f>K670+G671</f>
        <v>200</v>
      </c>
    </row>
  </sheetData>
  <drawing r:id="rId2"/>
  <legacy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9900"/>
    <outlinePr summaryBelow="0" summaryRight="0"/>
  </sheetPr>
  <sheetViews>
    <sheetView workbookViewId="0"/>
  </sheetViews>
  <sheetFormatPr customHeight="1" defaultColWidth="12.63" defaultRowHeight="15.75"/>
  <cols>
    <col customWidth="1" min="4" max="4" width="15.63"/>
  </cols>
  <sheetData>
    <row r="1">
      <c r="A1" s="11" t="s">
        <v>113</v>
      </c>
      <c r="B1" s="82" t="s">
        <v>64</v>
      </c>
      <c r="C1" s="60">
        <v>1.0</v>
      </c>
      <c r="D1" s="61" t="s">
        <v>65</v>
      </c>
      <c r="E1" s="60">
        <v>1.0</v>
      </c>
      <c r="F1" s="83" t="s">
        <v>90</v>
      </c>
      <c r="G1" s="84">
        <f>Overview!H5*128</f>
        <v>0.00002618254545</v>
      </c>
      <c r="H1" s="3"/>
      <c r="I1" s="3"/>
    </row>
    <row r="2">
      <c r="A2" s="3"/>
      <c r="B2" s="3" t="s">
        <v>69</v>
      </c>
      <c r="C2" s="85">
        <f>G1</f>
        <v>0.00002618254545</v>
      </c>
      <c r="D2" s="3" t="s">
        <v>69</v>
      </c>
      <c r="E2" s="85">
        <f t="shared" ref="E2:E4" si="1">$G$1</f>
        <v>0.00002618254545</v>
      </c>
      <c r="F2" s="86" t="s">
        <v>70</v>
      </c>
      <c r="G2" s="16">
        <f>0.05*200</f>
        <v>10</v>
      </c>
      <c r="H2" s="3"/>
      <c r="I2" s="3"/>
    </row>
    <row r="3">
      <c r="A3" s="3"/>
      <c r="B3" s="3" t="s">
        <v>72</v>
      </c>
      <c r="C3" s="85">
        <f t="shared" ref="C3:C4" si="2">($G$1*(($G$3-$G$2)/$G$2))</f>
        <v>0.0004974683636</v>
      </c>
      <c r="D3" s="3" t="s">
        <v>72</v>
      </c>
      <c r="E3" s="85">
        <f t="shared" si="1"/>
        <v>0.00002618254545</v>
      </c>
      <c r="F3" s="86" t="s">
        <v>73</v>
      </c>
      <c r="G3" s="16">
        <v>200.0</v>
      </c>
      <c r="H3" s="3"/>
      <c r="I3" s="3"/>
    </row>
    <row r="4">
      <c r="A4" s="3"/>
      <c r="B4" s="3" t="s">
        <v>74</v>
      </c>
      <c r="C4" s="84">
        <f t="shared" si="2"/>
        <v>0.0004974683636</v>
      </c>
      <c r="D4" s="3" t="s">
        <v>74</v>
      </c>
      <c r="E4" s="85">
        <f t="shared" si="1"/>
        <v>0.00002618254545</v>
      </c>
      <c r="F4" s="87" t="s">
        <v>91</v>
      </c>
      <c r="G4" s="25">
        <f>50*1E-11</f>
        <v>0.0000000005</v>
      </c>
      <c r="H4" s="8"/>
      <c r="I4" s="3"/>
    </row>
    <row r="5">
      <c r="A5" s="3"/>
      <c r="B5" s="61" t="s">
        <v>77</v>
      </c>
      <c r="C5" s="88">
        <f>C1-(SUM(C2:C4))</f>
        <v>0.9989788807</v>
      </c>
      <c r="D5" s="61" t="s">
        <v>77</v>
      </c>
      <c r="E5" s="49">
        <f>1-(sum(E2:E4))</f>
        <v>0.9999214524</v>
      </c>
      <c r="F5" s="3"/>
      <c r="G5" s="3"/>
      <c r="H5" s="3"/>
      <c r="I5" s="3"/>
    </row>
    <row r="6">
      <c r="A6" s="49">
        <v>1.0</v>
      </c>
      <c r="B6" s="3" t="s">
        <v>80</v>
      </c>
      <c r="C6" s="85">
        <f>(($G$1*(($G$3-$G$2)/$G$2)))</f>
        <v>0.0004974683636</v>
      </c>
      <c r="D6" s="3" t="s">
        <v>81</v>
      </c>
      <c r="E6" s="85">
        <f>$G$1</f>
        <v>0.00002618254545</v>
      </c>
      <c r="F6" s="3"/>
      <c r="G6" s="3"/>
      <c r="H6" s="3"/>
      <c r="I6" s="3"/>
    </row>
    <row r="7">
      <c r="A7" s="3"/>
      <c r="B7" s="3" t="s">
        <v>82</v>
      </c>
      <c r="C7" s="89">
        <f>((128*5E-11)*19)+G1</f>
        <v>0.00002630414545</v>
      </c>
      <c r="D7" s="3"/>
      <c r="E7" s="3"/>
      <c r="F7" s="3"/>
      <c r="G7" s="3"/>
      <c r="H7" s="3"/>
      <c r="I7" s="3"/>
    </row>
    <row r="8">
      <c r="A8" s="3"/>
      <c r="B8" s="61" t="s">
        <v>77</v>
      </c>
      <c r="C8" s="49">
        <f>C5-(sum(C6:C7))</f>
        <v>0.9984551082</v>
      </c>
      <c r="D8" s="61" t="s">
        <v>77</v>
      </c>
      <c r="E8" s="49">
        <f>E5-E6</f>
        <v>0.9998952698</v>
      </c>
      <c r="F8" s="3"/>
      <c r="G8" s="3"/>
      <c r="H8" s="3"/>
      <c r="I8" s="3"/>
    </row>
    <row r="9">
      <c r="A9" s="3"/>
      <c r="B9" s="3" t="s">
        <v>114</v>
      </c>
      <c r="C9" s="107" t="str">
        <f>IF(C8&gt;=$G$4, "Continue", "Re-Elect")</f>
        <v>Continue</v>
      </c>
      <c r="D9" s="3"/>
      <c r="E9" s="3"/>
      <c r="F9" s="3"/>
      <c r="G9" s="3"/>
      <c r="H9" s="3"/>
      <c r="I9" s="3"/>
    </row>
    <row r="10">
      <c r="A10" s="3"/>
      <c r="B10" s="3"/>
      <c r="C10" s="67"/>
      <c r="D10" s="3"/>
      <c r="E10" s="3"/>
      <c r="F10" s="3"/>
      <c r="G10" s="3"/>
      <c r="H10" s="3"/>
      <c r="I10" s="3"/>
    </row>
    <row r="11">
      <c r="A11" s="3"/>
      <c r="B11" s="3" t="s">
        <v>69</v>
      </c>
      <c r="C11" s="85">
        <f>G1</f>
        <v>0.00002618254545</v>
      </c>
      <c r="D11" s="3" t="s">
        <v>69</v>
      </c>
      <c r="E11" s="108">
        <f t="shared" ref="E11:E13" si="3">$G$1</f>
        <v>0.00002618254545</v>
      </c>
      <c r="F11" s="3" t="s">
        <v>92</v>
      </c>
      <c r="G11" s="16">
        <f>ROUND(0.05*190,0)</f>
        <v>10</v>
      </c>
      <c r="H11" s="3" t="s">
        <v>93</v>
      </c>
      <c r="I11" s="60">
        <f>1</f>
        <v>1</v>
      </c>
      <c r="J11" s="55" t="s">
        <v>104</v>
      </c>
    </row>
    <row r="12">
      <c r="A12" s="3"/>
      <c r="B12" s="3" t="s">
        <v>72</v>
      </c>
      <c r="C12" s="85">
        <f>$G$1*((G12-G11)/G11)</f>
        <v>0.0004948501091</v>
      </c>
      <c r="D12" s="3" t="s">
        <v>72</v>
      </c>
      <c r="E12" s="108">
        <f t="shared" si="3"/>
        <v>0.00002618254545</v>
      </c>
      <c r="F12" s="3" t="s">
        <v>73</v>
      </c>
      <c r="G12" s="92">
        <v>199.0</v>
      </c>
      <c r="H12" s="3"/>
      <c r="I12" s="66">
        <v>1.0</v>
      </c>
    </row>
    <row r="13">
      <c r="A13" s="3"/>
      <c r="B13" s="3" t="s">
        <v>74</v>
      </c>
      <c r="C13" s="85">
        <f>$G$1*((G12-G11)/G11)</f>
        <v>0.0004948501091</v>
      </c>
      <c r="D13" s="3" t="s">
        <v>74</v>
      </c>
      <c r="E13" s="108">
        <f t="shared" si="3"/>
        <v>0.00002618254545</v>
      </c>
      <c r="F13" s="90" t="s">
        <v>94</v>
      </c>
      <c r="G13" s="3"/>
      <c r="H13" s="3"/>
      <c r="I13" s="3"/>
    </row>
    <row r="14">
      <c r="A14" s="3"/>
      <c r="B14" s="61" t="s">
        <v>77</v>
      </c>
      <c r="C14" s="88">
        <f>(C8-(sum(C6:C7)))-sum(C11:C13)</f>
        <v>0.9969154529</v>
      </c>
      <c r="D14" s="61" t="s">
        <v>77</v>
      </c>
      <c r="E14" s="109">
        <f>E8-E6-sum(E11:E13)</f>
        <v>0.9997905396</v>
      </c>
      <c r="F14" s="53" t="s">
        <v>95</v>
      </c>
      <c r="G14" s="80">
        <f>round(199/10,0)</f>
        <v>20</v>
      </c>
      <c r="H14" s="3"/>
      <c r="I14" s="3"/>
    </row>
    <row r="15">
      <c r="A15" s="11">
        <v>2.0</v>
      </c>
      <c r="B15" s="3" t="s">
        <v>80</v>
      </c>
      <c r="C15" s="110">
        <f>(($G$1*(($G$3-$G$2)/$G$2)))</f>
        <v>0.0004974683636</v>
      </c>
      <c r="D15" s="3" t="s">
        <v>115</v>
      </c>
      <c r="E15" s="85">
        <f>$G$1</f>
        <v>0.00002618254545</v>
      </c>
      <c r="F15" s="3"/>
      <c r="G15" s="3"/>
      <c r="H15" s="3"/>
      <c r="I15" s="3"/>
    </row>
    <row r="16">
      <c r="A16" s="3"/>
      <c r="B16" s="3" t="s">
        <v>116</v>
      </c>
      <c r="C16" s="89">
        <f>$G$31*10+((128*5E-11)*(G14-1))</f>
        <v>0.0000001216</v>
      </c>
      <c r="D16" s="3"/>
      <c r="E16" s="3"/>
      <c r="F16" s="3"/>
      <c r="G16" s="3"/>
      <c r="H16" s="3"/>
      <c r="I16" s="3"/>
    </row>
    <row r="17">
      <c r="A17" s="3"/>
      <c r="B17" s="61" t="s">
        <v>77</v>
      </c>
      <c r="C17" s="49">
        <f>C14-(sum(C15:C16))</f>
        <v>0.996417863</v>
      </c>
      <c r="D17" s="61" t="s">
        <v>77</v>
      </c>
      <c r="E17" s="49">
        <f>E14-$E$45</f>
        <v>0.9997643571</v>
      </c>
      <c r="F17" s="3"/>
      <c r="G17" s="3"/>
      <c r="H17" s="3"/>
      <c r="I17" s="3"/>
    </row>
    <row r="18">
      <c r="A18" s="3"/>
      <c r="B18" s="3"/>
      <c r="C18" s="67"/>
      <c r="D18" s="3"/>
      <c r="E18" s="3"/>
      <c r="F18" s="53"/>
      <c r="G18" s="53"/>
      <c r="H18" s="3"/>
      <c r="I18" s="3"/>
    </row>
    <row r="19">
      <c r="A19" s="3"/>
      <c r="B19" s="3" t="s">
        <v>69</v>
      </c>
      <c r="C19" s="85">
        <f>$G$1</f>
        <v>0.00002618254545</v>
      </c>
      <c r="D19" s="3" t="s">
        <v>69</v>
      </c>
      <c r="E19" s="108">
        <f t="shared" ref="E19:E21" si="4">$G$1</f>
        <v>0.00002618254545</v>
      </c>
      <c r="F19" s="3" t="s">
        <v>92</v>
      </c>
      <c r="G19" s="16">
        <f>ROUND(0.05*G20,0)</f>
        <v>9</v>
      </c>
      <c r="H19" s="3" t="s">
        <v>93</v>
      </c>
      <c r="I19" s="60">
        <f>C17-(sum(C15:C16)*I20)</f>
        <v>-0.0002548341818</v>
      </c>
    </row>
    <row r="20">
      <c r="A20" s="3"/>
      <c r="B20" s="3" t="s">
        <v>72</v>
      </c>
      <c r="C20" s="85">
        <f>$G$1*((G20-G19)/G19)</f>
        <v>0.0005236509091</v>
      </c>
      <c r="D20" s="3" t="s">
        <v>72</v>
      </c>
      <c r="E20" s="108">
        <f t="shared" si="4"/>
        <v>0.00002618254545</v>
      </c>
      <c r="F20" s="3" t="s">
        <v>73</v>
      </c>
      <c r="G20" s="16">
        <f>G12-G11</f>
        <v>189</v>
      </c>
      <c r="H20" s="3"/>
      <c r="I20" s="111">
        <v>2003.0</v>
      </c>
    </row>
    <row r="21">
      <c r="A21" s="3"/>
      <c r="B21" s="3" t="s">
        <v>74</v>
      </c>
      <c r="C21" s="85">
        <f>$G$1*((G20-G19)/G19)</f>
        <v>0.0005236509091</v>
      </c>
      <c r="D21" s="3" t="s">
        <v>74</v>
      </c>
      <c r="E21" s="108">
        <f t="shared" si="4"/>
        <v>0.00002618254545</v>
      </c>
      <c r="F21" s="90"/>
      <c r="G21" s="3"/>
      <c r="H21" s="3"/>
      <c r="I21" s="3"/>
    </row>
    <row r="22">
      <c r="A22" s="3"/>
      <c r="B22" s="61" t="s">
        <v>77</v>
      </c>
      <c r="C22" s="88">
        <f>(E17-(E15*I20))-sum(C19:C21)</f>
        <v>0.9462472342</v>
      </c>
      <c r="D22" s="61" t="s">
        <v>77</v>
      </c>
      <c r="E22" s="109">
        <f>E17-(sum(E15*I20))-sum(E19:E21)</f>
        <v>0.9472421709</v>
      </c>
      <c r="F22" s="53" t="s">
        <v>95</v>
      </c>
      <c r="G22" s="80">
        <f>ROUND(G20/G19,0)</f>
        <v>21</v>
      </c>
      <c r="H22" s="3"/>
      <c r="I22" s="3"/>
    </row>
    <row r="23">
      <c r="A23" s="49">
        <f>I20+A15</f>
        <v>2005</v>
      </c>
      <c r="B23" s="3" t="s">
        <v>80</v>
      </c>
      <c r="C23" s="85">
        <f>$G$1*((G20-G19)/G19)</f>
        <v>0.0005236509091</v>
      </c>
      <c r="D23" s="3" t="s">
        <v>115</v>
      </c>
      <c r="E23" s="85">
        <f>$G$1</f>
        <v>0.00002618254545</v>
      </c>
      <c r="F23" s="3"/>
      <c r="G23" s="3"/>
      <c r="H23" s="3"/>
      <c r="I23" s="3"/>
    </row>
    <row r="24">
      <c r="A24" s="3"/>
      <c r="B24" s="3" t="s">
        <v>116</v>
      </c>
      <c r="C24" s="89">
        <f>($G$1*10)+((128*5E-11)*(G22-1))</f>
        <v>0.0002619534545</v>
      </c>
      <c r="D24" s="3"/>
      <c r="E24" s="3"/>
      <c r="F24" s="3"/>
      <c r="G24" s="3"/>
      <c r="H24" s="3"/>
      <c r="I24" s="3"/>
    </row>
    <row r="25">
      <c r="A25" s="3"/>
      <c r="B25" s="61" t="s">
        <v>77</v>
      </c>
      <c r="C25" s="49">
        <f>C22-(sum(C23:C24))</f>
        <v>0.9454616298</v>
      </c>
      <c r="D25" s="61" t="s">
        <v>77</v>
      </c>
      <c r="E25" s="49">
        <f>E22-$E$35</f>
        <v>0.9472159884</v>
      </c>
      <c r="F25" s="3"/>
      <c r="G25" s="3"/>
      <c r="H25" s="3"/>
      <c r="I25" s="3"/>
    </row>
    <row r="26">
      <c r="A26" s="3"/>
      <c r="B26" s="3"/>
      <c r="C26" s="62"/>
      <c r="D26" s="3"/>
      <c r="E26" s="3"/>
      <c r="F26" s="53"/>
      <c r="G26" s="53"/>
      <c r="H26" s="3"/>
      <c r="I26" s="3"/>
    </row>
    <row r="27">
      <c r="A27" s="3"/>
      <c r="B27" s="3" t="s">
        <v>69</v>
      </c>
      <c r="C27" s="85">
        <f>$G$1</f>
        <v>0.00002618254545</v>
      </c>
      <c r="D27" s="3" t="s">
        <v>69</v>
      </c>
      <c r="E27" s="108">
        <f t="shared" ref="E27:E29" si="5">$G$1</f>
        <v>0.00002618254545</v>
      </c>
      <c r="F27" s="3" t="s">
        <v>92</v>
      </c>
      <c r="G27" s="16">
        <f>ROUND(0.05*G28,0)</f>
        <v>9</v>
      </c>
      <c r="H27" s="3" t="s">
        <v>93</v>
      </c>
      <c r="I27" s="60">
        <f>C25-(sum(C23:C24)*I28)</f>
        <v>-0.000406024</v>
      </c>
    </row>
    <row r="28">
      <c r="A28" s="3"/>
      <c r="B28" s="3" t="s">
        <v>72</v>
      </c>
      <c r="C28" s="85">
        <f>$G$1*((G28-G27)/G27)</f>
        <v>0.0004974683636</v>
      </c>
      <c r="D28" s="3" t="s">
        <v>72</v>
      </c>
      <c r="E28" s="108">
        <f t="shared" si="5"/>
        <v>0.00002618254545</v>
      </c>
      <c r="F28" s="3" t="s">
        <v>73</v>
      </c>
      <c r="G28" s="16">
        <f>G20-G19</f>
        <v>180</v>
      </c>
      <c r="H28" s="3"/>
      <c r="I28" s="111">
        <v>1204.0</v>
      </c>
    </row>
    <row r="29">
      <c r="A29" s="3"/>
      <c r="B29" s="3" t="s">
        <v>74</v>
      </c>
      <c r="C29" s="85">
        <f>$G$1*((G28-G27)/G27)</f>
        <v>0.0004974683636</v>
      </c>
      <c r="D29" s="3" t="s">
        <v>74</v>
      </c>
      <c r="E29" s="108">
        <f t="shared" si="5"/>
        <v>0.00002618254545</v>
      </c>
      <c r="F29" s="90"/>
      <c r="G29" s="3"/>
      <c r="H29" s="3"/>
      <c r="I29" s="3"/>
    </row>
    <row r="30">
      <c r="A30" s="3"/>
      <c r="B30" s="61" t="s">
        <v>77</v>
      </c>
      <c r="C30" s="88">
        <f>(E25-(E23*I28))-sum(C27:C29)</f>
        <v>0.9146710844</v>
      </c>
      <c r="D30" s="61" t="s">
        <v>77</v>
      </c>
      <c r="E30" s="109">
        <f>E25-(sum(E23*I28))-sum(E27:E29)</f>
        <v>0.915613656</v>
      </c>
      <c r="F30" s="53" t="s">
        <v>95</v>
      </c>
      <c r="G30" s="80">
        <f>ROUND(G28/G27,0)</f>
        <v>20</v>
      </c>
      <c r="H30" s="3"/>
      <c r="I30" s="3"/>
    </row>
    <row r="31">
      <c r="A31" s="49">
        <f>I28+A23</f>
        <v>3209</v>
      </c>
      <c r="B31" s="3" t="s">
        <v>80</v>
      </c>
      <c r="C31" s="85">
        <f>$G$1*((G28-G27)/G27)</f>
        <v>0.0004974683636</v>
      </c>
      <c r="D31" s="3" t="s">
        <v>115</v>
      </c>
      <c r="E31" s="85">
        <f>$G$1</f>
        <v>0.00002618254545</v>
      </c>
      <c r="F31" s="3"/>
      <c r="G31" s="3"/>
      <c r="H31" s="3"/>
      <c r="I31" s="3"/>
    </row>
    <row r="32">
      <c r="A32" s="3"/>
      <c r="B32" s="3" t="s">
        <v>116</v>
      </c>
      <c r="C32" s="89">
        <f>($G$1*10)+((128*5E-11)*(G30-1))</f>
        <v>0.0002619470545</v>
      </c>
      <c r="D32" s="3"/>
      <c r="E32" s="3"/>
      <c r="F32" s="3"/>
      <c r="G32" s="3"/>
      <c r="H32" s="3"/>
      <c r="I32" s="3"/>
    </row>
    <row r="33">
      <c r="A33" s="3"/>
      <c r="B33" s="61" t="s">
        <v>77</v>
      </c>
      <c r="C33" s="49">
        <f>C30-(sum(C31:C32))</f>
        <v>0.9139116689</v>
      </c>
      <c r="D33" s="61" t="s">
        <v>77</v>
      </c>
      <c r="E33" s="49">
        <f>E30-$E$35</f>
        <v>0.9155874735</v>
      </c>
      <c r="F33" s="3"/>
      <c r="G33" s="3"/>
      <c r="H33" s="3"/>
      <c r="I33" s="3"/>
    </row>
    <row r="34">
      <c r="A34" s="3"/>
      <c r="B34" s="3"/>
      <c r="C34" s="62"/>
      <c r="D34" s="3"/>
      <c r="E34" s="3"/>
      <c r="F34" s="53"/>
      <c r="G34" s="53"/>
      <c r="H34" s="3"/>
      <c r="I34" s="3"/>
    </row>
    <row r="35">
      <c r="A35" s="3"/>
      <c r="B35" s="3" t="s">
        <v>69</v>
      </c>
      <c r="C35" s="85">
        <f>$G$1</f>
        <v>0.00002618254545</v>
      </c>
      <c r="D35" s="3" t="s">
        <v>69</v>
      </c>
      <c r="E35" s="108">
        <f t="shared" ref="E35:E37" si="6">$G$1</f>
        <v>0.00002618254545</v>
      </c>
      <c r="F35" s="3" t="s">
        <v>92</v>
      </c>
      <c r="G35" s="16">
        <f>ROUND(0.05*G36,0)</f>
        <v>9</v>
      </c>
      <c r="H35" s="3" t="s">
        <v>93</v>
      </c>
      <c r="I35" s="60">
        <f>C33-(sum(C31:C32)*I36)</f>
        <v>-0.0004244945455</v>
      </c>
    </row>
    <row r="36">
      <c r="A36" s="3"/>
      <c r="B36" s="3" t="s">
        <v>72</v>
      </c>
      <c r="C36" s="85">
        <f>$G$1*((G36-G35)/G35)</f>
        <v>0.0004712858182</v>
      </c>
      <c r="D36" s="3" t="s">
        <v>72</v>
      </c>
      <c r="E36" s="108">
        <f t="shared" si="6"/>
        <v>0.00002618254545</v>
      </c>
      <c r="F36" s="3" t="s">
        <v>73</v>
      </c>
      <c r="G36" s="16">
        <f>G28-G27</f>
        <v>171</v>
      </c>
      <c r="H36" s="3"/>
      <c r="I36" s="111">
        <v>1204.0</v>
      </c>
    </row>
    <row r="37">
      <c r="A37" s="3"/>
      <c r="B37" s="3" t="s">
        <v>74</v>
      </c>
      <c r="C37" s="85">
        <f>$G$1*((G36-G35)/G35)</f>
        <v>0.0004712858182</v>
      </c>
      <c r="D37" s="3" t="s">
        <v>74</v>
      </c>
      <c r="E37" s="108">
        <f t="shared" si="6"/>
        <v>0.00002618254545</v>
      </c>
      <c r="F37" s="90"/>
      <c r="G37" s="3"/>
      <c r="H37" s="3"/>
      <c r="I37" s="3"/>
    </row>
    <row r="38">
      <c r="A38" s="3"/>
      <c r="B38" s="61" t="s">
        <v>77</v>
      </c>
      <c r="C38" s="88">
        <f>(E33-(E31*I36))-sum(C35:C37)</f>
        <v>0.8830949345</v>
      </c>
      <c r="D38" s="61" t="s">
        <v>77</v>
      </c>
      <c r="E38" s="109">
        <f>E33-(sum(E31*I36))-sum(E35:E37)</f>
        <v>0.8839851411</v>
      </c>
      <c r="F38" s="53" t="s">
        <v>95</v>
      </c>
      <c r="G38" s="80">
        <f>ROUND(G36/G35,0)</f>
        <v>19</v>
      </c>
      <c r="H38" s="3"/>
      <c r="I38" s="3"/>
    </row>
    <row r="39">
      <c r="A39" s="49">
        <f>I36+A31</f>
        <v>4413</v>
      </c>
      <c r="B39" s="3" t="s">
        <v>80</v>
      </c>
      <c r="C39" s="85">
        <f>$G$1*((G36-G35)/G35)</f>
        <v>0.0004712858182</v>
      </c>
      <c r="D39" s="3" t="s">
        <v>115</v>
      </c>
      <c r="E39" s="85">
        <f>$G$1</f>
        <v>0.00002618254545</v>
      </c>
      <c r="F39" s="3"/>
      <c r="G39" s="3"/>
      <c r="H39" s="3"/>
      <c r="I39" s="3"/>
    </row>
    <row r="40">
      <c r="A40" s="3"/>
      <c r="B40" s="3" t="s">
        <v>116</v>
      </c>
      <c r="C40" s="89">
        <f>($G$1*10)+((128*5E-11)*(G38-1))</f>
        <v>0.0002619406545</v>
      </c>
      <c r="D40" s="3"/>
      <c r="E40" s="3"/>
      <c r="F40" s="3"/>
      <c r="G40" s="3"/>
      <c r="H40" s="3"/>
      <c r="I40" s="3"/>
    </row>
    <row r="41">
      <c r="A41" s="3"/>
      <c r="B41" s="61" t="s">
        <v>77</v>
      </c>
      <c r="C41" s="49">
        <f>C38-(sum(C39:C40))</f>
        <v>0.8823617081</v>
      </c>
      <c r="D41" s="61" t="s">
        <v>77</v>
      </c>
      <c r="E41" s="49">
        <f>E38-$E$35</f>
        <v>0.8839589585</v>
      </c>
      <c r="F41" s="3"/>
      <c r="G41" s="3"/>
      <c r="H41" s="3"/>
      <c r="I41" s="3"/>
    </row>
    <row r="42">
      <c r="A42" s="3"/>
      <c r="B42" s="3"/>
      <c r="C42" s="62"/>
      <c r="D42" s="3"/>
      <c r="E42" s="3"/>
      <c r="F42" s="53"/>
      <c r="G42" s="53"/>
      <c r="H42" s="3"/>
      <c r="I42" s="3"/>
    </row>
    <row r="43">
      <c r="A43" s="3"/>
      <c r="B43" s="3" t="s">
        <v>69</v>
      </c>
      <c r="C43" s="85">
        <f>$G$1</f>
        <v>0.00002618254545</v>
      </c>
      <c r="D43" s="3" t="s">
        <v>69</v>
      </c>
      <c r="E43" s="108">
        <f t="shared" ref="E43:E45" si="7">$G$1</f>
        <v>0.00002618254545</v>
      </c>
      <c r="F43" s="3" t="s">
        <v>92</v>
      </c>
      <c r="G43" s="16">
        <f>ROUND(0.05*G44,0)</f>
        <v>8</v>
      </c>
      <c r="H43" s="3" t="s">
        <v>93</v>
      </c>
      <c r="I43" s="60">
        <f>C41-(sum(C39:C40)*I44)</f>
        <v>-0.0004429650909</v>
      </c>
    </row>
    <row r="44">
      <c r="A44" s="3"/>
      <c r="B44" s="3" t="s">
        <v>72</v>
      </c>
      <c r="C44" s="85">
        <f>$G$1*((G44-G43)/G43)</f>
        <v>0.000504014</v>
      </c>
      <c r="D44" s="3" t="s">
        <v>72</v>
      </c>
      <c r="E44" s="108">
        <f t="shared" si="7"/>
        <v>0.00002618254545</v>
      </c>
      <c r="F44" s="3" t="s">
        <v>73</v>
      </c>
      <c r="G44" s="16">
        <f>G36-G35</f>
        <v>162</v>
      </c>
      <c r="H44" s="3"/>
      <c r="I44" s="111">
        <v>1204.0</v>
      </c>
    </row>
    <row r="45">
      <c r="A45" s="3"/>
      <c r="B45" s="3" t="s">
        <v>74</v>
      </c>
      <c r="C45" s="85">
        <f>$G$1*((G44-G43)/G43)</f>
        <v>0.000504014</v>
      </c>
      <c r="D45" s="3" t="s">
        <v>74</v>
      </c>
      <c r="E45" s="108">
        <f t="shared" si="7"/>
        <v>0.00002618254545</v>
      </c>
      <c r="F45" s="90"/>
      <c r="G45" s="3"/>
      <c r="H45" s="3"/>
      <c r="I45" s="3"/>
    </row>
    <row r="46">
      <c r="A46" s="3"/>
      <c r="B46" s="61" t="s">
        <v>77</v>
      </c>
      <c r="C46" s="88">
        <f>(E41-(E39*I44))-sum(C43:C45)</f>
        <v>0.8514009633</v>
      </c>
      <c r="D46" s="61" t="s">
        <v>77</v>
      </c>
      <c r="E46" s="109">
        <f>E41-(sum(E39*I44))-sum(E43:E45)</f>
        <v>0.8523566262</v>
      </c>
      <c r="F46" s="53" t="s">
        <v>95</v>
      </c>
      <c r="G46" s="80">
        <f>ROUND(G44/G43,0)</f>
        <v>20</v>
      </c>
      <c r="H46" s="3"/>
      <c r="I46" s="3"/>
    </row>
    <row r="47">
      <c r="A47" s="49">
        <f>I44+A39</f>
        <v>5617</v>
      </c>
      <c r="B47" s="3" t="s">
        <v>80</v>
      </c>
      <c r="C47" s="85">
        <f>$G$1*((G44-G43)/G43)</f>
        <v>0.000504014</v>
      </c>
      <c r="D47" s="3" t="s">
        <v>115</v>
      </c>
      <c r="E47" s="85">
        <f>$G$1</f>
        <v>0.00002618254545</v>
      </c>
      <c r="F47" s="3"/>
      <c r="G47" s="3"/>
      <c r="H47" s="3"/>
      <c r="I47" s="3"/>
    </row>
    <row r="48">
      <c r="A48" s="3"/>
      <c r="B48" s="3" t="s">
        <v>116</v>
      </c>
      <c r="C48" s="89">
        <f>($G$1*10)+((128*5E-11)*(G46-1))</f>
        <v>0.0002619470545</v>
      </c>
      <c r="D48" s="3"/>
      <c r="E48" s="3"/>
      <c r="F48" s="3"/>
      <c r="G48" s="3"/>
      <c r="H48" s="3"/>
      <c r="I48" s="3"/>
    </row>
    <row r="49">
      <c r="A49" s="3"/>
      <c r="B49" s="61" t="s">
        <v>77</v>
      </c>
      <c r="C49" s="49">
        <f>C46-(sum(C47:C48))</f>
        <v>0.8506350022</v>
      </c>
      <c r="D49" s="61" t="s">
        <v>77</v>
      </c>
      <c r="E49" s="49">
        <f>E46-$E$35</f>
        <v>0.8523304436</v>
      </c>
      <c r="F49" s="3"/>
      <c r="G49" s="3"/>
      <c r="H49" s="3"/>
      <c r="I49" s="3"/>
    </row>
    <row r="50">
      <c r="A50" s="3"/>
      <c r="B50" s="3"/>
      <c r="C50" s="62"/>
      <c r="D50" s="3"/>
      <c r="E50" s="3"/>
      <c r="F50" s="53"/>
      <c r="G50" s="53"/>
      <c r="H50" s="3"/>
      <c r="I50" s="3"/>
    </row>
    <row r="51">
      <c r="A51" s="3"/>
      <c r="B51" s="3" t="s">
        <v>69</v>
      </c>
      <c r="C51" s="85">
        <f>$G$1</f>
        <v>0.00002618254545</v>
      </c>
      <c r="D51" s="3" t="s">
        <v>69</v>
      </c>
      <c r="E51" s="108">
        <f t="shared" ref="E51:E53" si="8">$G$1</f>
        <v>0.00002618254545</v>
      </c>
      <c r="F51" s="3" t="s">
        <v>92</v>
      </c>
      <c r="G51" s="16">
        <f>ROUND(0.05*G52,0)</f>
        <v>8</v>
      </c>
      <c r="H51" s="3" t="s">
        <v>93</v>
      </c>
      <c r="I51" s="60">
        <f>C49-(sum(C47:C48)*I52)</f>
        <v>-0.0003477293818</v>
      </c>
    </row>
    <row r="52">
      <c r="A52" s="3"/>
      <c r="B52" s="3" t="s">
        <v>72</v>
      </c>
      <c r="C52" s="85">
        <f>$G$1*((G52-G51)/G51)</f>
        <v>0.0004778314545</v>
      </c>
      <c r="D52" s="3" t="s">
        <v>72</v>
      </c>
      <c r="E52" s="108">
        <f t="shared" si="8"/>
        <v>0.00002618254545</v>
      </c>
      <c r="F52" s="3" t="s">
        <v>73</v>
      </c>
      <c r="G52" s="16">
        <f>G44-G43</f>
        <v>154</v>
      </c>
      <c r="H52" s="3"/>
      <c r="I52" s="111">
        <v>1111.0</v>
      </c>
    </row>
    <row r="53">
      <c r="A53" s="3"/>
      <c r="B53" s="3" t="s">
        <v>74</v>
      </c>
      <c r="C53" s="85">
        <f>$G$1*((G52-G51)/G51)</f>
        <v>0.0004778314545</v>
      </c>
      <c r="D53" s="3" t="s">
        <v>74</v>
      </c>
      <c r="E53" s="108">
        <f t="shared" si="8"/>
        <v>0.00002618254545</v>
      </c>
      <c r="F53" s="90"/>
      <c r="G53" s="3"/>
      <c r="H53" s="3"/>
      <c r="I53" s="3"/>
    </row>
    <row r="54">
      <c r="A54" s="3"/>
      <c r="B54" s="61" t="s">
        <v>77</v>
      </c>
      <c r="C54" s="88">
        <f>(E49-(E47*I52))-sum(C51:C53)</f>
        <v>0.8222597902</v>
      </c>
      <c r="D54" s="61" t="s">
        <v>77</v>
      </c>
      <c r="E54" s="109">
        <f>E49-(sum(E47*I52))-sum(E51:E53)</f>
        <v>0.823163088</v>
      </c>
      <c r="F54" s="53" t="s">
        <v>95</v>
      </c>
      <c r="G54" s="80">
        <f>ROUND(G52/G51,0)</f>
        <v>19</v>
      </c>
      <c r="H54" s="3"/>
      <c r="I54" s="3"/>
    </row>
    <row r="55">
      <c r="A55" s="49">
        <f>I52+A47</f>
        <v>6728</v>
      </c>
      <c r="B55" s="3" t="s">
        <v>80</v>
      </c>
      <c r="C55" s="85">
        <f>$G$1*((G52-G51)/G51)</f>
        <v>0.0004778314545</v>
      </c>
      <c r="D55" s="3" t="s">
        <v>115</v>
      </c>
      <c r="E55" s="85">
        <f>$G$1</f>
        <v>0.00002618254545</v>
      </c>
      <c r="F55" s="3"/>
      <c r="G55" s="3"/>
      <c r="H55" s="3"/>
      <c r="I55" s="3"/>
    </row>
    <row r="56">
      <c r="A56" s="3"/>
      <c r="B56" s="3" t="s">
        <v>116</v>
      </c>
      <c r="C56" s="89">
        <f>($G$1*10)+((128*5E-11)*(G54-1))</f>
        <v>0.0002619406545</v>
      </c>
      <c r="D56" s="3"/>
      <c r="E56" s="3"/>
      <c r="F56" s="3"/>
      <c r="G56" s="3"/>
      <c r="H56" s="3"/>
      <c r="I56" s="3"/>
    </row>
    <row r="57">
      <c r="A57" s="3"/>
      <c r="B57" s="61" t="s">
        <v>77</v>
      </c>
      <c r="C57" s="49">
        <f>C54-(sum(C55:C56))</f>
        <v>0.8215200181</v>
      </c>
      <c r="D57" s="61" t="s">
        <v>77</v>
      </c>
      <c r="E57" s="49">
        <f>E54-$E$35</f>
        <v>0.8231369055</v>
      </c>
      <c r="F57" s="3"/>
      <c r="G57" s="3"/>
      <c r="H57" s="3"/>
      <c r="I57" s="3"/>
    </row>
    <row r="58">
      <c r="A58" s="3"/>
      <c r="B58" s="3"/>
      <c r="C58" s="62"/>
      <c r="D58" s="3"/>
      <c r="E58" s="3"/>
      <c r="F58" s="53"/>
      <c r="G58" s="53"/>
      <c r="H58" s="3"/>
      <c r="I58" s="3"/>
    </row>
    <row r="59">
      <c r="A59" s="3"/>
      <c r="B59" s="3" t="s">
        <v>69</v>
      </c>
      <c r="C59" s="85">
        <f>$G$1</f>
        <v>0.00002618254545</v>
      </c>
      <c r="D59" s="3" t="s">
        <v>69</v>
      </c>
      <c r="E59" s="108">
        <f t="shared" ref="E59:E61" si="9">$G$1</f>
        <v>0.00002618254545</v>
      </c>
      <c r="F59" s="3" t="s">
        <v>92</v>
      </c>
      <c r="G59" s="16">
        <f>ROUND(0.05*G60,0)</f>
        <v>7</v>
      </c>
      <c r="H59" s="3" t="s">
        <v>93</v>
      </c>
      <c r="I59" s="60">
        <f>C57-(sum(C55:C56)*I60)</f>
        <v>-0.0003667951273</v>
      </c>
    </row>
    <row r="60">
      <c r="A60" s="3"/>
      <c r="B60" s="3" t="s">
        <v>72</v>
      </c>
      <c r="C60" s="85">
        <f>$G$1*((G60-G59)/G59)</f>
        <v>0.0005199105455</v>
      </c>
      <c r="D60" s="3" t="s">
        <v>72</v>
      </c>
      <c r="E60" s="108">
        <f t="shared" si="9"/>
        <v>0.00002618254545</v>
      </c>
      <c r="F60" s="3" t="s">
        <v>73</v>
      </c>
      <c r="G60" s="16">
        <f>G52-G51</f>
        <v>146</v>
      </c>
      <c r="H60" s="3"/>
      <c r="I60" s="111">
        <v>1111.0</v>
      </c>
    </row>
    <row r="61">
      <c r="A61" s="3"/>
      <c r="B61" s="3" t="s">
        <v>74</v>
      </c>
      <c r="C61" s="85">
        <f>$G$1*((G60-G59)/G59)</f>
        <v>0.0005199105455</v>
      </c>
      <c r="D61" s="3" t="s">
        <v>74</v>
      </c>
      <c r="E61" s="108">
        <f t="shared" si="9"/>
        <v>0.00002618254545</v>
      </c>
      <c r="F61" s="90"/>
      <c r="G61" s="3"/>
      <c r="H61" s="3"/>
      <c r="I61" s="3"/>
    </row>
    <row r="62">
      <c r="A62" s="3"/>
      <c r="B62" s="61" t="s">
        <v>77</v>
      </c>
      <c r="C62" s="88">
        <f>(E57-(E55*I60))-sum(C59:C61)</f>
        <v>0.7929820938</v>
      </c>
      <c r="D62" s="61" t="s">
        <v>77</v>
      </c>
      <c r="E62" s="109">
        <f>E57-(sum(E55*I60))-sum(E59:E61)</f>
        <v>0.7939695498</v>
      </c>
      <c r="F62" s="53" t="s">
        <v>95</v>
      </c>
      <c r="G62" s="80">
        <f>ROUND(G60/G59,0)</f>
        <v>21</v>
      </c>
      <c r="H62" s="3"/>
      <c r="I62" s="3"/>
    </row>
    <row r="63">
      <c r="A63" s="49">
        <f>I60+A55</f>
        <v>7839</v>
      </c>
      <c r="B63" s="3" t="s">
        <v>80</v>
      </c>
      <c r="C63" s="85">
        <f>$G$1*((G60-G59)/G59)</f>
        <v>0.0005199105455</v>
      </c>
      <c r="D63" s="3" t="s">
        <v>115</v>
      </c>
      <c r="E63" s="85">
        <f>$G$1</f>
        <v>0.00002618254545</v>
      </c>
      <c r="F63" s="3"/>
      <c r="G63" s="3"/>
      <c r="H63" s="3"/>
      <c r="I63" s="3"/>
    </row>
    <row r="64">
      <c r="A64" s="3"/>
      <c r="B64" s="3" t="s">
        <v>116</v>
      </c>
      <c r="C64" s="89">
        <f>($G$1*10)+((128*5E-11)*(G62-1))</f>
        <v>0.0002619534545</v>
      </c>
      <c r="D64" s="3"/>
      <c r="E64" s="3"/>
      <c r="F64" s="3"/>
      <c r="G64" s="3"/>
      <c r="H64" s="3"/>
      <c r="I64" s="3"/>
    </row>
    <row r="65">
      <c r="A65" s="3"/>
      <c r="B65" s="61" t="s">
        <v>77</v>
      </c>
      <c r="C65" s="49">
        <f>C62-(sum(C63:C64))</f>
        <v>0.7922002298</v>
      </c>
      <c r="D65" s="61" t="s">
        <v>77</v>
      </c>
      <c r="E65" s="49">
        <f>E62-$E$35</f>
        <v>0.7939433673</v>
      </c>
      <c r="F65" s="3"/>
      <c r="G65" s="3"/>
      <c r="H65" s="3"/>
      <c r="I65" s="3"/>
    </row>
    <row r="66">
      <c r="A66" s="3"/>
      <c r="B66" s="3"/>
      <c r="C66" s="62"/>
      <c r="D66" s="3"/>
      <c r="E66" s="3"/>
      <c r="F66" s="53"/>
      <c r="G66" s="53"/>
      <c r="H66" s="3"/>
      <c r="I66" s="3"/>
    </row>
    <row r="67">
      <c r="A67" s="3"/>
      <c r="B67" s="3" t="s">
        <v>69</v>
      </c>
      <c r="C67" s="85">
        <f>$G$1</f>
        <v>0.00002618254545</v>
      </c>
      <c r="D67" s="3" t="s">
        <v>69</v>
      </c>
      <c r="E67" s="108">
        <f t="shared" ref="E67:E69" si="10">$G$1</f>
        <v>0.00002618254545</v>
      </c>
      <c r="F67" s="3" t="s">
        <v>92</v>
      </c>
      <c r="G67" s="16">
        <f>ROUND(0.05*G68,0)</f>
        <v>7</v>
      </c>
      <c r="H67" s="3" t="s">
        <v>93</v>
      </c>
      <c r="I67" s="60">
        <f>C65-(sum(C63:C64)*I68)</f>
        <v>-0.0006098661818</v>
      </c>
    </row>
    <row r="68">
      <c r="A68" s="3"/>
      <c r="B68" s="3" t="s">
        <v>72</v>
      </c>
      <c r="C68" s="85">
        <f>$G$1*((G68-G67)/G67)</f>
        <v>0.000493728</v>
      </c>
      <c r="D68" s="3" t="s">
        <v>72</v>
      </c>
      <c r="E68" s="108">
        <f t="shared" si="10"/>
        <v>0.00002618254545</v>
      </c>
      <c r="F68" s="3" t="s">
        <v>73</v>
      </c>
      <c r="G68" s="16">
        <f>G60-G59</f>
        <v>139</v>
      </c>
      <c r="H68" s="3"/>
      <c r="I68" s="111">
        <v>1014.0</v>
      </c>
    </row>
    <row r="69">
      <c r="A69" s="3"/>
      <c r="B69" s="3" t="s">
        <v>74</v>
      </c>
      <c r="C69" s="85">
        <f>$G$1*((G68-G67)/G67)</f>
        <v>0.000493728</v>
      </c>
      <c r="D69" s="3" t="s">
        <v>74</v>
      </c>
      <c r="E69" s="108">
        <f t="shared" si="10"/>
        <v>0.00002618254545</v>
      </c>
      <c r="F69" s="90"/>
      <c r="G69" s="3"/>
      <c r="H69" s="3"/>
      <c r="I69" s="3"/>
    </row>
    <row r="70">
      <c r="A70" s="3"/>
      <c r="B70" s="61" t="s">
        <v>77</v>
      </c>
      <c r="C70" s="88">
        <f>(E65-(E63*I68))-sum(C67:C69)</f>
        <v>0.7663806276</v>
      </c>
      <c r="D70" s="61" t="s">
        <v>77</v>
      </c>
      <c r="E70" s="109">
        <f>E65-(sum(E63*I68))-sum(E67:E69)</f>
        <v>0.7673157185</v>
      </c>
      <c r="F70" s="53" t="s">
        <v>95</v>
      </c>
      <c r="G70" s="80">
        <f>ROUND(G68/G67,0)</f>
        <v>20</v>
      </c>
      <c r="H70" s="3"/>
      <c r="I70" s="3"/>
    </row>
    <row r="71">
      <c r="A71" s="49">
        <f>I68+A63</f>
        <v>8853</v>
      </c>
      <c r="B71" s="3" t="s">
        <v>80</v>
      </c>
      <c r="C71" s="85">
        <f>$G$1*((G68-G67)/G67)</f>
        <v>0.000493728</v>
      </c>
      <c r="D71" s="3" t="s">
        <v>115</v>
      </c>
      <c r="E71" s="85">
        <f>$G$1</f>
        <v>0.00002618254545</v>
      </c>
      <c r="F71" s="3"/>
      <c r="G71" s="3"/>
      <c r="H71" s="3"/>
      <c r="I71" s="3"/>
    </row>
    <row r="72">
      <c r="A72" s="3"/>
      <c r="B72" s="3" t="s">
        <v>116</v>
      </c>
      <c r="C72" s="89">
        <f>($G$1*10)+((128*5E-11)*(G70-1))</f>
        <v>0.0002619470545</v>
      </c>
      <c r="D72" s="3"/>
      <c r="E72" s="3"/>
      <c r="F72" s="3"/>
      <c r="G72" s="3"/>
      <c r="H72" s="3"/>
      <c r="I72" s="3"/>
    </row>
    <row r="73">
      <c r="A73" s="3"/>
      <c r="B73" s="61" t="s">
        <v>77</v>
      </c>
      <c r="C73" s="49">
        <f>C70-(sum(C71:C72))</f>
        <v>0.7656249526</v>
      </c>
      <c r="D73" s="61" t="s">
        <v>77</v>
      </c>
      <c r="E73" s="49">
        <f>E70-$E$35</f>
        <v>0.767289536</v>
      </c>
      <c r="F73" s="3"/>
      <c r="G73" s="3"/>
      <c r="H73" s="3"/>
      <c r="I73" s="3"/>
    </row>
    <row r="74">
      <c r="A74" s="3"/>
      <c r="B74" s="3"/>
      <c r="C74" s="3"/>
      <c r="D74" s="3"/>
      <c r="E74" s="3"/>
      <c r="F74" s="53"/>
      <c r="G74" s="53"/>
      <c r="H74" s="3"/>
      <c r="I74" s="3"/>
    </row>
    <row r="75">
      <c r="A75" s="3"/>
      <c r="B75" s="3" t="s">
        <v>69</v>
      </c>
      <c r="C75" s="85">
        <f>$G$1</f>
        <v>0.00002618254545</v>
      </c>
      <c r="D75" s="3" t="s">
        <v>69</v>
      </c>
      <c r="E75" s="108">
        <f t="shared" ref="E75:E77" si="11">$G$1</f>
        <v>0.00002618254545</v>
      </c>
      <c r="F75" s="3" t="s">
        <v>92</v>
      </c>
      <c r="G75" s="16">
        <f>ROUND(0.05*G76,0)</f>
        <v>7</v>
      </c>
      <c r="H75" s="3" t="s">
        <v>93</v>
      </c>
      <c r="I75" s="60">
        <f>C73-(sum(C71:C72)*I76)</f>
        <v>-0.0006295527273</v>
      </c>
    </row>
    <row r="76">
      <c r="A76" s="3"/>
      <c r="B76" s="3" t="s">
        <v>72</v>
      </c>
      <c r="C76" s="85">
        <f>$G$1*((G76-G75)/G75)</f>
        <v>0.0004675454545</v>
      </c>
      <c r="D76" s="3" t="s">
        <v>72</v>
      </c>
      <c r="E76" s="108">
        <f t="shared" si="11"/>
        <v>0.00002618254545</v>
      </c>
      <c r="F76" s="3" t="s">
        <v>73</v>
      </c>
      <c r="G76" s="16">
        <f>G68-G67</f>
        <v>132</v>
      </c>
      <c r="H76" s="3"/>
      <c r="I76" s="111">
        <v>1014.0</v>
      </c>
    </row>
    <row r="77">
      <c r="A77" s="3"/>
      <c r="B77" s="3" t="s">
        <v>74</v>
      </c>
      <c r="C77" s="85">
        <f>$G$1*((G76-G75)/G75)</f>
        <v>0.0004675454545</v>
      </c>
      <c r="D77" s="3" t="s">
        <v>74</v>
      </c>
      <c r="E77" s="108">
        <f t="shared" si="11"/>
        <v>0.00002618254545</v>
      </c>
      <c r="F77" s="90"/>
      <c r="G77" s="3"/>
      <c r="H77" s="3"/>
      <c r="I77" s="3"/>
    </row>
    <row r="78">
      <c r="A78" s="3"/>
      <c r="B78" s="61" t="s">
        <v>77</v>
      </c>
      <c r="C78" s="88">
        <f>(E73-(E71*I76))-sum(C75:C77)</f>
        <v>0.7397791615</v>
      </c>
      <c r="D78" s="61" t="s">
        <v>77</v>
      </c>
      <c r="E78" s="109">
        <f>E73-(sum(E71*I76))-sum(E75:E77)</f>
        <v>0.7406618873</v>
      </c>
      <c r="F78" s="53" t="s">
        <v>95</v>
      </c>
      <c r="G78" s="80">
        <f>ROUND(G76/G75,0)</f>
        <v>19</v>
      </c>
      <c r="H78" s="3"/>
      <c r="I78" s="3"/>
    </row>
    <row r="79">
      <c r="A79" s="49">
        <f>I76+A71</f>
        <v>9867</v>
      </c>
      <c r="B79" s="3" t="s">
        <v>80</v>
      </c>
      <c r="C79" s="85">
        <f>$G$1*((G76-G75)/G75)</f>
        <v>0.0004675454545</v>
      </c>
      <c r="D79" s="3" t="s">
        <v>115</v>
      </c>
      <c r="E79" s="85">
        <f>$G$1</f>
        <v>0.00002618254545</v>
      </c>
      <c r="F79" s="3"/>
      <c r="G79" s="3"/>
      <c r="H79" s="3"/>
      <c r="I79" s="3"/>
    </row>
    <row r="80">
      <c r="A80" s="3"/>
      <c r="B80" s="3" t="s">
        <v>116</v>
      </c>
      <c r="C80" s="89">
        <f>($G$1*10)+((128*5E-11)*(G78-1))</f>
        <v>0.0002619406545</v>
      </c>
      <c r="D80" s="3"/>
      <c r="E80" s="3"/>
      <c r="F80" s="3"/>
      <c r="G80" s="3"/>
      <c r="H80" s="3"/>
      <c r="I80" s="3"/>
    </row>
    <row r="81">
      <c r="A81" s="3"/>
      <c r="B81" s="61" t="s">
        <v>77</v>
      </c>
      <c r="C81" s="49">
        <f>C78-(sum(C79:C80))</f>
        <v>0.7390496753</v>
      </c>
      <c r="D81" s="61" t="s">
        <v>77</v>
      </c>
      <c r="E81" s="49">
        <f>E78-$E$35</f>
        <v>0.7406357047</v>
      </c>
      <c r="F81" s="3"/>
      <c r="G81" s="3"/>
      <c r="H81" s="3"/>
      <c r="I81" s="3"/>
    </row>
    <row r="82">
      <c r="A82" s="3"/>
      <c r="B82" s="3"/>
      <c r="C82" s="3"/>
      <c r="D82" s="3"/>
      <c r="E82" s="3"/>
      <c r="F82" s="53"/>
      <c r="G82" s="53"/>
      <c r="H82" s="3"/>
      <c r="I82" s="3"/>
    </row>
    <row r="83">
      <c r="A83" s="3"/>
      <c r="B83" s="3" t="s">
        <v>69</v>
      </c>
      <c r="C83" s="85">
        <f>$G$1</f>
        <v>0.00002618254545</v>
      </c>
      <c r="D83" s="3" t="s">
        <v>69</v>
      </c>
      <c r="E83" s="108">
        <f t="shared" ref="E83:E85" si="12">$G$1</f>
        <v>0.00002618254545</v>
      </c>
      <c r="F83" s="3" t="s">
        <v>92</v>
      </c>
      <c r="G83" s="16">
        <f>ROUND(0.05*G84,0)</f>
        <v>6</v>
      </c>
      <c r="H83" s="3" t="s">
        <v>93</v>
      </c>
      <c r="I83" s="60">
        <f>C81-(sum(C79:C80)*I84)</f>
        <v>-0.0006492392727</v>
      </c>
    </row>
    <row r="84">
      <c r="A84" s="3"/>
      <c r="B84" s="3" t="s">
        <v>72</v>
      </c>
      <c r="C84" s="85">
        <f>$G$1*((G84-G83)/G83)</f>
        <v>0.0005192871515</v>
      </c>
      <c r="D84" s="3" t="s">
        <v>72</v>
      </c>
      <c r="E84" s="108">
        <f t="shared" si="12"/>
        <v>0.00002618254545</v>
      </c>
      <c r="F84" s="3" t="s">
        <v>73</v>
      </c>
      <c r="G84" s="16">
        <f>G76-G75</f>
        <v>125</v>
      </c>
      <c r="H84" s="3"/>
      <c r="I84" s="111">
        <v>1014.0</v>
      </c>
    </row>
    <row r="85">
      <c r="A85" s="3"/>
      <c r="B85" s="3" t="s">
        <v>74</v>
      </c>
      <c r="C85" s="85">
        <f>$G$1*((G84-G83)/G83)</f>
        <v>0.0005192871515</v>
      </c>
      <c r="D85" s="3" t="s">
        <v>74</v>
      </c>
      <c r="E85" s="108">
        <f t="shared" si="12"/>
        <v>0.00002618254545</v>
      </c>
      <c r="F85" s="90"/>
      <c r="G85" s="3"/>
      <c r="H85" s="3"/>
      <c r="I85" s="3"/>
    </row>
    <row r="86">
      <c r="A86" s="3"/>
      <c r="B86" s="61" t="s">
        <v>77</v>
      </c>
      <c r="C86" s="88">
        <f>(E81-(E79*I84))-sum(C83:C85)</f>
        <v>0.7130218468</v>
      </c>
      <c r="D86" s="61" t="s">
        <v>77</v>
      </c>
      <c r="E86" s="109">
        <f>E81-(sum(E79*I84))-sum(E83:E85)</f>
        <v>0.714008056</v>
      </c>
      <c r="F86" s="53" t="s">
        <v>95</v>
      </c>
      <c r="G86" s="80">
        <f>ROUND(G84/G83,0)</f>
        <v>21</v>
      </c>
      <c r="H86" s="3"/>
      <c r="I86" s="3"/>
    </row>
    <row r="87">
      <c r="A87" s="49">
        <f>I84+A79</f>
        <v>10881</v>
      </c>
      <c r="B87" s="3" t="s">
        <v>80</v>
      </c>
      <c r="C87" s="85">
        <f>$G$1*((G84-G83)/G83)</f>
        <v>0.0005192871515</v>
      </c>
      <c r="D87" s="3" t="s">
        <v>115</v>
      </c>
      <c r="E87" s="85">
        <f>$G$1</f>
        <v>0.00002618254545</v>
      </c>
      <c r="F87" s="3"/>
      <c r="G87" s="3"/>
      <c r="H87" s="3"/>
      <c r="I87" s="3"/>
    </row>
    <row r="88">
      <c r="A88" s="3"/>
      <c r="B88" s="3" t="s">
        <v>116</v>
      </c>
      <c r="C88" s="89">
        <f>($G$1*10)+((128*5E-11)*(G86-1))</f>
        <v>0.0002619534545</v>
      </c>
      <c r="D88" s="3"/>
      <c r="E88" s="3"/>
      <c r="F88" s="3"/>
      <c r="G88" s="3"/>
      <c r="H88" s="3"/>
      <c r="I88" s="3"/>
    </row>
    <row r="89">
      <c r="A89" s="3"/>
      <c r="B89" s="61" t="s">
        <v>77</v>
      </c>
      <c r="C89" s="49">
        <f>C86-(sum(C87:C88))</f>
        <v>0.7122406062</v>
      </c>
      <c r="D89" s="61" t="s">
        <v>77</v>
      </c>
      <c r="E89" s="49">
        <f>E86-$E$35</f>
        <v>0.7139818735</v>
      </c>
      <c r="F89" s="3"/>
      <c r="G89" s="3"/>
      <c r="H89" s="3"/>
      <c r="I89" s="3"/>
    </row>
    <row r="90">
      <c r="A90" s="3"/>
      <c r="B90" s="3"/>
      <c r="C90" s="67"/>
      <c r="D90" s="3"/>
      <c r="E90" s="3"/>
      <c r="F90" s="53"/>
      <c r="G90" s="53"/>
      <c r="H90" s="3"/>
      <c r="I90" s="3"/>
    </row>
    <row r="91">
      <c r="A91" s="3"/>
      <c r="B91" s="3" t="s">
        <v>69</v>
      </c>
      <c r="C91" s="85">
        <f>$G$1</f>
        <v>0.00002618254545</v>
      </c>
      <c r="D91" s="3" t="s">
        <v>69</v>
      </c>
      <c r="E91" s="108">
        <f t="shared" ref="E91:E93" si="13">$G$1</f>
        <v>0.00002618254545</v>
      </c>
      <c r="F91" s="3" t="s">
        <v>92</v>
      </c>
      <c r="G91" s="16">
        <f>ROUND(0.05*G92,0)</f>
        <v>6</v>
      </c>
      <c r="H91" s="3" t="s">
        <v>93</v>
      </c>
      <c r="I91" s="60">
        <f>C89-(sum(C87:C88)*I92)</f>
        <v>-0.0002508265455</v>
      </c>
    </row>
    <row r="92">
      <c r="A92" s="3"/>
      <c r="B92" s="3" t="s">
        <v>72</v>
      </c>
      <c r="C92" s="85">
        <f>$G$1*((G92-G91)/G91)</f>
        <v>0.0004931046061</v>
      </c>
      <c r="D92" s="3" t="s">
        <v>72</v>
      </c>
      <c r="E92" s="108">
        <f t="shared" si="13"/>
        <v>0.00002618254545</v>
      </c>
      <c r="F92" s="3" t="s">
        <v>73</v>
      </c>
      <c r="G92" s="16">
        <f>G84-G83</f>
        <v>119</v>
      </c>
      <c r="H92" s="3"/>
      <c r="I92" s="111">
        <v>912.0</v>
      </c>
    </row>
    <row r="93">
      <c r="A93" s="3"/>
      <c r="B93" s="3" t="s">
        <v>74</v>
      </c>
      <c r="C93" s="85">
        <f>$G$1*((G92-G91)/G91)</f>
        <v>0.0004931046061</v>
      </c>
      <c r="D93" s="3" t="s">
        <v>74</v>
      </c>
      <c r="E93" s="108">
        <f t="shared" si="13"/>
        <v>0.00002618254545</v>
      </c>
      <c r="F93" s="90"/>
      <c r="G93" s="3"/>
      <c r="H93" s="3"/>
      <c r="I93" s="3"/>
    </row>
    <row r="94">
      <c r="A94" s="3"/>
      <c r="B94" s="61" t="s">
        <v>77</v>
      </c>
      <c r="C94" s="88">
        <f>(E89-(E87*I92))-sum(C91:C93)</f>
        <v>0.6890910002</v>
      </c>
      <c r="D94" s="61" t="s">
        <v>77</v>
      </c>
      <c r="E94" s="109">
        <f>E89-(sum(E87*I92))-sum(E91:E93)</f>
        <v>0.6900248444</v>
      </c>
      <c r="F94" s="53" t="s">
        <v>95</v>
      </c>
      <c r="G94" s="80">
        <f>ROUND(G92/G91,0)</f>
        <v>20</v>
      </c>
      <c r="H94" s="3"/>
      <c r="I94" s="3"/>
    </row>
    <row r="95">
      <c r="A95" s="49">
        <f>I92+A87</f>
        <v>11793</v>
      </c>
      <c r="B95" s="3" t="s">
        <v>80</v>
      </c>
      <c r="C95" s="85">
        <f>$G$1*((G92-G91)/G91)</f>
        <v>0.0004931046061</v>
      </c>
      <c r="D95" s="3" t="s">
        <v>115</v>
      </c>
      <c r="E95" s="85">
        <f>$G$1</f>
        <v>0.00002618254545</v>
      </c>
      <c r="F95" s="3"/>
      <c r="G95" s="3"/>
      <c r="H95" s="3"/>
      <c r="I95" s="3"/>
    </row>
    <row r="96">
      <c r="A96" s="3"/>
      <c r="B96" s="3" t="s">
        <v>116</v>
      </c>
      <c r="C96" s="89">
        <f>($G$1*10)+((128*5E-11)*(G94-1))</f>
        <v>0.0002619470545</v>
      </c>
      <c r="D96" s="3"/>
      <c r="E96" s="3"/>
      <c r="F96" s="3"/>
      <c r="G96" s="3"/>
      <c r="H96" s="3"/>
      <c r="I96" s="3"/>
    </row>
    <row r="97">
      <c r="A97" s="3"/>
      <c r="B97" s="61" t="s">
        <v>77</v>
      </c>
      <c r="C97" s="49">
        <f>C94-(sum(C95:C96))</f>
        <v>0.6883359486</v>
      </c>
      <c r="D97" s="61" t="s">
        <v>77</v>
      </c>
      <c r="E97" s="49">
        <f>E94-$E$35</f>
        <v>0.6899986618</v>
      </c>
      <c r="F97" s="3"/>
      <c r="G97" s="3"/>
      <c r="H97" s="3"/>
      <c r="I97" s="3"/>
    </row>
    <row r="98">
      <c r="A98" s="3"/>
      <c r="B98" s="3"/>
      <c r="C98" s="3"/>
      <c r="D98" s="3"/>
      <c r="E98" s="3"/>
      <c r="F98" s="53"/>
      <c r="G98" s="53"/>
      <c r="H98" s="3"/>
      <c r="I98" s="3"/>
    </row>
    <row r="99">
      <c r="A99" s="3"/>
      <c r="B99" s="3" t="s">
        <v>69</v>
      </c>
      <c r="C99" s="85">
        <f>$G$1</f>
        <v>0.00002618254545</v>
      </c>
      <c r="D99" s="3" t="s">
        <v>69</v>
      </c>
      <c r="E99" s="108">
        <f t="shared" ref="E99:E101" si="14">$G$1</f>
        <v>0.00002618254545</v>
      </c>
      <c r="F99" s="3" t="s">
        <v>92</v>
      </c>
      <c r="G99" s="16">
        <f>ROUND(0.05*G100,0)</f>
        <v>6</v>
      </c>
      <c r="H99" s="3" t="s">
        <v>93</v>
      </c>
      <c r="I99" s="60">
        <f>C97-(sum(C95:C96)*I100)</f>
        <v>-0.0002711658909</v>
      </c>
    </row>
    <row r="100">
      <c r="A100" s="3"/>
      <c r="B100" s="3" t="s">
        <v>72</v>
      </c>
      <c r="C100" s="85">
        <f>$G$1*((G100-G99)/G99)</f>
        <v>0.0004669220606</v>
      </c>
      <c r="D100" s="3" t="s">
        <v>72</v>
      </c>
      <c r="E100" s="108">
        <f t="shared" si="14"/>
        <v>0.00002618254545</v>
      </c>
      <c r="F100" s="3" t="s">
        <v>73</v>
      </c>
      <c r="G100" s="16">
        <f>G92-G91</f>
        <v>113</v>
      </c>
      <c r="H100" s="3"/>
      <c r="I100" s="111">
        <v>912.0</v>
      </c>
    </row>
    <row r="101">
      <c r="A101" s="3"/>
      <c r="B101" s="3" t="s">
        <v>74</v>
      </c>
      <c r="C101" s="85">
        <f>$G$1*((G100-G99)/G99)</f>
        <v>0.0004669220606</v>
      </c>
      <c r="D101" s="3" t="s">
        <v>74</v>
      </c>
      <c r="E101" s="108">
        <f t="shared" si="14"/>
        <v>0.00002618254545</v>
      </c>
      <c r="F101" s="90"/>
      <c r="G101" s="3"/>
      <c r="H101" s="3"/>
      <c r="I101" s="3"/>
    </row>
    <row r="102">
      <c r="A102" s="3"/>
      <c r="B102" s="61" t="s">
        <v>77</v>
      </c>
      <c r="C102" s="88">
        <f>(E97-(E95*I100))-sum(C99:C101)</f>
        <v>0.6651601537</v>
      </c>
      <c r="D102" s="61" t="s">
        <v>77</v>
      </c>
      <c r="E102" s="109">
        <f>E97-(sum(E95*I100))-sum(E99:E101)</f>
        <v>0.6660416327</v>
      </c>
      <c r="F102" s="53" t="s">
        <v>95</v>
      </c>
      <c r="G102" s="80">
        <f>ROUND(G100/G99,0)</f>
        <v>19</v>
      </c>
      <c r="H102" s="3"/>
      <c r="I102" s="3"/>
    </row>
    <row r="103">
      <c r="A103" s="49">
        <f>I100+A95</f>
        <v>12705</v>
      </c>
      <c r="B103" s="3" t="s">
        <v>80</v>
      </c>
      <c r="C103" s="85">
        <f>$G$1*((G100-G99)/G99)</f>
        <v>0.0004669220606</v>
      </c>
      <c r="D103" s="3" t="s">
        <v>115</v>
      </c>
      <c r="E103" s="85">
        <f>$G$1</f>
        <v>0.00002618254545</v>
      </c>
      <c r="F103" s="3"/>
      <c r="G103" s="3"/>
      <c r="H103" s="3"/>
      <c r="I103" s="3"/>
    </row>
    <row r="104">
      <c r="A104" s="3"/>
      <c r="B104" s="3" t="s">
        <v>116</v>
      </c>
      <c r="C104" s="89">
        <f>($G$1*10)+((128*5E-11)*(G102-1))</f>
        <v>0.0002619406545</v>
      </c>
      <c r="D104" s="3"/>
      <c r="E104" s="3"/>
      <c r="F104" s="3"/>
      <c r="G104" s="3"/>
      <c r="H104" s="3"/>
      <c r="I104" s="3"/>
    </row>
    <row r="105">
      <c r="A105" s="3"/>
      <c r="B105" s="61" t="s">
        <v>77</v>
      </c>
      <c r="C105" s="49">
        <f>C102-(sum(C103:C104))</f>
        <v>0.664431291</v>
      </c>
      <c r="D105" s="61" t="s">
        <v>77</v>
      </c>
      <c r="E105" s="49">
        <f>E102-$E$35</f>
        <v>0.6660154502</v>
      </c>
      <c r="F105" s="3"/>
      <c r="G105" s="3"/>
      <c r="H105" s="3"/>
      <c r="I105" s="3"/>
    </row>
    <row r="106">
      <c r="A106" s="3"/>
      <c r="B106" s="3"/>
      <c r="C106" s="3"/>
      <c r="D106" s="3"/>
      <c r="E106" s="3"/>
      <c r="F106" s="53"/>
      <c r="G106" s="53"/>
      <c r="H106" s="3"/>
      <c r="I106" s="3"/>
    </row>
    <row r="107">
      <c r="A107" s="3"/>
      <c r="B107" s="3" t="s">
        <v>69</v>
      </c>
      <c r="C107" s="85">
        <f>$G$1</f>
        <v>0.00002618254545</v>
      </c>
      <c r="D107" s="3" t="s">
        <v>69</v>
      </c>
      <c r="E107" s="108">
        <f t="shared" ref="E107:E109" si="15">$G$1</f>
        <v>0.00002618254545</v>
      </c>
      <c r="F107" s="3" t="s">
        <v>92</v>
      </c>
      <c r="G107" s="16">
        <f>ROUND(0.05*G108,0)</f>
        <v>5</v>
      </c>
      <c r="H107" s="3" t="s">
        <v>93</v>
      </c>
      <c r="I107" s="60">
        <f>C105-(sum(C103:C104)*I108)</f>
        <v>-0.0002915052364</v>
      </c>
    </row>
    <row r="108">
      <c r="A108" s="3"/>
      <c r="B108" s="3" t="s">
        <v>72</v>
      </c>
      <c r="C108" s="85">
        <f>$G$1*((G108-G107)/G107)</f>
        <v>0.0005341239273</v>
      </c>
      <c r="D108" s="3" t="s">
        <v>72</v>
      </c>
      <c r="E108" s="108">
        <f t="shared" si="15"/>
        <v>0.00002618254545</v>
      </c>
      <c r="F108" s="3" t="s">
        <v>73</v>
      </c>
      <c r="G108" s="16">
        <f>G100-G99</f>
        <v>107</v>
      </c>
      <c r="H108" s="3"/>
      <c r="I108" s="111">
        <v>912.0</v>
      </c>
    </row>
    <row r="109">
      <c r="A109" s="3"/>
      <c r="B109" s="3" t="s">
        <v>74</v>
      </c>
      <c r="C109" s="85">
        <f>$G$1*((G108-G107)/G107)</f>
        <v>0.0005341239273</v>
      </c>
      <c r="D109" s="3" t="s">
        <v>74</v>
      </c>
      <c r="E109" s="108">
        <f t="shared" si="15"/>
        <v>0.00002618254545</v>
      </c>
      <c r="F109" s="90"/>
      <c r="G109" s="3"/>
      <c r="H109" s="3"/>
      <c r="I109" s="3"/>
    </row>
    <row r="110">
      <c r="A110" s="3"/>
      <c r="B110" s="61" t="s">
        <v>77</v>
      </c>
      <c r="C110" s="88">
        <f>(E105-(E103*I108))-sum(C107:C109)</f>
        <v>0.6410425383</v>
      </c>
      <c r="D110" s="61" t="s">
        <v>77</v>
      </c>
      <c r="E110" s="109">
        <f>E105-(sum(E103*I108))-sum(E107:E109)</f>
        <v>0.6420584211</v>
      </c>
      <c r="F110" s="53" t="s">
        <v>95</v>
      </c>
      <c r="G110" s="80">
        <f>ROUND(G108/G107,0)</f>
        <v>21</v>
      </c>
      <c r="H110" s="3"/>
      <c r="I110" s="3"/>
    </row>
    <row r="111">
      <c r="A111" s="49">
        <f>I108+A103</f>
        <v>13617</v>
      </c>
      <c r="B111" s="3" t="s">
        <v>80</v>
      </c>
      <c r="C111" s="85">
        <f>$G$1*((G108-G107)/G107)</f>
        <v>0.0005341239273</v>
      </c>
      <c r="D111" s="3" t="s">
        <v>115</v>
      </c>
      <c r="E111" s="85">
        <f>$G$1</f>
        <v>0.00002618254545</v>
      </c>
      <c r="F111" s="3"/>
      <c r="G111" s="3"/>
      <c r="H111" s="3"/>
      <c r="I111" s="3"/>
    </row>
    <row r="112">
      <c r="A112" s="3"/>
      <c r="B112" s="3" t="s">
        <v>116</v>
      </c>
      <c r="C112" s="89">
        <f>($G$1*10)+((128*5E-11)*(G110-1))</f>
        <v>0.0002619534545</v>
      </c>
      <c r="D112" s="3"/>
      <c r="E112" s="3"/>
      <c r="F112" s="3"/>
      <c r="G112" s="3"/>
      <c r="H112" s="3"/>
      <c r="I112" s="3"/>
    </row>
    <row r="113">
      <c r="A113" s="3"/>
      <c r="B113" s="61" t="s">
        <v>77</v>
      </c>
      <c r="C113" s="49">
        <f>C110-(sum(C111:C112))</f>
        <v>0.6402464609</v>
      </c>
      <c r="D113" s="61" t="s">
        <v>77</v>
      </c>
      <c r="E113" s="49">
        <f>E110-$E$35</f>
        <v>0.6420322385</v>
      </c>
      <c r="F113" s="3"/>
      <c r="G113" s="3"/>
      <c r="H113" s="3"/>
      <c r="I113" s="3"/>
    </row>
    <row r="114">
      <c r="A114" s="3"/>
      <c r="B114" s="3"/>
      <c r="C114" s="3"/>
      <c r="D114" s="3"/>
      <c r="E114" s="3"/>
      <c r="F114" s="53"/>
      <c r="G114" s="53"/>
      <c r="H114" s="3"/>
      <c r="I114" s="3"/>
    </row>
    <row r="115">
      <c r="A115" s="3"/>
      <c r="B115" s="3" t="s">
        <v>69</v>
      </c>
      <c r="C115" s="85">
        <f>$G$1</f>
        <v>0.00002618254545</v>
      </c>
      <c r="D115" s="3" t="s">
        <v>69</v>
      </c>
      <c r="E115" s="108">
        <f t="shared" ref="E115:E117" si="16">$G$1</f>
        <v>0.00002618254545</v>
      </c>
      <c r="F115" s="3" t="s">
        <v>92</v>
      </c>
      <c r="G115" s="16">
        <f>ROUND(0.05*G116,0)</f>
        <v>5</v>
      </c>
      <c r="H115" s="3" t="s">
        <v>93</v>
      </c>
      <c r="I115" s="60">
        <f>C113-(sum(C111:C112)*I116)</f>
        <v>-0.0005958314182</v>
      </c>
    </row>
    <row r="116">
      <c r="A116" s="3"/>
      <c r="B116" s="3" t="s">
        <v>72</v>
      </c>
      <c r="C116" s="85">
        <f>$G$1*((G116-G115)/G115)</f>
        <v>0.0005079413818</v>
      </c>
      <c r="D116" s="3" t="s">
        <v>72</v>
      </c>
      <c r="E116" s="108">
        <f t="shared" si="16"/>
        <v>0.00002618254545</v>
      </c>
      <c r="F116" s="3" t="s">
        <v>73</v>
      </c>
      <c r="G116" s="16">
        <f>G108-G107</f>
        <v>102</v>
      </c>
      <c r="H116" s="3"/>
      <c r="I116" s="111">
        <v>805.0</v>
      </c>
    </row>
    <row r="117">
      <c r="A117" s="3"/>
      <c r="B117" s="3" t="s">
        <v>74</v>
      </c>
      <c r="C117" s="85">
        <f>$G$1*((G116-G115)/G115)</f>
        <v>0.0005079413818</v>
      </c>
      <c r="D117" s="3" t="s">
        <v>74</v>
      </c>
      <c r="E117" s="108">
        <f t="shared" si="16"/>
        <v>0.00002618254545</v>
      </c>
      <c r="F117" s="90"/>
      <c r="G117" s="3"/>
      <c r="H117" s="3"/>
      <c r="I117" s="3"/>
    </row>
    <row r="118">
      <c r="A118" s="3"/>
      <c r="B118" s="61" t="s">
        <v>77</v>
      </c>
      <c r="C118" s="88">
        <f>(E113-(E111*I116))-sum(C115:C117)</f>
        <v>0.6199132241</v>
      </c>
      <c r="D118" s="61" t="s">
        <v>77</v>
      </c>
      <c r="E118" s="109">
        <f>E113-(sum(E111*I116))-sum(E115:E117)</f>
        <v>0.6208767418</v>
      </c>
      <c r="F118" s="53" t="s">
        <v>95</v>
      </c>
      <c r="G118" s="80">
        <f>ROUND(G116/G115,0)</f>
        <v>20</v>
      </c>
      <c r="H118" s="3"/>
      <c r="I118" s="3"/>
    </row>
    <row r="119">
      <c r="A119" s="49">
        <f>I116+A111</f>
        <v>14422</v>
      </c>
      <c r="B119" s="3" t="s">
        <v>80</v>
      </c>
      <c r="C119" s="85">
        <f>$G$1*((G116-G115)/G115)</f>
        <v>0.0005079413818</v>
      </c>
      <c r="D119" s="3" t="s">
        <v>115</v>
      </c>
      <c r="E119" s="85">
        <f>$G$1</f>
        <v>0.00002618254545</v>
      </c>
      <c r="F119" s="3"/>
      <c r="G119" s="3"/>
      <c r="H119" s="3"/>
      <c r="I119" s="3"/>
    </row>
    <row r="120">
      <c r="A120" s="3"/>
      <c r="B120" s="3" t="s">
        <v>116</v>
      </c>
      <c r="C120" s="89">
        <f>($G$1*10)+((128*5E-11)*(G118-1))</f>
        <v>0.0002619470545</v>
      </c>
      <c r="D120" s="3"/>
      <c r="E120" s="3"/>
      <c r="F120" s="3"/>
      <c r="G120" s="3"/>
      <c r="H120" s="3"/>
      <c r="I120" s="3"/>
    </row>
    <row r="121">
      <c r="A121" s="3"/>
      <c r="B121" s="61" t="s">
        <v>77</v>
      </c>
      <c r="C121" s="49">
        <f>C118-(sum(C119:C120))</f>
        <v>0.6191433357</v>
      </c>
      <c r="D121" s="61" t="s">
        <v>77</v>
      </c>
      <c r="E121" s="49">
        <f>E118-$E$35</f>
        <v>0.6208505593</v>
      </c>
      <c r="F121" s="3"/>
      <c r="G121" s="3"/>
      <c r="H121" s="3"/>
      <c r="I121" s="3"/>
    </row>
    <row r="122">
      <c r="A122" s="3"/>
      <c r="B122" s="3"/>
      <c r="C122" s="3"/>
      <c r="D122" s="3"/>
      <c r="E122" s="3"/>
      <c r="F122" s="3"/>
      <c r="G122" s="3"/>
      <c r="H122" s="3"/>
      <c r="I122" s="3"/>
    </row>
    <row r="123">
      <c r="A123" s="3"/>
      <c r="B123" s="3" t="s">
        <v>69</v>
      </c>
      <c r="C123" s="85">
        <f>$G$1</f>
        <v>0.00002618254545</v>
      </c>
      <c r="D123" s="3" t="s">
        <v>69</v>
      </c>
      <c r="E123" s="108">
        <f t="shared" ref="E123:E125" si="17">$G$1</f>
        <v>0.00002618254545</v>
      </c>
      <c r="F123" s="3" t="s">
        <v>92</v>
      </c>
      <c r="G123" s="16">
        <f>ROUND(0.05*G124,0)</f>
        <v>5</v>
      </c>
      <c r="H123" s="3" t="s">
        <v>93</v>
      </c>
      <c r="I123" s="60">
        <f>C121-(sum(C119:C120)*I124)</f>
        <v>-0.0006168555636</v>
      </c>
    </row>
    <row r="124">
      <c r="A124" s="3"/>
      <c r="B124" s="3" t="s">
        <v>72</v>
      </c>
      <c r="C124" s="85">
        <f>$G$1*((G124-G123)/G123)</f>
        <v>0.0004817588364</v>
      </c>
      <c r="D124" s="3" t="s">
        <v>72</v>
      </c>
      <c r="E124" s="108">
        <f t="shared" si="17"/>
        <v>0.00002618254545</v>
      </c>
      <c r="F124" s="3" t="s">
        <v>73</v>
      </c>
      <c r="G124" s="16">
        <f>G116-G115</f>
        <v>97</v>
      </c>
      <c r="H124" s="3"/>
      <c r="I124" s="111">
        <v>805.0</v>
      </c>
    </row>
    <row r="125">
      <c r="A125" s="3"/>
      <c r="B125" s="3" t="s">
        <v>74</v>
      </c>
      <c r="C125" s="85">
        <f>$G$1*((G124-G123)/G123)</f>
        <v>0.0004817588364</v>
      </c>
      <c r="D125" s="3" t="s">
        <v>74</v>
      </c>
      <c r="E125" s="108">
        <f t="shared" si="17"/>
        <v>0.00002618254545</v>
      </c>
      <c r="F125" s="90"/>
      <c r="G125" s="3"/>
      <c r="H125" s="3"/>
      <c r="I125" s="3"/>
    </row>
    <row r="126">
      <c r="A126" s="3"/>
      <c r="B126" s="61" t="s">
        <v>77</v>
      </c>
      <c r="C126" s="88">
        <f>(E121-(E119*I124))-sum(C123:C125)</f>
        <v>0.59878391</v>
      </c>
      <c r="D126" s="61" t="s">
        <v>77</v>
      </c>
      <c r="E126" s="109">
        <f>E121-(sum(E119*I124))-sum(E123:E125)</f>
        <v>0.5996950625</v>
      </c>
      <c r="F126" s="53" t="s">
        <v>95</v>
      </c>
      <c r="G126" s="80">
        <f>ROUND(G124/G123,0)</f>
        <v>19</v>
      </c>
      <c r="H126" s="3"/>
      <c r="I126" s="3"/>
    </row>
    <row r="127">
      <c r="A127" s="49">
        <f>I124+A119</f>
        <v>15227</v>
      </c>
      <c r="B127" s="3" t="s">
        <v>80</v>
      </c>
      <c r="C127" s="85">
        <f>$G$1*((G124-G123)/G123)</f>
        <v>0.0004817588364</v>
      </c>
      <c r="D127" s="3" t="s">
        <v>115</v>
      </c>
      <c r="E127" s="85">
        <f>$G$1</f>
        <v>0.00002618254545</v>
      </c>
      <c r="F127" s="3"/>
      <c r="G127" s="3"/>
      <c r="H127" s="3"/>
      <c r="I127" s="3"/>
    </row>
    <row r="128">
      <c r="A128" s="3"/>
      <c r="B128" s="3" t="s">
        <v>116</v>
      </c>
      <c r="C128" s="89">
        <f>($G$1*10)+((128*5E-11)*(G126-1))</f>
        <v>0.0002619406545</v>
      </c>
      <c r="D128" s="3"/>
      <c r="E128" s="3"/>
      <c r="F128" s="3"/>
      <c r="G128" s="3"/>
      <c r="H128" s="3"/>
      <c r="I128" s="3"/>
    </row>
    <row r="129">
      <c r="A129" s="3"/>
      <c r="B129" s="61" t="s">
        <v>77</v>
      </c>
      <c r="C129" s="49">
        <f>C126-(sum(C127:C128))</f>
        <v>0.5980402105</v>
      </c>
      <c r="D129" s="61" t="s">
        <v>77</v>
      </c>
      <c r="E129" s="49">
        <f>E126-$E$35</f>
        <v>0.59966888</v>
      </c>
      <c r="F129" s="3"/>
      <c r="G129" s="3"/>
      <c r="H129" s="3"/>
      <c r="I129" s="3"/>
    </row>
    <row r="130">
      <c r="A130" s="3"/>
      <c r="B130" s="3"/>
      <c r="C130" s="3"/>
      <c r="D130" s="3"/>
      <c r="E130" s="3"/>
      <c r="F130" s="3"/>
      <c r="G130" s="3"/>
      <c r="H130" s="3"/>
      <c r="I130" s="3"/>
    </row>
    <row r="131">
      <c r="A131" s="3"/>
      <c r="B131" s="3" t="s">
        <v>69</v>
      </c>
      <c r="C131" s="85">
        <f>$G$1</f>
        <v>0.00002618254545</v>
      </c>
      <c r="D131" s="3" t="s">
        <v>69</v>
      </c>
      <c r="E131" s="108">
        <f t="shared" ref="E131:E133" si="18">$G$1</f>
        <v>0.00002618254545</v>
      </c>
      <c r="F131" s="3" t="s">
        <v>92</v>
      </c>
      <c r="G131" s="16">
        <f>ROUND(0.05*G132,0)</f>
        <v>5</v>
      </c>
      <c r="H131" s="3" t="s">
        <v>93</v>
      </c>
      <c r="I131" s="60">
        <f>C129-(sum(C127:C128)*I132)</f>
        <v>-0.0006378797091</v>
      </c>
    </row>
    <row r="132">
      <c r="A132" s="3"/>
      <c r="B132" s="3" t="s">
        <v>72</v>
      </c>
      <c r="C132" s="85">
        <f>$G$1*((G132-G131)/G131)</f>
        <v>0.0004555762909</v>
      </c>
      <c r="D132" s="3" t="s">
        <v>72</v>
      </c>
      <c r="E132" s="108">
        <f t="shared" si="18"/>
        <v>0.00002618254545</v>
      </c>
      <c r="F132" s="3" t="s">
        <v>73</v>
      </c>
      <c r="G132" s="16">
        <f>G124-G123</f>
        <v>92</v>
      </c>
      <c r="H132" s="3"/>
      <c r="I132" s="111">
        <v>805.0</v>
      </c>
    </row>
    <row r="133">
      <c r="A133" s="3"/>
      <c r="B133" s="3" t="s">
        <v>74</v>
      </c>
      <c r="C133" s="85">
        <f>$G$1*((G132-G131)/G131)</f>
        <v>0.0004555762909</v>
      </c>
      <c r="D133" s="3" t="s">
        <v>74</v>
      </c>
      <c r="E133" s="108">
        <f t="shared" si="18"/>
        <v>0.00002618254545</v>
      </c>
      <c r="F133" s="90"/>
      <c r="G133" s="3"/>
      <c r="H133" s="3"/>
      <c r="I133" s="3"/>
    </row>
    <row r="134">
      <c r="A134" s="3"/>
      <c r="B134" s="61" t="s">
        <v>77</v>
      </c>
      <c r="C134" s="88">
        <f>(E129-(E127*I132))-sum(C131:C133)</f>
        <v>0.5776545958</v>
      </c>
      <c r="D134" s="61" t="s">
        <v>77</v>
      </c>
      <c r="E134" s="109">
        <f>E129-(sum(E127*I132))-sum(E131:E133)</f>
        <v>0.5785133833</v>
      </c>
      <c r="F134" s="53" t="s">
        <v>95</v>
      </c>
      <c r="G134" s="80">
        <f>ROUND(G132/G131,0)</f>
        <v>18</v>
      </c>
      <c r="H134" s="3"/>
      <c r="I134" s="3"/>
    </row>
    <row r="135">
      <c r="A135" s="49">
        <f>I132+A127</f>
        <v>16032</v>
      </c>
      <c r="B135" s="3" t="s">
        <v>80</v>
      </c>
      <c r="C135" s="85">
        <f>$G$1*((G132-G131)/G131)</f>
        <v>0.0004555762909</v>
      </c>
      <c r="D135" s="3" t="s">
        <v>115</v>
      </c>
      <c r="E135" s="85">
        <f>$G$1</f>
        <v>0.00002618254545</v>
      </c>
      <c r="F135" s="3"/>
      <c r="G135" s="3"/>
      <c r="H135" s="3"/>
      <c r="I135" s="3"/>
    </row>
    <row r="136">
      <c r="A136" s="3"/>
      <c r="B136" s="3" t="s">
        <v>116</v>
      </c>
      <c r="C136" s="89">
        <f>($G$1*10)+((128*5E-11)*(G134-1))</f>
        <v>0.0002619342545</v>
      </c>
      <c r="D136" s="3"/>
      <c r="E136" s="3"/>
      <c r="F136" s="3"/>
      <c r="G136" s="3"/>
      <c r="H136" s="3"/>
      <c r="I136" s="3"/>
    </row>
    <row r="137">
      <c r="A137" s="3"/>
      <c r="B137" s="61" t="s">
        <v>77</v>
      </c>
      <c r="C137" s="49">
        <f>C134-(sum(C135:C136))</f>
        <v>0.5769370852</v>
      </c>
      <c r="D137" s="61" t="s">
        <v>77</v>
      </c>
      <c r="E137" s="49">
        <f>E134-$E$35</f>
        <v>0.5784872007</v>
      </c>
      <c r="F137" s="3"/>
      <c r="G137" s="3"/>
      <c r="H137" s="3"/>
      <c r="I137" s="3"/>
    </row>
    <row r="138">
      <c r="A138" s="3"/>
      <c r="B138" s="3"/>
      <c r="C138" s="3"/>
      <c r="D138" s="3"/>
      <c r="E138" s="3"/>
      <c r="F138" s="3"/>
      <c r="G138" s="3"/>
      <c r="H138" s="3"/>
      <c r="I138" s="3"/>
    </row>
    <row r="139">
      <c r="A139" s="3"/>
      <c r="B139" s="3" t="s">
        <v>69</v>
      </c>
      <c r="C139" s="85">
        <f>$G$1</f>
        <v>0.00002618254545</v>
      </c>
      <c r="D139" s="3" t="s">
        <v>69</v>
      </c>
      <c r="E139" s="108">
        <f t="shared" ref="E139:E141" si="19">$G$1</f>
        <v>0.00002618254545</v>
      </c>
      <c r="F139" s="3" t="s">
        <v>92</v>
      </c>
      <c r="G139" s="16">
        <f>ROUND(0.05*G140,0)</f>
        <v>4</v>
      </c>
      <c r="H139" s="3" t="s">
        <v>93</v>
      </c>
      <c r="I139" s="60">
        <f>C137-(sum(C135:C136)*I140)</f>
        <v>-0.0006589038545</v>
      </c>
    </row>
    <row r="140">
      <c r="A140" s="3"/>
      <c r="B140" s="3" t="s">
        <v>72</v>
      </c>
      <c r="C140" s="85">
        <f>$G$1*((G140-G139)/G139)</f>
        <v>0.0005432878182</v>
      </c>
      <c r="D140" s="3" t="s">
        <v>72</v>
      </c>
      <c r="E140" s="108">
        <f t="shared" si="19"/>
        <v>0.00002618254545</v>
      </c>
      <c r="F140" s="3" t="s">
        <v>73</v>
      </c>
      <c r="G140" s="16">
        <f>G132-G131</f>
        <v>87</v>
      </c>
      <c r="H140" s="3"/>
      <c r="I140" s="111">
        <v>805.0</v>
      </c>
    </row>
    <row r="141">
      <c r="A141" s="3"/>
      <c r="B141" s="3" t="s">
        <v>74</v>
      </c>
      <c r="C141" s="85">
        <f>$G$1*((G140-G139)/G139)</f>
        <v>0.0005432878182</v>
      </c>
      <c r="D141" s="3" t="s">
        <v>74</v>
      </c>
      <c r="E141" s="108">
        <f t="shared" si="19"/>
        <v>0.00002618254545</v>
      </c>
      <c r="F141" s="90"/>
      <c r="G141" s="3"/>
      <c r="H141" s="3"/>
      <c r="I141" s="3"/>
    </row>
    <row r="142">
      <c r="A142" s="3"/>
      <c r="B142" s="61" t="s">
        <v>77</v>
      </c>
      <c r="C142" s="88">
        <f>(E137-(E135*I140))-sum(C139:C141)</f>
        <v>0.5562974935</v>
      </c>
      <c r="D142" s="61" t="s">
        <v>77</v>
      </c>
      <c r="E142" s="109">
        <f>E137-(sum(E135*I140))-sum(E139:E141)</f>
        <v>0.557331704</v>
      </c>
      <c r="F142" s="53" t="s">
        <v>95</v>
      </c>
      <c r="G142" s="80">
        <f>ROUND(G140/G139,0)</f>
        <v>22</v>
      </c>
      <c r="H142" s="3"/>
      <c r="I142" s="3"/>
    </row>
    <row r="143">
      <c r="A143" s="49">
        <f>I140+A135</f>
        <v>16837</v>
      </c>
      <c r="B143" s="3" t="s">
        <v>80</v>
      </c>
      <c r="C143" s="85">
        <f>$G$1*((G140-G139)/G139)</f>
        <v>0.0005432878182</v>
      </c>
      <c r="D143" s="3" t="s">
        <v>115</v>
      </c>
      <c r="E143" s="85">
        <f>$G$1</f>
        <v>0.00002618254545</v>
      </c>
      <c r="F143" s="3"/>
      <c r="G143" s="3"/>
      <c r="H143" s="3"/>
      <c r="I143" s="3"/>
    </row>
    <row r="144">
      <c r="A144" s="3"/>
      <c r="B144" s="3" t="s">
        <v>116</v>
      </c>
      <c r="C144" s="89">
        <f>($G$1*10)+((128*5E-11)*(G142-1))</f>
        <v>0.0002619598545</v>
      </c>
      <c r="D144" s="3"/>
      <c r="E144" s="3"/>
      <c r="F144" s="3"/>
      <c r="G144" s="3"/>
      <c r="H144" s="3"/>
      <c r="I144" s="3"/>
    </row>
    <row r="145">
      <c r="A145" s="3"/>
      <c r="B145" s="61" t="s">
        <v>77</v>
      </c>
      <c r="C145" s="49">
        <f>C142-(sum(C143:C144))</f>
        <v>0.5554922458</v>
      </c>
      <c r="D145" s="61" t="s">
        <v>77</v>
      </c>
      <c r="E145" s="49">
        <f>E142-$E$35</f>
        <v>0.5573055215</v>
      </c>
      <c r="F145" s="3"/>
      <c r="G145" s="3"/>
      <c r="H145" s="3"/>
      <c r="I145" s="3"/>
    </row>
    <row r="146">
      <c r="A146" s="3"/>
      <c r="B146" s="3"/>
      <c r="C146" s="3"/>
      <c r="D146" s="3"/>
      <c r="E146" s="3"/>
      <c r="F146" s="3"/>
      <c r="G146" s="3"/>
      <c r="H146" s="3"/>
      <c r="I146" s="3"/>
    </row>
    <row r="147">
      <c r="A147" s="3"/>
      <c r="B147" s="3" t="s">
        <v>69</v>
      </c>
      <c r="C147" s="85">
        <f>$G$1</f>
        <v>0.00002618254545</v>
      </c>
      <c r="D147" s="3" t="s">
        <v>69</v>
      </c>
      <c r="E147" s="108">
        <f t="shared" ref="E147:E149" si="20">$G$1</f>
        <v>0.00002618254545</v>
      </c>
      <c r="F147" s="3" t="s">
        <v>92</v>
      </c>
      <c r="G147" s="16">
        <f>ROUND(0.05*G148,0)</f>
        <v>4</v>
      </c>
      <c r="H147" s="3" t="s">
        <v>93</v>
      </c>
      <c r="I147" s="60">
        <f>C145-(sum(C143:C144)*I148)</f>
        <v>-0.0001286484</v>
      </c>
    </row>
    <row r="148">
      <c r="A148" s="3"/>
      <c r="B148" s="3" t="s">
        <v>72</v>
      </c>
      <c r="C148" s="85">
        <f>$G$1*((G148-G147)/G147)</f>
        <v>0.0005171052727</v>
      </c>
      <c r="D148" s="3" t="s">
        <v>72</v>
      </c>
      <c r="E148" s="108">
        <f t="shared" si="20"/>
        <v>0.00002618254545</v>
      </c>
      <c r="F148" s="3" t="s">
        <v>73</v>
      </c>
      <c r="G148" s="16">
        <f>G140-G139</f>
        <v>83</v>
      </c>
      <c r="H148" s="3"/>
      <c r="I148" s="111">
        <v>690.0</v>
      </c>
    </row>
    <row r="149">
      <c r="A149" s="3"/>
      <c r="B149" s="3" t="s">
        <v>74</v>
      </c>
      <c r="C149" s="85">
        <f>$G$1*((G148-G147)/G147)</f>
        <v>0.0005171052727</v>
      </c>
      <c r="D149" s="3" t="s">
        <v>74</v>
      </c>
      <c r="E149" s="108">
        <f t="shared" si="20"/>
        <v>0.00002618254545</v>
      </c>
      <c r="F149" s="90"/>
      <c r="G149" s="3"/>
      <c r="H149" s="3"/>
      <c r="I149" s="3"/>
    </row>
    <row r="150">
      <c r="A150" s="3"/>
      <c r="B150" s="61" t="s">
        <v>77</v>
      </c>
      <c r="C150" s="88">
        <f>(E145-(E143*I148))-sum(C147:C149)</f>
        <v>0.538179172</v>
      </c>
      <c r="D150" s="61" t="s">
        <v>77</v>
      </c>
      <c r="E150" s="109">
        <f>E145-(sum(E143*I148))-sum(E147:E149)</f>
        <v>0.5391610175</v>
      </c>
      <c r="F150" s="53" t="s">
        <v>95</v>
      </c>
      <c r="G150" s="80">
        <f>ROUND(G148/G147,0)</f>
        <v>21</v>
      </c>
      <c r="H150" s="3"/>
      <c r="I150" s="3"/>
    </row>
    <row r="151">
      <c r="A151" s="49">
        <f>I148+A143</f>
        <v>17527</v>
      </c>
      <c r="B151" s="3" t="s">
        <v>80</v>
      </c>
      <c r="C151" s="85">
        <f>$G$1*((G148-G147)/G147)</f>
        <v>0.0005171052727</v>
      </c>
      <c r="D151" s="3" t="s">
        <v>115</v>
      </c>
      <c r="E151" s="85">
        <f>$G$1</f>
        <v>0.00002618254545</v>
      </c>
      <c r="F151" s="3"/>
      <c r="G151" s="3"/>
      <c r="H151" s="3"/>
      <c r="I151" s="3"/>
    </row>
    <row r="152">
      <c r="A152" s="3"/>
      <c r="B152" s="3" t="s">
        <v>116</v>
      </c>
      <c r="C152" s="89">
        <f>($G$1*10)+((128*5E-11)*(G150-1))</f>
        <v>0.0002619534545</v>
      </c>
      <c r="D152" s="3"/>
      <c r="E152" s="3"/>
      <c r="F152" s="3"/>
      <c r="G152" s="3"/>
      <c r="H152" s="3"/>
      <c r="I152" s="3"/>
    </row>
    <row r="153">
      <c r="A153" s="3"/>
      <c r="B153" s="61" t="s">
        <v>77</v>
      </c>
      <c r="C153" s="49">
        <f>C150-(sum(C151:C152))</f>
        <v>0.5374001133</v>
      </c>
      <c r="D153" s="61" t="s">
        <v>77</v>
      </c>
      <c r="E153" s="49">
        <f>E150-$E$35</f>
        <v>0.5391348349</v>
      </c>
      <c r="F153" s="3"/>
      <c r="G153" s="3"/>
      <c r="H153" s="3"/>
      <c r="I153" s="3"/>
    </row>
    <row r="154">
      <c r="A154" s="3"/>
      <c r="B154" s="3"/>
      <c r="C154" s="3"/>
      <c r="D154" s="3"/>
      <c r="E154" s="3"/>
      <c r="F154" s="3"/>
      <c r="G154" s="3"/>
      <c r="H154" s="3"/>
      <c r="I154" s="3"/>
    </row>
    <row r="155">
      <c r="A155" s="3"/>
      <c r="B155" s="3" t="s">
        <v>69</v>
      </c>
      <c r="C155" s="85">
        <f>$G$1</f>
        <v>0.00002618254545</v>
      </c>
      <c r="D155" s="3" t="s">
        <v>69</v>
      </c>
      <c r="E155" s="108">
        <f t="shared" ref="E155:E157" si="21">$G$1</f>
        <v>0.00002618254545</v>
      </c>
      <c r="F155" s="3" t="s">
        <v>92</v>
      </c>
      <c r="G155" s="16">
        <f>ROUND(0.05*G156,0)</f>
        <v>4</v>
      </c>
      <c r="H155" s="3" t="s">
        <v>93</v>
      </c>
      <c r="I155" s="60">
        <f>C153-(sum(C151:C152)*I156)</f>
        <v>-0.0001504085455</v>
      </c>
    </row>
    <row r="156">
      <c r="A156" s="3"/>
      <c r="B156" s="3" t="s">
        <v>72</v>
      </c>
      <c r="C156" s="85">
        <f>$G$1*((G156-G155)/G155)</f>
        <v>0.0004909227273</v>
      </c>
      <c r="D156" s="3" t="s">
        <v>72</v>
      </c>
      <c r="E156" s="108">
        <f t="shared" si="21"/>
        <v>0.00002618254545</v>
      </c>
      <c r="F156" s="3" t="s">
        <v>73</v>
      </c>
      <c r="G156" s="16">
        <f>G148-G147</f>
        <v>79</v>
      </c>
      <c r="H156" s="3"/>
      <c r="I156" s="111">
        <v>690.0</v>
      </c>
    </row>
    <row r="157">
      <c r="A157" s="3"/>
      <c r="B157" s="3" t="s">
        <v>74</v>
      </c>
      <c r="C157" s="85">
        <f>$G$1*((G156-G155)/G155)</f>
        <v>0.0004909227273</v>
      </c>
      <c r="D157" s="3" t="s">
        <v>74</v>
      </c>
      <c r="E157" s="108">
        <f t="shared" si="21"/>
        <v>0.00002618254545</v>
      </c>
      <c r="F157" s="90"/>
      <c r="G157" s="3"/>
      <c r="H157" s="3"/>
      <c r="I157" s="3"/>
    </row>
    <row r="158">
      <c r="A158" s="3"/>
      <c r="B158" s="61" t="s">
        <v>77</v>
      </c>
      <c r="C158" s="88">
        <f>(E153-(E151*I156))-sum(C155:C157)</f>
        <v>0.5200608505</v>
      </c>
      <c r="D158" s="61" t="s">
        <v>77</v>
      </c>
      <c r="E158" s="109">
        <f>E153-(sum(E151*I156))-sum(E155:E157)</f>
        <v>0.5209903309</v>
      </c>
      <c r="F158" s="53" t="s">
        <v>95</v>
      </c>
      <c r="G158" s="80">
        <f>ROUND(G156/G155,0)</f>
        <v>20</v>
      </c>
      <c r="H158" s="3"/>
      <c r="I158" s="3"/>
    </row>
    <row r="159">
      <c r="A159" s="49">
        <f>I156+A151</f>
        <v>18217</v>
      </c>
      <c r="B159" s="3" t="s">
        <v>80</v>
      </c>
      <c r="C159" s="85">
        <f>$G$1*((G156-G155)/G155)</f>
        <v>0.0004909227273</v>
      </c>
      <c r="D159" s="3" t="s">
        <v>115</v>
      </c>
      <c r="E159" s="85">
        <f>$G$1</f>
        <v>0.00002618254545</v>
      </c>
      <c r="F159" s="3"/>
      <c r="G159" s="3"/>
      <c r="H159" s="3"/>
      <c r="I159" s="3"/>
    </row>
    <row r="160">
      <c r="A160" s="3"/>
      <c r="B160" s="3" t="s">
        <v>116</v>
      </c>
      <c r="C160" s="89">
        <f>($G$1*10)+((128*5E-11)*(G158-1))</f>
        <v>0.0002619470545</v>
      </c>
      <c r="D160" s="3"/>
      <c r="E160" s="3"/>
      <c r="F160" s="3"/>
      <c r="G160" s="3"/>
      <c r="H160" s="3"/>
      <c r="I160" s="3"/>
    </row>
    <row r="161">
      <c r="A161" s="3"/>
      <c r="B161" s="61" t="s">
        <v>77</v>
      </c>
      <c r="C161" s="49">
        <f>C158-(sum(C159:C160))</f>
        <v>0.5193079808</v>
      </c>
      <c r="D161" s="61" t="s">
        <v>77</v>
      </c>
      <c r="E161" s="49">
        <f>E158-$E$35</f>
        <v>0.5209641484</v>
      </c>
      <c r="F161" s="3"/>
      <c r="G161" s="3"/>
      <c r="H161" s="3"/>
      <c r="I161" s="3"/>
    </row>
    <row r="162">
      <c r="A162" s="3"/>
      <c r="B162" s="3"/>
      <c r="C162" s="3"/>
      <c r="D162" s="3"/>
      <c r="E162" s="3"/>
      <c r="F162" s="3"/>
      <c r="G162" s="3"/>
      <c r="H162" s="3"/>
      <c r="I162" s="3"/>
    </row>
    <row r="163">
      <c r="A163" s="3"/>
      <c r="B163" s="3" t="s">
        <v>69</v>
      </c>
      <c r="C163" s="85">
        <f>$G$1</f>
        <v>0.00002618254545</v>
      </c>
      <c r="D163" s="3" t="s">
        <v>69</v>
      </c>
      <c r="E163" s="108">
        <f t="shared" ref="E163:E165" si="22">$G$1</f>
        <v>0.00002618254545</v>
      </c>
      <c r="F163" s="3" t="s">
        <v>92</v>
      </c>
      <c r="G163" s="16">
        <f>ROUND(0.05*G164,0)</f>
        <v>4</v>
      </c>
      <c r="H163" s="3" t="s">
        <v>93</v>
      </c>
      <c r="I163" s="60">
        <f>C161-(sum(C159:C160)*I164)</f>
        <v>-0.0001721686909</v>
      </c>
    </row>
    <row r="164">
      <c r="A164" s="3"/>
      <c r="B164" s="3" t="s">
        <v>72</v>
      </c>
      <c r="C164" s="85">
        <f>$G$1*((G164-G163)/G163)</f>
        <v>0.0004647401818</v>
      </c>
      <c r="D164" s="3" t="s">
        <v>72</v>
      </c>
      <c r="E164" s="108">
        <f t="shared" si="22"/>
        <v>0.00002618254545</v>
      </c>
      <c r="F164" s="3" t="s">
        <v>73</v>
      </c>
      <c r="G164" s="16">
        <f>G156-G155</f>
        <v>75</v>
      </c>
      <c r="H164" s="3"/>
      <c r="I164" s="111">
        <v>690.0</v>
      </c>
    </row>
    <row r="165">
      <c r="A165" s="3"/>
      <c r="B165" s="3" t="s">
        <v>74</v>
      </c>
      <c r="C165" s="85">
        <f>$G$1*((G164-G163)/G163)</f>
        <v>0.0004647401818</v>
      </c>
      <c r="D165" s="3" t="s">
        <v>74</v>
      </c>
      <c r="E165" s="108">
        <f t="shared" si="22"/>
        <v>0.00002618254545</v>
      </c>
      <c r="F165" s="90"/>
      <c r="G165" s="3"/>
      <c r="H165" s="3"/>
      <c r="I165" s="11"/>
    </row>
    <row r="166">
      <c r="A166" s="3"/>
      <c r="B166" s="61" t="s">
        <v>77</v>
      </c>
      <c r="C166" s="88">
        <f>(E161-(E159*I164))-sum(C163:C165)</f>
        <v>0.5019425291</v>
      </c>
      <c r="D166" s="61" t="s">
        <v>77</v>
      </c>
      <c r="E166" s="109">
        <f>E161-(sum(E159*I164))-sum(E163:E165)</f>
        <v>0.5028196444</v>
      </c>
      <c r="F166" s="53" t="s">
        <v>95</v>
      </c>
      <c r="G166" s="80">
        <f>ROUND(G164/G163,0)</f>
        <v>19</v>
      </c>
      <c r="H166" s="3"/>
      <c r="I166" s="3"/>
    </row>
    <row r="167">
      <c r="A167" s="49">
        <f>I164+A159</f>
        <v>18907</v>
      </c>
      <c r="B167" s="3" t="s">
        <v>80</v>
      </c>
      <c r="C167" s="85">
        <f>$G$1*((G164-G163)/G163)</f>
        <v>0.0004647401818</v>
      </c>
      <c r="D167" s="3" t="s">
        <v>115</v>
      </c>
      <c r="E167" s="85">
        <f>$G$1</f>
        <v>0.00002618254545</v>
      </c>
      <c r="F167" s="3"/>
      <c r="G167" s="3"/>
      <c r="H167" s="3"/>
      <c r="I167" s="3"/>
    </row>
    <row r="168">
      <c r="A168" s="3"/>
      <c r="B168" s="3" t="s">
        <v>116</v>
      </c>
      <c r="C168" s="89">
        <f>($G$1*10)+((128*5E-11)*(G166-1))</f>
        <v>0.0002619406545</v>
      </c>
      <c r="D168" s="3"/>
      <c r="E168" s="3"/>
      <c r="F168" s="3"/>
      <c r="G168" s="3"/>
      <c r="H168" s="3"/>
      <c r="I168" s="3"/>
    </row>
    <row r="169">
      <c r="A169" s="3"/>
      <c r="B169" s="61" t="s">
        <v>77</v>
      </c>
      <c r="C169" s="49">
        <f>C166-(sum(C167:C168))</f>
        <v>0.5012158483</v>
      </c>
      <c r="D169" s="61" t="s">
        <v>77</v>
      </c>
      <c r="E169" s="49">
        <f>E166-$E$35</f>
        <v>0.5027934618</v>
      </c>
      <c r="F169" s="3"/>
      <c r="G169" s="3"/>
      <c r="H169" s="3"/>
      <c r="I169" s="3"/>
    </row>
    <row r="170">
      <c r="A170" s="3"/>
      <c r="B170" s="3"/>
      <c r="C170" s="3"/>
      <c r="D170" s="3"/>
      <c r="E170" s="3"/>
      <c r="F170" s="3"/>
      <c r="G170" s="3"/>
      <c r="H170" s="3"/>
      <c r="I170" s="3"/>
    </row>
    <row r="171">
      <c r="A171" s="3"/>
      <c r="B171" s="3" t="s">
        <v>69</v>
      </c>
      <c r="C171" s="85">
        <f>$G$1</f>
        <v>0.00002618254545</v>
      </c>
      <c r="D171" s="3" t="s">
        <v>69</v>
      </c>
      <c r="E171" s="108">
        <f t="shared" ref="E171:E173" si="23">$G$1</f>
        <v>0.00002618254545</v>
      </c>
      <c r="F171" s="3" t="s">
        <v>92</v>
      </c>
      <c r="G171" s="16">
        <f>ROUND(0.05*G172,0)</f>
        <v>4</v>
      </c>
      <c r="H171" s="3" t="s">
        <v>93</v>
      </c>
      <c r="I171" s="60">
        <f>C169-(sum(C167:C168)*I172)</f>
        <v>-0.0001939288364</v>
      </c>
    </row>
    <row r="172">
      <c r="A172" s="3"/>
      <c r="B172" s="3" t="s">
        <v>72</v>
      </c>
      <c r="C172" s="85">
        <f>$G$1*((G172-G171)/G171)</f>
        <v>0.0004385576364</v>
      </c>
      <c r="D172" s="3" t="s">
        <v>72</v>
      </c>
      <c r="E172" s="108">
        <f t="shared" si="23"/>
        <v>0.00002618254545</v>
      </c>
      <c r="F172" s="3" t="s">
        <v>73</v>
      </c>
      <c r="G172" s="16">
        <f>G164-G163</f>
        <v>71</v>
      </c>
      <c r="H172" s="3"/>
      <c r="I172" s="111">
        <v>690.0</v>
      </c>
    </row>
    <row r="173">
      <c r="A173" s="3"/>
      <c r="B173" s="3" t="s">
        <v>74</v>
      </c>
      <c r="C173" s="85">
        <f>$G$1*((G172-G171)/G171)</f>
        <v>0.0004385576364</v>
      </c>
      <c r="D173" s="3" t="s">
        <v>74</v>
      </c>
      <c r="E173" s="108">
        <f t="shared" si="23"/>
        <v>0.00002618254545</v>
      </c>
      <c r="F173" s="90"/>
      <c r="G173" s="3"/>
      <c r="H173" s="3"/>
      <c r="I173" s="11"/>
    </row>
    <row r="174">
      <c r="A174" s="3"/>
      <c r="B174" s="61" t="s">
        <v>77</v>
      </c>
      <c r="C174" s="88">
        <f>(E169-(E167*I172))-sum(C171:C173)</f>
        <v>0.4838242076</v>
      </c>
      <c r="D174" s="61" t="s">
        <v>77</v>
      </c>
      <c r="E174" s="109">
        <f>E169-(sum(E167*I172))-sum(E171:E173)</f>
        <v>0.4846489578</v>
      </c>
      <c r="F174" s="53" t="s">
        <v>95</v>
      </c>
      <c r="G174" s="80">
        <f>ROUND(G172/G171,0)</f>
        <v>18</v>
      </c>
      <c r="H174" s="3"/>
      <c r="I174" s="3"/>
    </row>
    <row r="175">
      <c r="A175" s="49">
        <f>I172+A167</f>
        <v>19597</v>
      </c>
      <c r="B175" s="3" t="s">
        <v>80</v>
      </c>
      <c r="C175" s="85">
        <f>$G$1*((G172-G171)/G171)</f>
        <v>0.0004385576364</v>
      </c>
      <c r="D175" s="3" t="s">
        <v>115</v>
      </c>
      <c r="E175" s="85">
        <f>$G$1</f>
        <v>0.00002618254545</v>
      </c>
      <c r="F175" s="3"/>
      <c r="G175" s="3"/>
      <c r="H175" s="3"/>
      <c r="I175" s="3"/>
    </row>
    <row r="176">
      <c r="A176" s="3"/>
      <c r="B176" s="3" t="s">
        <v>116</v>
      </c>
      <c r="C176" s="89">
        <f>($G$1*10)+((128*5E-11)*(G174-1))</f>
        <v>0.0002619342545</v>
      </c>
      <c r="D176" s="3"/>
      <c r="E176" s="3"/>
      <c r="F176" s="3"/>
      <c r="G176" s="3"/>
      <c r="H176" s="3"/>
      <c r="I176" s="3"/>
    </row>
    <row r="177">
      <c r="A177" s="3"/>
      <c r="B177" s="61" t="s">
        <v>77</v>
      </c>
      <c r="C177" s="49">
        <f>C174-(sum(C175:C176))</f>
        <v>0.4831237157</v>
      </c>
      <c r="D177" s="61" t="s">
        <v>77</v>
      </c>
      <c r="E177" s="49">
        <f>E174-$E$35</f>
        <v>0.4846227753</v>
      </c>
      <c r="F177" s="3"/>
      <c r="G177" s="3"/>
      <c r="H177" s="3"/>
      <c r="I177" s="3"/>
    </row>
    <row r="178">
      <c r="A178" s="3"/>
      <c r="B178" s="3"/>
      <c r="C178" s="3"/>
      <c r="D178" s="3"/>
      <c r="E178" s="3"/>
      <c r="F178" s="3"/>
      <c r="G178" s="3"/>
      <c r="H178" s="3"/>
      <c r="I178" s="3"/>
    </row>
    <row r="179">
      <c r="A179" s="3"/>
      <c r="B179" s="3" t="s">
        <v>69</v>
      </c>
      <c r="C179" s="85">
        <f>$G$1</f>
        <v>0.00002618254545</v>
      </c>
      <c r="D179" s="3" t="s">
        <v>69</v>
      </c>
      <c r="E179" s="108">
        <f t="shared" ref="E179:E181" si="24">$G$1</f>
        <v>0.00002618254545</v>
      </c>
      <c r="F179" s="3" t="s">
        <v>92</v>
      </c>
      <c r="G179" s="16">
        <f>ROUND(0.05*G180,0)</f>
        <v>3</v>
      </c>
      <c r="H179" s="3" t="s">
        <v>93</v>
      </c>
      <c r="I179" s="60">
        <f>C177-(sum(C175:C176)*I180)</f>
        <v>-0.0002156889818</v>
      </c>
    </row>
    <row r="180">
      <c r="A180" s="3"/>
      <c r="B180" s="3" t="s">
        <v>72</v>
      </c>
      <c r="C180" s="85">
        <f>$G$1*((G180-G179)/G179)</f>
        <v>0.0005585609697</v>
      </c>
      <c r="D180" s="3" t="s">
        <v>72</v>
      </c>
      <c r="E180" s="108">
        <f t="shared" si="24"/>
        <v>0.00002618254545</v>
      </c>
      <c r="F180" s="3" t="s">
        <v>73</v>
      </c>
      <c r="G180" s="16">
        <f>G172-G171</f>
        <v>67</v>
      </c>
      <c r="H180" s="3"/>
      <c r="I180" s="111">
        <v>690.0</v>
      </c>
    </row>
    <row r="181">
      <c r="A181" s="3"/>
      <c r="B181" s="3" t="s">
        <v>74</v>
      </c>
      <c r="C181" s="85">
        <f>$G$1*((G180-G179)/G179)</f>
        <v>0.0005585609697</v>
      </c>
      <c r="D181" s="3" t="s">
        <v>74</v>
      </c>
      <c r="E181" s="108">
        <f t="shared" si="24"/>
        <v>0.00002618254545</v>
      </c>
      <c r="F181" s="90"/>
      <c r="G181" s="3"/>
      <c r="H181" s="3"/>
      <c r="I181" s="11"/>
    </row>
    <row r="182">
      <c r="A182" s="3"/>
      <c r="B182" s="61" t="s">
        <v>77</v>
      </c>
      <c r="C182" s="88">
        <f>(E177-(E175*I180))-sum(C179:C181)</f>
        <v>0.4654135144</v>
      </c>
      <c r="D182" s="61" t="s">
        <v>77</v>
      </c>
      <c r="E182" s="109">
        <f>E177-(sum(E175*I180))-sum(E179:E181)</f>
        <v>0.4664782713</v>
      </c>
      <c r="F182" s="53" t="s">
        <v>95</v>
      </c>
      <c r="G182" s="80">
        <f>ROUND(G180/G179,0)</f>
        <v>22</v>
      </c>
      <c r="H182" s="3"/>
      <c r="I182" s="3"/>
    </row>
    <row r="183">
      <c r="A183" s="49">
        <f>I180+A175</f>
        <v>20287</v>
      </c>
      <c r="B183" s="3" t="s">
        <v>80</v>
      </c>
      <c r="C183" s="85">
        <f>$G$1*((G180-G179)/G179)</f>
        <v>0.0005585609697</v>
      </c>
      <c r="D183" s="3" t="s">
        <v>115</v>
      </c>
      <c r="E183" s="85">
        <f>$G$1</f>
        <v>0.00002618254545</v>
      </c>
      <c r="F183" s="3"/>
      <c r="G183" s="3"/>
      <c r="H183" s="3"/>
      <c r="I183" s="3"/>
    </row>
    <row r="184">
      <c r="A184" s="3"/>
      <c r="B184" s="3" t="s">
        <v>116</v>
      </c>
      <c r="C184" s="89">
        <f>($G$1*10)+((128*5E-11)*(G182-1))</f>
        <v>0.0002619598545</v>
      </c>
      <c r="D184" s="3"/>
      <c r="E184" s="3"/>
      <c r="F184" s="3"/>
      <c r="G184" s="3"/>
      <c r="H184" s="3"/>
      <c r="I184" s="3"/>
    </row>
    <row r="185">
      <c r="A185" s="3"/>
      <c r="B185" s="61" t="s">
        <v>77</v>
      </c>
      <c r="C185" s="49">
        <f>C182-(sum(C183:C184))</f>
        <v>0.4645929936</v>
      </c>
      <c r="D185" s="61" t="s">
        <v>77</v>
      </c>
      <c r="E185" s="49">
        <f>E182-$E$35</f>
        <v>0.4664520887</v>
      </c>
      <c r="F185" s="3"/>
      <c r="G185" s="3"/>
      <c r="H185" s="3"/>
      <c r="I185" s="3"/>
    </row>
    <row r="186">
      <c r="A186" s="3"/>
      <c r="B186" s="3"/>
      <c r="C186" s="3"/>
      <c r="D186" s="3"/>
      <c r="E186" s="3"/>
      <c r="F186" s="3"/>
      <c r="G186" s="3"/>
      <c r="H186" s="3"/>
      <c r="I186" s="3"/>
    </row>
    <row r="187">
      <c r="A187" s="3"/>
      <c r="B187" s="3" t="s">
        <v>69</v>
      </c>
      <c r="C187" s="85">
        <f>$G$1</f>
        <v>0.00002618254545</v>
      </c>
      <c r="D187" s="3" t="s">
        <v>69</v>
      </c>
      <c r="E187" s="108">
        <f t="shared" ref="E187:E189" si="25">$G$1</f>
        <v>0.00002618254545</v>
      </c>
      <c r="F187" s="3" t="s">
        <v>92</v>
      </c>
      <c r="G187" s="16">
        <f>ROUND(0.05*G188,0)</f>
        <v>3</v>
      </c>
      <c r="H187" s="3" t="s">
        <v>93</v>
      </c>
      <c r="I187" s="60">
        <f>C185-(sum(C183:C184)*I188)</f>
        <v>-0.0006423137455</v>
      </c>
    </row>
    <row r="188">
      <c r="A188" s="3"/>
      <c r="B188" s="3" t="s">
        <v>72</v>
      </c>
      <c r="C188" s="85">
        <f>$G$1*((G188-G187)/G187)</f>
        <v>0.0005323784242</v>
      </c>
      <c r="D188" s="3" t="s">
        <v>72</v>
      </c>
      <c r="E188" s="108">
        <f t="shared" si="25"/>
        <v>0.00002618254545</v>
      </c>
      <c r="F188" s="3" t="s">
        <v>73</v>
      </c>
      <c r="G188" s="16">
        <f>G180-G179</f>
        <v>64</v>
      </c>
      <c r="H188" s="3"/>
      <c r="I188" s="111">
        <v>567.0</v>
      </c>
    </row>
    <row r="189">
      <c r="A189" s="3"/>
      <c r="B189" s="3" t="s">
        <v>74</v>
      </c>
      <c r="C189" s="85">
        <f>$G$1*((G188-G187)/G187)</f>
        <v>0.0005323784242</v>
      </c>
      <c r="D189" s="3" t="s">
        <v>74</v>
      </c>
      <c r="E189" s="108">
        <f t="shared" si="25"/>
        <v>0.00002618254545</v>
      </c>
      <c r="F189" s="90"/>
      <c r="G189" s="3"/>
      <c r="H189" s="3"/>
      <c r="I189" s="11"/>
    </row>
    <row r="190">
      <c r="A190" s="3"/>
      <c r="B190" s="61" t="s">
        <v>77</v>
      </c>
      <c r="C190" s="88">
        <f>(E185-(E183*I188))-sum(C187:C189)</f>
        <v>0.4505156461</v>
      </c>
      <c r="D190" s="61" t="s">
        <v>77</v>
      </c>
      <c r="E190" s="109">
        <f>E185-(sum(E183*I188))-sum(E187:E189)</f>
        <v>0.4515280378</v>
      </c>
      <c r="F190" s="53" t="s">
        <v>95</v>
      </c>
      <c r="G190" s="80">
        <f>ROUND(G188/G187,0)</f>
        <v>21</v>
      </c>
      <c r="H190" s="3"/>
      <c r="I190" s="3"/>
    </row>
    <row r="191">
      <c r="A191" s="49">
        <f>I188+A183</f>
        <v>20854</v>
      </c>
      <c r="B191" s="3" t="s">
        <v>80</v>
      </c>
      <c r="C191" s="85">
        <f>$G$1*((G188-G187)/G187)</f>
        <v>0.0005323784242</v>
      </c>
      <c r="D191" s="3" t="s">
        <v>115</v>
      </c>
      <c r="E191" s="85">
        <f>$G$1</f>
        <v>0.00002618254545</v>
      </c>
      <c r="F191" s="3"/>
      <c r="G191" s="3"/>
      <c r="H191" s="3"/>
      <c r="I191" s="3"/>
    </row>
    <row r="192">
      <c r="A192" s="3"/>
      <c r="B192" s="3" t="s">
        <v>116</v>
      </c>
      <c r="C192" s="89">
        <f>($G$1*10)+((128*5E-11)*(G190-1))</f>
        <v>0.0002619534545</v>
      </c>
      <c r="D192" s="3"/>
      <c r="E192" s="3"/>
      <c r="F192" s="3"/>
      <c r="G192" s="3"/>
      <c r="H192" s="3"/>
      <c r="I192" s="3"/>
    </row>
    <row r="193">
      <c r="A193" s="3"/>
      <c r="B193" s="61" t="s">
        <v>77</v>
      </c>
      <c r="C193" s="49">
        <f>C190-(sum(C191:C192))</f>
        <v>0.4497213142</v>
      </c>
      <c r="D193" s="61" t="s">
        <v>77</v>
      </c>
      <c r="E193" s="49">
        <f>E190-$E$35</f>
        <v>0.4515018553</v>
      </c>
      <c r="F193" s="3"/>
      <c r="G193" s="3"/>
      <c r="H193" s="3"/>
      <c r="I193" s="3"/>
    </row>
    <row r="194">
      <c r="A194" s="3"/>
      <c r="B194" s="3"/>
      <c r="C194" s="3"/>
      <c r="D194" s="3"/>
      <c r="E194" s="3"/>
      <c r="F194" s="3"/>
      <c r="G194" s="3"/>
      <c r="H194" s="3"/>
      <c r="I194" s="3"/>
    </row>
    <row r="195">
      <c r="A195" s="3"/>
      <c r="B195" s="3" t="s">
        <v>69</v>
      </c>
      <c r="C195" s="85">
        <f>$G$1</f>
        <v>0.00002618254545</v>
      </c>
      <c r="D195" s="3" t="s">
        <v>69</v>
      </c>
      <c r="E195" s="108">
        <f t="shared" ref="E195:E197" si="26">$G$1</f>
        <v>0.00002618254545</v>
      </c>
      <c r="F195" s="3" t="s">
        <v>92</v>
      </c>
      <c r="G195" s="16">
        <f>ROUND(0.05*G196,0)</f>
        <v>3</v>
      </c>
      <c r="H195" s="3" t="s">
        <v>93</v>
      </c>
      <c r="I195" s="60">
        <f>C193-(sum(C191:C192)*I196)</f>
        <v>-0.0006648610909</v>
      </c>
    </row>
    <row r="196">
      <c r="A196" s="3"/>
      <c r="B196" s="3" t="s">
        <v>72</v>
      </c>
      <c r="C196" s="85">
        <f>$G$1*((G196-G195)/G195)</f>
        <v>0.0005061958788</v>
      </c>
      <c r="D196" s="3" t="s">
        <v>72</v>
      </c>
      <c r="E196" s="108">
        <f t="shared" si="26"/>
        <v>0.00002618254545</v>
      </c>
      <c r="F196" s="3" t="s">
        <v>73</v>
      </c>
      <c r="G196" s="16">
        <f>G188-G187</f>
        <v>61</v>
      </c>
      <c r="H196" s="3"/>
      <c r="I196" s="111">
        <v>567.0</v>
      </c>
    </row>
    <row r="197">
      <c r="A197" s="3"/>
      <c r="B197" s="3" t="s">
        <v>74</v>
      </c>
      <c r="C197" s="85">
        <f>$G$1*((G196-G195)/G195)</f>
        <v>0.0005061958788</v>
      </c>
      <c r="D197" s="3" t="s">
        <v>74</v>
      </c>
      <c r="E197" s="108">
        <f t="shared" si="26"/>
        <v>0.00002618254545</v>
      </c>
      <c r="F197" s="90"/>
      <c r="G197" s="3"/>
      <c r="H197" s="3"/>
      <c r="I197" s="11"/>
    </row>
    <row r="198">
      <c r="A198" s="3"/>
      <c r="B198" s="61" t="s">
        <v>77</v>
      </c>
      <c r="C198" s="88">
        <f>(E193-(E191*I196))-sum(C195:C197)</f>
        <v>0.4356177777</v>
      </c>
      <c r="D198" s="61" t="s">
        <v>77</v>
      </c>
      <c r="E198" s="109">
        <f>E193-(sum(E191*I196))-sum(E195:E197)</f>
        <v>0.4365778044</v>
      </c>
      <c r="F198" s="53" t="s">
        <v>95</v>
      </c>
      <c r="G198" s="80">
        <f>ROUND(G196/G195,0)</f>
        <v>20</v>
      </c>
      <c r="H198" s="3"/>
      <c r="I198" s="3"/>
    </row>
    <row r="199">
      <c r="A199" s="49">
        <f>I196+A191</f>
        <v>21421</v>
      </c>
      <c r="B199" s="3" t="s">
        <v>80</v>
      </c>
      <c r="C199" s="85">
        <f>$G$1*((G196-G195)/G195)</f>
        <v>0.0005061958788</v>
      </c>
      <c r="D199" s="3" t="s">
        <v>115</v>
      </c>
      <c r="E199" s="85">
        <f>$G$1</f>
        <v>0.00002618254545</v>
      </c>
      <c r="F199" s="3"/>
      <c r="G199" s="3"/>
      <c r="H199" s="3"/>
      <c r="I199" s="3"/>
    </row>
    <row r="200">
      <c r="A200" s="3"/>
      <c r="B200" s="3" t="s">
        <v>116</v>
      </c>
      <c r="C200" s="89">
        <f>($G$1*10)+((128*5E-11)*(G198-1))</f>
        <v>0.0002619470545</v>
      </c>
      <c r="D200" s="3"/>
      <c r="E200" s="3"/>
      <c r="F200" s="3"/>
      <c r="G200" s="3"/>
      <c r="H200" s="3"/>
      <c r="I200" s="3"/>
    </row>
    <row r="201">
      <c r="A201" s="3"/>
      <c r="B201" s="61" t="s">
        <v>77</v>
      </c>
      <c r="C201" s="49">
        <f>C198-(sum(C199:C200))</f>
        <v>0.4348496348</v>
      </c>
      <c r="D201" s="61" t="s">
        <v>77</v>
      </c>
      <c r="E201" s="49">
        <f>E198-$E$35</f>
        <v>0.4365516218</v>
      </c>
      <c r="F201" s="3"/>
      <c r="G201" s="3"/>
      <c r="H201" s="3"/>
      <c r="I201" s="3"/>
    </row>
    <row r="202">
      <c r="A202" s="3"/>
      <c r="B202" s="3"/>
      <c r="C202" s="3"/>
      <c r="D202" s="3"/>
      <c r="E202" s="3"/>
      <c r="F202" s="3"/>
      <c r="G202" s="3"/>
      <c r="H202" s="3"/>
      <c r="I202" s="3"/>
    </row>
    <row r="203">
      <c r="A203" s="3"/>
      <c r="B203" s="3" t="s">
        <v>69</v>
      </c>
      <c r="C203" s="85">
        <f>$G$1</f>
        <v>0.00002618254545</v>
      </c>
      <c r="D203" s="3" t="s">
        <v>69</v>
      </c>
      <c r="E203" s="108">
        <f t="shared" ref="E203:E205" si="27">$G$1</f>
        <v>0.00002618254545</v>
      </c>
      <c r="F203" s="3" t="s">
        <v>92</v>
      </c>
      <c r="G203" s="16">
        <f>ROUND(0.05*G204,0)</f>
        <v>3</v>
      </c>
      <c r="H203" s="3" t="s">
        <v>93</v>
      </c>
      <c r="I203" s="60">
        <f>C201-(sum(C199:C200)*I204)</f>
        <v>-0.0006874084364</v>
      </c>
    </row>
    <row r="204">
      <c r="A204" s="3"/>
      <c r="B204" s="3" t="s">
        <v>72</v>
      </c>
      <c r="C204" s="85">
        <f>$G$1*((G204-G203)/G203)</f>
        <v>0.0004800133333</v>
      </c>
      <c r="D204" s="3" t="s">
        <v>72</v>
      </c>
      <c r="E204" s="108">
        <f t="shared" si="27"/>
        <v>0.00002618254545</v>
      </c>
      <c r="F204" s="3" t="s">
        <v>73</v>
      </c>
      <c r="G204" s="16">
        <f>G196-G195</f>
        <v>58</v>
      </c>
      <c r="H204" s="3"/>
      <c r="I204" s="111">
        <v>567.0</v>
      </c>
    </row>
    <row r="205">
      <c r="A205" s="3"/>
      <c r="B205" s="3" t="s">
        <v>74</v>
      </c>
      <c r="C205" s="85">
        <f>$G$1*((G204-G203)/G203)</f>
        <v>0.0004800133333</v>
      </c>
      <c r="D205" s="3" t="s">
        <v>74</v>
      </c>
      <c r="E205" s="108">
        <f t="shared" si="27"/>
        <v>0.00002618254545</v>
      </c>
      <c r="F205" s="90"/>
      <c r="G205" s="3"/>
      <c r="H205" s="3"/>
      <c r="I205" s="11"/>
    </row>
    <row r="206">
      <c r="A206" s="3"/>
      <c r="B206" s="61" t="s">
        <v>77</v>
      </c>
      <c r="C206" s="88">
        <f>(E201-(E199*I204))-sum(C203:C205)</f>
        <v>0.4207199093</v>
      </c>
      <c r="D206" s="61" t="s">
        <v>77</v>
      </c>
      <c r="E206" s="109">
        <f>E201-(sum(E199*I204))-sum(E203:E205)</f>
        <v>0.4216275709</v>
      </c>
      <c r="F206" s="53" t="s">
        <v>95</v>
      </c>
      <c r="G206" s="80">
        <f>ROUND(G204/G203,0)</f>
        <v>19</v>
      </c>
      <c r="H206" s="3"/>
      <c r="I206" s="3"/>
    </row>
    <row r="207">
      <c r="A207" s="49">
        <f>I204+A199</f>
        <v>21988</v>
      </c>
      <c r="B207" s="3" t="s">
        <v>80</v>
      </c>
      <c r="C207" s="85">
        <f>$G$1*((G204-G203)/G203)</f>
        <v>0.0004800133333</v>
      </c>
      <c r="D207" s="3" t="s">
        <v>115</v>
      </c>
      <c r="E207" s="85">
        <f>$G$1</f>
        <v>0.00002618254545</v>
      </c>
      <c r="F207" s="3"/>
      <c r="G207" s="3"/>
      <c r="H207" s="3"/>
      <c r="I207" s="3"/>
    </row>
    <row r="208">
      <c r="A208" s="3"/>
      <c r="B208" s="3" t="s">
        <v>116</v>
      </c>
      <c r="C208" s="89">
        <f>($G$1*10)+((128*5E-11)*(G206-1))</f>
        <v>0.0002619406545</v>
      </c>
      <c r="D208" s="3"/>
      <c r="E208" s="3"/>
      <c r="F208" s="3"/>
      <c r="G208" s="3"/>
      <c r="H208" s="3"/>
      <c r="I208" s="3"/>
    </row>
    <row r="209">
      <c r="A209" s="3"/>
      <c r="B209" s="61" t="s">
        <v>77</v>
      </c>
      <c r="C209" s="49">
        <f>C206-(sum(C207:C208))</f>
        <v>0.4199779553</v>
      </c>
      <c r="D209" s="61" t="s">
        <v>77</v>
      </c>
      <c r="E209" s="49">
        <f>E206-$E$35</f>
        <v>0.4216013884</v>
      </c>
      <c r="F209" s="3"/>
      <c r="G209" s="3"/>
      <c r="H209" s="3"/>
      <c r="I209" s="3"/>
    </row>
    <row r="210">
      <c r="A210" s="3"/>
      <c r="B210" s="3"/>
      <c r="C210" s="3"/>
      <c r="D210" s="3"/>
      <c r="E210" s="3"/>
      <c r="F210" s="3"/>
      <c r="G210" s="3"/>
      <c r="H210" s="3"/>
      <c r="I210" s="3"/>
    </row>
    <row r="211">
      <c r="A211" s="3"/>
      <c r="B211" s="3" t="s">
        <v>69</v>
      </c>
      <c r="C211" s="85">
        <f>$G$1</f>
        <v>0.00002618254545</v>
      </c>
      <c r="D211" s="3" t="s">
        <v>69</v>
      </c>
      <c r="E211" s="108">
        <f t="shared" ref="E211:E213" si="28">$G$1</f>
        <v>0.00002618254545</v>
      </c>
      <c r="F211" s="3" t="s">
        <v>92</v>
      </c>
      <c r="G211" s="16">
        <f>ROUND(0.05*G212,0)</f>
        <v>3</v>
      </c>
      <c r="H211" s="3" t="s">
        <v>93</v>
      </c>
      <c r="I211" s="60">
        <f>C209-(sum(C207:C208)*I212)</f>
        <v>-0.0007099557818</v>
      </c>
    </row>
    <row r="212">
      <c r="A212" s="3"/>
      <c r="B212" s="3" t="s">
        <v>72</v>
      </c>
      <c r="C212" s="85">
        <f>$G$1*((G212-G211)/G211)</f>
        <v>0.0004538307879</v>
      </c>
      <c r="D212" s="3" t="s">
        <v>72</v>
      </c>
      <c r="E212" s="108">
        <f t="shared" si="28"/>
        <v>0.00002618254545</v>
      </c>
      <c r="F212" s="3" t="s">
        <v>73</v>
      </c>
      <c r="G212" s="16">
        <f>G204-G203</f>
        <v>55</v>
      </c>
      <c r="H212" s="3"/>
      <c r="I212" s="111">
        <v>567.0</v>
      </c>
    </row>
    <row r="213">
      <c r="A213" s="3"/>
      <c r="B213" s="3" t="s">
        <v>74</v>
      </c>
      <c r="C213" s="85">
        <f>$G$1*((G212-G211)/G211)</f>
        <v>0.0004538307879</v>
      </c>
      <c r="D213" s="3" t="s">
        <v>74</v>
      </c>
      <c r="E213" s="108">
        <f t="shared" si="28"/>
        <v>0.00002618254545</v>
      </c>
      <c r="F213" s="90"/>
      <c r="G213" s="3"/>
      <c r="H213" s="3"/>
      <c r="I213" s="11"/>
    </row>
    <row r="214">
      <c r="A214" s="3"/>
      <c r="B214" s="61" t="s">
        <v>77</v>
      </c>
      <c r="C214" s="88">
        <f>(E209-(E207*I212))-sum(C211:C213)</f>
        <v>0.405822041</v>
      </c>
      <c r="D214" s="61" t="s">
        <v>77</v>
      </c>
      <c r="E214" s="109">
        <f>E209-(sum(E207*I212))-sum(E211:E213)</f>
        <v>0.4066773375</v>
      </c>
      <c r="F214" s="53" t="s">
        <v>95</v>
      </c>
      <c r="G214" s="80">
        <f>ROUND(G212/G211,0)</f>
        <v>18</v>
      </c>
      <c r="H214" s="3"/>
      <c r="I214" s="3"/>
    </row>
    <row r="215">
      <c r="A215" s="49">
        <f>I212+A207</f>
        <v>22555</v>
      </c>
      <c r="B215" s="3" t="s">
        <v>80</v>
      </c>
      <c r="C215" s="85">
        <f>$G$1*((G212-G211)/G211)</f>
        <v>0.0004538307879</v>
      </c>
      <c r="D215" s="3" t="s">
        <v>115</v>
      </c>
      <c r="E215" s="85">
        <f>$G$1</f>
        <v>0.00002618254545</v>
      </c>
      <c r="F215" s="3"/>
      <c r="G215" s="3"/>
      <c r="H215" s="3"/>
      <c r="I215" s="3"/>
    </row>
    <row r="216">
      <c r="A216" s="3"/>
      <c r="B216" s="3" t="s">
        <v>116</v>
      </c>
      <c r="C216" s="89">
        <f>($G$1*10)+((128*5E-11)*(G214-1))</f>
        <v>0.0002619342545</v>
      </c>
      <c r="D216" s="3"/>
      <c r="E216" s="3"/>
      <c r="F216" s="3"/>
      <c r="G216" s="3"/>
      <c r="H216" s="3"/>
      <c r="I216" s="3"/>
    </row>
    <row r="217">
      <c r="A217" s="3"/>
      <c r="B217" s="61" t="s">
        <v>77</v>
      </c>
      <c r="C217" s="49">
        <f>C214-(sum(C215:C216))</f>
        <v>0.4051062759</v>
      </c>
      <c r="D217" s="61" t="s">
        <v>77</v>
      </c>
      <c r="E217" s="49">
        <f>E214-$E$35</f>
        <v>0.4066511549</v>
      </c>
      <c r="F217" s="3"/>
      <c r="G217" s="3"/>
      <c r="H217" s="3"/>
      <c r="I217" s="3"/>
    </row>
    <row r="218">
      <c r="A218" s="3"/>
      <c r="B218" s="3"/>
      <c r="C218" s="3"/>
      <c r="D218" s="3"/>
      <c r="E218" s="3"/>
      <c r="F218" s="3"/>
      <c r="G218" s="3"/>
      <c r="H218" s="3"/>
      <c r="I218" s="3"/>
    </row>
    <row r="219">
      <c r="A219" s="3"/>
      <c r="B219" s="3" t="s">
        <v>69</v>
      </c>
      <c r="C219" s="85">
        <f>$G$1</f>
        <v>0.00002618254545</v>
      </c>
      <c r="D219" s="3" t="s">
        <v>69</v>
      </c>
      <c r="E219" s="108">
        <f t="shared" ref="E219:E221" si="29">$G$1</f>
        <v>0.00002618254545</v>
      </c>
      <c r="F219" s="3" t="s">
        <v>92</v>
      </c>
      <c r="G219" s="16">
        <f>ROUND(0.05*G220,0)</f>
        <v>3</v>
      </c>
      <c r="H219" s="3" t="s">
        <v>93</v>
      </c>
      <c r="I219" s="60">
        <f>C217-(sum(C215:C216)*I220)</f>
        <v>-0.00001673808485</v>
      </c>
    </row>
    <row r="220">
      <c r="A220" s="3"/>
      <c r="B220" s="3" t="s">
        <v>72</v>
      </c>
      <c r="C220" s="85">
        <f>$G$1*((G220-G219)/G219)</f>
        <v>0.0004276482424</v>
      </c>
      <c r="D220" s="3" t="s">
        <v>72</v>
      </c>
      <c r="E220" s="108">
        <f t="shared" si="29"/>
        <v>0.00002618254545</v>
      </c>
      <c r="F220" s="3" t="s">
        <v>73</v>
      </c>
      <c r="G220" s="16">
        <f>G212-G211</f>
        <v>52</v>
      </c>
      <c r="H220" s="3"/>
      <c r="I220" s="111">
        <v>566.0</v>
      </c>
    </row>
    <row r="221">
      <c r="A221" s="3"/>
      <c r="B221" s="3" t="s">
        <v>74</v>
      </c>
      <c r="C221" s="85">
        <f>$G$1*((G220-G219)/G219)</f>
        <v>0.0004276482424</v>
      </c>
      <c r="D221" s="3" t="s">
        <v>74</v>
      </c>
      <c r="E221" s="108">
        <f t="shared" si="29"/>
        <v>0.00002618254545</v>
      </c>
      <c r="F221" s="90"/>
      <c r="G221" s="3"/>
      <c r="H221" s="3"/>
      <c r="I221" s="11"/>
    </row>
    <row r="222">
      <c r="A222" s="3"/>
      <c r="B222" s="61" t="s">
        <v>77</v>
      </c>
      <c r="C222" s="88">
        <f>(E217-(E215*I220))-sum(C219:C221)</f>
        <v>0.3909503552</v>
      </c>
      <c r="D222" s="61" t="s">
        <v>77</v>
      </c>
      <c r="E222" s="109">
        <f>E217-(sum(E215*I220))-sum(E219:E221)</f>
        <v>0.3917532865</v>
      </c>
      <c r="F222" s="53" t="s">
        <v>95</v>
      </c>
      <c r="G222" s="80">
        <f>ROUND(G220/G219,0)</f>
        <v>17</v>
      </c>
      <c r="H222" s="3"/>
      <c r="I222" s="3"/>
    </row>
    <row r="223">
      <c r="A223" s="49">
        <f>I220+A215</f>
        <v>23121</v>
      </c>
      <c r="B223" s="3" t="s">
        <v>80</v>
      </c>
      <c r="C223" s="85">
        <f>$G$1*((G220-G219)/G219)</f>
        <v>0.0004276482424</v>
      </c>
      <c r="D223" s="3" t="s">
        <v>115</v>
      </c>
      <c r="E223" s="85">
        <f>$G$1</f>
        <v>0.00002618254545</v>
      </c>
      <c r="F223" s="3"/>
      <c r="G223" s="3"/>
      <c r="H223" s="3"/>
      <c r="I223" s="3"/>
    </row>
    <row r="224">
      <c r="A224" s="3"/>
      <c r="B224" s="3" t="s">
        <v>116</v>
      </c>
      <c r="C224" s="89">
        <f>($G$1*10)+((128*5E-11)*(G222-1))</f>
        <v>0.0002619278545</v>
      </c>
      <c r="D224" s="3"/>
      <c r="E224" s="3"/>
      <c r="F224" s="3"/>
      <c r="G224" s="3"/>
      <c r="H224" s="3"/>
      <c r="I224" s="3"/>
    </row>
    <row r="225">
      <c r="A225" s="3"/>
      <c r="B225" s="61" t="s">
        <v>77</v>
      </c>
      <c r="C225" s="49">
        <f>C222-(sum(C223:C224))</f>
        <v>0.3902607791</v>
      </c>
      <c r="D225" s="61" t="s">
        <v>77</v>
      </c>
      <c r="E225" s="49">
        <f>E222-$E$35</f>
        <v>0.391727104</v>
      </c>
      <c r="F225" s="3"/>
      <c r="G225" s="3"/>
      <c r="H225" s="3"/>
      <c r="I225" s="3"/>
    </row>
    <row r="226">
      <c r="A226" s="3"/>
      <c r="B226" s="3"/>
      <c r="C226" s="3"/>
      <c r="D226" s="3"/>
      <c r="E226" s="3"/>
      <c r="F226" s="3"/>
      <c r="G226" s="3"/>
      <c r="H226" s="3"/>
      <c r="I226" s="3"/>
    </row>
    <row r="227">
      <c r="A227" s="3"/>
      <c r="B227" s="3" t="s">
        <v>69</v>
      </c>
      <c r="C227" s="85">
        <f>$G$1</f>
        <v>0.00002618254545</v>
      </c>
      <c r="D227" s="3" t="s">
        <v>69</v>
      </c>
      <c r="E227" s="108">
        <f t="shared" ref="E227:E229" si="30">$G$1</f>
        <v>0.00002618254545</v>
      </c>
      <c r="F227" s="3" t="s">
        <v>92</v>
      </c>
      <c r="G227" s="16">
        <f>ROUND(0.05*G228,0)</f>
        <v>2</v>
      </c>
      <c r="H227" s="3" t="s">
        <v>93</v>
      </c>
      <c r="I227" s="60">
        <f>C225-(sum(C223:C224)*I228)</f>
        <v>-0.0000392918303</v>
      </c>
    </row>
    <row r="228">
      <c r="A228" s="3"/>
      <c r="B228" s="3" t="s">
        <v>72</v>
      </c>
      <c r="C228" s="85">
        <f>$G$1*((G228-G227)/G227)</f>
        <v>0.0006152898182</v>
      </c>
      <c r="D228" s="3" t="s">
        <v>72</v>
      </c>
      <c r="E228" s="108">
        <f t="shared" si="30"/>
        <v>0.00002618254545</v>
      </c>
      <c r="F228" s="3" t="s">
        <v>73</v>
      </c>
      <c r="G228" s="16">
        <f>G220-G219</f>
        <v>49</v>
      </c>
      <c r="H228" s="3"/>
      <c r="I228" s="111">
        <v>566.0</v>
      </c>
    </row>
    <row r="229">
      <c r="A229" s="3"/>
      <c r="B229" s="3" t="s">
        <v>74</v>
      </c>
      <c r="C229" s="85">
        <f>$G$1*((G228-G227)/G227)</f>
        <v>0.0006152898182</v>
      </c>
      <c r="D229" s="3" t="s">
        <v>74</v>
      </c>
      <c r="E229" s="108">
        <f t="shared" si="30"/>
        <v>0.00002618254545</v>
      </c>
      <c r="F229" s="90"/>
      <c r="G229" s="3"/>
      <c r="H229" s="3"/>
      <c r="I229" s="11"/>
    </row>
    <row r="230">
      <c r="A230" s="3"/>
      <c r="B230" s="61" t="s">
        <v>77</v>
      </c>
      <c r="C230" s="88">
        <f>(E225-(E223*I228))-sum(C227:C229)</f>
        <v>0.3756510211</v>
      </c>
      <c r="D230" s="61" t="s">
        <v>77</v>
      </c>
      <c r="E230" s="109">
        <f>E225-(sum(E223*I228))-sum(E227:E229)</f>
        <v>0.3768292356</v>
      </c>
      <c r="F230" s="53" t="s">
        <v>95</v>
      </c>
      <c r="G230" s="80">
        <f>ROUND(G228/G227,0)</f>
        <v>25</v>
      </c>
      <c r="H230" s="3"/>
      <c r="I230" s="3"/>
    </row>
    <row r="231">
      <c r="A231" s="49">
        <f>I228+A223</f>
        <v>23687</v>
      </c>
      <c r="B231" s="3" t="s">
        <v>80</v>
      </c>
      <c r="C231" s="85">
        <f>$G$1*((G228-G227)/G227)</f>
        <v>0.0006152898182</v>
      </c>
      <c r="D231" s="3" t="s">
        <v>115</v>
      </c>
      <c r="E231" s="85">
        <f>$G$1</f>
        <v>0.00002618254545</v>
      </c>
      <c r="F231" s="3"/>
      <c r="G231" s="3"/>
      <c r="H231" s="3"/>
      <c r="I231" s="3"/>
    </row>
    <row r="232">
      <c r="A232" s="3"/>
      <c r="B232" s="3" t="s">
        <v>116</v>
      </c>
      <c r="C232" s="89">
        <f>($G$1*10)+((128*5E-11)*(G230-1))</f>
        <v>0.0002619790545</v>
      </c>
      <c r="D232" s="3"/>
      <c r="E232" s="3"/>
      <c r="F232" s="3"/>
      <c r="G232" s="3"/>
      <c r="H232" s="3"/>
      <c r="I232" s="3"/>
    </row>
    <row r="233">
      <c r="A233" s="3"/>
      <c r="B233" s="61" t="s">
        <v>77</v>
      </c>
      <c r="C233" s="49">
        <f>C230-(sum(C231:C232))</f>
        <v>0.3747737522</v>
      </c>
      <c r="D233" s="61" t="s">
        <v>77</v>
      </c>
      <c r="E233" s="49">
        <f>E230-$E$35</f>
        <v>0.3768030531</v>
      </c>
      <c r="F233" s="3"/>
      <c r="G233" s="3"/>
      <c r="H233" s="3"/>
      <c r="I233" s="3"/>
    </row>
    <row r="234">
      <c r="A234" s="3"/>
      <c r="B234" s="3"/>
      <c r="C234" s="3"/>
      <c r="D234" s="3"/>
      <c r="E234" s="3"/>
      <c r="F234" s="3"/>
      <c r="G234" s="3"/>
      <c r="H234" s="3"/>
      <c r="I234" s="3"/>
    </row>
    <row r="235">
      <c r="A235" s="3"/>
      <c r="B235" s="3" t="s">
        <v>69</v>
      </c>
      <c r="C235" s="85">
        <f>$G$1</f>
        <v>0.00002618254545</v>
      </c>
      <c r="D235" s="3" t="s">
        <v>69</v>
      </c>
      <c r="E235" s="108">
        <f t="shared" ref="E235:E237" si="31">$G$1</f>
        <v>0.00002618254545</v>
      </c>
      <c r="F235" s="3" t="s">
        <v>92</v>
      </c>
      <c r="G235" s="16">
        <f>ROUND(0.05*G236,0)</f>
        <v>2</v>
      </c>
      <c r="H235" s="3" t="s">
        <v>93</v>
      </c>
      <c r="I235" s="60">
        <f>C233-(sum(C231:C232)*I236)</f>
        <v>-0.0006973253091</v>
      </c>
    </row>
    <row r="236">
      <c r="A236" s="3"/>
      <c r="B236" s="3" t="s">
        <v>72</v>
      </c>
      <c r="C236" s="85">
        <f>$G$1*((G236-G235)/G235)</f>
        <v>0.0005891072727</v>
      </c>
      <c r="D236" s="3" t="s">
        <v>72</v>
      </c>
      <c r="E236" s="108">
        <f t="shared" si="31"/>
        <v>0.00002618254545</v>
      </c>
      <c r="F236" s="3" t="s">
        <v>73</v>
      </c>
      <c r="G236" s="16">
        <f>G228-G227</f>
        <v>47</v>
      </c>
      <c r="H236" s="3"/>
      <c r="I236" s="111">
        <v>428.0</v>
      </c>
    </row>
    <row r="237">
      <c r="A237" s="3"/>
      <c r="B237" s="3" t="s">
        <v>74</v>
      </c>
      <c r="C237" s="85">
        <f>$G$1*((G236-G235)/G235)</f>
        <v>0.0005891072727</v>
      </c>
      <c r="D237" s="3" t="s">
        <v>74</v>
      </c>
      <c r="E237" s="108">
        <f t="shared" si="31"/>
        <v>0.00002618254545</v>
      </c>
      <c r="F237" s="90"/>
      <c r="G237" s="3"/>
      <c r="H237" s="3"/>
      <c r="I237" s="11"/>
    </row>
    <row r="238">
      <c r="A238" s="3"/>
      <c r="B238" s="61" t="s">
        <v>77</v>
      </c>
      <c r="C238" s="88">
        <f>(E233-(E231*I236))-sum(C235:C237)</f>
        <v>0.3643925265</v>
      </c>
      <c r="D238" s="61" t="s">
        <v>77</v>
      </c>
      <c r="E238" s="109">
        <f>E233-(sum(E231*I236))-sum(E235:E237)</f>
        <v>0.365518376</v>
      </c>
      <c r="F238" s="53" t="s">
        <v>95</v>
      </c>
      <c r="G238" s="80">
        <f>ROUND(G236/G235,0)</f>
        <v>24</v>
      </c>
      <c r="H238" s="3"/>
      <c r="I238" s="3"/>
    </row>
    <row r="239">
      <c r="A239" s="49">
        <f>I236+A231</f>
        <v>24115</v>
      </c>
      <c r="B239" s="3" t="s">
        <v>80</v>
      </c>
      <c r="C239" s="85">
        <f>$G$1*((G236-G235)/G235)</f>
        <v>0.0005891072727</v>
      </c>
      <c r="D239" s="3" t="s">
        <v>115</v>
      </c>
      <c r="E239" s="85">
        <f>$G$1</f>
        <v>0.00002618254545</v>
      </c>
      <c r="F239" s="3"/>
      <c r="G239" s="3"/>
      <c r="H239" s="3"/>
      <c r="I239" s="3"/>
    </row>
    <row r="240">
      <c r="A240" s="3"/>
      <c r="B240" s="3" t="s">
        <v>116</v>
      </c>
      <c r="C240" s="89">
        <f>($G$1*10)+((128*5E-11)*(G238-1))</f>
        <v>0.0002619726545</v>
      </c>
      <c r="D240" s="3"/>
      <c r="E240" s="3"/>
      <c r="F240" s="3"/>
      <c r="G240" s="3"/>
      <c r="H240" s="3"/>
      <c r="I240" s="3"/>
    </row>
    <row r="241">
      <c r="A241" s="3"/>
      <c r="B241" s="61" t="s">
        <v>77</v>
      </c>
      <c r="C241" s="49">
        <f>C238-(sum(C239:C240))</f>
        <v>0.3635414466</v>
      </c>
      <c r="D241" s="61" t="s">
        <v>77</v>
      </c>
      <c r="E241" s="49">
        <f>E238-$E$35</f>
        <v>0.3654921935</v>
      </c>
      <c r="F241" s="3"/>
      <c r="G241" s="3"/>
      <c r="H241" s="3"/>
      <c r="I241" s="3"/>
    </row>
    <row r="242">
      <c r="A242" s="3"/>
      <c r="B242" s="3"/>
      <c r="C242" s="3"/>
      <c r="D242" s="3"/>
      <c r="E242" s="3"/>
      <c r="F242" s="3"/>
      <c r="G242" s="3"/>
      <c r="H242" s="3"/>
      <c r="I242" s="3"/>
    </row>
    <row r="243">
      <c r="A243" s="3"/>
      <c r="B243" s="3" t="s">
        <v>69</v>
      </c>
      <c r="C243" s="85">
        <f>$G$1</f>
        <v>0.00002618254545</v>
      </c>
      <c r="D243" s="3" t="s">
        <v>69</v>
      </c>
      <c r="E243" s="108">
        <f t="shared" ref="E243:E245" si="32">$G$1</f>
        <v>0.00002618254545</v>
      </c>
      <c r="F243" s="3" t="s">
        <v>92</v>
      </c>
      <c r="G243" s="16">
        <f>ROUND(0.05*G244,0)</f>
        <v>2</v>
      </c>
      <c r="H243" s="3" t="s">
        <v>93</v>
      </c>
      <c r="I243" s="60">
        <f>C241-(sum(C239:C240)*I244)</f>
        <v>-0.0007207622545</v>
      </c>
    </row>
    <row r="244">
      <c r="A244" s="3"/>
      <c r="B244" s="3" t="s">
        <v>72</v>
      </c>
      <c r="C244" s="85">
        <f>$G$1*((G244-G243)/G243)</f>
        <v>0.0005629247273</v>
      </c>
      <c r="D244" s="3" t="s">
        <v>72</v>
      </c>
      <c r="E244" s="108">
        <f t="shared" si="32"/>
        <v>0.00002618254545</v>
      </c>
      <c r="F244" s="3" t="s">
        <v>73</v>
      </c>
      <c r="G244" s="16">
        <f>G236-G235</f>
        <v>45</v>
      </c>
      <c r="H244" s="3"/>
      <c r="I244" s="111">
        <v>428.0</v>
      </c>
    </row>
    <row r="245">
      <c r="A245" s="3"/>
      <c r="B245" s="3" t="s">
        <v>74</v>
      </c>
      <c r="C245" s="85">
        <f>$G$1*((G244-G243)/G243)</f>
        <v>0.0005629247273</v>
      </c>
      <c r="D245" s="3" t="s">
        <v>74</v>
      </c>
      <c r="E245" s="108">
        <f t="shared" si="32"/>
        <v>0.00002618254545</v>
      </c>
      <c r="F245" s="90"/>
      <c r="G245" s="3"/>
      <c r="H245" s="3"/>
      <c r="I245" s="11"/>
    </row>
    <row r="246">
      <c r="A246" s="3"/>
      <c r="B246" s="61" t="s">
        <v>77</v>
      </c>
      <c r="C246" s="88">
        <f>(E241-(E239*I244))-sum(C243:C245)</f>
        <v>0.353134032</v>
      </c>
      <c r="D246" s="61" t="s">
        <v>77</v>
      </c>
      <c r="E246" s="109">
        <f>E241-(sum(E239*I244))-sum(E243:E245)</f>
        <v>0.3542075164</v>
      </c>
      <c r="F246" s="53" t="s">
        <v>95</v>
      </c>
      <c r="G246" s="80">
        <f>ROUND(G244/G243,0)</f>
        <v>23</v>
      </c>
      <c r="H246" s="3"/>
      <c r="I246" s="3"/>
    </row>
    <row r="247">
      <c r="A247" s="49">
        <f>I244+A239</f>
        <v>24543</v>
      </c>
      <c r="B247" s="3" t="s">
        <v>80</v>
      </c>
      <c r="C247" s="85">
        <f>$G$1*((G244-G243)/G243)</f>
        <v>0.0005629247273</v>
      </c>
      <c r="D247" s="3" t="s">
        <v>115</v>
      </c>
      <c r="E247" s="85">
        <f>$G$1</f>
        <v>0.00002618254545</v>
      </c>
      <c r="F247" s="3"/>
      <c r="G247" s="3"/>
      <c r="H247" s="3"/>
      <c r="I247" s="3"/>
    </row>
    <row r="248">
      <c r="A248" s="3"/>
      <c r="B248" s="3" t="s">
        <v>116</v>
      </c>
      <c r="C248" s="89">
        <f>($G$1*10)+((128*5E-11)*(G246-1))</f>
        <v>0.0002619662545</v>
      </c>
      <c r="D248" s="3"/>
      <c r="E248" s="3"/>
      <c r="F248" s="3"/>
      <c r="G248" s="3"/>
      <c r="H248" s="3"/>
      <c r="I248" s="3"/>
    </row>
    <row r="249">
      <c r="A249" s="3"/>
      <c r="B249" s="61" t="s">
        <v>77</v>
      </c>
      <c r="C249" s="49">
        <f>C246-(sum(C247:C248))</f>
        <v>0.352309141</v>
      </c>
      <c r="D249" s="61" t="s">
        <v>77</v>
      </c>
      <c r="E249" s="49">
        <f>E246-$E$35</f>
        <v>0.3541813338</v>
      </c>
      <c r="F249" s="3"/>
      <c r="G249" s="3"/>
      <c r="H249" s="3"/>
      <c r="I249" s="3"/>
    </row>
    <row r="250">
      <c r="A250" s="3"/>
      <c r="B250" s="3"/>
      <c r="C250" s="3"/>
      <c r="D250" s="3"/>
      <c r="E250" s="3"/>
      <c r="F250" s="3"/>
      <c r="G250" s="3"/>
      <c r="H250" s="3"/>
      <c r="I250" s="3"/>
    </row>
    <row r="251">
      <c r="A251" s="3"/>
      <c r="B251" s="3" t="s">
        <v>69</v>
      </c>
      <c r="C251" s="85">
        <f>$G$1</f>
        <v>0.00002618254545</v>
      </c>
      <c r="D251" s="3" t="s">
        <v>69</v>
      </c>
      <c r="E251" s="108">
        <f t="shared" ref="E251:E253" si="33">$G$1</f>
        <v>0.00002618254545</v>
      </c>
      <c r="F251" s="3" t="s">
        <v>92</v>
      </c>
      <c r="G251" s="16">
        <f>ROUND(0.05*G252,0)</f>
        <v>2</v>
      </c>
      <c r="H251" s="3" t="s">
        <v>93</v>
      </c>
      <c r="I251" s="60">
        <f>C249-(sum(C247:C248)*I252)</f>
        <v>-0.0007441992</v>
      </c>
    </row>
    <row r="252">
      <c r="A252" s="3"/>
      <c r="B252" s="3" t="s">
        <v>72</v>
      </c>
      <c r="C252" s="85">
        <f>$G$1*((G252-G251)/G251)</f>
        <v>0.0005367421818</v>
      </c>
      <c r="D252" s="3" t="s">
        <v>72</v>
      </c>
      <c r="E252" s="108">
        <f t="shared" si="33"/>
        <v>0.00002618254545</v>
      </c>
      <c r="F252" s="3" t="s">
        <v>73</v>
      </c>
      <c r="G252" s="16">
        <f>G244-G243</f>
        <v>43</v>
      </c>
      <c r="H252" s="3"/>
      <c r="I252" s="111">
        <v>428.0</v>
      </c>
    </row>
    <row r="253">
      <c r="A253" s="3"/>
      <c r="B253" s="3" t="s">
        <v>74</v>
      </c>
      <c r="C253" s="85">
        <f>$G$1*((G252-G251)/G251)</f>
        <v>0.0005367421818</v>
      </c>
      <c r="D253" s="3" t="s">
        <v>74</v>
      </c>
      <c r="E253" s="108">
        <f t="shared" si="33"/>
        <v>0.00002618254545</v>
      </c>
      <c r="F253" s="90"/>
      <c r="G253" s="3"/>
      <c r="H253" s="3"/>
      <c r="I253" s="11"/>
    </row>
    <row r="254">
      <c r="A254" s="3"/>
      <c r="B254" s="61" t="s">
        <v>77</v>
      </c>
      <c r="C254" s="88">
        <f>(E249-(E247*I252))-sum(C251:C253)</f>
        <v>0.3418755375</v>
      </c>
      <c r="D254" s="61" t="s">
        <v>77</v>
      </c>
      <c r="E254" s="109">
        <f>E249-(sum(E247*I252))-sum(E251:E253)</f>
        <v>0.3428966567</v>
      </c>
      <c r="F254" s="53" t="s">
        <v>95</v>
      </c>
      <c r="G254" s="80">
        <f>ROUND(G252/G251,0)</f>
        <v>22</v>
      </c>
      <c r="H254" s="3"/>
      <c r="I254" s="3"/>
    </row>
    <row r="255">
      <c r="A255" s="49">
        <f>I252+A247</f>
        <v>24971</v>
      </c>
      <c r="B255" s="3" t="s">
        <v>80</v>
      </c>
      <c r="C255" s="85">
        <f>$G$1*((G252-G251)/G251)</f>
        <v>0.0005367421818</v>
      </c>
      <c r="D255" s="3" t="s">
        <v>115</v>
      </c>
      <c r="E255" s="85">
        <f>$G$1</f>
        <v>0.00002618254545</v>
      </c>
      <c r="F255" s="3"/>
      <c r="G255" s="3"/>
      <c r="H255" s="3"/>
      <c r="I255" s="3"/>
    </row>
    <row r="256">
      <c r="A256" s="3"/>
      <c r="B256" s="3" t="s">
        <v>116</v>
      </c>
      <c r="C256" s="89">
        <f>($G$1*10)+((128*5E-11)*(G254-1))</f>
        <v>0.0002619598545</v>
      </c>
      <c r="D256" s="3"/>
      <c r="E256" s="3"/>
      <c r="F256" s="3"/>
      <c r="G256" s="3"/>
      <c r="H256" s="3"/>
      <c r="I256" s="3"/>
    </row>
    <row r="257">
      <c r="A257" s="3"/>
      <c r="B257" s="61" t="s">
        <v>77</v>
      </c>
      <c r="C257" s="49">
        <f>C254-(sum(C255:C256))</f>
        <v>0.3410768354</v>
      </c>
      <c r="D257" s="61" t="s">
        <v>77</v>
      </c>
      <c r="E257" s="49">
        <f>E254-$E$35</f>
        <v>0.3428704742</v>
      </c>
      <c r="F257" s="3"/>
      <c r="G257" s="3"/>
      <c r="H257" s="3"/>
      <c r="I257" s="3"/>
    </row>
    <row r="258">
      <c r="A258" s="3"/>
      <c r="B258" s="3"/>
      <c r="C258" s="3"/>
      <c r="D258" s="3"/>
      <c r="E258" s="3"/>
      <c r="F258" s="3"/>
      <c r="G258" s="3"/>
      <c r="H258" s="3"/>
      <c r="I258" s="3"/>
    </row>
    <row r="259">
      <c r="A259" s="3"/>
      <c r="B259" s="3" t="s">
        <v>69</v>
      </c>
      <c r="C259" s="85">
        <f>$G$1</f>
        <v>0.00002618254545</v>
      </c>
      <c r="D259" s="3" t="s">
        <v>69</v>
      </c>
      <c r="E259" s="108">
        <f t="shared" ref="E259:E261" si="34">$G$1</f>
        <v>0.00002618254545</v>
      </c>
      <c r="F259" s="3" t="s">
        <v>92</v>
      </c>
      <c r="G259" s="16">
        <f>ROUND(0.05*G260,0)</f>
        <v>2</v>
      </c>
      <c r="H259" s="3" t="s">
        <v>93</v>
      </c>
      <c r="I259" s="60">
        <f>C257-(sum(C255:C256)*I260)</f>
        <v>-0.0007676361455</v>
      </c>
    </row>
    <row r="260">
      <c r="A260" s="3"/>
      <c r="B260" s="3" t="s">
        <v>72</v>
      </c>
      <c r="C260" s="85">
        <f>$G$1*((G260-G259)/G259)</f>
        <v>0.0005105596364</v>
      </c>
      <c r="D260" s="3" t="s">
        <v>72</v>
      </c>
      <c r="E260" s="108">
        <f t="shared" si="34"/>
        <v>0.00002618254545</v>
      </c>
      <c r="F260" s="3" t="s">
        <v>73</v>
      </c>
      <c r="G260" s="16">
        <f>G252-G251</f>
        <v>41</v>
      </c>
      <c r="H260" s="3"/>
      <c r="I260" s="111">
        <v>428.0</v>
      </c>
    </row>
    <row r="261">
      <c r="A261" s="3"/>
      <c r="B261" s="3" t="s">
        <v>74</v>
      </c>
      <c r="C261" s="85">
        <f>$G$1*((G260-G259)/G259)</f>
        <v>0.0005105596364</v>
      </c>
      <c r="D261" s="3" t="s">
        <v>74</v>
      </c>
      <c r="E261" s="108">
        <f t="shared" si="34"/>
        <v>0.00002618254545</v>
      </c>
      <c r="F261" s="90"/>
      <c r="G261" s="3"/>
      <c r="H261" s="3"/>
      <c r="I261" s="11"/>
    </row>
    <row r="262">
      <c r="A262" s="3"/>
      <c r="B262" s="61" t="s">
        <v>77</v>
      </c>
      <c r="C262" s="88">
        <f>(E257-(E255*I260))-sum(C259:C261)</f>
        <v>0.3306170429</v>
      </c>
      <c r="D262" s="61" t="s">
        <v>77</v>
      </c>
      <c r="E262" s="109">
        <f>E257-(sum(E255*I260))-sum(E259:E261)</f>
        <v>0.3315857971</v>
      </c>
      <c r="F262" s="53" t="s">
        <v>95</v>
      </c>
      <c r="G262" s="80">
        <f>ROUND(G260/G259,0)</f>
        <v>21</v>
      </c>
      <c r="H262" s="3"/>
      <c r="I262" s="3"/>
    </row>
    <row r="263">
      <c r="A263" s="49">
        <f>I260+A255</f>
        <v>25399</v>
      </c>
      <c r="B263" s="3" t="s">
        <v>80</v>
      </c>
      <c r="C263" s="85">
        <f>$G$1*((G260-G259)/G259)</f>
        <v>0.0005105596364</v>
      </c>
      <c r="D263" s="3" t="s">
        <v>115</v>
      </c>
      <c r="E263" s="85">
        <f>$G$1</f>
        <v>0.00002618254545</v>
      </c>
      <c r="F263" s="3"/>
      <c r="G263" s="3"/>
      <c r="H263" s="3"/>
      <c r="I263" s="3"/>
    </row>
    <row r="264">
      <c r="A264" s="3"/>
      <c r="B264" s="3" t="s">
        <v>116</v>
      </c>
      <c r="C264" s="89">
        <f>($G$1*10)+((128*5E-11)*(G262-1))</f>
        <v>0.0002619534545</v>
      </c>
      <c r="D264" s="3"/>
      <c r="E264" s="3"/>
      <c r="F264" s="3"/>
      <c r="G264" s="3"/>
      <c r="H264" s="3"/>
      <c r="I264" s="3"/>
    </row>
    <row r="265">
      <c r="A265" s="3"/>
      <c r="B265" s="61" t="s">
        <v>77</v>
      </c>
      <c r="C265" s="49">
        <f>C262-(sum(C263:C264))</f>
        <v>0.3298445298</v>
      </c>
      <c r="D265" s="61" t="s">
        <v>77</v>
      </c>
      <c r="E265" s="49">
        <f>E262-$E$35</f>
        <v>0.3315596145</v>
      </c>
      <c r="F265" s="3"/>
      <c r="G265" s="3"/>
      <c r="H265" s="3"/>
      <c r="I265" s="3"/>
    </row>
    <row r="266">
      <c r="A266" s="3"/>
      <c r="B266" s="3"/>
      <c r="C266" s="3"/>
      <c r="D266" s="3"/>
      <c r="E266" s="3"/>
      <c r="F266" s="3"/>
      <c r="G266" s="3"/>
      <c r="H266" s="3"/>
      <c r="I266" s="3"/>
    </row>
    <row r="267">
      <c r="A267" s="3"/>
      <c r="B267" s="3" t="s">
        <v>69</v>
      </c>
      <c r="C267" s="85">
        <f>$G$1</f>
        <v>0.00002618254545</v>
      </c>
      <c r="D267" s="3" t="s">
        <v>69</v>
      </c>
      <c r="E267" s="108">
        <f t="shared" ref="E267:E269" si="35">$G$1</f>
        <v>0.00002618254545</v>
      </c>
      <c r="F267" s="3" t="s">
        <v>92</v>
      </c>
      <c r="G267" s="16">
        <f>ROUND(0.05*G268,0)</f>
        <v>2</v>
      </c>
      <c r="H267" s="3" t="s">
        <v>93</v>
      </c>
      <c r="I267" s="60">
        <f>C265-(sum(C263:C264)*I268)</f>
        <v>-0.00001856</v>
      </c>
    </row>
    <row r="268">
      <c r="A268" s="3"/>
      <c r="B268" s="3" t="s">
        <v>72</v>
      </c>
      <c r="C268" s="85">
        <f>$G$1*((G268-G267)/G267)</f>
        <v>0.0004843770909</v>
      </c>
      <c r="D268" s="3" t="s">
        <v>72</v>
      </c>
      <c r="E268" s="108">
        <f t="shared" si="35"/>
        <v>0.00002618254545</v>
      </c>
      <c r="F268" s="3" t="s">
        <v>73</v>
      </c>
      <c r="G268" s="16">
        <f>G260-G259</f>
        <v>39</v>
      </c>
      <c r="H268" s="3"/>
      <c r="I268" s="111">
        <v>427.0</v>
      </c>
    </row>
    <row r="269">
      <c r="A269" s="3"/>
      <c r="B269" s="3" t="s">
        <v>74</v>
      </c>
      <c r="C269" s="85">
        <f>$G$1*((G268-G267)/G267)</f>
        <v>0.0004843770909</v>
      </c>
      <c r="D269" s="3" t="s">
        <v>74</v>
      </c>
      <c r="E269" s="108">
        <f t="shared" si="35"/>
        <v>0.00002618254545</v>
      </c>
      <c r="F269" s="90"/>
      <c r="G269" s="3"/>
      <c r="H269" s="3"/>
      <c r="I269" s="11"/>
    </row>
    <row r="270">
      <c r="A270" s="3"/>
      <c r="B270" s="61" t="s">
        <v>77</v>
      </c>
      <c r="C270" s="88">
        <f>(E265-(E263*I268))-sum(C267:C269)</f>
        <v>0.3193847309</v>
      </c>
      <c r="D270" s="61" t="s">
        <v>77</v>
      </c>
      <c r="E270" s="109">
        <f>E265-(sum(E263*I268))-sum(E267:E269)</f>
        <v>0.32030112</v>
      </c>
      <c r="F270" s="53" t="s">
        <v>95</v>
      </c>
      <c r="G270" s="80">
        <f>ROUND(G268/G267,0)</f>
        <v>20</v>
      </c>
      <c r="H270" s="3"/>
      <c r="I270" s="3"/>
    </row>
    <row r="271">
      <c r="A271" s="49">
        <f>I268+A263</f>
        <v>25826</v>
      </c>
      <c r="B271" s="3" t="s">
        <v>80</v>
      </c>
      <c r="C271" s="85">
        <f>$G$1*((G268-G267)/G267)</f>
        <v>0.0004843770909</v>
      </c>
      <c r="D271" s="3" t="s">
        <v>115</v>
      </c>
      <c r="E271" s="85">
        <f>$G$1</f>
        <v>0.00002618254545</v>
      </c>
      <c r="F271" s="3"/>
      <c r="G271" s="3"/>
      <c r="H271" s="3"/>
      <c r="I271" s="3"/>
    </row>
    <row r="272">
      <c r="A272" s="3"/>
      <c r="B272" s="3" t="s">
        <v>116</v>
      </c>
      <c r="C272" s="89">
        <f>($G$1*10)+((128*5E-11)*(G270-1))</f>
        <v>0.0002619470545</v>
      </c>
      <c r="D272" s="3"/>
      <c r="E272" s="3"/>
      <c r="F272" s="3"/>
      <c r="G272" s="3"/>
      <c r="H272" s="3"/>
      <c r="I272" s="3"/>
    </row>
    <row r="273">
      <c r="A273" s="3"/>
      <c r="B273" s="61" t="s">
        <v>77</v>
      </c>
      <c r="C273" s="49">
        <f>C270-(sum(C271:C272))</f>
        <v>0.3186384068</v>
      </c>
      <c r="D273" s="61" t="s">
        <v>77</v>
      </c>
      <c r="E273" s="49">
        <f>E270-$E$35</f>
        <v>0.3202749375</v>
      </c>
      <c r="F273" s="3"/>
      <c r="G273" s="3"/>
      <c r="H273" s="3"/>
      <c r="I273" s="3"/>
    </row>
    <row r="274">
      <c r="A274" s="3"/>
      <c r="B274" s="3"/>
      <c r="C274" s="3"/>
      <c r="D274" s="3"/>
      <c r="E274" s="3"/>
      <c r="F274" s="3"/>
      <c r="G274" s="3"/>
      <c r="H274" s="3"/>
      <c r="I274" s="3"/>
    </row>
    <row r="275">
      <c r="A275" s="3"/>
      <c r="B275" s="3" t="s">
        <v>69</v>
      </c>
      <c r="C275" s="85">
        <f>$G$1</f>
        <v>0.00002618254545</v>
      </c>
      <c r="D275" s="3" t="s">
        <v>69</v>
      </c>
      <c r="E275" s="108">
        <f t="shared" ref="E275:E277" si="36">$G$1</f>
        <v>0.00002618254545</v>
      </c>
      <c r="F275" s="3" t="s">
        <v>92</v>
      </c>
      <c r="G275" s="16">
        <f>ROUND(0.05*G276,0)</f>
        <v>2</v>
      </c>
      <c r="H275" s="3" t="s">
        <v>93</v>
      </c>
      <c r="I275" s="60">
        <f>C273-(sum(C271:C272)*I276)</f>
        <v>-0.00004200334545</v>
      </c>
    </row>
    <row r="276">
      <c r="A276" s="3"/>
      <c r="B276" s="3" t="s">
        <v>72</v>
      </c>
      <c r="C276" s="85">
        <f>$G$1*((G276-G275)/G275)</f>
        <v>0.0004581945455</v>
      </c>
      <c r="D276" s="3" t="s">
        <v>72</v>
      </c>
      <c r="E276" s="108">
        <f t="shared" si="36"/>
        <v>0.00002618254545</v>
      </c>
      <c r="F276" s="3" t="s">
        <v>73</v>
      </c>
      <c r="G276" s="16">
        <f>G268-G267</f>
        <v>37</v>
      </c>
      <c r="H276" s="3"/>
      <c r="I276" s="111">
        <v>427.0</v>
      </c>
    </row>
    <row r="277">
      <c r="A277" s="3"/>
      <c r="B277" s="3" t="s">
        <v>74</v>
      </c>
      <c r="C277" s="85">
        <f>$G$1*((G276-G275)/G275)</f>
        <v>0.0004581945455</v>
      </c>
      <c r="D277" s="3" t="s">
        <v>74</v>
      </c>
      <c r="E277" s="108">
        <f t="shared" si="36"/>
        <v>0.00002618254545</v>
      </c>
      <c r="F277" s="90"/>
      <c r="G277" s="3"/>
      <c r="H277" s="3"/>
      <c r="I277" s="11"/>
    </row>
    <row r="278">
      <c r="A278" s="3"/>
      <c r="B278" s="61" t="s">
        <v>77</v>
      </c>
      <c r="C278" s="88">
        <f>(E273-(E271*I276))-sum(C275:C277)</f>
        <v>0.3081524189</v>
      </c>
      <c r="D278" s="61" t="s">
        <v>77</v>
      </c>
      <c r="E278" s="109">
        <f>E273-(sum(E271*I276))-sum(E275:E277)</f>
        <v>0.3090164429</v>
      </c>
      <c r="F278" s="53" t="s">
        <v>95</v>
      </c>
      <c r="G278" s="80">
        <f>ROUND(G276/G275,0)</f>
        <v>19</v>
      </c>
      <c r="H278" s="3"/>
      <c r="I278" s="3"/>
    </row>
    <row r="279">
      <c r="A279" s="49">
        <f>I276+A271</f>
        <v>26253</v>
      </c>
      <c r="B279" s="3" t="s">
        <v>80</v>
      </c>
      <c r="C279" s="85">
        <f>$G$1*((G276-G275)/G275)</f>
        <v>0.0004581945455</v>
      </c>
      <c r="D279" s="3" t="s">
        <v>115</v>
      </c>
      <c r="E279" s="85">
        <f>$G$1</f>
        <v>0.00002618254545</v>
      </c>
      <c r="F279" s="3"/>
      <c r="G279" s="3"/>
      <c r="H279" s="3"/>
      <c r="I279" s="3"/>
    </row>
    <row r="280">
      <c r="A280" s="3"/>
      <c r="B280" s="3" t="s">
        <v>116</v>
      </c>
      <c r="C280" s="89">
        <f>($G$1*10)+((128*5E-11)*(G278-1))</f>
        <v>0.0002619406545</v>
      </c>
      <c r="D280" s="3"/>
      <c r="E280" s="3"/>
      <c r="F280" s="3"/>
      <c r="G280" s="3"/>
      <c r="H280" s="3"/>
      <c r="I280" s="3"/>
    </row>
    <row r="281">
      <c r="A281" s="3"/>
      <c r="B281" s="61" t="s">
        <v>77</v>
      </c>
      <c r="C281" s="49">
        <f>C278-(sum(C279:C280))</f>
        <v>0.3074322837</v>
      </c>
      <c r="D281" s="61" t="s">
        <v>77</v>
      </c>
      <c r="E281" s="49">
        <f>E278-$E$35</f>
        <v>0.3089902604</v>
      </c>
      <c r="F281" s="3"/>
      <c r="G281" s="3"/>
      <c r="H281" s="3"/>
      <c r="I281" s="3"/>
    </row>
    <row r="282">
      <c r="A282" s="3"/>
      <c r="B282" s="3"/>
      <c r="C282" s="3"/>
      <c r="D282" s="3"/>
      <c r="E282" s="3"/>
      <c r="F282" s="3"/>
      <c r="G282" s="3"/>
      <c r="H282" s="3"/>
      <c r="I282" s="3"/>
    </row>
    <row r="283">
      <c r="A283" s="3"/>
      <c r="B283" s="3" t="s">
        <v>69</v>
      </c>
      <c r="C283" s="85">
        <f>$G$1</f>
        <v>0.00002618254545</v>
      </c>
      <c r="D283" s="3" t="s">
        <v>69</v>
      </c>
      <c r="E283" s="108">
        <f t="shared" ref="E283:E285" si="37">$G$1</f>
        <v>0.00002618254545</v>
      </c>
      <c r="F283" s="3" t="s">
        <v>92</v>
      </c>
      <c r="G283" s="16">
        <f>ROUND(0.05*G284,0)</f>
        <v>2</v>
      </c>
      <c r="H283" s="3" t="s">
        <v>93</v>
      </c>
      <c r="I283" s="60">
        <f>C281-(sum(C279:C280)*I284)</f>
        <v>-0.00006544669091</v>
      </c>
    </row>
    <row r="284">
      <c r="A284" s="3"/>
      <c r="B284" s="3" t="s">
        <v>72</v>
      </c>
      <c r="C284" s="85">
        <f>$G$1*((G284-G283)/G283)</f>
        <v>0.000432012</v>
      </c>
      <c r="D284" s="3" t="s">
        <v>72</v>
      </c>
      <c r="E284" s="108">
        <f t="shared" si="37"/>
        <v>0.00002618254545</v>
      </c>
      <c r="F284" s="3" t="s">
        <v>73</v>
      </c>
      <c r="G284" s="16">
        <f>G276-G275</f>
        <v>35</v>
      </c>
      <c r="H284" s="3"/>
      <c r="I284" s="111">
        <v>427.0</v>
      </c>
    </row>
    <row r="285">
      <c r="A285" s="3"/>
      <c r="B285" s="3" t="s">
        <v>74</v>
      </c>
      <c r="C285" s="85">
        <f>$G$1*((G284-G283)/G283)</f>
        <v>0.000432012</v>
      </c>
      <c r="D285" s="3" t="s">
        <v>74</v>
      </c>
      <c r="E285" s="108">
        <f t="shared" si="37"/>
        <v>0.00002618254545</v>
      </c>
      <c r="F285" s="90"/>
      <c r="G285" s="3"/>
      <c r="H285" s="3"/>
      <c r="I285" s="11"/>
    </row>
    <row r="286">
      <c r="A286" s="3"/>
      <c r="B286" s="61" t="s">
        <v>77</v>
      </c>
      <c r="C286" s="88">
        <f>(E281-(E279*I284))-sum(C283:C285)</f>
        <v>0.2969201069</v>
      </c>
      <c r="D286" s="61" t="s">
        <v>77</v>
      </c>
      <c r="E286" s="109">
        <f>E281-(sum(E279*I284))-sum(E283:E285)</f>
        <v>0.2977317658</v>
      </c>
      <c r="F286" s="53" t="s">
        <v>95</v>
      </c>
      <c r="G286" s="80">
        <f>ROUND(G284/G283,0)</f>
        <v>18</v>
      </c>
      <c r="H286" s="3"/>
      <c r="I286" s="3"/>
    </row>
    <row r="287">
      <c r="A287" s="49">
        <f>I284+A279</f>
        <v>26680</v>
      </c>
      <c r="B287" s="3" t="s">
        <v>80</v>
      </c>
      <c r="C287" s="85">
        <f>$G$1*((G284-G283)/G283)</f>
        <v>0.000432012</v>
      </c>
      <c r="D287" s="3" t="s">
        <v>115</v>
      </c>
      <c r="E287" s="85">
        <f>$G$1</f>
        <v>0.00002618254545</v>
      </c>
      <c r="F287" s="3"/>
      <c r="G287" s="3"/>
      <c r="H287" s="3"/>
      <c r="I287" s="3"/>
    </row>
    <row r="288">
      <c r="A288" s="3"/>
      <c r="B288" s="3" t="s">
        <v>116</v>
      </c>
      <c r="C288" s="89">
        <f>($G$1*10)+((128*5E-11)*(G286-1))</f>
        <v>0.0002619342545</v>
      </c>
      <c r="D288" s="3"/>
      <c r="E288" s="3"/>
      <c r="F288" s="3"/>
      <c r="G288" s="3"/>
      <c r="H288" s="3"/>
      <c r="I288" s="3"/>
    </row>
    <row r="289">
      <c r="A289" s="3"/>
      <c r="B289" s="61" t="s">
        <v>77</v>
      </c>
      <c r="C289" s="49">
        <f>C286-(sum(C287:C288))</f>
        <v>0.2962261607</v>
      </c>
      <c r="D289" s="61" t="s">
        <v>77</v>
      </c>
      <c r="E289" s="49">
        <f>E286-$E$35</f>
        <v>0.2977055833</v>
      </c>
      <c r="F289" s="3"/>
      <c r="G289" s="3"/>
      <c r="H289" s="3"/>
      <c r="I289" s="3"/>
    </row>
    <row r="290">
      <c r="A290" s="3"/>
      <c r="B290" s="3"/>
      <c r="C290" s="3"/>
      <c r="D290" s="3"/>
      <c r="E290" s="3"/>
      <c r="F290" s="3"/>
      <c r="G290" s="3"/>
      <c r="H290" s="3"/>
      <c r="I290" s="3"/>
    </row>
    <row r="291">
      <c r="A291" s="3"/>
      <c r="B291" s="3" t="s">
        <v>69</v>
      </c>
      <c r="C291" s="85">
        <f>$G$1</f>
        <v>0.00002618254545</v>
      </c>
      <c r="D291" s="3" t="s">
        <v>69</v>
      </c>
      <c r="E291" s="108">
        <f t="shared" ref="E291:E293" si="38">$G$1</f>
        <v>0.00002618254545</v>
      </c>
      <c r="F291" s="3" t="s">
        <v>92</v>
      </c>
      <c r="G291" s="16">
        <f>ROUND(0.05*G292,0)</f>
        <v>2</v>
      </c>
      <c r="H291" s="3" t="s">
        <v>93</v>
      </c>
      <c r="I291" s="60">
        <f>C289-(sum(C287:C288)*I292)</f>
        <v>-0.00008889003636</v>
      </c>
    </row>
    <row r="292">
      <c r="A292" s="3"/>
      <c r="B292" s="3" t="s">
        <v>72</v>
      </c>
      <c r="C292" s="85">
        <f>$G$1*((G292-G291)/G291)</f>
        <v>0.0004058294545</v>
      </c>
      <c r="D292" s="3" t="s">
        <v>72</v>
      </c>
      <c r="E292" s="108">
        <f t="shared" si="38"/>
        <v>0.00002618254545</v>
      </c>
      <c r="F292" s="3" t="s">
        <v>73</v>
      </c>
      <c r="G292" s="16">
        <f>G284-G283</f>
        <v>33</v>
      </c>
      <c r="H292" s="3"/>
      <c r="I292" s="111">
        <v>427.0</v>
      </c>
    </row>
    <row r="293">
      <c r="A293" s="3"/>
      <c r="B293" s="3" t="s">
        <v>74</v>
      </c>
      <c r="C293" s="85">
        <f>$G$1*((G292-G291)/G291)</f>
        <v>0.0004058294545</v>
      </c>
      <c r="D293" s="3" t="s">
        <v>74</v>
      </c>
      <c r="E293" s="108">
        <f t="shared" si="38"/>
        <v>0.00002618254545</v>
      </c>
      <c r="F293" s="90"/>
      <c r="G293" s="3"/>
      <c r="H293" s="3"/>
      <c r="I293" s="11"/>
    </row>
    <row r="294">
      <c r="A294" s="3"/>
      <c r="B294" s="61" t="s">
        <v>77</v>
      </c>
      <c r="C294" s="88">
        <f>(E289-(E287*I292))-sum(C291:C293)</f>
        <v>0.2856877949</v>
      </c>
      <c r="D294" s="61" t="s">
        <v>77</v>
      </c>
      <c r="E294" s="109">
        <f>E289-(sum(E287*I292))-sum(E291:E293)</f>
        <v>0.2864470887</v>
      </c>
      <c r="F294" s="53" t="s">
        <v>95</v>
      </c>
      <c r="G294" s="80">
        <f>ROUND(G292/G291,0)</f>
        <v>17</v>
      </c>
      <c r="H294" s="3"/>
      <c r="I294" s="3"/>
    </row>
    <row r="295">
      <c r="A295" s="49">
        <f>I292+A287</f>
        <v>27107</v>
      </c>
      <c r="B295" s="3" t="s">
        <v>80</v>
      </c>
      <c r="C295" s="85">
        <f>$G$1*((G292-G291)/G291)</f>
        <v>0.0004058294545</v>
      </c>
      <c r="D295" s="3" t="s">
        <v>115</v>
      </c>
      <c r="E295" s="85">
        <f>$G$1</f>
        <v>0.00002618254545</v>
      </c>
      <c r="F295" s="3"/>
      <c r="G295" s="3"/>
      <c r="H295" s="3"/>
      <c r="I295" s="3"/>
    </row>
    <row r="296">
      <c r="A296" s="3"/>
      <c r="B296" s="3" t="s">
        <v>116</v>
      </c>
      <c r="C296" s="89">
        <f>($G$1*10)+((128*5E-11)*(G294-1))</f>
        <v>0.0002619278545</v>
      </c>
      <c r="D296" s="3"/>
      <c r="E296" s="3"/>
      <c r="F296" s="3"/>
      <c r="G296" s="3"/>
      <c r="H296" s="3"/>
      <c r="I296" s="3"/>
    </row>
    <row r="297">
      <c r="A297" s="3"/>
      <c r="B297" s="61" t="s">
        <v>77</v>
      </c>
      <c r="C297" s="49">
        <f>C294-(sum(C295:C296))</f>
        <v>0.2850200376</v>
      </c>
      <c r="D297" s="61" t="s">
        <v>77</v>
      </c>
      <c r="E297" s="49">
        <f>E294-$E$35</f>
        <v>0.2864209062</v>
      </c>
      <c r="F297" s="3"/>
      <c r="G297" s="3"/>
      <c r="H297" s="3"/>
      <c r="I297" s="3"/>
    </row>
    <row r="298">
      <c r="A298" s="3"/>
      <c r="B298" s="3"/>
      <c r="C298" s="3"/>
      <c r="D298" s="3"/>
      <c r="E298" s="3"/>
      <c r="F298" s="3"/>
      <c r="G298" s="3"/>
      <c r="H298" s="3"/>
      <c r="I298" s="3"/>
    </row>
    <row r="299">
      <c r="A299" s="3"/>
      <c r="B299" s="3" t="s">
        <v>69</v>
      </c>
      <c r="C299" s="85">
        <f>$G$1</f>
        <v>0.00002618254545</v>
      </c>
      <c r="D299" s="3" t="s">
        <v>69</v>
      </c>
      <c r="E299" s="108">
        <f t="shared" ref="E299:E301" si="39">$G$1</f>
        <v>0.00002618254545</v>
      </c>
      <c r="F299" s="3" t="s">
        <v>92</v>
      </c>
      <c r="G299" s="16">
        <f>ROUND(0.05*G300,0)</f>
        <v>2</v>
      </c>
      <c r="H299" s="3" t="s">
        <v>93</v>
      </c>
      <c r="I299" s="60">
        <f>C297-(sum(C295:C296)*I300)</f>
        <v>-0.0001123333818</v>
      </c>
    </row>
    <row r="300">
      <c r="A300" s="3"/>
      <c r="B300" s="3" t="s">
        <v>72</v>
      </c>
      <c r="C300" s="85">
        <f>$G$1*((G300-G299)/G299)</f>
        <v>0.0003796469091</v>
      </c>
      <c r="D300" s="3" t="s">
        <v>72</v>
      </c>
      <c r="E300" s="108">
        <f t="shared" si="39"/>
        <v>0.00002618254545</v>
      </c>
      <c r="F300" s="3" t="s">
        <v>73</v>
      </c>
      <c r="G300" s="16">
        <f>G292-G291</f>
        <v>31</v>
      </c>
      <c r="H300" s="3"/>
      <c r="I300" s="111">
        <v>427.0</v>
      </c>
    </row>
    <row r="301">
      <c r="A301" s="3"/>
      <c r="B301" s="3" t="s">
        <v>74</v>
      </c>
      <c r="C301" s="85">
        <f>$G$1*((G300-G299)/G299)</f>
        <v>0.0003796469091</v>
      </c>
      <c r="D301" s="3" t="s">
        <v>74</v>
      </c>
      <c r="E301" s="108">
        <f t="shared" si="39"/>
        <v>0.00002618254545</v>
      </c>
      <c r="F301" s="90"/>
      <c r="G301" s="3"/>
      <c r="H301" s="3"/>
      <c r="I301" s="11"/>
    </row>
    <row r="302">
      <c r="A302" s="3"/>
      <c r="B302" s="61" t="s">
        <v>77</v>
      </c>
      <c r="C302" s="88">
        <f>(E297-(E295*I300))-sum(C299:C301)</f>
        <v>0.2744554829</v>
      </c>
      <c r="D302" s="61" t="s">
        <v>77</v>
      </c>
      <c r="E302" s="109">
        <f>E297-(sum(E295*I300))-sum(E299:E301)</f>
        <v>0.2751624116</v>
      </c>
      <c r="F302" s="53" t="s">
        <v>95</v>
      </c>
      <c r="G302" s="80">
        <f>ROUND(G300/G299,0)</f>
        <v>16</v>
      </c>
      <c r="H302" s="3"/>
      <c r="I302" s="3"/>
    </row>
    <row r="303">
      <c r="A303" s="49">
        <f>I300+A295</f>
        <v>27534</v>
      </c>
      <c r="B303" s="3" t="s">
        <v>80</v>
      </c>
      <c r="C303" s="85">
        <f>$G$1*((G300-G299)/G299)</f>
        <v>0.0003796469091</v>
      </c>
      <c r="D303" s="3" t="s">
        <v>115</v>
      </c>
      <c r="E303" s="85">
        <f>$G$1</f>
        <v>0.00002618254545</v>
      </c>
      <c r="F303" s="3"/>
      <c r="G303" s="3"/>
      <c r="H303" s="3"/>
      <c r="I303" s="3"/>
    </row>
    <row r="304">
      <c r="A304" s="3"/>
      <c r="B304" s="3" t="s">
        <v>116</v>
      </c>
      <c r="C304" s="89">
        <f>($G$1*10)+((128*5E-11)*(G302-1))</f>
        <v>0.0002619214545</v>
      </c>
      <c r="D304" s="3"/>
      <c r="E304" s="3"/>
      <c r="F304" s="3"/>
      <c r="G304" s="3"/>
      <c r="H304" s="3"/>
      <c r="I304" s="3"/>
    </row>
    <row r="305">
      <c r="A305" s="3"/>
      <c r="B305" s="61" t="s">
        <v>77</v>
      </c>
      <c r="C305" s="49">
        <f>C302-(sum(C303:C304))</f>
        <v>0.2738139145</v>
      </c>
      <c r="D305" s="61" t="s">
        <v>77</v>
      </c>
      <c r="E305" s="49">
        <f>E302-$E$35</f>
        <v>0.2751362291</v>
      </c>
      <c r="F305" s="3"/>
      <c r="G305" s="3"/>
      <c r="H305" s="3"/>
      <c r="I305" s="3"/>
    </row>
    <row r="306">
      <c r="A306" s="3"/>
      <c r="B306" s="3"/>
      <c r="C306" s="3"/>
      <c r="D306" s="3"/>
      <c r="E306" s="3"/>
      <c r="F306" s="3"/>
      <c r="G306" s="3"/>
      <c r="H306" s="3"/>
      <c r="I306" s="3"/>
    </row>
    <row r="307">
      <c r="A307" s="3"/>
      <c r="B307" s="3" t="s">
        <v>69</v>
      </c>
      <c r="C307" s="85">
        <f>$G$1</f>
        <v>0.00002618254545</v>
      </c>
      <c r="D307" s="3" t="s">
        <v>69</v>
      </c>
      <c r="E307" s="108">
        <f t="shared" ref="E307:E309" si="40">$G$1</f>
        <v>0.00002618254545</v>
      </c>
      <c r="F307" s="3" t="s">
        <v>92</v>
      </c>
      <c r="G307" s="16">
        <f>ROUND(0.05*G308,0)</f>
        <v>1</v>
      </c>
      <c r="H307" s="3" t="s">
        <v>93</v>
      </c>
      <c r="I307" s="60">
        <f>C305-(sum(C303:C304)*I308)</f>
        <v>-0.0001357767273</v>
      </c>
    </row>
    <row r="308">
      <c r="A308" s="3"/>
      <c r="B308" s="3" t="s">
        <v>72</v>
      </c>
      <c r="C308" s="85">
        <f>$G$1*((G308-G307)/G307)</f>
        <v>0.0007331112727</v>
      </c>
      <c r="D308" s="3" t="s">
        <v>72</v>
      </c>
      <c r="E308" s="108">
        <f t="shared" si="40"/>
        <v>0.00002618254545</v>
      </c>
      <c r="F308" s="3" t="s">
        <v>73</v>
      </c>
      <c r="G308" s="16">
        <f>G300-G299</f>
        <v>29</v>
      </c>
      <c r="H308" s="3"/>
      <c r="I308" s="111">
        <v>427.0</v>
      </c>
    </row>
    <row r="309">
      <c r="A309" s="3"/>
      <c r="B309" s="3" t="s">
        <v>74</v>
      </c>
      <c r="C309" s="85">
        <f>$G$1*((G308-G307)/G307)</f>
        <v>0.0007331112727</v>
      </c>
      <c r="D309" s="3" t="s">
        <v>74</v>
      </c>
      <c r="E309" s="108">
        <f t="shared" si="40"/>
        <v>0.00002618254545</v>
      </c>
      <c r="F309" s="90"/>
      <c r="G309" s="3"/>
      <c r="H309" s="3"/>
      <c r="I309" s="11"/>
    </row>
    <row r="310">
      <c r="A310" s="3"/>
      <c r="B310" s="61" t="s">
        <v>77</v>
      </c>
      <c r="C310" s="88">
        <f>(E305-(E303*I308))-sum(C307:C309)</f>
        <v>0.2624638771</v>
      </c>
      <c r="D310" s="61" t="s">
        <v>77</v>
      </c>
      <c r="E310" s="109">
        <f>E305-(sum(E303*I308))-sum(E307:E309)</f>
        <v>0.2638777345</v>
      </c>
      <c r="F310" s="53" t="s">
        <v>95</v>
      </c>
      <c r="G310" s="80">
        <f>ROUND(G308/G307,0)</f>
        <v>29</v>
      </c>
      <c r="H310" s="3"/>
      <c r="I310" s="3"/>
    </row>
    <row r="311">
      <c r="A311" s="49">
        <f>I308+A303</f>
        <v>27961</v>
      </c>
      <c r="B311" s="3" t="s">
        <v>80</v>
      </c>
      <c r="C311" s="85">
        <f>$G$1*((G308-G307)/G307)</f>
        <v>0.0007331112727</v>
      </c>
      <c r="D311" s="3" t="s">
        <v>115</v>
      </c>
      <c r="E311" s="85">
        <f>$G$1</f>
        <v>0.00002618254545</v>
      </c>
      <c r="F311" s="3"/>
      <c r="G311" s="3"/>
      <c r="H311" s="3"/>
      <c r="I311" s="3"/>
    </row>
    <row r="312">
      <c r="A312" s="3"/>
      <c r="B312" s="3" t="s">
        <v>116</v>
      </c>
      <c r="C312" s="89">
        <f>($G$1*10)+((128*5E-11)*(G310-1))</f>
        <v>0.0002620046545</v>
      </c>
      <c r="D312" s="3"/>
      <c r="E312" s="3"/>
      <c r="F312" s="3"/>
      <c r="G312" s="3"/>
      <c r="H312" s="3"/>
      <c r="I312" s="3"/>
    </row>
    <row r="313">
      <c r="A313" s="3"/>
      <c r="B313" s="61" t="s">
        <v>77</v>
      </c>
      <c r="C313" s="49">
        <f>C310-(sum(C311:C312))</f>
        <v>0.2614687612</v>
      </c>
      <c r="D313" s="61" t="s">
        <v>77</v>
      </c>
      <c r="E313" s="49">
        <f>E310-$E$35</f>
        <v>0.263851552</v>
      </c>
      <c r="F313" s="3"/>
      <c r="G313" s="3"/>
      <c r="H313" s="3"/>
      <c r="I313" s="3"/>
    </row>
    <row r="314">
      <c r="A314" s="3"/>
      <c r="B314" s="3"/>
      <c r="C314" s="3"/>
      <c r="D314" s="3"/>
      <c r="E314" s="3"/>
      <c r="F314" s="3"/>
      <c r="G314" s="3"/>
      <c r="H314" s="3"/>
      <c r="I314" s="3"/>
    </row>
    <row r="315">
      <c r="A315" s="3"/>
      <c r="B315" s="3" t="s">
        <v>69</v>
      </c>
      <c r="C315" s="85">
        <f>$G$1</f>
        <v>0.00002618254545</v>
      </c>
      <c r="D315" s="3" t="s">
        <v>69</v>
      </c>
      <c r="E315" s="108">
        <f t="shared" ref="E315:E317" si="41">$G$1</f>
        <v>0.00002618254545</v>
      </c>
      <c r="F315" s="3" t="s">
        <v>92</v>
      </c>
      <c r="G315" s="16">
        <f>ROUND(0.05*G316,0)</f>
        <v>1</v>
      </c>
      <c r="H315" s="3" t="s">
        <v>93</v>
      </c>
      <c r="I315" s="60">
        <f>C313-(sum(C311:C312)*I316)</f>
        <v>-0.0002467277091</v>
      </c>
    </row>
    <row r="316">
      <c r="A316" s="3"/>
      <c r="B316" s="3" t="s">
        <v>72</v>
      </c>
      <c r="C316" s="85">
        <f>$G$1*((G316-G315)/G315)</f>
        <v>0.0007069287273</v>
      </c>
      <c r="D316" s="3" t="s">
        <v>72</v>
      </c>
      <c r="E316" s="108">
        <f t="shared" si="41"/>
        <v>0.00002618254545</v>
      </c>
      <c r="F316" s="3" t="s">
        <v>73</v>
      </c>
      <c r="G316" s="16">
        <f>G308-G307</f>
        <v>28</v>
      </c>
      <c r="H316" s="3"/>
      <c r="I316" s="111">
        <v>263.0</v>
      </c>
    </row>
    <row r="317">
      <c r="A317" s="3"/>
      <c r="B317" s="3" t="s">
        <v>74</v>
      </c>
      <c r="C317" s="85">
        <f>$G$1*((G316-G315)/G315)</f>
        <v>0.0007069287273</v>
      </c>
      <c r="D317" s="3" t="s">
        <v>74</v>
      </c>
      <c r="E317" s="108">
        <f t="shared" si="41"/>
        <v>0.00002618254545</v>
      </c>
      <c r="F317" s="90"/>
      <c r="G317" s="3"/>
      <c r="H317" s="3"/>
      <c r="I317" s="11"/>
    </row>
    <row r="318">
      <c r="A318" s="3"/>
      <c r="B318" s="61" t="s">
        <v>77</v>
      </c>
      <c r="C318" s="88">
        <f>(E313-(E311*I316))-sum(C315:C317)</f>
        <v>0.2555255025</v>
      </c>
      <c r="D318" s="61" t="s">
        <v>77</v>
      </c>
      <c r="E318" s="109">
        <f>E313-(sum(E311*I316))-sum(E315:E317)</f>
        <v>0.2568869949</v>
      </c>
      <c r="F318" s="53" t="s">
        <v>95</v>
      </c>
      <c r="G318" s="80">
        <f>ROUND(G316/G315,0)</f>
        <v>28</v>
      </c>
      <c r="H318" s="3"/>
      <c r="I318" s="3"/>
    </row>
    <row r="319">
      <c r="A319" s="49">
        <f>I316+A311</f>
        <v>28224</v>
      </c>
      <c r="B319" s="3" t="s">
        <v>80</v>
      </c>
      <c r="C319" s="85">
        <f>$G$1*((G316-G315)/G315)</f>
        <v>0.0007069287273</v>
      </c>
      <c r="D319" s="3" t="s">
        <v>115</v>
      </c>
      <c r="E319" s="85">
        <f>$G$1</f>
        <v>0.00002618254545</v>
      </c>
      <c r="F319" s="3"/>
      <c r="G319" s="3"/>
      <c r="H319" s="3"/>
      <c r="I319" s="3"/>
    </row>
    <row r="320">
      <c r="A320" s="3"/>
      <c r="B320" s="3" t="s">
        <v>116</v>
      </c>
      <c r="C320" s="89">
        <f>($G$1*10)+((128*5E-11)*(G318-1))</f>
        <v>0.0002619982545</v>
      </c>
      <c r="D320" s="3"/>
      <c r="E320" s="3"/>
      <c r="F320" s="3"/>
      <c r="G320" s="3"/>
      <c r="H320" s="3"/>
      <c r="I320" s="3"/>
    </row>
    <row r="321">
      <c r="A321" s="3"/>
      <c r="B321" s="61" t="s">
        <v>77</v>
      </c>
      <c r="C321" s="49">
        <f>C318-(sum(C319:C320))</f>
        <v>0.2545565756</v>
      </c>
      <c r="D321" s="61" t="s">
        <v>77</v>
      </c>
      <c r="E321" s="49">
        <f>E318-$E$35</f>
        <v>0.2568608124</v>
      </c>
      <c r="F321" s="3"/>
      <c r="G321" s="3"/>
      <c r="H321" s="3"/>
      <c r="I321" s="3"/>
    </row>
    <row r="322">
      <c r="A322" s="3"/>
      <c r="B322" s="3"/>
      <c r="C322" s="3"/>
      <c r="D322" s="3"/>
      <c r="E322" s="3"/>
      <c r="F322" s="3"/>
      <c r="G322" s="3"/>
      <c r="H322" s="3"/>
      <c r="I322" s="3"/>
    </row>
    <row r="323">
      <c r="A323" s="3"/>
      <c r="B323" s="3" t="s">
        <v>69</v>
      </c>
      <c r="C323" s="85">
        <f>$G$1</f>
        <v>0.00002618254545</v>
      </c>
      <c r="D323" s="3" t="s">
        <v>69</v>
      </c>
      <c r="E323" s="108">
        <f t="shared" ref="E323:E325" si="42">$G$1</f>
        <v>0.00002618254545</v>
      </c>
      <c r="F323" s="3" t="s">
        <v>92</v>
      </c>
      <c r="G323" s="16">
        <f>ROUND(0.05*G324,0)</f>
        <v>1</v>
      </c>
      <c r="H323" s="3" t="s">
        <v>93</v>
      </c>
      <c r="I323" s="60">
        <f>C321-(sum(C319:C320)*I324)</f>
        <v>-0.0002712206545</v>
      </c>
    </row>
    <row r="324">
      <c r="A324" s="3"/>
      <c r="B324" s="3" t="s">
        <v>72</v>
      </c>
      <c r="C324" s="85">
        <f>$G$1*((G324-G323)/G323)</f>
        <v>0.0006807461818</v>
      </c>
      <c r="D324" s="3" t="s">
        <v>72</v>
      </c>
      <c r="E324" s="108">
        <f t="shared" si="42"/>
        <v>0.00002618254545</v>
      </c>
      <c r="F324" s="3" t="s">
        <v>73</v>
      </c>
      <c r="G324" s="16">
        <f>G316-G315</f>
        <v>27</v>
      </c>
      <c r="H324" s="3"/>
      <c r="I324" s="111">
        <v>263.0</v>
      </c>
    </row>
    <row r="325">
      <c r="A325" s="3"/>
      <c r="B325" s="3" t="s">
        <v>74</v>
      </c>
      <c r="C325" s="85">
        <f>$G$1*((G324-G323)/G323)</f>
        <v>0.0006807461818</v>
      </c>
      <c r="D325" s="3" t="s">
        <v>74</v>
      </c>
      <c r="E325" s="108">
        <f t="shared" si="42"/>
        <v>0.00002618254545</v>
      </c>
      <c r="F325" s="90"/>
      <c r="G325" s="3"/>
      <c r="H325" s="3"/>
      <c r="I325" s="11"/>
    </row>
    <row r="326">
      <c r="A326" s="3"/>
      <c r="B326" s="61" t="s">
        <v>77</v>
      </c>
      <c r="C326" s="88">
        <f>(E321-(E319*I324))-sum(C323:C325)</f>
        <v>0.248587128</v>
      </c>
      <c r="D326" s="61" t="s">
        <v>77</v>
      </c>
      <c r="E326" s="109">
        <f>E321-(sum(E319*I324))-sum(E323:E325)</f>
        <v>0.2498962553</v>
      </c>
      <c r="F326" s="53" t="s">
        <v>95</v>
      </c>
      <c r="G326" s="80">
        <f>ROUND(G324/G323,0)</f>
        <v>27</v>
      </c>
      <c r="H326" s="3"/>
      <c r="I326" s="3"/>
    </row>
    <row r="327">
      <c r="A327" s="49">
        <f>I324+A319</f>
        <v>28487</v>
      </c>
      <c r="B327" s="3" t="s">
        <v>80</v>
      </c>
      <c r="C327" s="85">
        <f>$G$1*((G324-G323)/G323)</f>
        <v>0.0006807461818</v>
      </c>
      <c r="D327" s="3" t="s">
        <v>115</v>
      </c>
      <c r="E327" s="85">
        <f>$G$1</f>
        <v>0.00002618254545</v>
      </c>
      <c r="F327" s="3"/>
      <c r="G327" s="3"/>
      <c r="H327" s="3"/>
      <c r="I327" s="3"/>
    </row>
    <row r="328">
      <c r="A328" s="3"/>
      <c r="B328" s="3" t="s">
        <v>116</v>
      </c>
      <c r="C328" s="89">
        <f>($G$1*10)+((128*5E-11)*(G326-1))</f>
        <v>0.0002619918545</v>
      </c>
      <c r="D328" s="3"/>
      <c r="E328" s="3"/>
      <c r="F328" s="3"/>
      <c r="G328" s="3"/>
      <c r="H328" s="3"/>
      <c r="I328" s="3"/>
    </row>
    <row r="329">
      <c r="A329" s="3"/>
      <c r="B329" s="61" t="s">
        <v>77</v>
      </c>
      <c r="C329" s="49">
        <f>C326-(sum(C327:C328))</f>
        <v>0.24764439</v>
      </c>
      <c r="D329" s="61" t="s">
        <v>77</v>
      </c>
      <c r="E329" s="49">
        <f>E326-$E$35</f>
        <v>0.2498700727</v>
      </c>
      <c r="F329" s="3"/>
      <c r="G329" s="3"/>
      <c r="H329" s="3"/>
      <c r="I329" s="3"/>
    </row>
    <row r="330">
      <c r="A330" s="3"/>
      <c r="B330" s="3"/>
      <c r="C330" s="67"/>
      <c r="D330" s="3"/>
      <c r="E330" s="3"/>
      <c r="F330" s="3"/>
      <c r="G330" s="3"/>
      <c r="H330" s="3"/>
      <c r="I330" s="3"/>
    </row>
    <row r="331">
      <c r="A331" s="3"/>
      <c r="B331" s="3" t="s">
        <v>69</v>
      </c>
      <c r="C331" s="85">
        <f>$G$1</f>
        <v>0.00002618254545</v>
      </c>
      <c r="D331" s="3" t="s">
        <v>69</v>
      </c>
      <c r="E331" s="108">
        <f t="shared" ref="E331:E333" si="43">$G$1</f>
        <v>0.00002618254545</v>
      </c>
      <c r="F331" s="3" t="s">
        <v>92</v>
      </c>
      <c r="G331" s="16">
        <f>ROUND(0.05*G332,0)</f>
        <v>1</v>
      </c>
      <c r="H331" s="3" t="s">
        <v>93</v>
      </c>
      <c r="I331" s="60">
        <f>C329-(sum(C327:C328)*I332)</f>
        <v>-0.0002957136</v>
      </c>
    </row>
    <row r="332">
      <c r="A332" s="3"/>
      <c r="B332" s="3" t="s">
        <v>72</v>
      </c>
      <c r="C332" s="85">
        <f>$G$1*((G332-G331)/G331)</f>
        <v>0.0006545636364</v>
      </c>
      <c r="D332" s="3" t="s">
        <v>72</v>
      </c>
      <c r="E332" s="108">
        <f t="shared" si="43"/>
        <v>0.00002618254545</v>
      </c>
      <c r="F332" s="3" t="s">
        <v>73</v>
      </c>
      <c r="G332" s="16">
        <f>G324-G323</f>
        <v>26</v>
      </c>
      <c r="H332" s="3"/>
      <c r="I332" s="111">
        <v>263.0</v>
      </c>
    </row>
    <row r="333">
      <c r="A333" s="3"/>
      <c r="B333" s="3" t="s">
        <v>74</v>
      </c>
      <c r="C333" s="85">
        <f>$G$1*((G332-G331)/G331)</f>
        <v>0.0006545636364</v>
      </c>
      <c r="D333" s="3" t="s">
        <v>74</v>
      </c>
      <c r="E333" s="108">
        <f t="shared" si="43"/>
        <v>0.00002618254545</v>
      </c>
      <c r="F333" s="90"/>
      <c r="G333" s="3"/>
      <c r="H333" s="3"/>
      <c r="I333" s="11"/>
    </row>
    <row r="334">
      <c r="A334" s="3"/>
      <c r="B334" s="61" t="s">
        <v>77</v>
      </c>
      <c r="C334" s="88">
        <f>(E329-(E327*I332))-sum(C331:C333)</f>
        <v>0.2416487535</v>
      </c>
      <c r="D334" s="61" t="s">
        <v>77</v>
      </c>
      <c r="E334" s="109">
        <f>E329-(sum(E327*I332))-sum(E331:E333)</f>
        <v>0.2429055156</v>
      </c>
      <c r="F334" s="53" t="s">
        <v>95</v>
      </c>
      <c r="G334" s="80">
        <f>ROUND(G332/G331,0)</f>
        <v>26</v>
      </c>
      <c r="H334" s="3"/>
      <c r="I334" s="3"/>
    </row>
    <row r="335">
      <c r="A335" s="49">
        <f>I332+A327</f>
        <v>28750</v>
      </c>
      <c r="B335" s="3" t="s">
        <v>80</v>
      </c>
      <c r="C335" s="85">
        <f>$G$1*((G332-G331)/G331)</f>
        <v>0.0006545636364</v>
      </c>
      <c r="D335" s="3" t="s">
        <v>115</v>
      </c>
      <c r="E335" s="85">
        <f>$G$1</f>
        <v>0.00002618254545</v>
      </c>
      <c r="F335" s="3"/>
      <c r="G335" s="3"/>
      <c r="H335" s="3"/>
      <c r="I335" s="3"/>
    </row>
    <row r="336">
      <c r="A336" s="3"/>
      <c r="B336" s="3" t="s">
        <v>116</v>
      </c>
      <c r="C336" s="89">
        <f>($G$1*10)+((128*5E-11)*(G334-1))</f>
        <v>0.0002619854545</v>
      </c>
      <c r="D336" s="3"/>
      <c r="E336" s="3"/>
      <c r="F336" s="3"/>
      <c r="G336" s="3"/>
      <c r="H336" s="3"/>
      <c r="I336" s="3"/>
    </row>
    <row r="337">
      <c r="A337" s="3"/>
      <c r="B337" s="61" t="s">
        <v>77</v>
      </c>
      <c r="C337" s="49">
        <f>C334-(sum(C335:C336))</f>
        <v>0.2407322044</v>
      </c>
      <c r="D337" s="61" t="s">
        <v>77</v>
      </c>
      <c r="E337" s="49">
        <f>E334-$E$35</f>
        <v>0.2428793331</v>
      </c>
      <c r="F337" s="3"/>
      <c r="G337" s="3"/>
      <c r="H337" s="3"/>
      <c r="I337" s="3"/>
    </row>
    <row r="338">
      <c r="A338" s="3"/>
      <c r="B338" s="3"/>
      <c r="C338" s="3"/>
      <c r="D338" s="3"/>
      <c r="E338" s="3"/>
      <c r="F338" s="3"/>
      <c r="G338" s="3"/>
      <c r="H338" s="3"/>
      <c r="I338" s="3"/>
    </row>
    <row r="339">
      <c r="A339" s="3"/>
      <c r="B339" s="3" t="s">
        <v>69</v>
      </c>
      <c r="C339" s="85">
        <f>$G$1</f>
        <v>0.00002618254545</v>
      </c>
      <c r="D339" s="3" t="s">
        <v>69</v>
      </c>
      <c r="E339" s="108">
        <f t="shared" ref="E339:E341" si="44">$G$1</f>
        <v>0.00002618254545</v>
      </c>
      <c r="F339" s="3" t="s">
        <v>92</v>
      </c>
      <c r="G339" s="16">
        <f>ROUND(0.05*G340,0)</f>
        <v>1</v>
      </c>
      <c r="H339" s="3" t="s">
        <v>93</v>
      </c>
      <c r="I339" s="60">
        <f>C337-(sum(C335:C336)*I340)</f>
        <v>-0.0003202065455</v>
      </c>
    </row>
    <row r="340">
      <c r="A340" s="3"/>
      <c r="B340" s="3" t="s">
        <v>72</v>
      </c>
      <c r="C340" s="85">
        <f>$G$1*((G340-G339)/G339)</f>
        <v>0.0006283810909</v>
      </c>
      <c r="D340" s="3" t="s">
        <v>72</v>
      </c>
      <c r="E340" s="108">
        <f t="shared" si="44"/>
        <v>0.00002618254545</v>
      </c>
      <c r="F340" s="3" t="s">
        <v>73</v>
      </c>
      <c r="G340" s="16">
        <f>G332-G331</f>
        <v>25</v>
      </c>
      <c r="H340" s="3"/>
      <c r="I340" s="111">
        <v>263.0</v>
      </c>
    </row>
    <row r="341">
      <c r="A341" s="3"/>
      <c r="B341" s="3" t="s">
        <v>74</v>
      </c>
      <c r="C341" s="85">
        <f>$G$1*((G340-G339)/G339)</f>
        <v>0.0006283810909</v>
      </c>
      <c r="D341" s="3" t="s">
        <v>74</v>
      </c>
      <c r="E341" s="108">
        <f t="shared" si="44"/>
        <v>0.00002618254545</v>
      </c>
      <c r="F341" s="90"/>
      <c r="G341" s="3"/>
      <c r="H341" s="3"/>
      <c r="I341" s="11"/>
    </row>
    <row r="342">
      <c r="A342" s="3"/>
      <c r="B342" s="61" t="s">
        <v>77</v>
      </c>
      <c r="C342" s="88">
        <f>(E337-(E335*I340))-sum(C339:C341)</f>
        <v>0.2347103789</v>
      </c>
      <c r="D342" s="61" t="s">
        <v>77</v>
      </c>
      <c r="E342" s="109">
        <f>E337-(sum(E335*I340))-sum(E339:E341)</f>
        <v>0.235914776</v>
      </c>
      <c r="F342" s="53" t="s">
        <v>95</v>
      </c>
      <c r="G342" s="80">
        <f>ROUND(G340/G339,0)</f>
        <v>25</v>
      </c>
      <c r="H342" s="3"/>
      <c r="I342" s="3"/>
    </row>
    <row r="343">
      <c r="A343" s="49">
        <f>I340+A335</f>
        <v>29013</v>
      </c>
      <c r="B343" s="3" t="s">
        <v>80</v>
      </c>
      <c r="C343" s="85">
        <f>$G$1*((G340-G339)/G339)</f>
        <v>0.0006283810909</v>
      </c>
      <c r="D343" s="3" t="s">
        <v>115</v>
      </c>
      <c r="E343" s="85">
        <f>$G$1</f>
        <v>0.00002618254545</v>
      </c>
      <c r="F343" s="3"/>
      <c r="G343" s="3"/>
      <c r="H343" s="3"/>
      <c r="I343" s="3"/>
    </row>
    <row r="344">
      <c r="A344" s="3"/>
      <c r="B344" s="3" t="s">
        <v>116</v>
      </c>
      <c r="C344" s="89">
        <f>($G$1*10)+((128*5E-11)*(G342-1))</f>
        <v>0.0002619790545</v>
      </c>
      <c r="D344" s="3"/>
      <c r="E344" s="3"/>
      <c r="F344" s="3"/>
      <c r="G344" s="3"/>
      <c r="H344" s="3"/>
      <c r="I344" s="3"/>
    </row>
    <row r="345">
      <c r="A345" s="3"/>
      <c r="B345" s="61" t="s">
        <v>77</v>
      </c>
      <c r="C345" s="49">
        <f>C342-(sum(C343:C344))</f>
        <v>0.2338200188</v>
      </c>
      <c r="D345" s="61" t="s">
        <v>77</v>
      </c>
      <c r="E345" s="49">
        <f>E342-$E$35</f>
        <v>0.2358885935</v>
      </c>
      <c r="F345" s="3"/>
      <c r="G345" s="3"/>
      <c r="H345" s="3"/>
      <c r="I345" s="3"/>
    </row>
    <row r="346">
      <c r="A346" s="3"/>
      <c r="B346" s="3"/>
      <c r="C346" s="3"/>
      <c r="D346" s="3"/>
      <c r="E346" s="3"/>
      <c r="F346" s="3"/>
      <c r="G346" s="3"/>
      <c r="H346" s="3"/>
      <c r="I346" s="3"/>
    </row>
    <row r="347">
      <c r="A347" s="3"/>
      <c r="B347" s="3" t="s">
        <v>69</v>
      </c>
      <c r="C347" s="85">
        <f>$G$1</f>
        <v>0.00002618254545</v>
      </c>
      <c r="D347" s="3" t="s">
        <v>69</v>
      </c>
      <c r="E347" s="108">
        <f t="shared" ref="E347:E349" si="45">$G$1</f>
        <v>0.00002618254545</v>
      </c>
      <c r="F347" s="3" t="s">
        <v>92</v>
      </c>
      <c r="G347" s="16">
        <f>ROUND(0.05*G348,0)</f>
        <v>1</v>
      </c>
      <c r="H347" s="3" t="s">
        <v>93</v>
      </c>
      <c r="I347" s="60">
        <f>C345-(sum(C343:C344)*I348)</f>
        <v>-0.0003446994909</v>
      </c>
    </row>
    <row r="348">
      <c r="A348" s="3"/>
      <c r="B348" s="3" t="s">
        <v>72</v>
      </c>
      <c r="C348" s="85">
        <f>$G$1*((G348-G347)/G347)</f>
        <v>0.0006021985455</v>
      </c>
      <c r="D348" s="3" t="s">
        <v>72</v>
      </c>
      <c r="E348" s="108">
        <f t="shared" si="45"/>
        <v>0.00002618254545</v>
      </c>
      <c r="F348" s="3" t="s">
        <v>73</v>
      </c>
      <c r="G348" s="16">
        <f>G340-G339</f>
        <v>24</v>
      </c>
      <c r="H348" s="3"/>
      <c r="I348" s="111">
        <v>263.0</v>
      </c>
    </row>
    <row r="349">
      <c r="A349" s="3"/>
      <c r="B349" s="3" t="s">
        <v>74</v>
      </c>
      <c r="C349" s="85">
        <f>$G$1*((G348-G347)/G347)</f>
        <v>0.0006021985455</v>
      </c>
      <c r="D349" s="3" t="s">
        <v>74</v>
      </c>
      <c r="E349" s="108">
        <f t="shared" si="45"/>
        <v>0.00002618254545</v>
      </c>
      <c r="F349" s="90"/>
      <c r="G349" s="3"/>
      <c r="H349" s="3"/>
      <c r="I349" s="11"/>
    </row>
    <row r="350">
      <c r="A350" s="3"/>
      <c r="B350" s="61" t="s">
        <v>77</v>
      </c>
      <c r="C350" s="88">
        <f>(E345-(E343*I348))-sum(C347:C349)</f>
        <v>0.2277720044</v>
      </c>
      <c r="D350" s="61" t="s">
        <v>77</v>
      </c>
      <c r="E350" s="109">
        <f>E345-(sum(E343*I348))-sum(E347:E349)</f>
        <v>0.2289240364</v>
      </c>
      <c r="F350" s="53" t="s">
        <v>95</v>
      </c>
      <c r="G350" s="80">
        <f>ROUND(G348/G347,0)</f>
        <v>24</v>
      </c>
      <c r="H350" s="3"/>
      <c r="I350" s="3"/>
    </row>
    <row r="351">
      <c r="A351" s="49">
        <f>I348+A343</f>
        <v>29276</v>
      </c>
      <c r="B351" s="3" t="s">
        <v>80</v>
      </c>
      <c r="C351" s="85">
        <f>$G$1*((G348-G347)/G347)</f>
        <v>0.0006021985455</v>
      </c>
      <c r="D351" s="3" t="s">
        <v>115</v>
      </c>
      <c r="E351" s="85">
        <f>$G$1</f>
        <v>0.00002618254545</v>
      </c>
      <c r="F351" s="3"/>
      <c r="G351" s="3"/>
      <c r="H351" s="3"/>
      <c r="I351" s="3"/>
    </row>
    <row r="352">
      <c r="A352" s="3"/>
      <c r="B352" s="3" t="s">
        <v>116</v>
      </c>
      <c r="C352" s="89">
        <f>($G$1*10)+((128*5E-11)*(G350-1))</f>
        <v>0.0002619726545</v>
      </c>
      <c r="D352" s="3"/>
      <c r="E352" s="3"/>
      <c r="F352" s="3"/>
      <c r="G352" s="3"/>
      <c r="H352" s="3"/>
      <c r="I352" s="3"/>
    </row>
    <row r="353">
      <c r="A353" s="3"/>
      <c r="B353" s="61" t="s">
        <v>77</v>
      </c>
      <c r="C353" s="49">
        <f>C350-(sum(C351:C352))</f>
        <v>0.2269078332</v>
      </c>
      <c r="D353" s="61" t="s">
        <v>77</v>
      </c>
      <c r="E353" s="49">
        <f>E350-$E$35</f>
        <v>0.2288978538</v>
      </c>
      <c r="F353" s="3"/>
      <c r="G353" s="3"/>
      <c r="H353" s="3"/>
      <c r="I353" s="3"/>
    </row>
    <row r="354">
      <c r="A354" s="3"/>
      <c r="B354" s="3"/>
      <c r="C354" s="3"/>
      <c r="D354" s="3"/>
      <c r="E354" s="3"/>
      <c r="F354" s="3"/>
      <c r="G354" s="3"/>
      <c r="H354" s="3"/>
      <c r="I354" s="3"/>
    </row>
    <row r="355">
      <c r="A355" s="3"/>
      <c r="B355" s="3" t="s">
        <v>69</v>
      </c>
      <c r="C355" s="85">
        <f>$G$1</f>
        <v>0.00002618254545</v>
      </c>
      <c r="D355" s="3" t="s">
        <v>69</v>
      </c>
      <c r="E355" s="108">
        <f t="shared" ref="E355:E357" si="46">$G$1</f>
        <v>0.00002618254545</v>
      </c>
      <c r="F355" s="3" t="s">
        <v>92</v>
      </c>
      <c r="G355" s="16">
        <f>ROUND(0.05*G356,0)</f>
        <v>1</v>
      </c>
      <c r="H355" s="3" t="s">
        <v>93</v>
      </c>
      <c r="I355" s="60">
        <f>C353-(sum(C351:C352)*I356)</f>
        <v>-0.0003691924364</v>
      </c>
    </row>
    <row r="356">
      <c r="A356" s="3"/>
      <c r="B356" s="3" t="s">
        <v>72</v>
      </c>
      <c r="C356" s="85">
        <f>$G$1*((G356-G355)/G355)</f>
        <v>0.000576016</v>
      </c>
      <c r="D356" s="3" t="s">
        <v>72</v>
      </c>
      <c r="E356" s="108">
        <f t="shared" si="46"/>
        <v>0.00002618254545</v>
      </c>
      <c r="F356" s="3" t="s">
        <v>73</v>
      </c>
      <c r="G356" s="16">
        <f>G348-G347</f>
        <v>23</v>
      </c>
      <c r="H356" s="3"/>
      <c r="I356" s="111">
        <v>263.0</v>
      </c>
    </row>
    <row r="357">
      <c r="A357" s="3"/>
      <c r="B357" s="3" t="s">
        <v>74</v>
      </c>
      <c r="C357" s="85">
        <f>$G$1*((G356-G355)/G355)</f>
        <v>0.000576016</v>
      </c>
      <c r="D357" s="3" t="s">
        <v>74</v>
      </c>
      <c r="E357" s="108">
        <f t="shared" si="46"/>
        <v>0.00002618254545</v>
      </c>
      <c r="F357" s="90"/>
      <c r="G357" s="3"/>
      <c r="H357" s="3"/>
      <c r="I357" s="11"/>
    </row>
    <row r="358">
      <c r="A358" s="3"/>
      <c r="B358" s="61" t="s">
        <v>77</v>
      </c>
      <c r="C358" s="88">
        <f>(E353-(E351*I356))-sum(C355:C357)</f>
        <v>0.2208336298</v>
      </c>
      <c r="D358" s="61" t="s">
        <v>77</v>
      </c>
      <c r="E358" s="109">
        <f>E353-(sum(E351*I356))-sum(E355:E357)</f>
        <v>0.2219332967</v>
      </c>
      <c r="F358" s="53" t="s">
        <v>95</v>
      </c>
      <c r="G358" s="80">
        <f>ROUND(G356/G355,0)</f>
        <v>23</v>
      </c>
      <c r="H358" s="3"/>
      <c r="I358" s="3"/>
    </row>
    <row r="359">
      <c r="A359" s="49">
        <f>I356+A351</f>
        <v>29539</v>
      </c>
      <c r="B359" s="3" t="s">
        <v>80</v>
      </c>
      <c r="C359" s="85">
        <f>$G$1*((G356-G355)/G355)</f>
        <v>0.000576016</v>
      </c>
      <c r="D359" s="3" t="s">
        <v>115</v>
      </c>
      <c r="E359" s="85">
        <f>$G$1</f>
        <v>0.00002618254545</v>
      </c>
      <c r="F359" s="3"/>
      <c r="G359" s="3"/>
      <c r="H359" s="3"/>
      <c r="I359" s="3"/>
    </row>
    <row r="360">
      <c r="A360" s="3"/>
      <c r="B360" s="3" t="s">
        <v>116</v>
      </c>
      <c r="C360" s="89">
        <f>($G$1*10)+((128*5E-11)*(G358-1))</f>
        <v>0.0002619662545</v>
      </c>
      <c r="D360" s="3"/>
      <c r="E360" s="3"/>
      <c r="F360" s="3"/>
      <c r="G360" s="3"/>
      <c r="H360" s="3"/>
      <c r="I360" s="3"/>
    </row>
    <row r="361">
      <c r="A361" s="3"/>
      <c r="B361" s="61" t="s">
        <v>77</v>
      </c>
      <c r="C361" s="49">
        <f>C358-(sum(C359:C360))</f>
        <v>0.2199956476</v>
      </c>
      <c r="D361" s="61" t="s">
        <v>77</v>
      </c>
      <c r="E361" s="49">
        <f>E358-$E$35</f>
        <v>0.2219071142</v>
      </c>
      <c r="F361" s="3"/>
      <c r="G361" s="3"/>
      <c r="H361" s="3"/>
      <c r="I361" s="3"/>
    </row>
    <row r="362">
      <c r="A362" s="3"/>
      <c r="B362" s="3"/>
      <c r="C362" s="3"/>
      <c r="D362" s="3"/>
      <c r="E362" s="3"/>
      <c r="F362" s="3"/>
      <c r="G362" s="3"/>
      <c r="H362" s="3"/>
      <c r="I362" s="3"/>
    </row>
    <row r="363">
      <c r="A363" s="3"/>
      <c r="B363" s="3" t="s">
        <v>69</v>
      </c>
      <c r="C363" s="85">
        <f>$G$1</f>
        <v>0.00002618254545</v>
      </c>
      <c r="D363" s="3" t="s">
        <v>69</v>
      </c>
      <c r="E363" s="108">
        <f t="shared" ref="E363:E365" si="47">$G$1</f>
        <v>0.00002618254545</v>
      </c>
      <c r="F363" s="3" t="s">
        <v>92</v>
      </c>
      <c r="G363" s="16">
        <f>ROUND(0.05*G364,0)</f>
        <v>1</v>
      </c>
      <c r="H363" s="3" t="s">
        <v>93</v>
      </c>
      <c r="I363" s="60">
        <f>C361-(sum(C359:C360)*I364)</f>
        <v>-0.0003936853818</v>
      </c>
    </row>
    <row r="364">
      <c r="A364" s="3"/>
      <c r="B364" s="3" t="s">
        <v>72</v>
      </c>
      <c r="C364" s="85">
        <f>$G$1*((G364-G363)/G363)</f>
        <v>0.0005498334545</v>
      </c>
      <c r="D364" s="3" t="s">
        <v>72</v>
      </c>
      <c r="E364" s="108">
        <f t="shared" si="47"/>
        <v>0.00002618254545</v>
      </c>
      <c r="F364" s="3" t="s">
        <v>73</v>
      </c>
      <c r="G364" s="16">
        <f>G356-G355</f>
        <v>22</v>
      </c>
      <c r="H364" s="3"/>
      <c r="I364" s="111">
        <v>263.0</v>
      </c>
    </row>
    <row r="365">
      <c r="A365" s="3"/>
      <c r="B365" s="3" t="s">
        <v>74</v>
      </c>
      <c r="C365" s="85">
        <f>$G$1*((G364-G363)/G363)</f>
        <v>0.0005498334545</v>
      </c>
      <c r="D365" s="3" t="s">
        <v>74</v>
      </c>
      <c r="E365" s="108">
        <f t="shared" si="47"/>
        <v>0.00002618254545</v>
      </c>
      <c r="F365" s="90"/>
      <c r="G365" s="3"/>
      <c r="H365" s="3"/>
      <c r="I365" s="11"/>
    </row>
    <row r="366">
      <c r="A366" s="3"/>
      <c r="B366" s="61" t="s">
        <v>77</v>
      </c>
      <c r="C366" s="88">
        <f>(E361-(E359*I364))-sum(C363:C365)</f>
        <v>0.2138952553</v>
      </c>
      <c r="D366" s="61" t="s">
        <v>77</v>
      </c>
      <c r="E366" s="109">
        <f>E361-(sum(E359*I364))-sum(E363:E365)</f>
        <v>0.2149425571</v>
      </c>
      <c r="F366" s="53" t="s">
        <v>95</v>
      </c>
      <c r="G366" s="80">
        <f>ROUND(G364/G363,0)</f>
        <v>22</v>
      </c>
      <c r="H366" s="3"/>
      <c r="I366" s="3"/>
    </row>
    <row r="367">
      <c r="A367" s="49">
        <f>I364+A359</f>
        <v>29802</v>
      </c>
      <c r="B367" s="3" t="s">
        <v>80</v>
      </c>
      <c r="C367" s="85">
        <f>$G$1*((G364-G363)/G363)</f>
        <v>0.0005498334545</v>
      </c>
      <c r="D367" s="3" t="s">
        <v>115</v>
      </c>
      <c r="E367" s="85">
        <f>$G$1</f>
        <v>0.00002618254545</v>
      </c>
      <c r="F367" s="3"/>
      <c r="G367" s="3"/>
      <c r="H367" s="3"/>
      <c r="I367" s="3"/>
    </row>
    <row r="368">
      <c r="A368" s="3"/>
      <c r="B368" s="3" t="s">
        <v>116</v>
      </c>
      <c r="C368" s="89">
        <f>($G$1*10)+((128*5E-11)*(G366-1))</f>
        <v>0.0002619598545</v>
      </c>
      <c r="D368" s="3"/>
      <c r="E368" s="3"/>
      <c r="F368" s="3"/>
      <c r="G368" s="3"/>
      <c r="H368" s="3"/>
      <c r="I368" s="3"/>
    </row>
    <row r="369">
      <c r="A369" s="3"/>
      <c r="B369" s="61" t="s">
        <v>77</v>
      </c>
      <c r="C369" s="49">
        <f>C366-(sum(C367:C368))</f>
        <v>0.213083462</v>
      </c>
      <c r="D369" s="61" t="s">
        <v>77</v>
      </c>
      <c r="E369" s="49">
        <f>E366-$E$35</f>
        <v>0.2149163745</v>
      </c>
      <c r="F369" s="3"/>
      <c r="G369" s="3"/>
      <c r="H369" s="3"/>
      <c r="I369" s="3"/>
    </row>
    <row r="370">
      <c r="A370" s="3"/>
      <c r="B370" s="3"/>
      <c r="C370" s="3"/>
      <c r="D370" s="3"/>
      <c r="E370" s="3"/>
      <c r="F370" s="3"/>
      <c r="G370" s="3"/>
      <c r="H370" s="3"/>
      <c r="I370" s="3"/>
    </row>
    <row r="371">
      <c r="A371" s="3"/>
      <c r="B371" s="3" t="s">
        <v>69</v>
      </c>
      <c r="C371" s="85">
        <f>$G$1</f>
        <v>0.00002618254545</v>
      </c>
      <c r="D371" s="3" t="s">
        <v>69</v>
      </c>
      <c r="E371" s="108">
        <f t="shared" ref="E371:E373" si="48">$G$1</f>
        <v>0.00002618254545</v>
      </c>
      <c r="F371" s="3" t="s">
        <v>92</v>
      </c>
      <c r="G371" s="16">
        <f>ROUND(0.05*G372,0)</f>
        <v>1</v>
      </c>
      <c r="H371" s="3" t="s">
        <v>93</v>
      </c>
      <c r="I371" s="60">
        <f>C369-(sum(C367:C368)*I372)</f>
        <v>-0.0004181783273</v>
      </c>
    </row>
    <row r="372">
      <c r="A372" s="3"/>
      <c r="B372" s="3" t="s">
        <v>72</v>
      </c>
      <c r="C372" s="85">
        <f>$G$1*((G372-G371)/G371)</f>
        <v>0.0005236509091</v>
      </c>
      <c r="D372" s="3" t="s">
        <v>72</v>
      </c>
      <c r="E372" s="108">
        <f t="shared" si="48"/>
        <v>0.00002618254545</v>
      </c>
      <c r="F372" s="3" t="s">
        <v>73</v>
      </c>
      <c r="G372" s="16">
        <f>G364-G363</f>
        <v>21</v>
      </c>
      <c r="H372" s="3"/>
      <c r="I372" s="111">
        <v>263.0</v>
      </c>
    </row>
    <row r="373">
      <c r="A373" s="3"/>
      <c r="B373" s="3" t="s">
        <v>74</v>
      </c>
      <c r="C373" s="85">
        <f>$G$1*((G372-G371)/G371)</f>
        <v>0.0005236509091</v>
      </c>
      <c r="D373" s="3" t="s">
        <v>74</v>
      </c>
      <c r="E373" s="108">
        <f t="shared" si="48"/>
        <v>0.00002618254545</v>
      </c>
      <c r="F373" s="90"/>
      <c r="G373" s="3"/>
      <c r="H373" s="3"/>
      <c r="I373" s="11"/>
    </row>
    <row r="374">
      <c r="A374" s="3"/>
      <c r="B374" s="61" t="s">
        <v>77</v>
      </c>
      <c r="C374" s="88">
        <f>(E369-(E367*I372))-sum(C371:C373)</f>
        <v>0.2069568807</v>
      </c>
      <c r="D374" s="61" t="s">
        <v>77</v>
      </c>
      <c r="E374" s="109">
        <f>E369-(sum(E367*I372))-sum(E371:E373)</f>
        <v>0.2079518175</v>
      </c>
      <c r="F374" s="53" t="s">
        <v>95</v>
      </c>
      <c r="G374" s="80">
        <f>ROUND(G372/G371,0)</f>
        <v>21</v>
      </c>
      <c r="H374" s="3"/>
      <c r="I374" s="3"/>
    </row>
    <row r="375">
      <c r="A375" s="49">
        <f>I372+A367</f>
        <v>30065</v>
      </c>
      <c r="B375" s="3" t="s">
        <v>80</v>
      </c>
      <c r="C375" s="85">
        <f>$G$1*((G372-G371)/G371)</f>
        <v>0.0005236509091</v>
      </c>
      <c r="D375" s="3" t="s">
        <v>115</v>
      </c>
      <c r="E375" s="85">
        <f>$G$1</f>
        <v>0.00002618254545</v>
      </c>
      <c r="F375" s="3"/>
      <c r="G375" s="3"/>
      <c r="H375" s="3"/>
      <c r="I375" s="3"/>
    </row>
    <row r="376">
      <c r="A376" s="3"/>
      <c r="B376" s="3" t="s">
        <v>116</v>
      </c>
      <c r="C376" s="89">
        <f>($G$1*10)+((128*5E-11)*(G374-1))</f>
        <v>0.0002619534545</v>
      </c>
      <c r="D376" s="3"/>
      <c r="E376" s="3"/>
      <c r="F376" s="3"/>
      <c r="G376" s="3"/>
      <c r="H376" s="3"/>
      <c r="I376" s="3"/>
    </row>
    <row r="377">
      <c r="A377" s="3"/>
      <c r="B377" s="61" t="s">
        <v>77</v>
      </c>
      <c r="C377" s="49">
        <f>C374-(sum(C375:C376))</f>
        <v>0.2061712764</v>
      </c>
      <c r="D377" s="61" t="s">
        <v>77</v>
      </c>
      <c r="E377" s="49">
        <f>E374-$E$35</f>
        <v>0.2079256349</v>
      </c>
      <c r="F377" s="3"/>
      <c r="G377" s="3"/>
      <c r="H377" s="3"/>
      <c r="I377" s="3"/>
    </row>
    <row r="378">
      <c r="A378" s="3"/>
      <c r="B378" s="3"/>
      <c r="C378" s="3"/>
      <c r="D378" s="3"/>
      <c r="E378" s="3"/>
      <c r="F378" s="3"/>
      <c r="G378" s="3"/>
      <c r="H378" s="3"/>
      <c r="I378" s="3"/>
    </row>
    <row r="379">
      <c r="A379" s="3"/>
      <c r="B379" s="3" t="s">
        <v>69</v>
      </c>
      <c r="C379" s="85">
        <f>$G$1</f>
        <v>0.00002618254545</v>
      </c>
      <c r="D379" s="3" t="s">
        <v>69</v>
      </c>
      <c r="E379" s="108">
        <f t="shared" ref="E379:E381" si="49">$G$1</f>
        <v>0.00002618254545</v>
      </c>
      <c r="F379" s="3" t="s">
        <v>92</v>
      </c>
      <c r="G379" s="16">
        <f>ROUND(0.05*G380,0)</f>
        <v>1</v>
      </c>
      <c r="H379" s="3" t="s">
        <v>93</v>
      </c>
      <c r="I379" s="60">
        <f>C377-(sum(C375:C376)*I380)</f>
        <v>-0.0004426712727</v>
      </c>
    </row>
    <row r="380">
      <c r="A380" s="3"/>
      <c r="B380" s="3" t="s">
        <v>72</v>
      </c>
      <c r="C380" s="85">
        <f>$G$1*((G380-G379)/G379)</f>
        <v>0.0004974683636</v>
      </c>
      <c r="D380" s="3" t="s">
        <v>72</v>
      </c>
      <c r="E380" s="108">
        <f t="shared" si="49"/>
        <v>0.00002618254545</v>
      </c>
      <c r="F380" s="3" t="s">
        <v>73</v>
      </c>
      <c r="G380" s="16">
        <f>G372-G371</f>
        <v>20</v>
      </c>
      <c r="H380" s="3"/>
      <c r="I380" s="111">
        <v>263.0</v>
      </c>
    </row>
    <row r="381">
      <c r="A381" s="3"/>
      <c r="B381" s="3" t="s">
        <v>74</v>
      </c>
      <c r="C381" s="85">
        <f>$G$1*((G380-G379)/G379)</f>
        <v>0.0004974683636</v>
      </c>
      <c r="D381" s="3" t="s">
        <v>74</v>
      </c>
      <c r="E381" s="108">
        <f t="shared" si="49"/>
        <v>0.00002618254545</v>
      </c>
      <c r="F381" s="90"/>
      <c r="G381" s="3"/>
      <c r="H381" s="3"/>
      <c r="I381" s="11"/>
    </row>
    <row r="382">
      <c r="A382" s="3"/>
      <c r="B382" s="61" t="s">
        <v>77</v>
      </c>
      <c r="C382" s="88">
        <f>(E377-(E375*I380))-sum(C379:C381)</f>
        <v>0.2000185062</v>
      </c>
      <c r="D382" s="61" t="s">
        <v>77</v>
      </c>
      <c r="E382" s="109">
        <f>E377-(sum(E375*I380))-sum(E379:E381)</f>
        <v>0.2009610778</v>
      </c>
      <c r="F382" s="53" t="s">
        <v>95</v>
      </c>
      <c r="G382" s="80">
        <f>ROUND(G380/G379,0)</f>
        <v>20</v>
      </c>
      <c r="H382" s="3"/>
      <c r="I382" s="3"/>
    </row>
    <row r="383">
      <c r="A383" s="49">
        <f>I380+A375</f>
        <v>30328</v>
      </c>
      <c r="B383" s="3" t="s">
        <v>80</v>
      </c>
      <c r="C383" s="85">
        <f>$G$1*((G380-G379)/G379)</f>
        <v>0.0004974683636</v>
      </c>
      <c r="D383" s="3" t="s">
        <v>115</v>
      </c>
      <c r="E383" s="85">
        <f>$G$1</f>
        <v>0.00002618254545</v>
      </c>
      <c r="F383" s="3"/>
      <c r="G383" s="3"/>
      <c r="H383" s="3"/>
      <c r="I383" s="3"/>
    </row>
    <row r="384">
      <c r="A384" s="3"/>
      <c r="B384" s="3" t="s">
        <v>116</v>
      </c>
      <c r="C384" s="89">
        <f>($G$1*10)+((128*5E-11)*(G382-1))</f>
        <v>0.0002619470545</v>
      </c>
      <c r="D384" s="3"/>
      <c r="E384" s="3"/>
      <c r="F384" s="3"/>
      <c r="G384" s="3"/>
      <c r="H384" s="3"/>
      <c r="I384" s="3"/>
    </row>
    <row r="385">
      <c r="A385" s="3"/>
      <c r="B385" s="61" t="s">
        <v>77</v>
      </c>
      <c r="C385" s="49">
        <f>C382-(sum(C383:C384))</f>
        <v>0.1992590908</v>
      </c>
      <c r="D385" s="61" t="s">
        <v>77</v>
      </c>
      <c r="E385" s="49">
        <f>E382-$E$35</f>
        <v>0.2009348953</v>
      </c>
      <c r="F385" s="3"/>
      <c r="G385" s="3"/>
      <c r="H385" s="3"/>
      <c r="I385" s="3"/>
    </row>
    <row r="386">
      <c r="A386" s="3"/>
      <c r="B386" s="3"/>
      <c r="C386" s="3"/>
      <c r="D386" s="3"/>
      <c r="E386" s="3"/>
      <c r="F386" s="3"/>
      <c r="G386" s="3"/>
      <c r="H386" s="3"/>
      <c r="I386" s="3"/>
    </row>
    <row r="387">
      <c r="A387" s="3"/>
      <c r="B387" s="3" t="s">
        <v>69</v>
      </c>
      <c r="C387" s="85">
        <f>$G$1</f>
        <v>0.00002618254545</v>
      </c>
      <c r="D387" s="3" t="s">
        <v>69</v>
      </c>
      <c r="E387" s="108">
        <f t="shared" ref="E387:E389" si="50">$G$1</f>
        <v>0.00002618254545</v>
      </c>
      <c r="F387" s="3" t="s">
        <v>92</v>
      </c>
      <c r="G387" s="16">
        <f>ROUND(0.05*G388,0)</f>
        <v>1</v>
      </c>
      <c r="H387" s="3" t="s">
        <v>93</v>
      </c>
      <c r="I387" s="60">
        <f>C385-(sum(C383:C384)*I388)</f>
        <v>-0.0004671642182</v>
      </c>
    </row>
    <row r="388">
      <c r="A388" s="3"/>
      <c r="B388" s="3" t="s">
        <v>72</v>
      </c>
      <c r="C388" s="85">
        <f>$G$1*((G388-G387)/G387)</f>
        <v>0.0004712858182</v>
      </c>
      <c r="D388" s="3" t="s">
        <v>72</v>
      </c>
      <c r="E388" s="108">
        <f t="shared" si="50"/>
        <v>0.00002618254545</v>
      </c>
      <c r="F388" s="3" t="s">
        <v>73</v>
      </c>
      <c r="G388" s="16">
        <f>G380-G379</f>
        <v>19</v>
      </c>
      <c r="H388" s="3"/>
      <c r="I388" s="111">
        <v>263.0</v>
      </c>
    </row>
    <row r="389">
      <c r="A389" s="3"/>
      <c r="B389" s="3" t="s">
        <v>74</v>
      </c>
      <c r="C389" s="85">
        <f>$G$1*((G388-G387)/G387)</f>
        <v>0.0004712858182</v>
      </c>
      <c r="D389" s="3" t="s">
        <v>74</v>
      </c>
      <c r="E389" s="108">
        <f t="shared" si="50"/>
        <v>0.00002618254545</v>
      </c>
      <c r="F389" s="90"/>
      <c r="G389" s="3"/>
      <c r="H389" s="3"/>
      <c r="I389" s="11"/>
    </row>
    <row r="390">
      <c r="A390" s="3"/>
      <c r="B390" s="61" t="s">
        <v>77</v>
      </c>
      <c r="C390" s="88">
        <f>(E385-(E383*I388))-sum(C387:C389)</f>
        <v>0.1930801316</v>
      </c>
      <c r="D390" s="61" t="s">
        <v>77</v>
      </c>
      <c r="E390" s="109">
        <f>E385-(sum(E383*I388))-sum(E387:E389)</f>
        <v>0.1939703382</v>
      </c>
      <c r="F390" s="53" t="s">
        <v>95</v>
      </c>
      <c r="G390" s="80">
        <f>ROUND(G388/G387,0)</f>
        <v>19</v>
      </c>
      <c r="H390" s="3"/>
      <c r="I390" s="3"/>
    </row>
    <row r="391">
      <c r="A391" s="49">
        <f>I388+A383</f>
        <v>30591</v>
      </c>
      <c r="B391" s="3" t="s">
        <v>80</v>
      </c>
      <c r="C391" s="85">
        <f>$G$1*((G388-G387)/G387)</f>
        <v>0.0004712858182</v>
      </c>
      <c r="D391" s="3" t="s">
        <v>115</v>
      </c>
      <c r="E391" s="85">
        <f>$G$1</f>
        <v>0.00002618254545</v>
      </c>
      <c r="F391" s="3"/>
      <c r="G391" s="3"/>
      <c r="H391" s="3"/>
      <c r="I391" s="3"/>
    </row>
    <row r="392">
      <c r="A392" s="3"/>
      <c r="B392" s="3" t="s">
        <v>116</v>
      </c>
      <c r="C392" s="89">
        <f>($G$1*10)+((128*5E-11)*(G390-1))</f>
        <v>0.0002619406545</v>
      </c>
      <c r="D392" s="3"/>
      <c r="E392" s="3"/>
      <c r="F392" s="3"/>
      <c r="G392" s="3"/>
      <c r="H392" s="3"/>
      <c r="I392" s="3"/>
    </row>
    <row r="393">
      <c r="A393" s="3"/>
      <c r="B393" s="61" t="s">
        <v>77</v>
      </c>
      <c r="C393" s="49">
        <f>C390-(sum(C391:C392))</f>
        <v>0.1923469052</v>
      </c>
      <c r="D393" s="61" t="s">
        <v>77</v>
      </c>
      <c r="E393" s="49">
        <f>E390-$E$35</f>
        <v>0.1939441556</v>
      </c>
      <c r="F393" s="3"/>
      <c r="G393" s="3"/>
      <c r="H393" s="3"/>
      <c r="I393" s="3"/>
    </row>
    <row r="394">
      <c r="A394" s="3"/>
      <c r="B394" s="3"/>
      <c r="C394" s="3"/>
      <c r="D394" s="3"/>
      <c r="E394" s="3"/>
      <c r="F394" s="3"/>
      <c r="G394" s="3"/>
      <c r="H394" s="3"/>
      <c r="I394" s="3"/>
    </row>
    <row r="395">
      <c r="A395" s="3"/>
      <c r="B395" s="3" t="s">
        <v>69</v>
      </c>
      <c r="C395" s="85">
        <f>$G$1</f>
        <v>0.00002618254545</v>
      </c>
      <c r="D395" s="3" t="s">
        <v>69</v>
      </c>
      <c r="E395" s="108">
        <f t="shared" ref="E395:E397" si="51">$G$1</f>
        <v>0.00002618254545</v>
      </c>
      <c r="F395" s="3" t="s">
        <v>92</v>
      </c>
      <c r="G395" s="16">
        <f>ROUND(0.05*G396,0)</f>
        <v>1</v>
      </c>
      <c r="H395" s="3" t="s">
        <v>93</v>
      </c>
      <c r="I395" s="60">
        <f>C393-(sum(C391:C392)*I396)</f>
        <v>-0.0004916571636</v>
      </c>
    </row>
    <row r="396">
      <c r="A396" s="3"/>
      <c r="B396" s="3" t="s">
        <v>72</v>
      </c>
      <c r="C396" s="85">
        <f>$G$1*((G396-G395)/G395)</f>
        <v>0.0004451032727</v>
      </c>
      <c r="D396" s="3" t="s">
        <v>72</v>
      </c>
      <c r="E396" s="108">
        <f t="shared" si="51"/>
        <v>0.00002618254545</v>
      </c>
      <c r="F396" s="3" t="s">
        <v>73</v>
      </c>
      <c r="G396" s="16">
        <f>G388-G387</f>
        <v>18</v>
      </c>
      <c r="H396" s="3"/>
      <c r="I396" s="111">
        <v>263.0</v>
      </c>
    </row>
    <row r="397">
      <c r="A397" s="3"/>
      <c r="B397" s="3" t="s">
        <v>74</v>
      </c>
      <c r="C397" s="85">
        <f>$G$1*((G396-G395)/G395)</f>
        <v>0.0004451032727</v>
      </c>
      <c r="D397" s="3" t="s">
        <v>74</v>
      </c>
      <c r="E397" s="108">
        <f t="shared" si="51"/>
        <v>0.00002618254545</v>
      </c>
      <c r="F397" s="90"/>
      <c r="G397" s="3"/>
      <c r="H397" s="3"/>
      <c r="I397" s="11"/>
    </row>
    <row r="398">
      <c r="A398" s="3"/>
      <c r="B398" s="61" t="s">
        <v>77</v>
      </c>
      <c r="C398" s="88">
        <f>(E393-(E391*I396))-sum(C395:C397)</f>
        <v>0.1861417571</v>
      </c>
      <c r="D398" s="61" t="s">
        <v>77</v>
      </c>
      <c r="E398" s="109">
        <f>E393-(sum(E391*I396))-sum(E395:E397)</f>
        <v>0.1869795985</v>
      </c>
      <c r="F398" s="53" t="s">
        <v>95</v>
      </c>
      <c r="G398" s="80">
        <f>ROUND(G396/G395,0)</f>
        <v>18</v>
      </c>
      <c r="H398" s="3"/>
      <c r="I398" s="3"/>
    </row>
    <row r="399">
      <c r="A399" s="49">
        <f>I396+A391</f>
        <v>30854</v>
      </c>
      <c r="B399" s="3" t="s">
        <v>80</v>
      </c>
      <c r="C399" s="85">
        <f>$G$1*((G396-G395)/G395)</f>
        <v>0.0004451032727</v>
      </c>
      <c r="D399" s="3" t="s">
        <v>115</v>
      </c>
      <c r="E399" s="85">
        <f>$G$1</f>
        <v>0.00002618254545</v>
      </c>
      <c r="F399" s="3"/>
      <c r="G399" s="3"/>
      <c r="H399" s="3"/>
      <c r="I399" s="3"/>
    </row>
    <row r="400">
      <c r="A400" s="3"/>
      <c r="B400" s="3" t="s">
        <v>116</v>
      </c>
      <c r="C400" s="89">
        <f>($G$1*10)+((128*5E-11)*(G398-1))</f>
        <v>0.0002619342545</v>
      </c>
      <c r="D400" s="3"/>
      <c r="E400" s="3"/>
      <c r="F400" s="3"/>
      <c r="G400" s="3"/>
      <c r="H400" s="3"/>
      <c r="I400" s="3"/>
    </row>
    <row r="401">
      <c r="A401" s="3"/>
      <c r="B401" s="61" t="s">
        <v>77</v>
      </c>
      <c r="C401" s="49">
        <f>C398-(sum(C399:C400))</f>
        <v>0.1854347196</v>
      </c>
      <c r="D401" s="61" t="s">
        <v>77</v>
      </c>
      <c r="E401" s="49">
        <f>E398-$E$35</f>
        <v>0.186953416</v>
      </c>
      <c r="F401" s="3"/>
      <c r="G401" s="3"/>
      <c r="H401" s="3"/>
      <c r="I401" s="3"/>
    </row>
    <row r="402">
      <c r="A402" s="3"/>
      <c r="B402" s="3"/>
      <c r="C402" s="3"/>
      <c r="D402" s="3"/>
      <c r="E402" s="3"/>
      <c r="F402" s="3"/>
      <c r="G402" s="3"/>
      <c r="H402" s="3"/>
      <c r="I402" s="3"/>
    </row>
    <row r="403">
      <c r="A403" s="3"/>
      <c r="B403" s="3" t="s">
        <v>69</v>
      </c>
      <c r="C403" s="85">
        <f>$G$1</f>
        <v>0.00002618254545</v>
      </c>
      <c r="D403" s="3" t="s">
        <v>69</v>
      </c>
      <c r="E403" s="108">
        <f t="shared" ref="E403:E405" si="52">$G$1</f>
        <v>0.00002618254545</v>
      </c>
      <c r="F403" s="3" t="s">
        <v>92</v>
      </c>
      <c r="G403" s="16">
        <f>ROUND(0.05*G404,0)</f>
        <v>1</v>
      </c>
      <c r="H403" s="3" t="s">
        <v>93</v>
      </c>
      <c r="I403" s="60">
        <f>C401-(sum(C399:C400)*I404)</f>
        <v>-0.0005161501091</v>
      </c>
    </row>
    <row r="404">
      <c r="A404" s="3"/>
      <c r="B404" s="3" t="s">
        <v>72</v>
      </c>
      <c r="C404" s="85">
        <f>$G$1*((G404-G403)/G403)</f>
        <v>0.0004189207273</v>
      </c>
      <c r="D404" s="3" t="s">
        <v>72</v>
      </c>
      <c r="E404" s="108">
        <f t="shared" si="52"/>
        <v>0.00002618254545</v>
      </c>
      <c r="F404" s="3" t="s">
        <v>73</v>
      </c>
      <c r="G404" s="16">
        <f>G396-G395</f>
        <v>17</v>
      </c>
      <c r="H404" s="3"/>
      <c r="I404" s="111">
        <v>263.0</v>
      </c>
    </row>
    <row r="405">
      <c r="A405" s="3"/>
      <c r="B405" s="3" t="s">
        <v>74</v>
      </c>
      <c r="C405" s="85">
        <f>$G$1*((G404-G403)/G403)</f>
        <v>0.0004189207273</v>
      </c>
      <c r="D405" s="3" t="s">
        <v>74</v>
      </c>
      <c r="E405" s="108">
        <f t="shared" si="52"/>
        <v>0.00002618254545</v>
      </c>
      <c r="F405" s="90"/>
      <c r="G405" s="3"/>
      <c r="H405" s="3"/>
      <c r="I405" s="11"/>
    </row>
    <row r="406">
      <c r="A406" s="3"/>
      <c r="B406" s="61" t="s">
        <v>77</v>
      </c>
      <c r="C406" s="88">
        <f>(E401-(E399*I404))-sum(C403:C405)</f>
        <v>0.1792033825</v>
      </c>
      <c r="D406" s="61" t="s">
        <v>77</v>
      </c>
      <c r="E406" s="109">
        <f>E401-(sum(E399*I404))-sum(E403:E405)</f>
        <v>0.1799888589</v>
      </c>
      <c r="F406" s="53" t="s">
        <v>95</v>
      </c>
      <c r="G406" s="80">
        <f>ROUND(G404/G403,0)</f>
        <v>17</v>
      </c>
      <c r="H406" s="3"/>
      <c r="I406" s="3"/>
    </row>
    <row r="407">
      <c r="A407" s="49">
        <f>I404+A399</f>
        <v>31117</v>
      </c>
      <c r="B407" s="3" t="s">
        <v>80</v>
      </c>
      <c r="C407" s="85">
        <f>$G$1*((G404-G403)/G403)</f>
        <v>0.0004189207273</v>
      </c>
      <c r="D407" s="3" t="s">
        <v>115</v>
      </c>
      <c r="E407" s="85">
        <f>$G$1</f>
        <v>0.00002618254545</v>
      </c>
      <c r="F407" s="3"/>
      <c r="G407" s="3"/>
      <c r="H407" s="3"/>
      <c r="I407" s="3"/>
    </row>
    <row r="408">
      <c r="A408" s="3"/>
      <c r="B408" s="3" t="s">
        <v>116</v>
      </c>
      <c r="C408" s="89">
        <f>($G$1*10)+((128*5E-11)*(G406-1))</f>
        <v>0.0002619278545</v>
      </c>
      <c r="D408" s="3"/>
      <c r="E408" s="3"/>
      <c r="F408" s="3"/>
      <c r="G408" s="3"/>
      <c r="H408" s="3"/>
      <c r="I408" s="3"/>
    </row>
    <row r="409">
      <c r="A409" s="3"/>
      <c r="B409" s="61" t="s">
        <v>77</v>
      </c>
      <c r="C409" s="49">
        <f>C406-(sum(C407:C408))</f>
        <v>0.178522534</v>
      </c>
      <c r="D409" s="61" t="s">
        <v>77</v>
      </c>
      <c r="E409" s="49">
        <f>E406-$E$35</f>
        <v>0.1799626764</v>
      </c>
      <c r="F409" s="3"/>
      <c r="G409" s="3"/>
      <c r="H409" s="3"/>
      <c r="I409" s="3"/>
    </row>
    <row r="410">
      <c r="A410" s="3"/>
      <c r="B410" s="3"/>
      <c r="C410" s="3"/>
      <c r="D410" s="3"/>
      <c r="E410" s="3"/>
      <c r="F410" s="3"/>
      <c r="G410" s="3"/>
      <c r="H410" s="3"/>
      <c r="I410" s="3"/>
    </row>
    <row r="411">
      <c r="A411" s="3"/>
      <c r="B411" s="3" t="s">
        <v>69</v>
      </c>
      <c r="C411" s="85">
        <f>$G$1</f>
        <v>0.00002618254545</v>
      </c>
      <c r="D411" s="3" t="s">
        <v>69</v>
      </c>
      <c r="E411" s="108">
        <f t="shared" ref="E411:E413" si="53">$G$1</f>
        <v>0.00002618254545</v>
      </c>
      <c r="F411" s="3" t="s">
        <v>92</v>
      </c>
      <c r="G411" s="16">
        <f>ROUND(0.05*G412,0)</f>
        <v>1</v>
      </c>
      <c r="H411" s="3" t="s">
        <v>93</v>
      </c>
      <c r="I411" s="60">
        <f>C409-(sum(C407:C408)*I412)</f>
        <v>-0.0005406430545</v>
      </c>
    </row>
    <row r="412">
      <c r="A412" s="3"/>
      <c r="B412" s="3" t="s">
        <v>72</v>
      </c>
      <c r="C412" s="85">
        <f>$G$1*((G412-G411)/G411)</f>
        <v>0.0003927381818</v>
      </c>
      <c r="D412" s="3" t="s">
        <v>72</v>
      </c>
      <c r="E412" s="108">
        <f t="shared" si="53"/>
        <v>0.00002618254545</v>
      </c>
      <c r="F412" s="3" t="s">
        <v>73</v>
      </c>
      <c r="G412" s="16">
        <f>G404-G403</f>
        <v>16</v>
      </c>
      <c r="H412" s="3"/>
      <c r="I412" s="111">
        <v>263.0</v>
      </c>
    </row>
    <row r="413">
      <c r="A413" s="3"/>
      <c r="B413" s="3" t="s">
        <v>74</v>
      </c>
      <c r="C413" s="85">
        <f>$G$1*((G412-G411)/G411)</f>
        <v>0.0003927381818</v>
      </c>
      <c r="D413" s="3" t="s">
        <v>74</v>
      </c>
      <c r="E413" s="108">
        <f t="shared" si="53"/>
        <v>0.00002618254545</v>
      </c>
      <c r="F413" s="90"/>
      <c r="G413" s="3"/>
      <c r="H413" s="3"/>
      <c r="I413" s="11"/>
    </row>
    <row r="414">
      <c r="A414" s="3"/>
      <c r="B414" s="61" t="s">
        <v>77</v>
      </c>
      <c r="C414" s="88">
        <f>(E409-(E407*I412))-sum(C411:C413)</f>
        <v>0.172265008</v>
      </c>
      <c r="D414" s="61" t="s">
        <v>77</v>
      </c>
      <c r="E414" s="109">
        <f>E409-(sum(E407*I412))-sum(E411:E413)</f>
        <v>0.1729981193</v>
      </c>
      <c r="F414" s="53" t="s">
        <v>95</v>
      </c>
      <c r="G414" s="80">
        <f>ROUND(G412/G411,0)</f>
        <v>16</v>
      </c>
      <c r="H414" s="3"/>
      <c r="I414" s="3"/>
    </row>
    <row r="415">
      <c r="A415" s="49">
        <f>I412+A407</f>
        <v>31380</v>
      </c>
      <c r="B415" s="3" t="s">
        <v>80</v>
      </c>
      <c r="C415" s="85">
        <f>$G$1*((G412-G411)/G411)</f>
        <v>0.0003927381818</v>
      </c>
      <c r="D415" s="3" t="s">
        <v>115</v>
      </c>
      <c r="E415" s="85">
        <f>$G$1</f>
        <v>0.00002618254545</v>
      </c>
      <c r="F415" s="3"/>
      <c r="G415" s="3"/>
      <c r="H415" s="3"/>
      <c r="I415" s="3"/>
    </row>
    <row r="416">
      <c r="A416" s="3"/>
      <c r="B416" s="3" t="s">
        <v>116</v>
      </c>
      <c r="C416" s="89">
        <f>($G$1*10)+((128*5E-11)*(G414-1))</f>
        <v>0.0002619214545</v>
      </c>
      <c r="D416" s="3"/>
      <c r="E416" s="3"/>
      <c r="F416" s="3"/>
      <c r="G416" s="3"/>
      <c r="H416" s="3"/>
      <c r="I416" s="3"/>
    </row>
    <row r="417">
      <c r="A417" s="3"/>
      <c r="B417" s="61" t="s">
        <v>77</v>
      </c>
      <c r="C417" s="49">
        <f>C414-(sum(C415:C416))</f>
        <v>0.1716103484</v>
      </c>
      <c r="D417" s="61" t="s">
        <v>77</v>
      </c>
      <c r="E417" s="49">
        <f>E414-$E$35</f>
        <v>0.1729719367</v>
      </c>
      <c r="F417" s="3"/>
      <c r="G417" s="3"/>
      <c r="H417" s="3"/>
      <c r="I417" s="3"/>
    </row>
    <row r="418">
      <c r="A418" s="3"/>
      <c r="B418" s="3"/>
      <c r="C418" s="3"/>
      <c r="D418" s="3"/>
      <c r="E418" s="3"/>
      <c r="F418" s="3"/>
      <c r="G418" s="3"/>
      <c r="H418" s="3"/>
      <c r="I418" s="3"/>
    </row>
    <row r="419">
      <c r="A419" s="3"/>
      <c r="B419" s="3" t="s">
        <v>69</v>
      </c>
      <c r="C419" s="85">
        <f>$G$1</f>
        <v>0.00002618254545</v>
      </c>
      <c r="D419" s="3" t="s">
        <v>69</v>
      </c>
      <c r="E419" s="108">
        <f t="shared" ref="E419:E421" si="54">$G$1</f>
        <v>0.00002618254545</v>
      </c>
      <c r="F419" s="3" t="s">
        <v>92</v>
      </c>
      <c r="G419" s="16">
        <f>ROUND(0.05*G420,0)</f>
        <v>1</v>
      </c>
      <c r="H419" s="3" t="s">
        <v>93</v>
      </c>
      <c r="I419" s="60">
        <f>C417-(sum(C415:C416)*I420)</f>
        <v>-0.000565136</v>
      </c>
    </row>
    <row r="420">
      <c r="A420" s="3"/>
      <c r="B420" s="3" t="s">
        <v>72</v>
      </c>
      <c r="C420" s="85">
        <f>$G$1*((G420-G419)/G419)</f>
        <v>0.0003665556364</v>
      </c>
      <c r="D420" s="3" t="s">
        <v>72</v>
      </c>
      <c r="E420" s="108">
        <f t="shared" si="54"/>
        <v>0.00002618254545</v>
      </c>
      <c r="F420" s="3" t="s">
        <v>73</v>
      </c>
      <c r="G420" s="16">
        <f>G412-G411</f>
        <v>15</v>
      </c>
      <c r="H420" s="3"/>
      <c r="I420" s="111">
        <v>263.0</v>
      </c>
    </row>
    <row r="421">
      <c r="A421" s="3"/>
      <c r="B421" s="3" t="s">
        <v>74</v>
      </c>
      <c r="C421" s="85">
        <f>$G$1*((G420-G419)/G419)</f>
        <v>0.0003665556364</v>
      </c>
      <c r="D421" s="3" t="s">
        <v>74</v>
      </c>
      <c r="E421" s="108">
        <f t="shared" si="54"/>
        <v>0.00002618254545</v>
      </c>
      <c r="F421" s="90"/>
      <c r="G421" s="3"/>
      <c r="H421" s="3"/>
      <c r="I421" s="11"/>
    </row>
    <row r="422">
      <c r="A422" s="3"/>
      <c r="B422" s="61" t="s">
        <v>77</v>
      </c>
      <c r="C422" s="88">
        <f>(E417-(E415*I420))-sum(C419:C421)</f>
        <v>0.1653266335</v>
      </c>
      <c r="D422" s="61" t="s">
        <v>77</v>
      </c>
      <c r="E422" s="109">
        <f>E417-(sum(E415*I420))-sum(E419:E421)</f>
        <v>0.1660073796</v>
      </c>
      <c r="F422" s="53" t="s">
        <v>95</v>
      </c>
      <c r="G422" s="80">
        <f>ROUND(G420/G419,0)</f>
        <v>15</v>
      </c>
      <c r="H422" s="3"/>
      <c r="I422" s="3"/>
    </row>
    <row r="423">
      <c r="A423" s="49">
        <f>I420+A415</f>
        <v>31643</v>
      </c>
      <c r="B423" s="3" t="s">
        <v>80</v>
      </c>
      <c r="C423" s="85">
        <f>$G$1*((G420-G419)/G419)</f>
        <v>0.0003665556364</v>
      </c>
      <c r="D423" s="3" t="s">
        <v>115</v>
      </c>
      <c r="E423" s="85">
        <f>$G$1</f>
        <v>0.00002618254545</v>
      </c>
      <c r="F423" s="3"/>
      <c r="G423" s="3"/>
      <c r="H423" s="3"/>
      <c r="I423" s="3"/>
    </row>
    <row r="424">
      <c r="A424" s="3"/>
      <c r="B424" s="3" t="s">
        <v>116</v>
      </c>
      <c r="C424" s="89">
        <f>($G$1*10)+((128*5E-11)*(G422-1))</f>
        <v>0.0002619150545</v>
      </c>
      <c r="D424" s="3"/>
      <c r="E424" s="3"/>
      <c r="F424" s="3"/>
      <c r="G424" s="3"/>
      <c r="H424" s="3"/>
      <c r="I424" s="3"/>
    </row>
    <row r="425">
      <c r="A425" s="3"/>
      <c r="B425" s="61" t="s">
        <v>77</v>
      </c>
      <c r="C425" s="49">
        <f>C422-(sum(C423:C424))</f>
        <v>0.1646981628</v>
      </c>
      <c r="D425" s="61" t="s">
        <v>77</v>
      </c>
      <c r="E425" s="49">
        <f>E422-$E$35</f>
        <v>0.1659811971</v>
      </c>
      <c r="F425" s="3"/>
      <c r="G425" s="3"/>
      <c r="H425" s="3"/>
      <c r="I425" s="3"/>
    </row>
    <row r="426">
      <c r="A426" s="3"/>
      <c r="B426" s="3"/>
      <c r="C426" s="3"/>
      <c r="D426" s="3"/>
      <c r="E426" s="3"/>
      <c r="F426" s="3"/>
      <c r="G426" s="3"/>
      <c r="H426" s="3"/>
      <c r="I426" s="3"/>
    </row>
    <row r="427">
      <c r="A427" s="3"/>
      <c r="B427" s="3" t="s">
        <v>69</v>
      </c>
      <c r="C427" s="85">
        <f>$G$1</f>
        <v>0.00002618254545</v>
      </c>
      <c r="D427" s="3" t="s">
        <v>69</v>
      </c>
      <c r="E427" s="108">
        <f t="shared" ref="E427:E429" si="55">$G$1</f>
        <v>0.00002618254545</v>
      </c>
      <c r="F427" s="3" t="s">
        <v>92</v>
      </c>
      <c r="G427" s="16">
        <f>ROUND(0.05*G428,0)</f>
        <v>1</v>
      </c>
      <c r="H427" s="3" t="s">
        <v>93</v>
      </c>
      <c r="I427" s="60">
        <f>C425-(sum(C423:C424)*I428)</f>
        <v>-0.0005896289455</v>
      </c>
    </row>
    <row r="428">
      <c r="A428" s="3"/>
      <c r="B428" s="3" t="s">
        <v>72</v>
      </c>
      <c r="C428" s="85">
        <f>$G$1*((G428-G427)/G427)</f>
        <v>0.0003403730909</v>
      </c>
      <c r="D428" s="3" t="s">
        <v>72</v>
      </c>
      <c r="E428" s="108">
        <f t="shared" si="55"/>
        <v>0.00002618254545</v>
      </c>
      <c r="F428" s="3" t="s">
        <v>73</v>
      </c>
      <c r="G428" s="16">
        <f>G420-G419</f>
        <v>14</v>
      </c>
      <c r="H428" s="3"/>
      <c r="I428" s="111">
        <v>263.0</v>
      </c>
    </row>
    <row r="429">
      <c r="A429" s="3"/>
      <c r="B429" s="3" t="s">
        <v>74</v>
      </c>
      <c r="C429" s="85">
        <f>$G$1*((G428-G427)/G427)</f>
        <v>0.0003403730909</v>
      </c>
      <c r="D429" s="3" t="s">
        <v>74</v>
      </c>
      <c r="E429" s="108">
        <f t="shared" si="55"/>
        <v>0.00002618254545</v>
      </c>
      <c r="F429" s="90"/>
      <c r="G429" s="3"/>
      <c r="H429" s="3"/>
      <c r="I429" s="11"/>
    </row>
    <row r="430">
      <c r="A430" s="3"/>
      <c r="B430" s="61" t="s">
        <v>77</v>
      </c>
      <c r="C430" s="88">
        <f>(E425-(E423*I428))-sum(C427:C429)</f>
        <v>0.1583882589</v>
      </c>
      <c r="D430" s="61" t="s">
        <v>77</v>
      </c>
      <c r="E430" s="109">
        <f>E425-(sum(E423*I428))-sum(E427:E429)</f>
        <v>0.15901664</v>
      </c>
      <c r="F430" s="53" t="s">
        <v>95</v>
      </c>
      <c r="G430" s="80">
        <f>ROUND(G428/G427,0)</f>
        <v>14</v>
      </c>
      <c r="H430" s="3"/>
      <c r="I430" s="3"/>
    </row>
    <row r="431">
      <c r="A431" s="49">
        <f>I428+A423</f>
        <v>31906</v>
      </c>
      <c r="B431" s="3" t="s">
        <v>80</v>
      </c>
      <c r="C431" s="85">
        <f>$G$1*((G428-G427)/G427)</f>
        <v>0.0003403730909</v>
      </c>
      <c r="D431" s="3" t="s">
        <v>115</v>
      </c>
      <c r="E431" s="85">
        <f>$G$1</f>
        <v>0.00002618254545</v>
      </c>
      <c r="F431" s="3"/>
      <c r="G431" s="3"/>
      <c r="H431" s="3"/>
      <c r="I431" s="3"/>
    </row>
    <row r="432">
      <c r="A432" s="3"/>
      <c r="B432" s="3" t="s">
        <v>116</v>
      </c>
      <c r="C432" s="89">
        <f>($G$1*10)+((128*5E-11)*(G430-1))</f>
        <v>0.0002619086545</v>
      </c>
      <c r="D432" s="3"/>
      <c r="E432" s="3"/>
      <c r="F432" s="3"/>
      <c r="G432" s="3"/>
      <c r="H432" s="3"/>
      <c r="I432" s="3"/>
    </row>
    <row r="433">
      <c r="A433" s="3"/>
      <c r="B433" s="61" t="s">
        <v>77</v>
      </c>
      <c r="C433" s="49">
        <f>C430-(sum(C431:C432))</f>
        <v>0.1577859772</v>
      </c>
      <c r="D433" s="61" t="s">
        <v>77</v>
      </c>
      <c r="E433" s="49">
        <f>E430-$E$35</f>
        <v>0.1589904575</v>
      </c>
      <c r="F433" s="3"/>
      <c r="G433" s="3"/>
      <c r="H433" s="3"/>
      <c r="I433" s="3"/>
    </row>
    <row r="434">
      <c r="A434" s="3"/>
      <c r="B434" s="3"/>
      <c r="C434" s="3"/>
      <c r="D434" s="3"/>
      <c r="E434" s="3"/>
      <c r="F434" s="3"/>
      <c r="G434" s="3"/>
      <c r="H434" s="3"/>
      <c r="I434" s="3"/>
    </row>
    <row r="435">
      <c r="A435" s="3"/>
      <c r="B435" s="3" t="s">
        <v>69</v>
      </c>
      <c r="C435" s="85">
        <f>$G$1</f>
        <v>0.00002618254545</v>
      </c>
      <c r="D435" s="3" t="s">
        <v>69</v>
      </c>
      <c r="E435" s="108">
        <f t="shared" ref="E435:E437" si="56">$G$1</f>
        <v>0.00002618254545</v>
      </c>
      <c r="F435" s="3" t="s">
        <v>92</v>
      </c>
      <c r="G435" s="16">
        <f>ROUND(0.05*G436,0)</f>
        <v>1</v>
      </c>
      <c r="H435" s="3" t="s">
        <v>93</v>
      </c>
      <c r="I435" s="60">
        <f>C433-(sum(C431:C432)*I436)</f>
        <v>-0.00001184014545</v>
      </c>
    </row>
    <row r="436">
      <c r="A436" s="3"/>
      <c r="B436" s="3" t="s">
        <v>72</v>
      </c>
      <c r="C436" s="85">
        <f>$G$1*((G436-G435)/G435)</f>
        <v>0.0003141905455</v>
      </c>
      <c r="D436" s="3" t="s">
        <v>72</v>
      </c>
      <c r="E436" s="108">
        <f t="shared" si="56"/>
        <v>0.00002618254545</v>
      </c>
      <c r="F436" s="3" t="s">
        <v>73</v>
      </c>
      <c r="G436" s="16">
        <f>G428-G427</f>
        <v>13</v>
      </c>
      <c r="H436" s="3"/>
      <c r="I436" s="111">
        <v>262.0</v>
      </c>
    </row>
    <row r="437">
      <c r="A437" s="3"/>
      <c r="B437" s="3" t="s">
        <v>74</v>
      </c>
      <c r="C437" s="85">
        <f>$G$1*((G436-G435)/G435)</f>
        <v>0.0003141905455</v>
      </c>
      <c r="D437" s="3" t="s">
        <v>74</v>
      </c>
      <c r="E437" s="108">
        <f t="shared" si="56"/>
        <v>0.00002618254545</v>
      </c>
      <c r="F437" s="90"/>
      <c r="G437" s="3"/>
      <c r="H437" s="3"/>
      <c r="I437" s="11"/>
    </row>
    <row r="438">
      <c r="A438" s="3"/>
      <c r="B438" s="61" t="s">
        <v>77</v>
      </c>
      <c r="C438" s="88">
        <f>(E433-(E431*I436))-sum(C435:C437)</f>
        <v>0.1514760669</v>
      </c>
      <c r="D438" s="61" t="s">
        <v>77</v>
      </c>
      <c r="E438" s="109">
        <f>E433-(sum(E431*I436))-sum(E435:E437)</f>
        <v>0.1520520829</v>
      </c>
      <c r="F438" s="53" t="s">
        <v>95</v>
      </c>
      <c r="G438" s="80">
        <f>ROUND(G436/G435,0)</f>
        <v>13</v>
      </c>
      <c r="H438" s="3"/>
      <c r="I438" s="3"/>
    </row>
    <row r="439">
      <c r="A439" s="49">
        <f>I436+A431</f>
        <v>32168</v>
      </c>
      <c r="B439" s="3" t="s">
        <v>80</v>
      </c>
      <c r="C439" s="85">
        <f>$G$1*((G436-G435)/G435)</f>
        <v>0.0003141905455</v>
      </c>
      <c r="D439" s="3" t="s">
        <v>115</v>
      </c>
      <c r="E439" s="85">
        <f>$G$1</f>
        <v>0.00002618254545</v>
      </c>
      <c r="F439" s="3"/>
      <c r="G439" s="3"/>
      <c r="H439" s="3"/>
      <c r="I439" s="3"/>
    </row>
    <row r="440">
      <c r="A440" s="3"/>
      <c r="B440" s="3" t="s">
        <v>116</v>
      </c>
      <c r="C440" s="89">
        <f>($G$1*10)+((128*5E-11)*(G438-1))</f>
        <v>0.0002619022545</v>
      </c>
      <c r="D440" s="3"/>
      <c r="E440" s="3"/>
      <c r="F440" s="3"/>
      <c r="G440" s="3"/>
      <c r="H440" s="3"/>
      <c r="I440" s="3"/>
    </row>
    <row r="441">
      <c r="A441" s="3"/>
      <c r="B441" s="61" t="s">
        <v>77</v>
      </c>
      <c r="C441" s="49">
        <f>C438-(sum(C439:C440))</f>
        <v>0.1508999741</v>
      </c>
      <c r="D441" s="61" t="s">
        <v>77</v>
      </c>
      <c r="E441" s="49">
        <f>E438-$E$35</f>
        <v>0.1520259004</v>
      </c>
      <c r="F441" s="3"/>
      <c r="G441" s="3"/>
      <c r="H441" s="3"/>
      <c r="I441" s="3"/>
    </row>
    <row r="442">
      <c r="A442" s="3"/>
      <c r="B442" s="3"/>
      <c r="C442" s="3"/>
      <c r="D442" s="3"/>
      <c r="E442" s="3"/>
      <c r="F442" s="3"/>
      <c r="G442" s="3"/>
      <c r="H442" s="3"/>
      <c r="I442" s="3"/>
    </row>
    <row r="443">
      <c r="A443" s="3"/>
      <c r="B443" s="3" t="s">
        <v>69</v>
      </c>
      <c r="C443" s="85">
        <f>$G$1</f>
        <v>0.00002618254545</v>
      </c>
      <c r="D443" s="3" t="s">
        <v>69</v>
      </c>
      <c r="E443" s="108">
        <f t="shared" ref="E443:E445" si="57">$G$1</f>
        <v>0.00002618254545</v>
      </c>
      <c r="F443" s="3" t="s">
        <v>92</v>
      </c>
      <c r="G443" s="16">
        <f>ROUND(0.05*G444,0)</f>
        <v>1</v>
      </c>
      <c r="H443" s="3" t="s">
        <v>93</v>
      </c>
      <c r="I443" s="60">
        <f>C441-(sum(C439:C440)*I444)</f>
        <v>-0.00003633949091</v>
      </c>
    </row>
    <row r="444">
      <c r="A444" s="3"/>
      <c r="B444" s="3" t="s">
        <v>72</v>
      </c>
      <c r="C444" s="85">
        <f>$G$1*((G444-G443)/G443)</f>
        <v>0.000288008</v>
      </c>
      <c r="D444" s="3" t="s">
        <v>72</v>
      </c>
      <c r="E444" s="108">
        <f t="shared" si="57"/>
        <v>0.00002618254545</v>
      </c>
      <c r="F444" s="3" t="s">
        <v>73</v>
      </c>
      <c r="G444" s="16">
        <f>G436-G435</f>
        <v>12</v>
      </c>
      <c r="H444" s="3"/>
      <c r="I444" s="111">
        <v>262.0</v>
      </c>
    </row>
    <row r="445">
      <c r="A445" s="3"/>
      <c r="B445" s="3" t="s">
        <v>74</v>
      </c>
      <c r="C445" s="85">
        <f>$G$1*((G444-G443)/G443)</f>
        <v>0.000288008</v>
      </c>
      <c r="D445" s="3" t="s">
        <v>74</v>
      </c>
      <c r="E445" s="108">
        <f t="shared" si="57"/>
        <v>0.00002618254545</v>
      </c>
      <c r="F445" s="90"/>
      <c r="G445" s="3"/>
      <c r="H445" s="3"/>
      <c r="I445" s="11"/>
    </row>
    <row r="446">
      <c r="A446" s="3"/>
      <c r="B446" s="61" t="s">
        <v>77</v>
      </c>
      <c r="C446" s="88">
        <f>(E441-(E439*I444))-sum(C443:C445)</f>
        <v>0.1445638749</v>
      </c>
      <c r="D446" s="61" t="s">
        <v>77</v>
      </c>
      <c r="E446" s="109">
        <f>E441-(sum(E439*I444))-sum(E443:E445)</f>
        <v>0.1450875258</v>
      </c>
      <c r="F446" s="53" t="s">
        <v>95</v>
      </c>
      <c r="G446" s="80">
        <f>ROUND(G444/G443,0)</f>
        <v>12</v>
      </c>
      <c r="H446" s="3"/>
      <c r="I446" s="3"/>
    </row>
    <row r="447">
      <c r="A447" s="49">
        <f>I444+A439</f>
        <v>32430</v>
      </c>
      <c r="B447" s="3" t="s">
        <v>80</v>
      </c>
      <c r="C447" s="85">
        <f>$G$1*((G444-G443)/G443)</f>
        <v>0.000288008</v>
      </c>
      <c r="D447" s="3" t="s">
        <v>115</v>
      </c>
      <c r="E447" s="85">
        <f>$G$1</f>
        <v>0.00002618254545</v>
      </c>
      <c r="F447" s="3"/>
      <c r="G447" s="3"/>
      <c r="H447" s="3"/>
      <c r="I447" s="3"/>
    </row>
    <row r="448">
      <c r="A448" s="3"/>
      <c r="B448" s="3" t="s">
        <v>116</v>
      </c>
      <c r="C448" s="89">
        <f>($G$1*10)+((128*5E-11)*(G446-1))</f>
        <v>0.0002618958545</v>
      </c>
      <c r="D448" s="3"/>
      <c r="E448" s="3"/>
      <c r="F448" s="3"/>
      <c r="G448" s="3"/>
      <c r="H448" s="3"/>
      <c r="I448" s="3"/>
    </row>
    <row r="449">
      <c r="A449" s="3"/>
      <c r="B449" s="61" t="s">
        <v>77</v>
      </c>
      <c r="C449" s="49">
        <f>C446-(sum(C447:C448))</f>
        <v>0.1440139711</v>
      </c>
      <c r="D449" s="61" t="s">
        <v>77</v>
      </c>
      <c r="E449" s="49">
        <f>E446-$E$35</f>
        <v>0.1450613433</v>
      </c>
      <c r="F449" s="3"/>
      <c r="G449" s="3"/>
      <c r="H449" s="3"/>
      <c r="I449" s="3"/>
    </row>
    <row r="450">
      <c r="A450" s="3"/>
      <c r="B450" s="3"/>
      <c r="C450" s="3"/>
      <c r="D450" s="3"/>
      <c r="E450" s="3"/>
      <c r="F450" s="3"/>
      <c r="G450" s="3"/>
      <c r="H450" s="3"/>
      <c r="I450" s="3"/>
    </row>
    <row r="451">
      <c r="A451" s="3"/>
      <c r="B451" s="3" t="s">
        <v>69</v>
      </c>
      <c r="C451" s="85">
        <f>$G$1</f>
        <v>0.00002618254545</v>
      </c>
      <c r="D451" s="3" t="s">
        <v>69</v>
      </c>
      <c r="E451" s="108">
        <f t="shared" ref="E451:E453" si="58">$G$1</f>
        <v>0.00002618254545</v>
      </c>
      <c r="F451" s="3" t="s">
        <v>92</v>
      </c>
      <c r="G451" s="16">
        <f>ROUND(0.05*G452,0)</f>
        <v>1</v>
      </c>
      <c r="H451" s="3" t="s">
        <v>93</v>
      </c>
      <c r="I451" s="60">
        <f>C449-(sum(C447:C448)*I452)</f>
        <v>-0.00006083883636</v>
      </c>
    </row>
    <row r="452">
      <c r="A452" s="3"/>
      <c r="B452" s="3" t="s">
        <v>72</v>
      </c>
      <c r="C452" s="85">
        <f>$G$1*((G452-G451)/G451)</f>
        <v>0.0002618254545</v>
      </c>
      <c r="D452" s="3" t="s">
        <v>72</v>
      </c>
      <c r="E452" s="108">
        <f t="shared" si="58"/>
        <v>0.00002618254545</v>
      </c>
      <c r="F452" s="3" t="s">
        <v>73</v>
      </c>
      <c r="G452" s="16">
        <f>G444-G443</f>
        <v>11</v>
      </c>
      <c r="H452" s="3"/>
      <c r="I452" s="111">
        <v>262.0</v>
      </c>
    </row>
    <row r="453">
      <c r="A453" s="3"/>
      <c r="B453" s="3" t="s">
        <v>74</v>
      </c>
      <c r="C453" s="85">
        <f>$G$1*((G452-G451)/G451)</f>
        <v>0.0002618254545</v>
      </c>
      <c r="D453" s="3" t="s">
        <v>74</v>
      </c>
      <c r="E453" s="108">
        <f t="shared" si="58"/>
        <v>0.00002618254545</v>
      </c>
      <c r="F453" s="90"/>
      <c r="G453" s="3"/>
      <c r="H453" s="3"/>
      <c r="I453" s="11"/>
    </row>
    <row r="454">
      <c r="A454" s="3"/>
      <c r="B454" s="61" t="s">
        <v>77</v>
      </c>
      <c r="C454" s="88">
        <f>(E449-(E447*I452))-sum(C451:C453)</f>
        <v>0.1376516829</v>
      </c>
      <c r="D454" s="61" t="s">
        <v>77</v>
      </c>
      <c r="E454" s="109">
        <f>E449-(sum(E447*I452))-sum(E451:E453)</f>
        <v>0.1381229687</v>
      </c>
      <c r="F454" s="53" t="s">
        <v>95</v>
      </c>
      <c r="G454" s="80">
        <f>ROUND(G452/G451,0)</f>
        <v>11</v>
      </c>
      <c r="H454" s="3"/>
      <c r="I454" s="3"/>
    </row>
    <row r="455">
      <c r="A455" s="49">
        <f>I452+A447</f>
        <v>32692</v>
      </c>
      <c r="B455" s="3" t="s">
        <v>80</v>
      </c>
      <c r="C455" s="85">
        <f>$G$1*((G452-G451)/G451)</f>
        <v>0.0002618254545</v>
      </c>
      <c r="D455" s="3" t="s">
        <v>115</v>
      </c>
      <c r="E455" s="85">
        <f>$G$1</f>
        <v>0.00002618254545</v>
      </c>
      <c r="F455" s="3"/>
      <c r="G455" s="3"/>
      <c r="H455" s="3"/>
      <c r="I455" s="3"/>
    </row>
    <row r="456">
      <c r="A456" s="3"/>
      <c r="B456" s="3" t="s">
        <v>116</v>
      </c>
      <c r="C456" s="89">
        <f>($G$1*10)+((128*5E-11)*(G454-1))</f>
        <v>0.0002618894545</v>
      </c>
      <c r="D456" s="3"/>
      <c r="E456" s="3"/>
      <c r="F456" s="3"/>
      <c r="G456" s="3"/>
      <c r="H456" s="3"/>
      <c r="I456" s="3"/>
    </row>
    <row r="457">
      <c r="A457" s="3"/>
      <c r="B457" s="61" t="s">
        <v>77</v>
      </c>
      <c r="C457" s="49">
        <f>C454-(sum(C455:C456))</f>
        <v>0.137127968</v>
      </c>
      <c r="D457" s="61" t="s">
        <v>77</v>
      </c>
      <c r="E457" s="49">
        <f>E454-$E$35</f>
        <v>0.1380967862</v>
      </c>
      <c r="F457" s="3"/>
      <c r="G457" s="3"/>
      <c r="H457" s="3"/>
      <c r="I457" s="3"/>
    </row>
    <row r="458">
      <c r="A458" s="3"/>
      <c r="B458" s="3"/>
      <c r="C458" s="3"/>
      <c r="D458" s="3"/>
      <c r="E458" s="3"/>
      <c r="F458" s="3"/>
      <c r="G458" s="3"/>
      <c r="H458" s="3"/>
      <c r="I458" s="3"/>
    </row>
    <row r="459">
      <c r="A459" s="3"/>
      <c r="B459" s="3" t="s">
        <v>69</v>
      </c>
      <c r="C459" s="85">
        <f>$G$1</f>
        <v>0.00002618254545</v>
      </c>
      <c r="D459" s="3" t="s">
        <v>69</v>
      </c>
      <c r="E459" s="108">
        <f t="shared" ref="E459:E461" si="59">$G$1</f>
        <v>0.00002618254545</v>
      </c>
      <c r="F459" s="3" t="s">
        <v>92</v>
      </c>
      <c r="G459" s="16">
        <f>ROUND(0.05*G460,0)</f>
        <v>1</v>
      </c>
      <c r="H459" s="3" t="s">
        <v>93</v>
      </c>
      <c r="I459" s="60">
        <f>C457-(sum(C455:C456)*I460)</f>
        <v>-0.00008533818182</v>
      </c>
    </row>
    <row r="460">
      <c r="A460" s="3"/>
      <c r="B460" s="3" t="s">
        <v>72</v>
      </c>
      <c r="C460" s="85">
        <f>$G$1*((G460-G459)/G459)</f>
        <v>0.0002356429091</v>
      </c>
      <c r="D460" s="3" t="s">
        <v>72</v>
      </c>
      <c r="E460" s="108">
        <f t="shared" si="59"/>
        <v>0.00002618254545</v>
      </c>
      <c r="F460" s="3" t="s">
        <v>73</v>
      </c>
      <c r="G460" s="16">
        <f>G452-G451</f>
        <v>10</v>
      </c>
      <c r="H460" s="3"/>
      <c r="I460" s="111">
        <v>262.0</v>
      </c>
    </row>
    <row r="461">
      <c r="A461" s="3"/>
      <c r="B461" s="3" t="s">
        <v>74</v>
      </c>
      <c r="C461" s="85">
        <f>$G$1*((G460-G459)/G459)</f>
        <v>0.0002356429091</v>
      </c>
      <c r="D461" s="3" t="s">
        <v>74</v>
      </c>
      <c r="E461" s="108">
        <f t="shared" si="59"/>
        <v>0.00002618254545</v>
      </c>
      <c r="F461" s="90"/>
      <c r="G461" s="3"/>
      <c r="H461" s="3"/>
      <c r="I461" s="11"/>
    </row>
    <row r="462">
      <c r="A462" s="3"/>
      <c r="B462" s="61" t="s">
        <v>77</v>
      </c>
      <c r="C462" s="88">
        <f>(E457-(E455*I460))-sum(C459:C461)</f>
        <v>0.1307394909</v>
      </c>
      <c r="D462" s="61" t="s">
        <v>77</v>
      </c>
      <c r="E462" s="109">
        <f>E457-(sum(E455*I460))-sum(E459:E461)</f>
        <v>0.1311584116</v>
      </c>
      <c r="F462" s="53" t="s">
        <v>95</v>
      </c>
      <c r="G462" s="80">
        <f>ROUND(G460/G459,0)</f>
        <v>10</v>
      </c>
      <c r="H462" s="3"/>
      <c r="I462" s="3"/>
    </row>
    <row r="463">
      <c r="A463" s="49">
        <f>I460+A455</f>
        <v>32954</v>
      </c>
      <c r="B463" s="3" t="s">
        <v>80</v>
      </c>
      <c r="C463" s="85">
        <f>$G$1*((G460-G459)/G459)</f>
        <v>0.0002356429091</v>
      </c>
      <c r="D463" s="3" t="s">
        <v>115</v>
      </c>
      <c r="E463" s="85">
        <f>$G$1</f>
        <v>0.00002618254545</v>
      </c>
      <c r="F463" s="3"/>
      <c r="G463" s="3"/>
      <c r="H463" s="3"/>
      <c r="I463" s="3"/>
    </row>
    <row r="464">
      <c r="A464" s="3"/>
      <c r="B464" s="3" t="s">
        <v>116</v>
      </c>
      <c r="C464" s="89">
        <f>($G$1*10)+((128*5E-11)*(G462-1))</f>
        <v>0.0002618830545</v>
      </c>
      <c r="D464" s="3"/>
      <c r="E464" s="3"/>
      <c r="F464" s="3"/>
      <c r="G464" s="3"/>
      <c r="H464" s="3"/>
      <c r="I464" s="3"/>
    </row>
    <row r="465">
      <c r="A465" s="3"/>
      <c r="B465" s="61" t="s">
        <v>77</v>
      </c>
      <c r="C465" s="49">
        <f>C462-(sum(C463:C464))</f>
        <v>0.1302419649</v>
      </c>
      <c r="D465" s="61" t="s">
        <v>77</v>
      </c>
      <c r="E465" s="49">
        <f>E462-$E$35</f>
        <v>0.1311322291</v>
      </c>
      <c r="F465" s="3"/>
      <c r="G465" s="3"/>
      <c r="H465" s="3"/>
      <c r="I465" s="3"/>
    </row>
    <row r="466">
      <c r="A466" s="3"/>
      <c r="B466" s="3"/>
      <c r="C466" s="3"/>
      <c r="D466" s="3"/>
      <c r="E466" s="3"/>
      <c r="F466" s="3"/>
      <c r="G466" s="3"/>
      <c r="H466" s="3"/>
      <c r="I466" s="3"/>
    </row>
    <row r="467">
      <c r="A467" s="3"/>
      <c r="B467" s="3" t="s">
        <v>69</v>
      </c>
      <c r="C467" s="85">
        <f>$G$1</f>
        <v>0.00002618254545</v>
      </c>
      <c r="D467" s="3" t="s">
        <v>69</v>
      </c>
      <c r="E467" s="108">
        <f t="shared" ref="E467:E469" si="60">$G$1</f>
        <v>0.00002618254545</v>
      </c>
      <c r="F467" s="3" t="s">
        <v>92</v>
      </c>
      <c r="G467" s="92">
        <v>1.0</v>
      </c>
      <c r="H467" s="3" t="s">
        <v>93</v>
      </c>
      <c r="I467" s="60">
        <f>C465-(sum(C463:C464)*I468)</f>
        <v>-0.0001098375273</v>
      </c>
    </row>
    <row r="468">
      <c r="A468" s="3"/>
      <c r="B468" s="3" t="s">
        <v>72</v>
      </c>
      <c r="C468" s="85">
        <f>$G$1*((G468-G467)/G467)</f>
        <v>0.0002094603636</v>
      </c>
      <c r="D468" s="3" t="s">
        <v>72</v>
      </c>
      <c r="E468" s="108">
        <f t="shared" si="60"/>
        <v>0.00002618254545</v>
      </c>
      <c r="F468" s="3" t="s">
        <v>73</v>
      </c>
      <c r="G468" s="16">
        <f>G460-G459</f>
        <v>9</v>
      </c>
      <c r="H468" s="3"/>
      <c r="I468" s="111">
        <v>262.0</v>
      </c>
    </row>
    <row r="469">
      <c r="A469" s="3"/>
      <c r="B469" s="3" t="s">
        <v>74</v>
      </c>
      <c r="C469" s="85">
        <f>$G$1*((G468-G467)/G467)</f>
        <v>0.0002094603636</v>
      </c>
      <c r="D469" s="3" t="s">
        <v>74</v>
      </c>
      <c r="E469" s="108">
        <f t="shared" si="60"/>
        <v>0.00002618254545</v>
      </c>
      <c r="F469" s="90"/>
      <c r="G469" s="3"/>
      <c r="H469" s="3"/>
      <c r="I469" s="11"/>
    </row>
    <row r="470">
      <c r="A470" s="3"/>
      <c r="B470" s="61" t="s">
        <v>77</v>
      </c>
      <c r="C470" s="88">
        <f>(E465-(E463*I468))-sum(C467:C469)</f>
        <v>0.1238272989</v>
      </c>
      <c r="D470" s="61" t="s">
        <v>77</v>
      </c>
      <c r="E470" s="109">
        <f>E465-(sum(E463*I468))-sum(E467:E469)</f>
        <v>0.1241938545</v>
      </c>
      <c r="F470" s="53" t="s">
        <v>95</v>
      </c>
      <c r="G470" s="80">
        <f>ROUND(G468/G467,0)</f>
        <v>9</v>
      </c>
      <c r="H470" s="3"/>
      <c r="I470" s="3"/>
    </row>
    <row r="471">
      <c r="A471" s="49">
        <f>I468+A463</f>
        <v>33216</v>
      </c>
      <c r="B471" s="3" t="s">
        <v>80</v>
      </c>
      <c r="C471" s="85">
        <f>$G$1*((G468-G467)/G467)</f>
        <v>0.0002094603636</v>
      </c>
      <c r="D471" s="3" t="s">
        <v>115</v>
      </c>
      <c r="E471" s="85">
        <f>$G$1</f>
        <v>0.00002618254545</v>
      </c>
      <c r="F471" s="3"/>
      <c r="G471" s="3"/>
      <c r="H471" s="3"/>
      <c r="I471" s="3"/>
    </row>
    <row r="472">
      <c r="A472" s="3"/>
      <c r="B472" s="3" t="s">
        <v>116</v>
      </c>
      <c r="C472" s="89">
        <f>($G$1*10)+((128*5E-11)*(G470-1))</f>
        <v>0.0002618766545</v>
      </c>
      <c r="D472" s="3"/>
      <c r="E472" s="3"/>
      <c r="F472" s="3"/>
      <c r="G472" s="3"/>
      <c r="H472" s="3"/>
      <c r="I472" s="3"/>
    </row>
    <row r="473">
      <c r="A473" s="3"/>
      <c r="B473" s="61" t="s">
        <v>77</v>
      </c>
      <c r="C473" s="49">
        <f>C470-(sum(C471:C472))</f>
        <v>0.1233559619</v>
      </c>
      <c r="D473" s="61" t="s">
        <v>77</v>
      </c>
      <c r="E473" s="49">
        <f>E470-$E$35</f>
        <v>0.124167672</v>
      </c>
      <c r="F473" s="3"/>
      <c r="G473" s="3"/>
      <c r="H473" s="3"/>
      <c r="I473" s="3"/>
    </row>
    <row r="474">
      <c r="A474" s="3"/>
      <c r="B474" s="3"/>
      <c r="C474" s="3"/>
      <c r="D474" s="3"/>
      <c r="E474" s="3"/>
      <c r="F474" s="3"/>
      <c r="G474" s="3"/>
      <c r="H474" s="3"/>
      <c r="I474" s="3"/>
    </row>
    <row r="475">
      <c r="A475" s="3"/>
      <c r="B475" s="3" t="s">
        <v>69</v>
      </c>
      <c r="C475" s="112">
        <f>$G$1</f>
        <v>0.00002618254545</v>
      </c>
      <c r="D475" s="3" t="s">
        <v>69</v>
      </c>
      <c r="E475" s="113">
        <f t="shared" ref="E475:E477" si="61">$G$1</f>
        <v>0.00002618254545</v>
      </c>
      <c r="F475" s="3" t="s">
        <v>92</v>
      </c>
      <c r="G475" s="43">
        <v>1.0</v>
      </c>
      <c r="H475" s="3" t="s">
        <v>93</v>
      </c>
      <c r="I475" s="60">
        <f>C473-(sum(C471:C472)*I476)</f>
        <v>-0.0001343368727</v>
      </c>
    </row>
    <row r="476">
      <c r="A476" s="3"/>
      <c r="B476" s="3" t="s">
        <v>72</v>
      </c>
      <c r="C476" s="112">
        <f>$G$1*((G476-G475)/G475)</f>
        <v>0.0001832778182</v>
      </c>
      <c r="D476" s="3" t="s">
        <v>72</v>
      </c>
      <c r="E476" s="113">
        <f t="shared" si="61"/>
        <v>0.00002618254545</v>
      </c>
      <c r="F476" s="3" t="s">
        <v>73</v>
      </c>
      <c r="G476" s="16">
        <f>G468-G467</f>
        <v>8</v>
      </c>
      <c r="H476" s="3"/>
      <c r="I476" s="114">
        <v>262.0</v>
      </c>
    </row>
    <row r="477">
      <c r="A477" s="3"/>
      <c r="B477" s="3" t="s">
        <v>74</v>
      </c>
      <c r="C477" s="112">
        <f>$G$1*((G476-G475)/G475)</f>
        <v>0.0001832778182</v>
      </c>
      <c r="D477" s="3" t="s">
        <v>74</v>
      </c>
      <c r="E477" s="113">
        <f t="shared" si="61"/>
        <v>0.00002618254545</v>
      </c>
      <c r="F477" s="3"/>
      <c r="G477" s="3"/>
      <c r="H477" s="3"/>
      <c r="I477" s="3"/>
    </row>
    <row r="478">
      <c r="A478" s="3"/>
      <c r="B478" s="61" t="s">
        <v>77</v>
      </c>
      <c r="C478" s="115">
        <f>(E473-(E471*I476))-sum(C475:C477)</f>
        <v>0.1169151069</v>
      </c>
      <c r="D478" s="61" t="s">
        <v>77</v>
      </c>
      <c r="E478" s="109">
        <f>E473-(sum(E471*I476))-sum(E475:E477)</f>
        <v>0.1172292975</v>
      </c>
      <c r="F478" s="53" t="s">
        <v>95</v>
      </c>
      <c r="G478" s="80">
        <f>ROUND(G476/G475,0)</f>
        <v>8</v>
      </c>
      <c r="H478" s="3"/>
      <c r="I478" s="3"/>
    </row>
    <row r="479">
      <c r="A479" s="49">
        <f>I476+A471</f>
        <v>33478</v>
      </c>
      <c r="B479" s="3" t="s">
        <v>80</v>
      </c>
      <c r="C479" s="112">
        <f>$G$1*((G476-G475)/G475)</f>
        <v>0.0001832778182</v>
      </c>
      <c r="D479" s="3" t="s">
        <v>115</v>
      </c>
      <c r="E479" s="112">
        <f>$G$1</f>
        <v>0.00002618254545</v>
      </c>
      <c r="F479" s="3"/>
      <c r="G479" s="3"/>
      <c r="H479" s="3"/>
      <c r="I479" s="3"/>
    </row>
    <row r="480">
      <c r="A480" s="3"/>
      <c r="B480" s="3" t="s">
        <v>116</v>
      </c>
      <c r="C480" s="116">
        <f>($G$1*10)+((128*5E-11)*(G478-1))</f>
        <v>0.0002618702545</v>
      </c>
      <c r="D480" s="3"/>
      <c r="E480" s="3"/>
      <c r="F480" s="3"/>
      <c r="G480" s="3"/>
      <c r="H480" s="3"/>
      <c r="I480" s="3"/>
    </row>
    <row r="481">
      <c r="A481" s="3"/>
      <c r="B481" s="61" t="s">
        <v>77</v>
      </c>
      <c r="C481" s="49">
        <f>C478-(sum(C479:C480))</f>
        <v>0.1164699588</v>
      </c>
      <c r="D481" s="61" t="s">
        <v>77</v>
      </c>
      <c r="E481" s="49">
        <f>E478-$E$35</f>
        <v>0.1172031149</v>
      </c>
      <c r="F481" s="3"/>
      <c r="G481" s="3"/>
      <c r="H481" s="3"/>
      <c r="I481" s="3"/>
    </row>
    <row r="482">
      <c r="A482" s="3"/>
      <c r="B482" s="3"/>
      <c r="C482" s="3"/>
      <c r="D482" s="3"/>
      <c r="E482" s="3"/>
      <c r="F482" s="3"/>
      <c r="G482" s="3"/>
      <c r="H482" s="3"/>
      <c r="I482" s="3"/>
    </row>
    <row r="483">
      <c r="A483" s="3"/>
      <c r="B483" s="3" t="s">
        <v>69</v>
      </c>
      <c r="C483" s="112">
        <f>$G$1</f>
        <v>0.00002618254545</v>
      </c>
      <c r="D483" s="3" t="s">
        <v>69</v>
      </c>
      <c r="E483" s="113">
        <f t="shared" ref="E483:E485" si="62">$G$1</f>
        <v>0.00002618254545</v>
      </c>
      <c r="F483" s="3" t="s">
        <v>92</v>
      </c>
      <c r="G483" s="43">
        <v>1.0</v>
      </c>
      <c r="H483" s="3" t="s">
        <v>93</v>
      </c>
      <c r="I483" s="60">
        <f>C481-(sum(C479:C480)*I484)</f>
        <v>-0.0001588362182</v>
      </c>
    </row>
    <row r="484">
      <c r="A484" s="3"/>
      <c r="B484" s="3" t="s">
        <v>72</v>
      </c>
      <c r="C484" s="112">
        <f>$G$1*((G484-G483)/G483)</f>
        <v>0.0001570952727</v>
      </c>
      <c r="D484" s="3" t="s">
        <v>72</v>
      </c>
      <c r="E484" s="113">
        <f t="shared" si="62"/>
        <v>0.00002618254545</v>
      </c>
      <c r="F484" s="3" t="s">
        <v>73</v>
      </c>
      <c r="G484" s="16">
        <f>G476-G475</f>
        <v>7</v>
      </c>
      <c r="H484" s="3"/>
      <c r="I484" s="114">
        <v>262.0</v>
      </c>
    </row>
    <row r="485">
      <c r="A485" s="3"/>
      <c r="B485" s="3" t="s">
        <v>74</v>
      </c>
      <c r="C485" s="112">
        <f>$G$1*((G484-G483)/G483)</f>
        <v>0.0001570952727</v>
      </c>
      <c r="D485" s="3" t="s">
        <v>74</v>
      </c>
      <c r="E485" s="113">
        <f t="shared" si="62"/>
        <v>0.00002618254545</v>
      </c>
      <c r="F485" s="3"/>
      <c r="G485" s="3"/>
      <c r="H485" s="3"/>
      <c r="I485" s="3"/>
    </row>
    <row r="486">
      <c r="A486" s="3"/>
      <c r="B486" s="61" t="s">
        <v>77</v>
      </c>
      <c r="C486" s="115">
        <f>(E481-(E479*I484))-sum(C483:C485)</f>
        <v>0.1100029149</v>
      </c>
      <c r="D486" s="61" t="s">
        <v>77</v>
      </c>
      <c r="E486" s="109">
        <f>E481-(sum(E479*I484))-sum(E483:E485)</f>
        <v>0.1102647404</v>
      </c>
      <c r="F486" s="53" t="s">
        <v>95</v>
      </c>
      <c r="G486" s="80">
        <f>ROUND(G484/G483,0)</f>
        <v>7</v>
      </c>
      <c r="H486" s="3"/>
      <c r="I486" s="3"/>
    </row>
    <row r="487">
      <c r="A487" s="49">
        <f>I484+A479</f>
        <v>33740</v>
      </c>
      <c r="B487" s="3" t="s">
        <v>80</v>
      </c>
      <c r="C487" s="112">
        <f>$G$1*((G484-G483)/G483)</f>
        <v>0.0001570952727</v>
      </c>
      <c r="D487" s="3" t="s">
        <v>115</v>
      </c>
      <c r="E487" s="112">
        <f>$G$1</f>
        <v>0.00002618254545</v>
      </c>
      <c r="F487" s="3"/>
      <c r="G487" s="3"/>
      <c r="H487" s="3"/>
      <c r="I487" s="3"/>
    </row>
    <row r="488">
      <c r="A488" s="3"/>
      <c r="B488" s="3" t="s">
        <v>116</v>
      </c>
      <c r="C488" s="116">
        <f>($G$1*10)+((128*5E-11)*(G486-1))</f>
        <v>0.0002618638545</v>
      </c>
      <c r="D488" s="3"/>
      <c r="E488" s="3"/>
      <c r="F488" s="3"/>
      <c r="G488" s="3"/>
      <c r="H488" s="3"/>
      <c r="I488" s="3"/>
    </row>
    <row r="489">
      <c r="A489" s="3"/>
      <c r="B489" s="61" t="s">
        <v>77</v>
      </c>
      <c r="C489" s="49">
        <f>C486-(sum(C487:C488))</f>
        <v>0.1095839558</v>
      </c>
      <c r="D489" s="61" t="s">
        <v>77</v>
      </c>
      <c r="E489" s="49">
        <f>E486-$E$35</f>
        <v>0.1102385578</v>
      </c>
      <c r="F489" s="3"/>
      <c r="G489" s="3"/>
      <c r="H489" s="3"/>
      <c r="I489" s="3"/>
    </row>
    <row r="490">
      <c r="A490" s="3"/>
      <c r="B490" s="3"/>
      <c r="C490" s="3"/>
      <c r="D490" s="3"/>
      <c r="E490" s="3"/>
      <c r="F490" s="3"/>
      <c r="G490" s="3"/>
      <c r="H490" s="3"/>
      <c r="I490" s="3"/>
    </row>
    <row r="491">
      <c r="A491" s="3"/>
      <c r="B491" s="3" t="s">
        <v>69</v>
      </c>
      <c r="C491" s="112">
        <f>$G$1</f>
        <v>0.00002618254545</v>
      </c>
      <c r="D491" s="3" t="s">
        <v>69</v>
      </c>
      <c r="E491" s="113">
        <f t="shared" ref="E491:E493" si="63">$G$1</f>
        <v>0.00002618254545</v>
      </c>
      <c r="F491" s="3" t="s">
        <v>92</v>
      </c>
      <c r="G491" s="43">
        <v>1.0</v>
      </c>
      <c r="H491" s="3" t="s">
        <v>93</v>
      </c>
      <c r="I491" s="60">
        <f>C489-(sum(C487:C488)*I492)</f>
        <v>-0.0001833355636</v>
      </c>
    </row>
    <row r="492">
      <c r="A492" s="3"/>
      <c r="B492" s="3" t="s">
        <v>72</v>
      </c>
      <c r="C492" s="112">
        <f>$G$1*((G492-G491)/G491)</f>
        <v>0.0001309127273</v>
      </c>
      <c r="D492" s="3" t="s">
        <v>72</v>
      </c>
      <c r="E492" s="113">
        <f t="shared" si="63"/>
        <v>0.00002618254545</v>
      </c>
      <c r="F492" s="3" t="s">
        <v>73</v>
      </c>
      <c r="G492" s="16">
        <f>G484-G483</f>
        <v>6</v>
      </c>
      <c r="H492" s="3"/>
      <c r="I492" s="114">
        <v>262.0</v>
      </c>
    </row>
    <row r="493">
      <c r="A493" s="3"/>
      <c r="B493" s="3" t="s">
        <v>74</v>
      </c>
      <c r="C493" s="112">
        <f>$G$1*((G492-G491)/G491)</f>
        <v>0.0001309127273</v>
      </c>
      <c r="D493" s="3" t="s">
        <v>74</v>
      </c>
      <c r="E493" s="113">
        <f t="shared" si="63"/>
        <v>0.00002618254545</v>
      </c>
      <c r="F493" s="3"/>
      <c r="G493" s="3"/>
      <c r="H493" s="3"/>
      <c r="I493" s="3"/>
    </row>
    <row r="494">
      <c r="A494" s="3"/>
      <c r="B494" s="61" t="s">
        <v>77</v>
      </c>
      <c r="C494" s="115">
        <f>(E489-(E487*I492))-sum(C491:C493)</f>
        <v>0.1030907229</v>
      </c>
      <c r="D494" s="61" t="s">
        <v>77</v>
      </c>
      <c r="E494" s="109">
        <f>E489-(sum(E487*I492))-sum(E491:E493)</f>
        <v>0.1033001833</v>
      </c>
      <c r="F494" s="53" t="s">
        <v>95</v>
      </c>
      <c r="G494" s="80">
        <f>ROUND(G492/G491,0)</f>
        <v>6</v>
      </c>
      <c r="H494" s="3"/>
      <c r="I494" s="3"/>
    </row>
    <row r="495">
      <c r="A495" s="49">
        <f>I492+A487</f>
        <v>34002</v>
      </c>
      <c r="B495" s="3" t="s">
        <v>80</v>
      </c>
      <c r="C495" s="112">
        <f>$G$1*((G492-G491)/G491)</f>
        <v>0.0001309127273</v>
      </c>
      <c r="D495" s="3" t="s">
        <v>115</v>
      </c>
      <c r="E495" s="112">
        <f>$G$1</f>
        <v>0.00002618254545</v>
      </c>
      <c r="F495" s="3"/>
      <c r="G495" s="3"/>
      <c r="H495" s="3"/>
      <c r="I495" s="3"/>
    </row>
    <row r="496">
      <c r="A496" s="3"/>
      <c r="B496" s="3" t="s">
        <v>116</v>
      </c>
      <c r="C496" s="116">
        <f>($G$1*10)+((128*5E-11)*(G494-1))</f>
        <v>0.0002618574545</v>
      </c>
      <c r="D496" s="3"/>
      <c r="E496" s="3"/>
      <c r="F496" s="3"/>
      <c r="G496" s="3"/>
      <c r="H496" s="3"/>
      <c r="I496" s="3"/>
    </row>
    <row r="497">
      <c r="A497" s="3"/>
      <c r="B497" s="61" t="s">
        <v>77</v>
      </c>
      <c r="C497" s="49">
        <f>C494-(sum(C495:C496))</f>
        <v>0.1026979527</v>
      </c>
      <c r="D497" s="61" t="s">
        <v>77</v>
      </c>
      <c r="E497" s="49">
        <f>E494-$E$35</f>
        <v>0.1032740007</v>
      </c>
      <c r="F497" s="3"/>
      <c r="G497" s="3"/>
      <c r="H497" s="3"/>
      <c r="I497" s="3"/>
    </row>
    <row r="498">
      <c r="A498" s="3"/>
      <c r="B498" s="3"/>
      <c r="C498" s="3"/>
      <c r="D498" s="3"/>
      <c r="E498" s="3"/>
      <c r="F498" s="3"/>
      <c r="G498" s="3"/>
      <c r="H498" s="3"/>
      <c r="I498" s="3"/>
    </row>
    <row r="499">
      <c r="A499" s="3"/>
      <c r="B499" s="3" t="s">
        <v>69</v>
      </c>
      <c r="C499" s="112">
        <f>$G$1</f>
        <v>0.00002618254545</v>
      </c>
      <c r="D499" s="3" t="s">
        <v>69</v>
      </c>
      <c r="E499" s="113">
        <f t="shared" ref="E499:E501" si="64">$G$1</f>
        <v>0.00002618254545</v>
      </c>
      <c r="F499" s="3" t="s">
        <v>92</v>
      </c>
      <c r="G499" s="43">
        <v>1.0</v>
      </c>
      <c r="H499" s="3" t="s">
        <v>93</v>
      </c>
      <c r="I499" s="60">
        <f>C497-(sum(C495:C496)*I500)</f>
        <v>-0.0002078349091</v>
      </c>
    </row>
    <row r="500">
      <c r="A500" s="3"/>
      <c r="B500" s="3" t="s">
        <v>72</v>
      </c>
      <c r="C500" s="112">
        <f>$G$1*((G500-G499)/G499)</f>
        <v>0.0001047301818</v>
      </c>
      <c r="D500" s="3" t="s">
        <v>72</v>
      </c>
      <c r="E500" s="113">
        <f t="shared" si="64"/>
        <v>0.00002618254545</v>
      </c>
      <c r="F500" s="3" t="s">
        <v>73</v>
      </c>
      <c r="G500" s="16">
        <f>G492-G491</f>
        <v>5</v>
      </c>
      <c r="H500" s="3"/>
      <c r="I500" s="114">
        <v>262.0</v>
      </c>
    </row>
    <row r="501">
      <c r="A501" s="3"/>
      <c r="B501" s="3" t="s">
        <v>74</v>
      </c>
      <c r="C501" s="112">
        <f>$G$1*((G500-G499)/G499)</f>
        <v>0.0001047301818</v>
      </c>
      <c r="D501" s="3" t="s">
        <v>74</v>
      </c>
      <c r="E501" s="113">
        <f t="shared" si="64"/>
        <v>0.00002618254545</v>
      </c>
      <c r="F501" s="3"/>
      <c r="G501" s="3"/>
      <c r="H501" s="3"/>
      <c r="I501" s="3"/>
    </row>
    <row r="502">
      <c r="A502" s="3"/>
      <c r="B502" s="61" t="s">
        <v>77</v>
      </c>
      <c r="C502" s="115">
        <f>(E497-(E495*I500))-sum(C499:C501)</f>
        <v>0.09617853091</v>
      </c>
      <c r="D502" s="61" t="s">
        <v>77</v>
      </c>
      <c r="E502" s="109">
        <f>E497-(sum(E495*I500))-sum(E499:E501)</f>
        <v>0.09633562618</v>
      </c>
      <c r="F502" s="53" t="s">
        <v>95</v>
      </c>
      <c r="G502" s="80">
        <f>ROUND(G500/G499,0)</f>
        <v>5</v>
      </c>
      <c r="H502" s="3"/>
      <c r="I502" s="3"/>
    </row>
    <row r="503">
      <c r="A503" s="49">
        <f>I500+A495</f>
        <v>34264</v>
      </c>
      <c r="B503" s="3" t="s">
        <v>80</v>
      </c>
      <c r="C503" s="112">
        <f>$G$1*((G500-G499)/G499)</f>
        <v>0.0001047301818</v>
      </c>
      <c r="D503" s="3" t="s">
        <v>115</v>
      </c>
      <c r="E503" s="112">
        <f>$G$1</f>
        <v>0.00002618254545</v>
      </c>
      <c r="F503" s="3"/>
      <c r="G503" s="3"/>
      <c r="H503" s="3"/>
      <c r="I503" s="3"/>
    </row>
    <row r="504">
      <c r="A504" s="3"/>
      <c r="B504" s="3" t="s">
        <v>116</v>
      </c>
      <c r="C504" s="116">
        <f>($G$1*10)+((128*5E-11)*(G502-1))</f>
        <v>0.0002618510545</v>
      </c>
      <c r="D504" s="3"/>
      <c r="E504" s="3"/>
      <c r="F504" s="3"/>
      <c r="G504" s="3"/>
      <c r="H504" s="3"/>
      <c r="I504" s="3"/>
    </row>
    <row r="505">
      <c r="A505" s="3"/>
      <c r="B505" s="61" t="s">
        <v>77</v>
      </c>
      <c r="C505" s="49">
        <f>C502-(sum(C503:C504))</f>
        <v>0.09581194967</v>
      </c>
      <c r="D505" s="61" t="s">
        <v>77</v>
      </c>
      <c r="E505" s="49">
        <f>E502-$E$35</f>
        <v>0.09630944364</v>
      </c>
      <c r="F505" s="3"/>
      <c r="G505" s="3"/>
      <c r="H505" s="3"/>
      <c r="I505" s="3"/>
    </row>
    <row r="506">
      <c r="A506" s="3"/>
      <c r="B506" s="3"/>
      <c r="C506" s="3"/>
      <c r="D506" s="3"/>
      <c r="E506" s="3"/>
      <c r="F506" s="3"/>
      <c r="G506" s="3"/>
      <c r="H506" s="3"/>
      <c r="I506" s="3"/>
    </row>
    <row r="507">
      <c r="A507" s="3"/>
      <c r="B507" s="3" t="s">
        <v>69</v>
      </c>
      <c r="C507" s="112">
        <f>$G$1</f>
        <v>0.00002618254545</v>
      </c>
      <c r="D507" s="3" t="s">
        <v>69</v>
      </c>
      <c r="E507" s="113">
        <f t="shared" ref="E507:E509" si="65">$G$1</f>
        <v>0.00002618254545</v>
      </c>
      <c r="F507" s="3" t="s">
        <v>92</v>
      </c>
      <c r="G507" s="43">
        <v>1.0</v>
      </c>
      <c r="H507" s="3" t="s">
        <v>93</v>
      </c>
      <c r="I507" s="60">
        <f>C505-(sum(C503:C504)*I508)</f>
        <v>-0.0002323342545</v>
      </c>
    </row>
    <row r="508">
      <c r="A508" s="3"/>
      <c r="B508" s="3" t="s">
        <v>72</v>
      </c>
      <c r="C508" s="112">
        <f>$G$1*((G508-G507)/G507)</f>
        <v>0.00007854763636</v>
      </c>
      <c r="D508" s="3" t="s">
        <v>72</v>
      </c>
      <c r="E508" s="113">
        <f t="shared" si="65"/>
        <v>0.00002618254545</v>
      </c>
      <c r="F508" s="3" t="s">
        <v>73</v>
      </c>
      <c r="G508" s="16">
        <f>G500-G499</f>
        <v>4</v>
      </c>
      <c r="H508" s="3"/>
      <c r="I508" s="114">
        <v>262.0</v>
      </c>
    </row>
    <row r="509">
      <c r="A509" s="3"/>
      <c r="B509" s="3" t="s">
        <v>74</v>
      </c>
      <c r="C509" s="112">
        <f>$G$1*((G508-G507)/G507)</f>
        <v>0.00007854763636</v>
      </c>
      <c r="D509" s="3" t="s">
        <v>74</v>
      </c>
      <c r="E509" s="113">
        <f t="shared" si="65"/>
        <v>0.00002618254545</v>
      </c>
      <c r="F509" s="3"/>
      <c r="G509" s="3"/>
      <c r="H509" s="3"/>
      <c r="I509" s="3"/>
    </row>
    <row r="510">
      <c r="A510" s="3"/>
      <c r="B510" s="61" t="s">
        <v>77</v>
      </c>
      <c r="C510" s="115">
        <f>(E505-(E503*I508))-sum(C507:C509)</f>
        <v>0.08926633891</v>
      </c>
      <c r="D510" s="61" t="s">
        <v>77</v>
      </c>
      <c r="E510" s="109">
        <f>E505-(sum(E503*I508))-sum(E507:E509)</f>
        <v>0.08937106909</v>
      </c>
      <c r="F510" s="53" t="s">
        <v>95</v>
      </c>
      <c r="G510" s="80">
        <f>ROUND(G508/G507,0)</f>
        <v>4</v>
      </c>
      <c r="H510" s="3"/>
      <c r="I510" s="3"/>
    </row>
    <row r="511">
      <c r="A511" s="49">
        <f>I508+A503</f>
        <v>34526</v>
      </c>
      <c r="B511" s="3" t="s">
        <v>80</v>
      </c>
      <c r="C511" s="112">
        <f>$G$1*((G508-G507)/G507)</f>
        <v>0.00007854763636</v>
      </c>
      <c r="D511" s="3" t="s">
        <v>115</v>
      </c>
      <c r="E511" s="112">
        <f>$G$1</f>
        <v>0.00002618254545</v>
      </c>
      <c r="F511" s="3"/>
      <c r="G511" s="3"/>
      <c r="H511" s="3"/>
      <c r="I511" s="3"/>
    </row>
    <row r="512">
      <c r="A512" s="3"/>
      <c r="B512" s="3" t="s">
        <v>116</v>
      </c>
      <c r="C512" s="116">
        <f>($G$1*10)+((128*5E-11)*(G510-1))</f>
        <v>0.0002618446545</v>
      </c>
      <c r="D512" s="3"/>
      <c r="E512" s="3"/>
      <c r="F512" s="3"/>
      <c r="G512" s="3"/>
      <c r="H512" s="3"/>
      <c r="I512" s="3"/>
    </row>
    <row r="513">
      <c r="A513" s="3"/>
      <c r="B513" s="61" t="s">
        <v>77</v>
      </c>
      <c r="C513" s="49">
        <f>C510-(sum(C511:C512))</f>
        <v>0.08892594662</v>
      </c>
      <c r="D513" s="61" t="s">
        <v>77</v>
      </c>
      <c r="E513" s="49">
        <f>E510-$E$35</f>
        <v>0.08934488655</v>
      </c>
      <c r="F513" s="3"/>
      <c r="G513" s="3"/>
      <c r="H513" s="3"/>
      <c r="I513" s="3"/>
    </row>
    <row r="514">
      <c r="A514" s="3"/>
      <c r="B514" s="3"/>
      <c r="C514" s="3"/>
      <c r="D514" s="3"/>
      <c r="E514" s="3"/>
      <c r="F514" s="3"/>
      <c r="G514" s="3"/>
      <c r="H514" s="3"/>
      <c r="I514" s="3"/>
    </row>
    <row r="515">
      <c r="A515" s="3"/>
      <c r="B515" s="3" t="s">
        <v>69</v>
      </c>
      <c r="C515" s="112">
        <f>$G$1</f>
        <v>0.00002618254545</v>
      </c>
      <c r="D515" s="3" t="s">
        <v>69</v>
      </c>
      <c r="E515" s="113">
        <f t="shared" ref="E515:E517" si="66">$G$1</f>
        <v>0.00002618254545</v>
      </c>
      <c r="F515" s="3" t="s">
        <v>92</v>
      </c>
      <c r="G515" s="43">
        <v>1.0</v>
      </c>
      <c r="H515" s="3" t="s">
        <v>93</v>
      </c>
      <c r="I515" s="60">
        <f>C513-(sum(C511:C512)*I516)</f>
        <v>-0.0002568336</v>
      </c>
    </row>
    <row r="516">
      <c r="A516" s="3"/>
      <c r="B516" s="3" t="s">
        <v>72</v>
      </c>
      <c r="C516" s="112">
        <f>$G$1*((G516-G515)/G515)</f>
        <v>0.00005236509091</v>
      </c>
      <c r="D516" s="3" t="s">
        <v>72</v>
      </c>
      <c r="E516" s="113">
        <f t="shared" si="66"/>
        <v>0.00002618254545</v>
      </c>
      <c r="F516" s="3" t="s">
        <v>73</v>
      </c>
      <c r="G516" s="16">
        <f>G508-G507</f>
        <v>3</v>
      </c>
      <c r="H516" s="3"/>
      <c r="I516" s="114">
        <v>262.0</v>
      </c>
    </row>
    <row r="517">
      <c r="A517" s="3"/>
      <c r="B517" s="3" t="s">
        <v>74</v>
      </c>
      <c r="C517" s="112">
        <f>$G$1*((G516-G515)/G515)</f>
        <v>0.00005236509091</v>
      </c>
      <c r="D517" s="3" t="s">
        <v>74</v>
      </c>
      <c r="E517" s="113">
        <f t="shared" si="66"/>
        <v>0.00002618254545</v>
      </c>
      <c r="F517" s="3"/>
      <c r="G517" s="3"/>
      <c r="H517" s="3"/>
      <c r="I517" s="3"/>
    </row>
    <row r="518">
      <c r="A518" s="3"/>
      <c r="B518" s="61" t="s">
        <v>77</v>
      </c>
      <c r="C518" s="115">
        <f>(E513-(E511*I516))-sum(C515:C517)</f>
        <v>0.08235414691</v>
      </c>
      <c r="D518" s="61" t="s">
        <v>77</v>
      </c>
      <c r="E518" s="109">
        <f>E513-(sum(E511*I516))-sum(E515:E517)</f>
        <v>0.082406512</v>
      </c>
      <c r="F518" s="53" t="s">
        <v>95</v>
      </c>
      <c r="G518" s="80">
        <f>ROUND(G516/G515,0)</f>
        <v>3</v>
      </c>
      <c r="H518" s="3"/>
      <c r="I518" s="3"/>
    </row>
    <row r="519">
      <c r="A519" s="49">
        <f>I516+A511</f>
        <v>34788</v>
      </c>
      <c r="B519" s="3" t="s">
        <v>80</v>
      </c>
      <c r="C519" s="112">
        <f>$G$1*((G516-G515)/G515)</f>
        <v>0.00005236509091</v>
      </c>
      <c r="D519" s="3" t="s">
        <v>115</v>
      </c>
      <c r="E519" s="112">
        <f>$G$1</f>
        <v>0.00002618254545</v>
      </c>
      <c r="F519" s="3"/>
      <c r="G519" s="3"/>
      <c r="H519" s="3"/>
      <c r="I519" s="3"/>
    </row>
    <row r="520">
      <c r="A520" s="3"/>
      <c r="B520" s="3" t="s">
        <v>116</v>
      </c>
      <c r="C520" s="116">
        <f>($G$1*10)+((128*5E-11)*(G518-1))</f>
        <v>0.0002618382545</v>
      </c>
      <c r="D520" s="3"/>
      <c r="E520" s="3"/>
      <c r="F520" s="3"/>
      <c r="G520" s="3"/>
      <c r="H520" s="3"/>
      <c r="I520" s="3"/>
    </row>
    <row r="521">
      <c r="A521" s="3"/>
      <c r="B521" s="61" t="s">
        <v>77</v>
      </c>
      <c r="C521" s="49">
        <f>C518-(sum(C519:C520))</f>
        <v>0.08203994356</v>
      </c>
      <c r="D521" s="61" t="s">
        <v>77</v>
      </c>
      <c r="E521" s="49">
        <f>E518-$E$35</f>
        <v>0.08238032945</v>
      </c>
      <c r="F521" s="3"/>
      <c r="G521" s="3"/>
      <c r="H521" s="3"/>
      <c r="I521" s="3"/>
    </row>
    <row r="522">
      <c r="A522" s="3"/>
      <c r="B522" s="3"/>
      <c r="C522" s="3"/>
      <c r="D522" s="3"/>
      <c r="E522" s="3"/>
      <c r="F522" s="3"/>
      <c r="G522" s="3"/>
      <c r="H522" s="3"/>
      <c r="I522" s="3"/>
    </row>
    <row r="523">
      <c r="A523" s="3"/>
      <c r="B523" s="3" t="s">
        <v>69</v>
      </c>
      <c r="C523" s="112">
        <f>$G$1</f>
        <v>0.00002618254545</v>
      </c>
      <c r="D523" s="3" t="s">
        <v>69</v>
      </c>
      <c r="E523" s="113">
        <f t="shared" ref="E523:E525" si="67">$G$1</f>
        <v>0.00002618254545</v>
      </c>
      <c r="F523" s="3" t="s">
        <v>92</v>
      </c>
      <c r="G523" s="43">
        <v>1.0</v>
      </c>
      <c r="H523" s="3" t="s">
        <v>93</v>
      </c>
      <c r="I523" s="60">
        <f>C521-(sum(C519:C520)*I524)</f>
        <v>-0.0002813329455</v>
      </c>
    </row>
    <row r="524">
      <c r="A524" s="3"/>
      <c r="B524" s="3" t="s">
        <v>72</v>
      </c>
      <c r="C524" s="112">
        <f>$G$1*((G524-G523)/G523)</f>
        <v>0.00002618254545</v>
      </c>
      <c r="D524" s="3" t="s">
        <v>72</v>
      </c>
      <c r="E524" s="113">
        <f t="shared" si="67"/>
        <v>0.00002618254545</v>
      </c>
      <c r="F524" s="3" t="s">
        <v>73</v>
      </c>
      <c r="G524" s="16">
        <f>G516-G515</f>
        <v>2</v>
      </c>
      <c r="H524" s="3"/>
      <c r="I524" s="114">
        <v>262.0</v>
      </c>
    </row>
    <row r="525">
      <c r="A525" s="3"/>
      <c r="B525" s="3" t="s">
        <v>74</v>
      </c>
      <c r="C525" s="112">
        <f>$G$1*((G524-G523)/G523)</f>
        <v>0.00002618254545</v>
      </c>
      <c r="D525" s="3" t="s">
        <v>74</v>
      </c>
      <c r="E525" s="113">
        <f t="shared" si="67"/>
        <v>0.00002618254545</v>
      </c>
      <c r="F525" s="3"/>
      <c r="G525" s="3"/>
      <c r="H525" s="3"/>
      <c r="I525" s="3"/>
    </row>
    <row r="526">
      <c r="A526" s="3"/>
      <c r="B526" s="61" t="s">
        <v>77</v>
      </c>
      <c r="C526" s="115">
        <f>(E521-(E519*I524))-sum(C523:C525)</f>
        <v>0.07544195491</v>
      </c>
      <c r="D526" s="61" t="s">
        <v>77</v>
      </c>
      <c r="E526" s="109">
        <f>E521-(sum(E519*I524))-sum(E523:E525)</f>
        <v>0.07544195491</v>
      </c>
      <c r="F526" s="53" t="s">
        <v>95</v>
      </c>
      <c r="G526" s="80">
        <f>ROUND(G524/G523,0)</f>
        <v>2</v>
      </c>
      <c r="H526" s="3"/>
      <c r="I526" s="3"/>
    </row>
    <row r="527">
      <c r="A527" s="49">
        <f>I524+A519</f>
        <v>35050</v>
      </c>
      <c r="B527" s="3" t="s">
        <v>80</v>
      </c>
      <c r="C527" s="112">
        <f>$G$1*((G524-G523)/G523)</f>
        <v>0.00002618254545</v>
      </c>
      <c r="D527" s="3" t="s">
        <v>115</v>
      </c>
      <c r="E527" s="112">
        <f>$G$1</f>
        <v>0.00002618254545</v>
      </c>
      <c r="F527" s="3"/>
      <c r="G527" s="3"/>
      <c r="H527" s="3"/>
      <c r="I527" s="3"/>
    </row>
    <row r="528">
      <c r="A528" s="3"/>
      <c r="B528" s="3" t="s">
        <v>116</v>
      </c>
      <c r="C528" s="116">
        <f>($G$1*10)+((128*5E-11)*(G526-1))</f>
        <v>0.0002618318545</v>
      </c>
      <c r="D528" s="3"/>
      <c r="E528" s="3"/>
      <c r="F528" s="3"/>
      <c r="G528" s="3"/>
      <c r="H528" s="3"/>
      <c r="I528" s="3"/>
    </row>
    <row r="529">
      <c r="A529" s="3"/>
      <c r="B529" s="61" t="s">
        <v>77</v>
      </c>
      <c r="C529" s="49">
        <f>C526-(sum(C527:C528))</f>
        <v>0.07515394051</v>
      </c>
      <c r="D529" s="61" t="s">
        <v>77</v>
      </c>
      <c r="E529" s="49">
        <f>E526-$E$35</f>
        <v>0.07541577236</v>
      </c>
      <c r="F529" s="3"/>
      <c r="G529" s="3"/>
      <c r="H529" s="3"/>
      <c r="I529" s="3"/>
    </row>
    <row r="530">
      <c r="A530" s="3"/>
      <c r="B530" s="3"/>
      <c r="C530" s="3"/>
      <c r="D530" s="3"/>
      <c r="E530" s="3"/>
      <c r="F530" s="3"/>
      <c r="G530" s="3"/>
      <c r="H530" s="3"/>
      <c r="I530" s="3"/>
    </row>
    <row r="531">
      <c r="A531" s="3"/>
      <c r="B531" s="3"/>
      <c r="C531" s="85"/>
      <c r="D531" s="3"/>
      <c r="E531" s="108"/>
      <c r="F531" s="3" t="s">
        <v>92</v>
      </c>
      <c r="G531" s="16">
        <v>1.0</v>
      </c>
      <c r="H531" s="3" t="s">
        <v>93</v>
      </c>
      <c r="I531" s="60">
        <f>C529-(sum(C527:C528)*262)</f>
        <v>-0.0003058322909</v>
      </c>
    </row>
    <row r="532">
      <c r="A532" s="3"/>
      <c r="B532" s="3"/>
      <c r="C532" s="85"/>
      <c r="D532" s="3"/>
      <c r="E532" s="108"/>
      <c r="F532" s="53" t="s">
        <v>73</v>
      </c>
      <c r="G532" s="117">
        <v>1.0</v>
      </c>
      <c r="H532" s="3"/>
      <c r="I532" s="66">
        <v>262.0</v>
      </c>
    </row>
    <row r="533">
      <c r="A533" s="3"/>
      <c r="B533" s="3"/>
      <c r="C533" s="85"/>
      <c r="D533" s="3"/>
      <c r="E533" s="85"/>
      <c r="F533" s="90" t="s">
        <v>94</v>
      </c>
      <c r="G533" s="3"/>
      <c r="H533" s="3"/>
      <c r="I533" s="3"/>
    </row>
    <row r="534">
      <c r="A534" s="49">
        <f>I532+A527</f>
        <v>35312</v>
      </c>
      <c r="B534" s="61"/>
      <c r="C534" s="88"/>
      <c r="D534" s="61" t="s">
        <v>77</v>
      </c>
      <c r="E534" s="49">
        <f>E529-(I532*E527)-E527</f>
        <v>0.06852976291</v>
      </c>
      <c r="F534" s="3" t="s">
        <v>95</v>
      </c>
      <c r="G534" s="95">
        <v>1.0</v>
      </c>
      <c r="H534" s="3"/>
      <c r="I534" s="3"/>
    </row>
    <row r="535">
      <c r="B535" s="3"/>
      <c r="D535" s="96" t="s">
        <v>96</v>
      </c>
      <c r="F535" s="3"/>
      <c r="G535" s="3"/>
      <c r="H535" s="3"/>
      <c r="I535" s="3"/>
    </row>
    <row r="536">
      <c r="A536" s="3"/>
      <c r="B536" s="3"/>
      <c r="C536" s="89"/>
      <c r="D536" s="3"/>
      <c r="E536" s="3"/>
      <c r="F536" s="3"/>
      <c r="G536" s="3"/>
      <c r="H536" s="3"/>
      <c r="I536" s="3"/>
    </row>
    <row r="537">
      <c r="A537" s="3"/>
      <c r="B537" s="61"/>
      <c r="C537" s="49"/>
      <c r="D537" s="61"/>
      <c r="E537" s="49"/>
      <c r="F537" s="3"/>
      <c r="G537" s="3"/>
      <c r="H537" s="3"/>
      <c r="I537" s="3"/>
    </row>
  </sheetData>
  <drawing r:id="rId2"/>
  <legacy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9900"/>
    <outlinePr summaryBelow="0" summaryRight="0"/>
  </sheetPr>
  <sheetViews>
    <sheetView workbookViewId="0"/>
  </sheetViews>
  <sheetFormatPr customHeight="1" defaultColWidth="12.63" defaultRowHeight="15.75"/>
  <sheetData>
    <row r="1">
      <c r="A1" s="11" t="s">
        <v>117</v>
      </c>
      <c r="B1" s="3"/>
      <c r="C1" s="60">
        <v>1.0</v>
      </c>
      <c r="D1" s="3"/>
      <c r="E1" s="97" t="s">
        <v>90</v>
      </c>
      <c r="F1" s="84">
        <f>Overview!H5*128</f>
        <v>0.00002618254545</v>
      </c>
    </row>
    <row r="2">
      <c r="A2" s="3"/>
      <c r="B2" s="3" t="s">
        <v>76</v>
      </c>
      <c r="C2" s="85">
        <f>(F1*2)</f>
        <v>0.00005236509091</v>
      </c>
      <c r="D2" s="3"/>
      <c r="E2" s="3"/>
      <c r="F2" s="3"/>
    </row>
    <row r="3">
      <c r="A3" s="3"/>
      <c r="B3" s="61" t="s">
        <v>77</v>
      </c>
      <c r="C3" s="88">
        <f>C1-C2</f>
        <v>0.9999476349</v>
      </c>
      <c r="D3" s="3"/>
      <c r="E3" s="3"/>
      <c r="F3" s="3"/>
    </row>
    <row r="4">
      <c r="A4" s="61" t="s">
        <v>98</v>
      </c>
      <c r="B4" s="3" t="s">
        <v>80</v>
      </c>
      <c r="C4" s="85">
        <f>(F1*2)</f>
        <v>0.00005236509091</v>
      </c>
      <c r="D4" s="3"/>
      <c r="E4" s="3"/>
      <c r="F4" s="3"/>
    </row>
    <row r="5">
      <c r="A5" s="60"/>
      <c r="B5" s="61" t="s">
        <v>77</v>
      </c>
      <c r="C5" s="49">
        <f>C3-(sum(C4))</f>
        <v>0.9998952698</v>
      </c>
      <c r="D5" s="3"/>
      <c r="F5" s="3"/>
    </row>
    <row r="6">
      <c r="A6" s="3">
        <f>round(C6/C4,0)</f>
        <v>19094</v>
      </c>
      <c r="B6" s="3"/>
      <c r="C6" s="118">
        <f>C5-C4</f>
        <v>0.9998429047</v>
      </c>
      <c r="D6" s="98" t="s">
        <v>118</v>
      </c>
      <c r="E6" s="3"/>
      <c r="F6" s="3"/>
    </row>
    <row r="7">
      <c r="A7" s="98" t="s">
        <v>119</v>
      </c>
      <c r="B7" s="61" t="s">
        <v>77</v>
      </c>
      <c r="C7" s="119">
        <f>C6-(C4*A6)</f>
        <v>-0.00001614109091</v>
      </c>
      <c r="D7" s="3"/>
      <c r="E7" s="3"/>
      <c r="F7" s="3"/>
    </row>
    <row r="8">
      <c r="A8" s="3">
        <f>19094+1</f>
        <v>19095</v>
      </c>
      <c r="B8" s="3"/>
      <c r="C8" s="50" t="s">
        <v>101</v>
      </c>
      <c r="D8" s="3"/>
      <c r="E8" s="3"/>
      <c r="F8" s="3"/>
    </row>
  </sheetData>
  <drawing r:id="rId2"/>
  <legacyDrawing r:id="rId3"/>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sheetPr>
  <sheetViews>
    <sheetView workbookViewId="0"/>
  </sheetViews>
  <sheetFormatPr customHeight="1" defaultColWidth="12.63" defaultRowHeight="15.75"/>
  <sheetData>
    <row r="1">
      <c r="A1" s="24" t="s">
        <v>120</v>
      </c>
      <c r="B1" s="35" t="s">
        <v>64</v>
      </c>
      <c r="C1" s="36">
        <v>1.0</v>
      </c>
      <c r="D1" s="4" t="s">
        <v>65</v>
      </c>
      <c r="E1" s="43">
        <v>1.0</v>
      </c>
      <c r="F1" s="69" t="s">
        <v>90</v>
      </c>
      <c r="G1" s="84">
        <f>Overview!H5*128</f>
        <v>0.00002618254545</v>
      </c>
      <c r="H1" s="39" t="s">
        <v>67</v>
      </c>
      <c r="I1" s="7" t="s">
        <v>68</v>
      </c>
      <c r="J1" s="3"/>
      <c r="K1" s="3"/>
    </row>
    <row r="2">
      <c r="B2" s="8" t="s">
        <v>69</v>
      </c>
      <c r="C2" s="40">
        <f>$G$1</f>
        <v>0.00002618254545</v>
      </c>
      <c r="D2" s="8" t="s">
        <v>69</v>
      </c>
      <c r="E2" s="99">
        <f>$G$1</f>
        <v>0.00002618254545</v>
      </c>
      <c r="F2" s="8" t="s">
        <v>70</v>
      </c>
      <c r="G2" s="16">
        <f>0.05*200</f>
        <v>10</v>
      </c>
      <c r="H2" s="3"/>
      <c r="I2" s="7" t="s">
        <v>71</v>
      </c>
      <c r="J2" s="3"/>
      <c r="K2" s="3"/>
    </row>
    <row r="3">
      <c r="B3" s="8" t="s">
        <v>72</v>
      </c>
      <c r="C3" s="100">
        <f>($G$1*(($G$3-$G$2)/$G$2))*$G$5</f>
        <v>0.000000002947286854</v>
      </c>
      <c r="D3" s="8" t="s">
        <v>72</v>
      </c>
      <c r="E3" s="99">
        <f>$G$1*G5</f>
        <v>0.0000000001551203607</v>
      </c>
      <c r="F3" s="8" t="s">
        <v>73</v>
      </c>
      <c r="G3" s="43">
        <v>200.0</v>
      </c>
      <c r="H3" s="3"/>
      <c r="I3" s="3"/>
      <c r="J3" s="3"/>
      <c r="K3" s="3"/>
    </row>
    <row r="4">
      <c r="B4" s="8" t="s">
        <v>74</v>
      </c>
      <c r="C4" s="40">
        <f>$G$1*(($G$3-$G$2)/$G$2)</f>
        <v>0.0004974683636</v>
      </c>
      <c r="D4" s="8" t="s">
        <v>74</v>
      </c>
      <c r="E4" s="99">
        <f>$G$1</f>
        <v>0.00002618254545</v>
      </c>
      <c r="F4" s="8" t="s">
        <v>75</v>
      </c>
      <c r="G4" s="16">
        <f>sum(C7+C8)+sum(C2:C5)</f>
        <v>0.001073609221</v>
      </c>
      <c r="H4" s="8" t="s">
        <v>67</v>
      </c>
      <c r="I4" s="3"/>
      <c r="J4" s="3"/>
      <c r="K4" s="3"/>
    </row>
    <row r="5">
      <c r="A5" s="55"/>
      <c r="B5" s="8" t="s">
        <v>76</v>
      </c>
      <c r="C5" s="40">
        <f>($G$1*2)*$G$5</f>
        <v>0.0000000003102407215</v>
      </c>
      <c r="D5" s="3"/>
      <c r="E5" s="54"/>
      <c r="F5" s="8" t="s">
        <v>22</v>
      </c>
      <c r="G5" s="16">
        <f>0.000041472/7</f>
        <v>0.000005924571429</v>
      </c>
      <c r="H5" s="3"/>
      <c r="I5" s="3"/>
      <c r="J5" s="3"/>
      <c r="K5" s="3"/>
    </row>
    <row r="6">
      <c r="A6" s="55"/>
      <c r="B6" s="4" t="s">
        <v>77</v>
      </c>
      <c r="C6" s="46">
        <f>C1-(SUM(C2:C5))</f>
        <v>0.9994763458</v>
      </c>
      <c r="D6" s="4" t="s">
        <v>77</v>
      </c>
      <c r="E6" s="101">
        <f>1-(sum(E2:E4))</f>
        <v>0.9999476348</v>
      </c>
      <c r="F6" s="58" t="s">
        <v>78</v>
      </c>
      <c r="G6" s="102">
        <v>3.6029E-9</v>
      </c>
      <c r="H6" s="8" t="s">
        <v>79</v>
      </c>
      <c r="I6" s="3"/>
      <c r="J6" s="3"/>
      <c r="K6" s="3"/>
    </row>
    <row r="7">
      <c r="A7" s="55">
        <v>1.0</v>
      </c>
      <c r="B7" s="8" t="s">
        <v>80</v>
      </c>
      <c r="C7" s="40">
        <f>($G$1*((($G$3-$G$2)/$G$2)+1))</f>
        <v>0.0005236509091</v>
      </c>
      <c r="D7" s="8" t="s">
        <v>81</v>
      </c>
      <c r="E7" s="40">
        <f>$G$1+$G$6</f>
        <v>0.00002618614835</v>
      </c>
      <c r="F7" s="3"/>
      <c r="G7" s="3"/>
      <c r="H7" s="3"/>
      <c r="I7" s="3"/>
      <c r="J7" s="3"/>
      <c r="K7" s="3"/>
    </row>
    <row r="8">
      <c r="B8" s="8" t="s">
        <v>82</v>
      </c>
      <c r="C8" s="40">
        <f>$G$1+((128*5E-11)*19)</f>
        <v>0.00002630414545</v>
      </c>
      <c r="D8" s="3"/>
      <c r="E8" s="3"/>
      <c r="F8" s="3"/>
      <c r="G8" s="3"/>
      <c r="H8" s="3"/>
      <c r="I8" s="3"/>
      <c r="J8" s="3"/>
      <c r="K8" s="3"/>
    </row>
    <row r="9">
      <c r="B9" s="4" t="s">
        <v>77</v>
      </c>
      <c r="C9" s="49">
        <f>C6-(sum(C7:C8))</f>
        <v>0.9989263908</v>
      </c>
      <c r="D9" s="4" t="s">
        <v>77</v>
      </c>
      <c r="E9" s="49">
        <f>E6-$E$7</f>
        <v>0.9999214486</v>
      </c>
      <c r="F9" s="3"/>
      <c r="G9" s="3"/>
      <c r="H9" s="3"/>
      <c r="I9" s="3"/>
      <c r="J9" s="3"/>
      <c r="K9" s="3"/>
    </row>
    <row r="10">
      <c r="B10" s="8" t="s">
        <v>114</v>
      </c>
      <c r="C10" s="107" t="str">
        <f>IF(C9&gt;=$G$4, "Continue", "Re-Elect")</f>
        <v>Continue</v>
      </c>
      <c r="D10" s="8"/>
      <c r="E10" s="3"/>
      <c r="F10" s="3"/>
      <c r="G10" s="3"/>
      <c r="H10" s="3"/>
      <c r="I10" s="3"/>
      <c r="J10" s="3"/>
      <c r="K10" s="3"/>
    </row>
    <row r="11">
      <c r="B11" s="81" t="s">
        <v>103</v>
      </c>
      <c r="C11" s="51"/>
      <c r="D11" s="3"/>
      <c r="E11" s="3"/>
      <c r="F11" s="52"/>
      <c r="G11" s="53"/>
      <c r="H11" s="3"/>
      <c r="I11" s="3"/>
      <c r="J11" s="3"/>
      <c r="K11" s="3"/>
    </row>
    <row r="12">
      <c r="A12" s="55"/>
      <c r="B12" s="35" t="s">
        <v>64</v>
      </c>
      <c r="C12" s="3"/>
      <c r="D12" s="4" t="s">
        <v>65</v>
      </c>
      <c r="E12" s="54"/>
      <c r="F12" s="8" t="s">
        <v>70</v>
      </c>
      <c r="G12" s="16">
        <f>ROUND(0.05*G13,0)</f>
        <v>10</v>
      </c>
      <c r="H12" s="4" t="s">
        <v>84</v>
      </c>
      <c r="I12" s="36">
        <f>C9-(J12*sum(C7:C8))</f>
        <v>0.9983764357</v>
      </c>
      <c r="J12" s="11">
        <v>1.0</v>
      </c>
      <c r="K12" s="98" t="s">
        <v>104</v>
      </c>
    </row>
    <row r="13">
      <c r="A13" s="55"/>
      <c r="B13" s="8" t="s">
        <v>69</v>
      </c>
      <c r="C13" s="40">
        <f>$G$1</f>
        <v>0.00002618254545</v>
      </c>
      <c r="D13" s="8" t="s">
        <v>69</v>
      </c>
      <c r="E13" s="99">
        <f>$E$2</f>
        <v>0.00002618254545</v>
      </c>
      <c r="F13" s="8" t="s">
        <v>73</v>
      </c>
      <c r="G13" s="92">
        <v>200.0</v>
      </c>
      <c r="H13" s="3" t="s">
        <v>69</v>
      </c>
      <c r="I13" s="57">
        <f>$E$2</f>
        <v>0.00002618254545</v>
      </c>
      <c r="J13" s="3"/>
      <c r="K13" s="3"/>
    </row>
    <row r="14">
      <c r="B14" s="8" t="s">
        <v>72</v>
      </c>
      <c r="C14" s="40">
        <f>($G$1*(($G$13-$G$12)/$G$12))*$G$5</f>
        <v>0.000000002947286854</v>
      </c>
      <c r="D14" s="8" t="s">
        <v>72</v>
      </c>
      <c r="E14" s="99">
        <f>$E$3</f>
        <v>0.0000000001551203607</v>
      </c>
      <c r="F14" s="58" t="s">
        <v>75</v>
      </c>
      <c r="G14" s="59">
        <f>sum(C13:C16)+sum(C18:C19)</f>
        <v>0.001074761221</v>
      </c>
      <c r="H14" s="3" t="s">
        <v>72</v>
      </c>
      <c r="I14" s="57">
        <f>$E$3</f>
        <v>0.0000000001551203607</v>
      </c>
      <c r="J14" s="3"/>
      <c r="K14" s="3"/>
    </row>
    <row r="15">
      <c r="A15" s="55"/>
      <c r="B15" s="8" t="s">
        <v>74</v>
      </c>
      <c r="C15" s="40">
        <f>($G$1*(($G$13-$G$12)/$G$12))</f>
        <v>0.0004974683636</v>
      </c>
      <c r="D15" s="8" t="s">
        <v>74</v>
      </c>
      <c r="E15" s="40">
        <f>$G$1</f>
        <v>0.00002618254545</v>
      </c>
      <c r="F15" s="8"/>
      <c r="G15" s="3"/>
      <c r="H15" s="8" t="s">
        <v>74</v>
      </c>
      <c r="I15" s="57">
        <f>$G$1</f>
        <v>0.00002618254545</v>
      </c>
      <c r="J15" s="3"/>
      <c r="K15" s="3"/>
    </row>
    <row r="16">
      <c r="A16" s="55"/>
      <c r="B16" s="8" t="s">
        <v>76</v>
      </c>
      <c r="C16" s="40">
        <f>$C$5</f>
        <v>0.0000000003102407215</v>
      </c>
      <c r="D16" s="3"/>
      <c r="E16" s="3"/>
      <c r="F16" s="3"/>
      <c r="G16" s="3"/>
      <c r="H16" s="3"/>
      <c r="I16" s="3"/>
      <c r="J16" s="8"/>
      <c r="K16" s="8"/>
    </row>
    <row r="17">
      <c r="A17" s="55"/>
      <c r="B17" s="4" t="s">
        <v>77</v>
      </c>
      <c r="C17" s="46">
        <f>(E9-(E7*J12))-sum(C13:C16)</f>
        <v>0.9993716083</v>
      </c>
      <c r="D17" s="4" t="s">
        <v>77</v>
      </c>
      <c r="E17" s="45">
        <f>(E9-(J12*E7))-(sum(E13:E15))</f>
        <v>0.9998428972</v>
      </c>
      <c r="F17" s="8"/>
      <c r="G17" s="8"/>
      <c r="H17" s="4" t="s">
        <v>77</v>
      </c>
      <c r="I17" s="49">
        <f>(I12-(sum(I13:I15)))</f>
        <v>0.9983240705</v>
      </c>
      <c r="J17" s="3"/>
      <c r="K17" s="3"/>
    </row>
    <row r="18">
      <c r="A18" s="14">
        <f>A7+J12</f>
        <v>2</v>
      </c>
      <c r="B18" s="8" t="s">
        <v>80</v>
      </c>
      <c r="C18" s="40">
        <f>($G$1*((($G$3-$G$2)/$G$2)+1))</f>
        <v>0.0005236509091</v>
      </c>
      <c r="D18" s="8" t="s">
        <v>81</v>
      </c>
      <c r="E18" s="40">
        <f>$E$7</f>
        <v>0.00002618614835</v>
      </c>
      <c r="F18" s="3"/>
      <c r="G18" s="51"/>
      <c r="H18" s="3" t="s">
        <v>81</v>
      </c>
      <c r="I18" s="57">
        <f>$E$7</f>
        <v>0.00002618614835</v>
      </c>
      <c r="J18" s="60"/>
      <c r="K18" s="3"/>
    </row>
    <row r="19">
      <c r="B19" s="8" t="s">
        <v>82</v>
      </c>
      <c r="C19" s="40">
        <f>$G$1+((128*5E-11)*(G13-1))</f>
        <v>0.00002745614545</v>
      </c>
      <c r="D19" s="3"/>
      <c r="E19" s="3"/>
      <c r="F19" s="3"/>
      <c r="G19" s="3"/>
      <c r="H19" s="8"/>
      <c r="I19" s="3"/>
      <c r="J19" s="8"/>
      <c r="K19" s="3"/>
    </row>
    <row r="20">
      <c r="B20" s="4" t="s">
        <v>77</v>
      </c>
      <c r="C20" s="49">
        <f>C17-(sum(C18:C19))</f>
        <v>0.9988205012</v>
      </c>
      <c r="D20" s="4" t="s">
        <v>77</v>
      </c>
      <c r="E20" s="49">
        <f>E17-$E$7</f>
        <v>0.9998167111</v>
      </c>
      <c r="F20" s="8"/>
      <c r="G20" s="3"/>
      <c r="H20" s="61" t="s">
        <v>77</v>
      </c>
      <c r="I20" s="49">
        <f>I17-$E$7</f>
        <v>0.9982978843</v>
      </c>
      <c r="J20" s="60">
        <f>I20-(I18*42)</f>
        <v>0.9971980661</v>
      </c>
      <c r="K20" s="3"/>
    </row>
    <row r="21">
      <c r="J21" s="24" t="s">
        <v>86</v>
      </c>
      <c r="K21" s="24">
        <v>1.0</v>
      </c>
    </row>
    <row r="22">
      <c r="A22" s="55"/>
      <c r="B22" s="35" t="s">
        <v>64</v>
      </c>
      <c r="C22" s="3"/>
      <c r="D22" s="4" t="s">
        <v>65</v>
      </c>
      <c r="E22" s="54"/>
      <c r="F22" s="8" t="s">
        <v>70</v>
      </c>
      <c r="G22" s="16">
        <f>ROUND(0.05*G23,0)</f>
        <v>10</v>
      </c>
      <c r="H22" s="98" t="s">
        <v>105</v>
      </c>
      <c r="I22" s="36">
        <f>C20-(J22*sum(C18:C19))</f>
        <v>0.9982693942</v>
      </c>
      <c r="J22" s="11">
        <v>1.0</v>
      </c>
      <c r="K22" s="4" t="s">
        <v>84</v>
      </c>
      <c r="L22" s="36"/>
    </row>
    <row r="23">
      <c r="A23" s="55"/>
      <c r="B23" s="8" t="s">
        <v>69</v>
      </c>
      <c r="C23" s="40">
        <f>$G$1</f>
        <v>0.00002618254545</v>
      </c>
      <c r="D23" s="8" t="s">
        <v>69</v>
      </c>
      <c r="E23" s="99">
        <f>$E$2</f>
        <v>0.00002618254545</v>
      </c>
      <c r="F23" s="8" t="s">
        <v>73</v>
      </c>
      <c r="G23" s="92">
        <f>200-K21</f>
        <v>199</v>
      </c>
      <c r="H23" s="3" t="s">
        <v>69</v>
      </c>
      <c r="I23" s="57">
        <f>$E$2</f>
        <v>0.00002618254545</v>
      </c>
      <c r="J23" s="3"/>
      <c r="K23" s="3" t="s">
        <v>69</v>
      </c>
      <c r="L23" s="57">
        <f>$E$2</f>
        <v>0.00002618254545</v>
      </c>
    </row>
    <row r="24">
      <c r="B24" s="8" t="s">
        <v>72</v>
      </c>
      <c r="C24" s="40">
        <f>($G$1*((G23-G22)/G22))*$G$5</f>
        <v>0.000000002931774818</v>
      </c>
      <c r="D24" s="8" t="s">
        <v>72</v>
      </c>
      <c r="E24" s="99">
        <f>$E$3</f>
        <v>0.0000000001551203607</v>
      </c>
      <c r="F24" s="58" t="s">
        <v>75</v>
      </c>
      <c r="G24" s="59">
        <f>sum(C23:C26)+sum(C28:C29)</f>
        <v>0.001069518297</v>
      </c>
      <c r="H24" s="3" t="s">
        <v>72</v>
      </c>
      <c r="I24" s="57">
        <f>$E$3</f>
        <v>0.0000000001551203607</v>
      </c>
      <c r="J24" s="3"/>
      <c r="K24" s="3" t="s">
        <v>72</v>
      </c>
      <c r="L24" s="57">
        <f>$E$3</f>
        <v>0.0000000001551203607</v>
      </c>
    </row>
    <row r="25">
      <c r="A25" s="55"/>
      <c r="B25" s="8" t="s">
        <v>74</v>
      </c>
      <c r="C25" s="40">
        <f>($G$1*((G23-G22)/G22))</f>
        <v>0.0004948501091</v>
      </c>
      <c r="D25" s="8" t="s">
        <v>74</v>
      </c>
      <c r="E25" s="40">
        <f>$G$1</f>
        <v>0.00002618254545</v>
      </c>
      <c r="F25" s="8"/>
      <c r="G25" s="3"/>
      <c r="H25" s="8" t="s">
        <v>74</v>
      </c>
      <c r="I25" s="57">
        <f>$G$1</f>
        <v>0.00002618254545</v>
      </c>
      <c r="J25" s="3"/>
      <c r="K25" s="8" t="s">
        <v>74</v>
      </c>
      <c r="L25" s="57">
        <f>$G$1</f>
        <v>0.00002618254545</v>
      </c>
    </row>
    <row r="26">
      <c r="A26" s="55"/>
      <c r="B26" s="8" t="s">
        <v>76</v>
      </c>
      <c r="C26" s="40">
        <f>$C$5</f>
        <v>0.0000000003102407215</v>
      </c>
      <c r="D26" s="3"/>
      <c r="E26" s="3"/>
      <c r="F26" s="3"/>
      <c r="G26" s="3"/>
      <c r="H26" s="3"/>
      <c r="I26" s="3"/>
      <c r="J26" s="8"/>
      <c r="K26" s="3"/>
      <c r="L26" s="3"/>
    </row>
    <row r="27">
      <c r="A27" s="55"/>
      <c r="B27" s="4" t="s">
        <v>77</v>
      </c>
      <c r="C27" s="46">
        <f>(E20-(E18*J22))-sum(C23:C26)</f>
        <v>0.999269489</v>
      </c>
      <c r="D27" s="4" t="s">
        <v>77</v>
      </c>
      <c r="E27" s="45">
        <f>(E20-(J22*E18))-(sum(E23:E25))</f>
        <v>0.9997381597</v>
      </c>
      <c r="F27" s="8"/>
      <c r="G27" s="8"/>
      <c r="H27" s="4" t="s">
        <v>77</v>
      </c>
      <c r="I27" s="49">
        <f>(I22-(sum(I23:I25)))</f>
        <v>0.9982170289</v>
      </c>
      <c r="J27" s="3"/>
      <c r="K27" s="4" t="s">
        <v>77</v>
      </c>
      <c r="L27" s="49">
        <f>(I20-(sum(L23:L25)*J22))</f>
        <v>0.9982455191</v>
      </c>
    </row>
    <row r="28">
      <c r="A28" s="14">
        <f>A18+J22</f>
        <v>3</v>
      </c>
      <c r="B28" s="8" t="s">
        <v>80</v>
      </c>
      <c r="C28" s="40">
        <f>($G$1*(((G23-G22)/G22)+1))</f>
        <v>0.0005210326545</v>
      </c>
      <c r="D28" s="8" t="s">
        <v>81</v>
      </c>
      <c r="E28" s="40">
        <f>$E$7</f>
        <v>0.00002618614835</v>
      </c>
      <c r="F28" s="3"/>
      <c r="G28" s="51"/>
      <c r="H28" s="3" t="s">
        <v>81</v>
      </c>
      <c r="I28" s="57">
        <f>$E$7</f>
        <v>0.00002618614835</v>
      </c>
      <c r="J28" s="60"/>
      <c r="K28" s="3" t="s">
        <v>81</v>
      </c>
      <c r="L28" s="57">
        <f>$E$7</f>
        <v>0.00002618614835</v>
      </c>
    </row>
    <row r="29">
      <c r="B29" s="8" t="s">
        <v>82</v>
      </c>
      <c r="C29" s="40">
        <f>$G$1+((128*5E-11)*(G23-1))</f>
        <v>0.00002744974545</v>
      </c>
      <c r="D29" s="3"/>
      <c r="E29" s="3"/>
      <c r="F29" s="3"/>
      <c r="G29" s="3"/>
      <c r="H29" s="8"/>
      <c r="I29" s="3"/>
      <c r="J29" s="8"/>
      <c r="K29" s="8"/>
      <c r="L29" s="3"/>
    </row>
    <row r="30">
      <c r="B30" s="4" t="s">
        <v>77</v>
      </c>
      <c r="C30" s="49">
        <f>C27-(sum(C28:C29))</f>
        <v>0.9987210066</v>
      </c>
      <c r="D30" s="4" t="s">
        <v>77</v>
      </c>
      <c r="E30" s="49">
        <f>E27-$E$7</f>
        <v>0.9997119735</v>
      </c>
      <c r="F30" s="8"/>
      <c r="G30" s="3"/>
      <c r="H30" s="61" t="s">
        <v>77</v>
      </c>
      <c r="I30" s="49">
        <f>I27-$E$7</f>
        <v>0.9981908428</v>
      </c>
      <c r="J30" s="60">
        <f>I30-(I28*42)</f>
        <v>0.9970910246</v>
      </c>
      <c r="K30" s="61" t="s">
        <v>77</v>
      </c>
      <c r="L30" s="49">
        <f>L27-$E$7</f>
        <v>0.9982193329</v>
      </c>
    </row>
    <row r="31">
      <c r="J31" s="24" t="s">
        <v>86</v>
      </c>
      <c r="K31" s="24">
        <v>2.0</v>
      </c>
    </row>
    <row r="32">
      <c r="A32" s="55"/>
      <c r="B32" s="35" t="s">
        <v>64</v>
      </c>
      <c r="C32" s="3"/>
      <c r="D32" s="4" t="s">
        <v>65</v>
      </c>
      <c r="E32" s="54"/>
      <c r="F32" s="8" t="s">
        <v>70</v>
      </c>
      <c r="G32" s="16">
        <f>ROUND(0.05*G33,0)</f>
        <v>10</v>
      </c>
      <c r="H32" s="98" t="s">
        <v>107</v>
      </c>
      <c r="I32" s="36">
        <f>C30-(J32*sum(C28:C29))</f>
        <v>0.9981725242</v>
      </c>
      <c r="J32" s="11">
        <v>1.0</v>
      </c>
      <c r="K32" s="98" t="s">
        <v>105</v>
      </c>
      <c r="L32" s="36"/>
      <c r="M32" s="4" t="s">
        <v>84</v>
      </c>
      <c r="N32" s="36"/>
    </row>
    <row r="33">
      <c r="A33" s="55"/>
      <c r="B33" s="8" t="s">
        <v>69</v>
      </c>
      <c r="C33" s="40">
        <f>$G$1</f>
        <v>0.00002618254545</v>
      </c>
      <c r="D33" s="8" t="s">
        <v>69</v>
      </c>
      <c r="E33" s="99">
        <f>$E$2</f>
        <v>0.00002618254545</v>
      </c>
      <c r="F33" s="8" t="s">
        <v>73</v>
      </c>
      <c r="G33" s="92">
        <f>200-K31</f>
        <v>198</v>
      </c>
      <c r="H33" s="3" t="s">
        <v>69</v>
      </c>
      <c r="I33" s="57">
        <f>$E$2</f>
        <v>0.00002618254545</v>
      </c>
      <c r="J33" s="3"/>
      <c r="K33" s="3" t="s">
        <v>69</v>
      </c>
      <c r="L33" s="57">
        <f>$E$2</f>
        <v>0.00002618254545</v>
      </c>
      <c r="M33" s="3" t="s">
        <v>69</v>
      </c>
      <c r="N33" s="57">
        <f>$E$2</f>
        <v>0.00002618254545</v>
      </c>
    </row>
    <row r="34">
      <c r="B34" s="8" t="s">
        <v>72</v>
      </c>
      <c r="C34" s="40">
        <f>($G$1*((G33-G32)/G32))*$G$5</f>
        <v>0.000000002916262782</v>
      </c>
      <c r="D34" s="8" t="s">
        <v>72</v>
      </c>
      <c r="E34" s="99">
        <f>$E$3</f>
        <v>0.0000000001551203607</v>
      </c>
      <c r="F34" s="58" t="s">
        <v>75</v>
      </c>
      <c r="G34" s="59">
        <f>sum(C33:C36)+sum(C38:C39)</f>
        <v>0.001064275372</v>
      </c>
      <c r="H34" s="3" t="s">
        <v>72</v>
      </c>
      <c r="I34" s="57">
        <f>$E$3</f>
        <v>0.0000000001551203607</v>
      </c>
      <c r="J34" s="3"/>
      <c r="K34" s="3" t="s">
        <v>72</v>
      </c>
      <c r="L34" s="57">
        <f>$E$3</f>
        <v>0.0000000001551203607</v>
      </c>
      <c r="M34" s="3" t="s">
        <v>72</v>
      </c>
      <c r="N34" s="57">
        <f>$E$3</f>
        <v>0.0000000001551203607</v>
      </c>
    </row>
    <row r="35">
      <c r="A35" s="55"/>
      <c r="B35" s="8" t="s">
        <v>74</v>
      </c>
      <c r="C35" s="40">
        <f>($G$1*((G33-G32)/G32))</f>
        <v>0.0004922318545</v>
      </c>
      <c r="D35" s="8" t="s">
        <v>74</v>
      </c>
      <c r="E35" s="40">
        <f>$G$1</f>
        <v>0.00002618254545</v>
      </c>
      <c r="F35" s="8"/>
      <c r="G35" s="3"/>
      <c r="H35" s="8" t="s">
        <v>74</v>
      </c>
      <c r="I35" s="57">
        <f>$G$1</f>
        <v>0.00002618254545</v>
      </c>
      <c r="J35" s="3"/>
      <c r="K35" s="8" t="s">
        <v>74</v>
      </c>
      <c r="L35" s="57">
        <f>$G$1</f>
        <v>0.00002618254545</v>
      </c>
      <c r="M35" s="8" t="s">
        <v>74</v>
      </c>
      <c r="N35" s="57">
        <f>$G$1</f>
        <v>0.00002618254545</v>
      </c>
    </row>
    <row r="36">
      <c r="A36" s="55"/>
      <c r="B36" s="8" t="s">
        <v>76</v>
      </c>
      <c r="C36" s="40">
        <f>$C$5</f>
        <v>0.0000000003102407215</v>
      </c>
      <c r="D36" s="3"/>
      <c r="E36" s="3"/>
      <c r="F36" s="3"/>
      <c r="G36" s="3"/>
      <c r="H36" s="3"/>
      <c r="I36" s="3"/>
      <c r="J36" s="8"/>
      <c r="K36" s="3"/>
      <c r="L36" s="3"/>
      <c r="M36" s="3"/>
      <c r="N36" s="3"/>
    </row>
    <row r="37">
      <c r="A37" s="55"/>
      <c r="B37" s="4" t="s">
        <v>77</v>
      </c>
      <c r="C37" s="46">
        <f>(E30-(E28*J32))-sum(C33:C36)</f>
        <v>0.9991673697</v>
      </c>
      <c r="D37" s="4" t="s">
        <v>77</v>
      </c>
      <c r="E37" s="45">
        <f>(E30-(J32*E28))-(sum(E33:E35))</f>
        <v>0.9996334221</v>
      </c>
      <c r="F37" s="8"/>
      <c r="G37" s="8"/>
      <c r="H37" s="4" t="s">
        <v>77</v>
      </c>
      <c r="I37" s="49">
        <f>(I32-(sum(I33:I35)))</f>
        <v>0.998120159</v>
      </c>
      <c r="J37" s="3"/>
      <c r="K37" s="4" t="s">
        <v>77</v>
      </c>
      <c r="L37" s="49">
        <f>(I30-(sum(L33:L35)*J32))</f>
        <v>0.9981384775</v>
      </c>
      <c r="M37" s="4" t="s">
        <v>77</v>
      </c>
      <c r="N37" s="49">
        <f>(L30-(sum(N33:N35)*$J$32))</f>
        <v>0.9981669677</v>
      </c>
    </row>
    <row r="38">
      <c r="A38" s="14">
        <f>A28+J32</f>
        <v>4</v>
      </c>
      <c r="B38" s="8" t="s">
        <v>80</v>
      </c>
      <c r="C38" s="40">
        <f>($G$1*(((G33-G32)/G32)+1))</f>
        <v>0.0005184144</v>
      </c>
      <c r="D38" s="8" t="s">
        <v>81</v>
      </c>
      <c r="E38" s="40">
        <f>$E$7</f>
        <v>0.00002618614835</v>
      </c>
      <c r="F38" s="3"/>
      <c r="G38" s="51"/>
      <c r="H38" s="3" t="s">
        <v>81</v>
      </c>
      <c r="I38" s="57">
        <f>$E$7</f>
        <v>0.00002618614835</v>
      </c>
      <c r="J38" s="60"/>
      <c r="K38" s="3" t="s">
        <v>81</v>
      </c>
      <c r="L38" s="57">
        <f>$E$7</f>
        <v>0.00002618614835</v>
      </c>
      <c r="M38" s="3" t="s">
        <v>81</v>
      </c>
      <c r="N38" s="57">
        <f>$E$7</f>
        <v>0.00002618614835</v>
      </c>
    </row>
    <row r="39">
      <c r="B39" s="8" t="s">
        <v>82</v>
      </c>
      <c r="C39" s="40">
        <f>$G$1+((128*5E-11)*(G33-1))</f>
        <v>0.00002744334545</v>
      </c>
      <c r="D39" s="3"/>
      <c r="E39" s="3"/>
      <c r="F39" s="3"/>
      <c r="G39" s="3"/>
      <c r="H39" s="8"/>
      <c r="I39" s="3"/>
      <c r="J39" s="8"/>
      <c r="K39" s="8"/>
      <c r="L39" s="3"/>
      <c r="M39" s="8"/>
      <c r="N39" s="3"/>
    </row>
    <row r="40">
      <c r="B40" s="4" t="s">
        <v>77</v>
      </c>
      <c r="C40" s="49">
        <f>C37-(sum(C38:C39))</f>
        <v>0.998621512</v>
      </c>
      <c r="D40" s="4" t="s">
        <v>77</v>
      </c>
      <c r="E40" s="49">
        <f>E37-$E$7</f>
        <v>0.999607236</v>
      </c>
      <c r="F40" s="8"/>
      <c r="G40" s="3"/>
      <c r="H40" s="61" t="s">
        <v>77</v>
      </c>
      <c r="I40" s="49">
        <f>I37-$E$7</f>
        <v>0.9980939728</v>
      </c>
      <c r="J40" s="60">
        <f>I40-(I38*42)</f>
        <v>0.9969941546</v>
      </c>
      <c r="K40" s="61" t="s">
        <v>77</v>
      </c>
      <c r="L40" s="49">
        <f>L37-$E$7</f>
        <v>0.9981122914</v>
      </c>
      <c r="M40" s="61" t="s">
        <v>77</v>
      </c>
      <c r="N40" s="49">
        <f>N37-$E$7</f>
        <v>0.9981407815</v>
      </c>
    </row>
    <row r="41">
      <c r="J41" s="24" t="s">
        <v>86</v>
      </c>
      <c r="K41" s="24">
        <v>3.0</v>
      </c>
    </row>
    <row r="42">
      <c r="A42" s="55"/>
      <c r="B42" s="35" t="s">
        <v>64</v>
      </c>
      <c r="C42" s="3"/>
      <c r="D42" s="4" t="s">
        <v>65</v>
      </c>
      <c r="E42" s="54"/>
      <c r="F42" s="8" t="s">
        <v>70</v>
      </c>
      <c r="G42" s="16">
        <f>ROUND(0.05*G43,0)</f>
        <v>10</v>
      </c>
      <c r="H42" s="98" t="s">
        <v>108</v>
      </c>
      <c r="I42" s="36">
        <f>C40-(J42*sum(C38:C39))</f>
        <v>0.9980756543</v>
      </c>
      <c r="J42" s="11">
        <v>1.0</v>
      </c>
      <c r="K42" s="98" t="s">
        <v>107</v>
      </c>
      <c r="L42" s="36"/>
      <c r="M42" s="98" t="s">
        <v>105</v>
      </c>
      <c r="N42" s="36"/>
      <c r="O42" s="4" t="s">
        <v>84</v>
      </c>
      <c r="P42" s="36"/>
    </row>
    <row r="43">
      <c r="A43" s="55"/>
      <c r="B43" s="8" t="s">
        <v>69</v>
      </c>
      <c r="C43" s="40">
        <f>$G$1</f>
        <v>0.00002618254545</v>
      </c>
      <c r="D43" s="8" t="s">
        <v>69</v>
      </c>
      <c r="E43" s="99">
        <f>$E$2</f>
        <v>0.00002618254545</v>
      </c>
      <c r="F43" s="8" t="s">
        <v>73</v>
      </c>
      <c r="G43" s="92">
        <f>200-K41</f>
        <v>197</v>
      </c>
      <c r="H43" s="3" t="s">
        <v>69</v>
      </c>
      <c r="I43" s="57">
        <f>$E$2</f>
        <v>0.00002618254545</v>
      </c>
      <c r="J43" s="3"/>
      <c r="K43" s="3" t="s">
        <v>69</v>
      </c>
      <c r="L43" s="57">
        <f>$E$2</f>
        <v>0.00002618254545</v>
      </c>
      <c r="M43" s="3" t="s">
        <v>69</v>
      </c>
      <c r="N43" s="57">
        <f>$E$2</f>
        <v>0.00002618254545</v>
      </c>
      <c r="O43" s="3" t="s">
        <v>69</v>
      </c>
      <c r="P43" s="57">
        <f>$E$2</f>
        <v>0.00002618254545</v>
      </c>
    </row>
    <row r="44">
      <c r="B44" s="8" t="s">
        <v>72</v>
      </c>
      <c r="C44" s="40">
        <f>($G$1*((G43-G42)/G42))*$G$5</f>
        <v>0.000000002900750746</v>
      </c>
      <c r="D44" s="8" t="s">
        <v>72</v>
      </c>
      <c r="E44" s="99">
        <f>$E$3</f>
        <v>0.0000000001551203607</v>
      </c>
      <c r="F44" s="58" t="s">
        <v>75</v>
      </c>
      <c r="G44" s="59">
        <f>sum(C43:C46)+sum(C48:C49)</f>
        <v>0.001059032447</v>
      </c>
      <c r="H44" s="3" t="s">
        <v>72</v>
      </c>
      <c r="I44" s="57">
        <f>$E$3</f>
        <v>0.0000000001551203607</v>
      </c>
      <c r="J44" s="3"/>
      <c r="K44" s="3" t="s">
        <v>72</v>
      </c>
      <c r="L44" s="57">
        <f>$E$3</f>
        <v>0.0000000001551203607</v>
      </c>
      <c r="M44" s="3" t="s">
        <v>72</v>
      </c>
      <c r="N44" s="57">
        <f>$E$3</f>
        <v>0.0000000001551203607</v>
      </c>
      <c r="O44" s="3" t="s">
        <v>72</v>
      </c>
      <c r="P44" s="57">
        <f>$E$3</f>
        <v>0.0000000001551203607</v>
      </c>
    </row>
    <row r="45">
      <c r="A45" s="55"/>
      <c r="B45" s="8" t="s">
        <v>74</v>
      </c>
      <c r="C45" s="40">
        <f>($G$1*((G43-G42)/G42))</f>
        <v>0.0004896136</v>
      </c>
      <c r="D45" s="8" t="s">
        <v>74</v>
      </c>
      <c r="E45" s="40">
        <f>$G$1</f>
        <v>0.00002618254545</v>
      </c>
      <c r="F45" s="8"/>
      <c r="G45" s="3"/>
      <c r="H45" s="8" t="s">
        <v>74</v>
      </c>
      <c r="I45" s="57">
        <f>$G$1</f>
        <v>0.00002618254545</v>
      </c>
      <c r="J45" s="3"/>
      <c r="K45" s="8" t="s">
        <v>74</v>
      </c>
      <c r="L45" s="57">
        <f>$G$1</f>
        <v>0.00002618254545</v>
      </c>
      <c r="M45" s="8" t="s">
        <v>74</v>
      </c>
      <c r="N45" s="57">
        <f>$G$1</f>
        <v>0.00002618254545</v>
      </c>
      <c r="O45" s="8" t="s">
        <v>74</v>
      </c>
      <c r="P45" s="57">
        <f>$G$1</f>
        <v>0.00002618254545</v>
      </c>
    </row>
    <row r="46">
      <c r="A46" s="55"/>
      <c r="B46" s="8" t="s">
        <v>76</v>
      </c>
      <c r="C46" s="40">
        <f>$C$5</f>
        <v>0.0000000003102407215</v>
      </c>
      <c r="D46" s="3"/>
      <c r="E46" s="3"/>
      <c r="F46" s="3"/>
      <c r="G46" s="3"/>
      <c r="H46" s="3"/>
      <c r="I46" s="3"/>
      <c r="J46" s="8"/>
      <c r="K46" s="3"/>
      <c r="L46" s="3"/>
      <c r="M46" s="3"/>
      <c r="N46" s="3"/>
      <c r="O46" s="3"/>
      <c r="P46" s="3"/>
    </row>
    <row r="47">
      <c r="A47" s="55"/>
      <c r="B47" s="4" t="s">
        <v>77</v>
      </c>
      <c r="C47" s="46">
        <f>(E40-(E38*J42))-sum(C43:C46)</f>
        <v>0.9990652505</v>
      </c>
      <c r="D47" s="4" t="s">
        <v>77</v>
      </c>
      <c r="E47" s="45">
        <f>(E40-(J42*E38))-(sum(E43:E45))</f>
        <v>0.9995286846</v>
      </c>
      <c r="F47" s="8"/>
      <c r="G47" s="8"/>
      <c r="H47" s="4" t="s">
        <v>77</v>
      </c>
      <c r="I47" s="49">
        <f>(I42-(sum(I43:I45)))</f>
        <v>0.998023289</v>
      </c>
      <c r="J47" s="3"/>
      <c r="K47" s="4" t="s">
        <v>77</v>
      </c>
      <c r="L47" s="49">
        <f>(I40-(sum(L43:L45)*J42))</f>
        <v>0.9980416076</v>
      </c>
      <c r="M47" s="4" t="s">
        <v>77</v>
      </c>
      <c r="N47" s="49">
        <f>(L40-(sum(N43:N45)*J42))</f>
        <v>0.9980599261</v>
      </c>
      <c r="O47" s="4" t="s">
        <v>77</v>
      </c>
      <c r="P47" s="49">
        <f>(N40-(sum(P43:P45)*J42))</f>
        <v>0.9980884163</v>
      </c>
    </row>
    <row r="48">
      <c r="A48" s="14">
        <f>A38+J42</f>
        <v>5</v>
      </c>
      <c r="B48" s="8" t="s">
        <v>80</v>
      </c>
      <c r="C48" s="40">
        <f>($G$1*(((G43-G42)/G42)+1))</f>
        <v>0.0005157961455</v>
      </c>
      <c r="D48" s="8" t="s">
        <v>81</v>
      </c>
      <c r="E48" s="40">
        <f>$E$7</f>
        <v>0.00002618614835</v>
      </c>
      <c r="F48" s="3"/>
      <c r="G48" s="51"/>
      <c r="H48" s="3" t="s">
        <v>81</v>
      </c>
      <c r="I48" s="57">
        <f>$E$7</f>
        <v>0.00002618614835</v>
      </c>
      <c r="J48" s="60"/>
      <c r="K48" s="3" t="s">
        <v>81</v>
      </c>
      <c r="L48" s="57">
        <f>$E$7</f>
        <v>0.00002618614835</v>
      </c>
      <c r="M48" s="3" t="s">
        <v>81</v>
      </c>
      <c r="N48" s="57">
        <f>$E$7</f>
        <v>0.00002618614835</v>
      </c>
      <c r="O48" s="3" t="s">
        <v>81</v>
      </c>
      <c r="P48" s="57">
        <f>$E$7</f>
        <v>0.00002618614835</v>
      </c>
    </row>
    <row r="49">
      <c r="B49" s="8" t="s">
        <v>82</v>
      </c>
      <c r="C49" s="40">
        <f>$G$1+((128*5E-11)*(G43-1))</f>
        <v>0.00002743694545</v>
      </c>
      <c r="D49" s="3"/>
      <c r="E49" s="3"/>
      <c r="F49" s="3"/>
      <c r="G49" s="3"/>
      <c r="H49" s="8"/>
      <c r="I49" s="3"/>
      <c r="J49" s="8"/>
      <c r="K49" s="8"/>
      <c r="L49" s="3"/>
      <c r="M49" s="8"/>
      <c r="N49" s="3"/>
      <c r="O49" s="8"/>
      <c r="P49" s="3"/>
    </row>
    <row r="50">
      <c r="B50" s="4" t="s">
        <v>77</v>
      </c>
      <c r="C50" s="49">
        <f>C47-(sum(C48:C49))</f>
        <v>0.9985220174</v>
      </c>
      <c r="D50" s="4" t="s">
        <v>77</v>
      </c>
      <c r="E50" s="49">
        <f>E47-$E$7</f>
        <v>0.9995024984</v>
      </c>
      <c r="F50" s="8"/>
      <c r="G50" s="3"/>
      <c r="H50" s="61" t="s">
        <v>77</v>
      </c>
      <c r="I50" s="49">
        <f>I47-$E$7</f>
        <v>0.9979971029</v>
      </c>
      <c r="J50" s="60">
        <f>I50-(I48*42)</f>
        <v>0.9968972846</v>
      </c>
      <c r="K50" s="61" t="s">
        <v>77</v>
      </c>
      <c r="L50" s="49">
        <f>L47-$E$7</f>
        <v>0.9980154214</v>
      </c>
      <c r="M50" s="61" t="s">
        <v>77</v>
      </c>
      <c r="N50" s="49">
        <f>N47-$E$7</f>
        <v>0.99803374</v>
      </c>
      <c r="O50" s="61" t="s">
        <v>77</v>
      </c>
      <c r="P50" s="49">
        <f>P47-$E$7</f>
        <v>0.9980622301</v>
      </c>
    </row>
    <row r="51">
      <c r="J51" s="24" t="s">
        <v>86</v>
      </c>
      <c r="K51" s="24">
        <v>4.0</v>
      </c>
    </row>
    <row r="52">
      <c r="A52" s="55"/>
      <c r="B52" s="35" t="s">
        <v>64</v>
      </c>
      <c r="C52" s="3"/>
      <c r="D52" s="4" t="s">
        <v>65</v>
      </c>
      <c r="E52" s="54"/>
      <c r="F52" s="8" t="s">
        <v>70</v>
      </c>
      <c r="G52" s="16">
        <f>ROUND(0.05*G53,0)</f>
        <v>10</v>
      </c>
      <c r="H52" s="98" t="s">
        <v>109</v>
      </c>
      <c r="I52" s="36">
        <f>C50-(J52*sum(C48:C49))</f>
        <v>0.9979787843</v>
      </c>
      <c r="J52" s="11">
        <v>1.0</v>
      </c>
      <c r="K52" s="98" t="s">
        <v>108</v>
      </c>
      <c r="L52" s="36"/>
      <c r="M52" s="98" t="s">
        <v>107</v>
      </c>
      <c r="N52" s="36"/>
      <c r="O52" s="98" t="s">
        <v>105</v>
      </c>
      <c r="P52" s="36"/>
      <c r="Q52" s="4" t="s">
        <v>84</v>
      </c>
      <c r="R52" s="36"/>
    </row>
    <row r="53">
      <c r="A53" s="55"/>
      <c r="B53" s="8" t="s">
        <v>69</v>
      </c>
      <c r="C53" s="40">
        <f>$G$1</f>
        <v>0.00002618254545</v>
      </c>
      <c r="D53" s="8" t="s">
        <v>69</v>
      </c>
      <c r="E53" s="99">
        <f>$E$2</f>
        <v>0.00002618254545</v>
      </c>
      <c r="F53" s="8" t="s">
        <v>73</v>
      </c>
      <c r="G53" s="92">
        <f>200-K51</f>
        <v>196</v>
      </c>
      <c r="H53" s="3" t="s">
        <v>69</v>
      </c>
      <c r="I53" s="57">
        <f>$E$2</f>
        <v>0.00002618254545</v>
      </c>
      <c r="J53" s="3"/>
      <c r="K53" s="3" t="s">
        <v>69</v>
      </c>
      <c r="L53" s="57">
        <f>$E$2</f>
        <v>0.00002618254545</v>
      </c>
      <c r="M53" s="3" t="s">
        <v>69</v>
      </c>
      <c r="N53" s="57">
        <f>$E$2</f>
        <v>0.00002618254545</v>
      </c>
      <c r="O53" s="3" t="s">
        <v>69</v>
      </c>
      <c r="P53" s="57">
        <f>$E$2</f>
        <v>0.00002618254545</v>
      </c>
      <c r="Q53" s="3" t="s">
        <v>69</v>
      </c>
      <c r="R53" s="57">
        <f>$E$2</f>
        <v>0.00002618254545</v>
      </c>
    </row>
    <row r="54">
      <c r="B54" s="8" t="s">
        <v>72</v>
      </c>
      <c r="C54" s="40">
        <f>($G$1*((G53-G52)/G52))*$G$5</f>
        <v>0.00000000288523871</v>
      </c>
      <c r="D54" s="8" t="s">
        <v>72</v>
      </c>
      <c r="E54" s="99">
        <f>$E$3</f>
        <v>0.0000000001551203607</v>
      </c>
      <c r="F54" s="58" t="s">
        <v>75</v>
      </c>
      <c r="G54" s="59">
        <f>sum(C53:C56)+sum(C58:C59)</f>
        <v>0.001053789523</v>
      </c>
      <c r="H54" s="3" t="s">
        <v>72</v>
      </c>
      <c r="I54" s="57">
        <f>$E$3</f>
        <v>0.0000000001551203607</v>
      </c>
      <c r="J54" s="3"/>
      <c r="K54" s="3" t="s">
        <v>72</v>
      </c>
      <c r="L54" s="57">
        <f>$E$3</f>
        <v>0.0000000001551203607</v>
      </c>
      <c r="M54" s="3" t="s">
        <v>72</v>
      </c>
      <c r="N54" s="57">
        <f>$E$3</f>
        <v>0.0000000001551203607</v>
      </c>
      <c r="O54" s="3" t="s">
        <v>72</v>
      </c>
      <c r="P54" s="57">
        <f>$E$3</f>
        <v>0.0000000001551203607</v>
      </c>
      <c r="Q54" s="3" t="s">
        <v>72</v>
      </c>
      <c r="R54" s="57">
        <f>$E$3</f>
        <v>0.0000000001551203607</v>
      </c>
    </row>
    <row r="55">
      <c r="A55" s="55"/>
      <c r="B55" s="8" t="s">
        <v>74</v>
      </c>
      <c r="C55" s="40">
        <f>($G$1*((G53-G52)/G52))</f>
        <v>0.0004869953455</v>
      </c>
      <c r="D55" s="8" t="s">
        <v>74</v>
      </c>
      <c r="E55" s="40">
        <f>$G$1</f>
        <v>0.00002618254545</v>
      </c>
      <c r="F55" s="8"/>
      <c r="G55" s="3"/>
      <c r="H55" s="8" t="s">
        <v>74</v>
      </c>
      <c r="I55" s="57">
        <f>$G$1</f>
        <v>0.00002618254545</v>
      </c>
      <c r="J55" s="3"/>
      <c r="K55" s="8" t="s">
        <v>74</v>
      </c>
      <c r="L55" s="57">
        <f>$G$1</f>
        <v>0.00002618254545</v>
      </c>
      <c r="M55" s="8" t="s">
        <v>74</v>
      </c>
      <c r="N55" s="57">
        <f>$G$1</f>
        <v>0.00002618254545</v>
      </c>
      <c r="O55" s="8" t="s">
        <v>74</v>
      </c>
      <c r="P55" s="57">
        <f>$G$1</f>
        <v>0.00002618254545</v>
      </c>
      <c r="Q55" s="8" t="s">
        <v>74</v>
      </c>
      <c r="R55" s="57">
        <f>$G$1</f>
        <v>0.00002618254545</v>
      </c>
    </row>
    <row r="56">
      <c r="A56" s="55"/>
      <c r="B56" s="8" t="s">
        <v>76</v>
      </c>
      <c r="C56" s="40">
        <f>$C$5</f>
        <v>0.0000000003102407215</v>
      </c>
      <c r="D56" s="3"/>
      <c r="E56" s="3"/>
      <c r="F56" s="3"/>
      <c r="G56" s="3"/>
      <c r="H56" s="3"/>
      <c r="I56" s="3"/>
      <c r="J56" s="8"/>
      <c r="K56" s="3"/>
      <c r="L56" s="3"/>
      <c r="M56" s="3"/>
      <c r="N56" s="3"/>
      <c r="O56" s="3"/>
      <c r="P56" s="3"/>
      <c r="Q56" s="3"/>
      <c r="R56" s="3"/>
    </row>
    <row r="57">
      <c r="A57" s="55"/>
      <c r="B57" s="4" t="s">
        <v>77</v>
      </c>
      <c r="C57" s="46">
        <f>(E50-(E48*J52))-sum(C53:C56)</f>
        <v>0.9989631312</v>
      </c>
      <c r="D57" s="4" t="s">
        <v>77</v>
      </c>
      <c r="E57" s="45">
        <f>(E50-(J52*E48))-(sum(E53:E55))</f>
        <v>0.999423947</v>
      </c>
      <c r="F57" s="8"/>
      <c r="G57" s="8"/>
      <c r="H57" s="4" t="s">
        <v>77</v>
      </c>
      <c r="I57" s="49">
        <f>(I52-(sum(I53:I55)))</f>
        <v>0.997926419</v>
      </c>
      <c r="J57" s="3"/>
      <c r="K57" s="4" t="s">
        <v>77</v>
      </c>
      <c r="L57" s="49">
        <f>(I50-(sum(L53:L55)*J52))</f>
        <v>0.9979447376</v>
      </c>
      <c r="M57" s="4" t="s">
        <v>77</v>
      </c>
      <c r="N57" s="49">
        <f>(L50-(sum(N53:N55)*J52))</f>
        <v>0.9979630562</v>
      </c>
      <c r="O57" s="4" t="s">
        <v>77</v>
      </c>
      <c r="P57" s="49">
        <f>(N50-(sum(P53:P55)*J52))</f>
        <v>0.9979813748</v>
      </c>
      <c r="Q57" s="4" t="s">
        <v>77</v>
      </c>
      <c r="R57" s="49">
        <f>(P50-(sum(R53:R55)*J52))</f>
        <v>0.9980098649</v>
      </c>
    </row>
    <row r="58">
      <c r="A58" s="14">
        <f>A48+J52</f>
        <v>6</v>
      </c>
      <c r="B58" s="8" t="s">
        <v>80</v>
      </c>
      <c r="C58" s="40">
        <f>($G$1*(((G53-G52)/G52)+1))</f>
        <v>0.0005131778909</v>
      </c>
      <c r="D58" s="8" t="s">
        <v>81</v>
      </c>
      <c r="E58" s="40">
        <f>$E$7</f>
        <v>0.00002618614835</v>
      </c>
      <c r="F58" s="3"/>
      <c r="G58" s="51"/>
      <c r="H58" s="3" t="s">
        <v>81</v>
      </c>
      <c r="I58" s="57">
        <f>$E$7</f>
        <v>0.00002618614835</v>
      </c>
      <c r="J58" s="60"/>
      <c r="K58" s="3" t="s">
        <v>81</v>
      </c>
      <c r="L58" s="57">
        <f>$E$7</f>
        <v>0.00002618614835</v>
      </c>
      <c r="M58" s="3" t="s">
        <v>81</v>
      </c>
      <c r="N58" s="57">
        <f>$E$7</f>
        <v>0.00002618614835</v>
      </c>
      <c r="O58" s="3" t="s">
        <v>81</v>
      </c>
      <c r="P58" s="57">
        <f>$E$7</f>
        <v>0.00002618614835</v>
      </c>
      <c r="Q58" s="3" t="s">
        <v>81</v>
      </c>
      <c r="R58" s="57">
        <f>$E$7</f>
        <v>0.00002618614835</v>
      </c>
    </row>
    <row r="59">
      <c r="B59" s="8" t="s">
        <v>82</v>
      </c>
      <c r="C59" s="40">
        <f>$G$1+((128*5E-11)*(G53-1))</f>
        <v>0.00002743054545</v>
      </c>
      <c r="D59" s="3"/>
      <c r="E59" s="3"/>
      <c r="F59" s="3"/>
      <c r="G59" s="3"/>
      <c r="H59" s="8"/>
      <c r="I59" s="3"/>
      <c r="J59" s="8"/>
      <c r="K59" s="8"/>
      <c r="L59" s="3"/>
      <c r="M59" s="8"/>
      <c r="N59" s="3"/>
      <c r="O59" s="8"/>
      <c r="P59" s="3"/>
      <c r="Q59" s="8"/>
      <c r="R59" s="3"/>
    </row>
    <row r="60">
      <c r="B60" s="4" t="s">
        <v>77</v>
      </c>
      <c r="C60" s="49">
        <f>C57-(sum(C58:C59))</f>
        <v>0.9984225228</v>
      </c>
      <c r="D60" s="4" t="s">
        <v>77</v>
      </c>
      <c r="E60" s="49">
        <f>E57-$E$7</f>
        <v>0.9993977609</v>
      </c>
      <c r="F60" s="8"/>
      <c r="G60" s="3"/>
      <c r="H60" s="61" t="s">
        <v>77</v>
      </c>
      <c r="I60" s="49">
        <f>I57-$E$7</f>
        <v>0.9979002329</v>
      </c>
      <c r="J60" s="60">
        <f>I60-(I58*42)</f>
        <v>0.9968004147</v>
      </c>
      <c r="K60" s="61" t="s">
        <v>77</v>
      </c>
      <c r="L60" s="49">
        <f>L57-$E$7</f>
        <v>0.9979185515</v>
      </c>
      <c r="M60" s="61" t="s">
        <v>77</v>
      </c>
      <c r="N60" s="49">
        <f>N57-$E$7</f>
        <v>0.99793687</v>
      </c>
      <c r="O60" s="61" t="s">
        <v>77</v>
      </c>
      <c r="P60" s="49">
        <f>P57-$E$7</f>
        <v>0.9979551886</v>
      </c>
      <c r="Q60" s="61" t="s">
        <v>77</v>
      </c>
      <c r="R60" s="49">
        <f>R57-$E$7</f>
        <v>0.9979836788</v>
      </c>
    </row>
    <row r="61">
      <c r="J61" s="24" t="s">
        <v>86</v>
      </c>
      <c r="K61" s="24">
        <v>5.0</v>
      </c>
    </row>
    <row r="62">
      <c r="A62" s="55"/>
      <c r="B62" s="35" t="s">
        <v>64</v>
      </c>
      <c r="C62" s="3"/>
      <c r="D62" s="4" t="s">
        <v>65</v>
      </c>
      <c r="E62" s="54"/>
      <c r="F62" s="8" t="s">
        <v>70</v>
      </c>
      <c r="G62" s="16">
        <f>ROUND(0.05*G63,0)</f>
        <v>10</v>
      </c>
      <c r="H62" s="98" t="s">
        <v>110</v>
      </c>
      <c r="I62" s="36">
        <f>C60-(J62*sum(C58:C59))</f>
        <v>0.9978819143</v>
      </c>
      <c r="J62" s="11">
        <v>1.0</v>
      </c>
      <c r="K62" s="98" t="s">
        <v>109</v>
      </c>
      <c r="L62" s="36"/>
      <c r="M62" s="98" t="s">
        <v>108</v>
      </c>
      <c r="N62" s="36"/>
      <c r="O62" s="98" t="s">
        <v>107</v>
      </c>
      <c r="P62" s="36"/>
      <c r="Q62" s="98" t="s">
        <v>105</v>
      </c>
      <c r="R62" s="36"/>
      <c r="S62" s="4" t="s">
        <v>84</v>
      </c>
      <c r="T62" s="36"/>
    </row>
    <row r="63">
      <c r="A63" s="55"/>
      <c r="B63" s="8" t="s">
        <v>69</v>
      </c>
      <c r="C63" s="40">
        <f>$G$1</f>
        <v>0.00002618254545</v>
      </c>
      <c r="D63" s="8" t="s">
        <v>69</v>
      </c>
      <c r="E63" s="99">
        <f>$E$2</f>
        <v>0.00002618254545</v>
      </c>
      <c r="F63" s="8" t="s">
        <v>73</v>
      </c>
      <c r="G63" s="92">
        <f>200-K61</f>
        <v>195</v>
      </c>
      <c r="H63" s="3" t="s">
        <v>69</v>
      </c>
      <c r="I63" s="57">
        <f>$E$2</f>
        <v>0.00002618254545</v>
      </c>
      <c r="J63" s="3"/>
      <c r="K63" s="3" t="s">
        <v>69</v>
      </c>
      <c r="L63" s="57">
        <f>$E$2</f>
        <v>0.00002618254545</v>
      </c>
      <c r="M63" s="3" t="s">
        <v>69</v>
      </c>
      <c r="N63" s="57">
        <f>$E$2</f>
        <v>0.00002618254545</v>
      </c>
      <c r="O63" s="3" t="s">
        <v>69</v>
      </c>
      <c r="P63" s="57">
        <f>$E$2</f>
        <v>0.00002618254545</v>
      </c>
      <c r="Q63" s="3" t="s">
        <v>69</v>
      </c>
      <c r="R63" s="57">
        <f>$E$2</f>
        <v>0.00002618254545</v>
      </c>
      <c r="S63" s="3" t="s">
        <v>69</v>
      </c>
      <c r="T63" s="57">
        <f>$E$2</f>
        <v>0.00002618254545</v>
      </c>
    </row>
    <row r="64">
      <c r="B64" s="8" t="s">
        <v>72</v>
      </c>
      <c r="C64" s="40">
        <f>($G$1*((G63-G62)/G62))*$G$5</f>
        <v>0.000000002869726673</v>
      </c>
      <c r="D64" s="8" t="s">
        <v>72</v>
      </c>
      <c r="E64" s="99">
        <f>$E$3</f>
        <v>0.0000000001551203607</v>
      </c>
      <c r="F64" s="58" t="s">
        <v>75</v>
      </c>
      <c r="G64" s="59">
        <f>sum(C63:C66)+sum(C68:C69)</f>
        <v>0.001048546598</v>
      </c>
      <c r="H64" s="3" t="s">
        <v>72</v>
      </c>
      <c r="I64" s="57">
        <f>$E$3</f>
        <v>0.0000000001551203607</v>
      </c>
      <c r="J64" s="3"/>
      <c r="K64" s="3" t="s">
        <v>72</v>
      </c>
      <c r="L64" s="57">
        <f>$E$3</f>
        <v>0.0000000001551203607</v>
      </c>
      <c r="M64" s="3" t="s">
        <v>72</v>
      </c>
      <c r="N64" s="57">
        <f>$E$3</f>
        <v>0.0000000001551203607</v>
      </c>
      <c r="O64" s="3" t="s">
        <v>72</v>
      </c>
      <c r="P64" s="57">
        <f>$E$3</f>
        <v>0.0000000001551203607</v>
      </c>
      <c r="Q64" s="3" t="s">
        <v>72</v>
      </c>
      <c r="R64" s="57">
        <f>$E$3</f>
        <v>0.0000000001551203607</v>
      </c>
      <c r="S64" s="3" t="s">
        <v>72</v>
      </c>
      <c r="T64" s="57">
        <f>$E$3</f>
        <v>0.0000000001551203607</v>
      </c>
    </row>
    <row r="65">
      <c r="A65" s="55"/>
      <c r="B65" s="8" t="s">
        <v>74</v>
      </c>
      <c r="C65" s="40">
        <f>($G$1*((G63-G62)/G62))</f>
        <v>0.0004843770909</v>
      </c>
      <c r="D65" s="8" t="s">
        <v>74</v>
      </c>
      <c r="E65" s="40">
        <f>$G$1</f>
        <v>0.00002618254545</v>
      </c>
      <c r="F65" s="8"/>
      <c r="G65" s="3"/>
      <c r="H65" s="8" t="s">
        <v>74</v>
      </c>
      <c r="I65" s="57">
        <f>$G$1</f>
        <v>0.00002618254545</v>
      </c>
      <c r="J65" s="3"/>
      <c r="K65" s="8" t="s">
        <v>74</v>
      </c>
      <c r="L65" s="57">
        <f>$G$1</f>
        <v>0.00002618254545</v>
      </c>
      <c r="M65" s="8" t="s">
        <v>74</v>
      </c>
      <c r="N65" s="57">
        <f>$G$1</f>
        <v>0.00002618254545</v>
      </c>
      <c r="O65" s="8" t="s">
        <v>74</v>
      </c>
      <c r="P65" s="57">
        <f>$G$1</f>
        <v>0.00002618254545</v>
      </c>
      <c r="Q65" s="8" t="s">
        <v>74</v>
      </c>
      <c r="R65" s="57">
        <f>$G$1</f>
        <v>0.00002618254545</v>
      </c>
      <c r="S65" s="8" t="s">
        <v>74</v>
      </c>
      <c r="T65" s="57">
        <f>$G$1</f>
        <v>0.00002618254545</v>
      </c>
    </row>
    <row r="66">
      <c r="A66" s="55"/>
      <c r="B66" s="8" t="s">
        <v>76</v>
      </c>
      <c r="C66" s="40">
        <f>$C$5</f>
        <v>0.0000000003102407215</v>
      </c>
      <c r="D66" s="3"/>
      <c r="E66" s="3"/>
      <c r="F66" s="3"/>
      <c r="G66" s="3"/>
      <c r="H66" s="3"/>
      <c r="I66" s="3"/>
      <c r="J66" s="8"/>
      <c r="K66" s="3"/>
      <c r="L66" s="3"/>
      <c r="M66" s="3"/>
      <c r="N66" s="3"/>
      <c r="O66" s="3"/>
      <c r="P66" s="3"/>
      <c r="Q66" s="3"/>
      <c r="R66" s="3"/>
      <c r="S66" s="3"/>
      <c r="T66" s="3"/>
    </row>
    <row r="67">
      <c r="A67" s="55"/>
      <c r="B67" s="4" t="s">
        <v>77</v>
      </c>
      <c r="C67" s="46">
        <f>(E60-(E58*J62))-sum(C63:C66)</f>
        <v>0.9988610119</v>
      </c>
      <c r="D67" s="4" t="s">
        <v>77</v>
      </c>
      <c r="E67" s="45">
        <f>(E60-(J62*E58))-(sum(E63:E65))</f>
        <v>0.9993192095</v>
      </c>
      <c r="F67" s="8"/>
      <c r="G67" s="8"/>
      <c r="H67" s="4" t="s">
        <v>77</v>
      </c>
      <c r="I67" s="49">
        <f>(I62-(sum(I63:I65)))</f>
        <v>0.9978295491</v>
      </c>
      <c r="J67" s="3"/>
      <c r="K67" s="4" t="s">
        <v>77</v>
      </c>
      <c r="L67" s="49">
        <f>(I60-(sum(L63:L65)*J62))</f>
        <v>0.9978478677</v>
      </c>
      <c r="M67" s="4" t="s">
        <v>77</v>
      </c>
      <c r="N67" s="49">
        <f>(L60-(sum(N63:N65)*J62))</f>
        <v>0.9978661862</v>
      </c>
      <c r="O67" s="4" t="s">
        <v>77</v>
      </c>
      <c r="P67" s="49">
        <f>(N60-(sum(P63:P65)*J62))</f>
        <v>0.9978845048</v>
      </c>
      <c r="Q67" s="4" t="s">
        <v>77</v>
      </c>
      <c r="R67" s="49">
        <f>(P60-(sum(R63:R65)*J62))</f>
        <v>0.9979028234</v>
      </c>
      <c r="S67" s="4" t="s">
        <v>77</v>
      </c>
      <c r="T67" s="49">
        <f>(R60-(sum(T63:T65)*J62))</f>
        <v>0.9979313135</v>
      </c>
    </row>
    <row r="68">
      <c r="A68" s="14">
        <f>A58+J62</f>
        <v>7</v>
      </c>
      <c r="B68" s="8" t="s">
        <v>80</v>
      </c>
      <c r="C68" s="40">
        <f>($G$1*(((G63-G62)/G62)+1))</f>
        <v>0.0005105596364</v>
      </c>
      <c r="D68" s="8" t="s">
        <v>81</v>
      </c>
      <c r="E68" s="40">
        <f>$E$7</f>
        <v>0.00002618614835</v>
      </c>
      <c r="F68" s="3"/>
      <c r="G68" s="51"/>
      <c r="H68" s="3" t="s">
        <v>81</v>
      </c>
      <c r="I68" s="57">
        <f>$E$7</f>
        <v>0.00002618614835</v>
      </c>
      <c r="J68" s="60"/>
      <c r="K68" s="3" t="s">
        <v>81</v>
      </c>
      <c r="L68" s="57">
        <f>$E$7</f>
        <v>0.00002618614835</v>
      </c>
      <c r="M68" s="3" t="s">
        <v>81</v>
      </c>
      <c r="N68" s="57">
        <f>$E$7</f>
        <v>0.00002618614835</v>
      </c>
      <c r="O68" s="3" t="s">
        <v>81</v>
      </c>
      <c r="P68" s="57">
        <f>$E$7</f>
        <v>0.00002618614835</v>
      </c>
      <c r="Q68" s="3" t="s">
        <v>81</v>
      </c>
      <c r="R68" s="57">
        <f>$E$7</f>
        <v>0.00002618614835</v>
      </c>
      <c r="S68" s="3" t="s">
        <v>81</v>
      </c>
      <c r="T68" s="57">
        <f>$E$7</f>
        <v>0.00002618614835</v>
      </c>
    </row>
    <row r="69">
      <c r="B69" s="8" t="s">
        <v>82</v>
      </c>
      <c r="C69" s="40">
        <f>$G$1+((128*5E-11)*(G63-1))</f>
        <v>0.00002742414545</v>
      </c>
      <c r="D69" s="3"/>
      <c r="E69" s="3"/>
      <c r="F69" s="3"/>
      <c r="G69" s="3"/>
      <c r="H69" s="8"/>
      <c r="I69" s="3"/>
      <c r="J69" s="8"/>
      <c r="K69" s="8"/>
      <c r="L69" s="3"/>
      <c r="M69" s="8"/>
      <c r="N69" s="3"/>
      <c r="O69" s="8"/>
      <c r="P69" s="3"/>
      <c r="Q69" s="8"/>
      <c r="R69" s="3"/>
      <c r="S69" s="8"/>
      <c r="T69" s="3"/>
    </row>
    <row r="70">
      <c r="B70" s="4" t="s">
        <v>77</v>
      </c>
      <c r="C70" s="49">
        <f>C67-(sum(C68:C69))</f>
        <v>0.9983230281</v>
      </c>
      <c r="D70" s="4" t="s">
        <v>77</v>
      </c>
      <c r="E70" s="49">
        <f>E67-$E$7</f>
        <v>0.9992930233</v>
      </c>
      <c r="F70" s="8"/>
      <c r="G70" s="3"/>
      <c r="H70" s="61" t="s">
        <v>77</v>
      </c>
      <c r="I70" s="49">
        <f>I67-$E$7</f>
        <v>0.9978033629</v>
      </c>
      <c r="J70" s="60">
        <f>I70-(I68*42)</f>
        <v>0.9967035447</v>
      </c>
      <c r="K70" s="61" t="s">
        <v>77</v>
      </c>
      <c r="L70" s="49">
        <f>L67-$E$7</f>
        <v>0.9978216815</v>
      </c>
      <c r="M70" s="61" t="s">
        <v>77</v>
      </c>
      <c r="N70" s="49">
        <f>N67-$E$7</f>
        <v>0.9978400001</v>
      </c>
      <c r="O70" s="61" t="s">
        <v>77</v>
      </c>
      <c r="P70" s="49">
        <f>P67-$E$7</f>
        <v>0.9978583186</v>
      </c>
      <c r="Q70" s="61" t="s">
        <v>77</v>
      </c>
      <c r="R70" s="49">
        <f>R67-$E$7</f>
        <v>0.9978766372</v>
      </c>
      <c r="S70" s="61" t="s">
        <v>77</v>
      </c>
      <c r="T70" s="49">
        <f>T67-$E$7</f>
        <v>0.9979051274</v>
      </c>
    </row>
    <row r="71">
      <c r="J71" s="24" t="s">
        <v>86</v>
      </c>
      <c r="K71" s="24">
        <v>6.0</v>
      </c>
    </row>
    <row r="72">
      <c r="A72" s="55"/>
      <c r="B72" s="35" t="s">
        <v>64</v>
      </c>
      <c r="C72" s="3"/>
      <c r="D72" s="4" t="s">
        <v>65</v>
      </c>
      <c r="E72" s="54"/>
      <c r="F72" s="8" t="s">
        <v>70</v>
      </c>
      <c r="G72" s="16">
        <f>ROUND(0.05*G73,0)</f>
        <v>10</v>
      </c>
      <c r="H72" s="98" t="s">
        <v>111</v>
      </c>
      <c r="I72" s="36">
        <f>C70-(J72*sum(C68:C69))</f>
        <v>0.9977850444</v>
      </c>
      <c r="J72" s="11">
        <v>1.0</v>
      </c>
      <c r="K72" s="98" t="s">
        <v>110</v>
      </c>
      <c r="L72" s="36"/>
      <c r="M72" s="98" t="s">
        <v>109</v>
      </c>
      <c r="N72" s="36"/>
      <c r="O72" s="98" t="s">
        <v>108</v>
      </c>
      <c r="P72" s="36"/>
      <c r="Q72" s="98" t="s">
        <v>107</v>
      </c>
      <c r="R72" s="36"/>
      <c r="S72" s="98" t="s">
        <v>105</v>
      </c>
      <c r="T72" s="36"/>
      <c r="U72" s="4" t="s">
        <v>84</v>
      </c>
      <c r="V72" s="36"/>
    </row>
    <row r="73">
      <c r="A73" s="55"/>
      <c r="B73" s="8" t="s">
        <v>69</v>
      </c>
      <c r="C73" s="40">
        <f>$G$1</f>
        <v>0.00002618254545</v>
      </c>
      <c r="D73" s="8" t="s">
        <v>69</v>
      </c>
      <c r="E73" s="99">
        <f>$E$2</f>
        <v>0.00002618254545</v>
      </c>
      <c r="F73" s="8" t="s">
        <v>73</v>
      </c>
      <c r="G73" s="92">
        <f>200-K71</f>
        <v>194</v>
      </c>
      <c r="H73" s="3" t="s">
        <v>69</v>
      </c>
      <c r="I73" s="57">
        <f>$E$2</f>
        <v>0.00002618254545</v>
      </c>
      <c r="J73" s="3"/>
      <c r="K73" s="3" t="s">
        <v>69</v>
      </c>
      <c r="L73" s="57">
        <f>$E$2</f>
        <v>0.00002618254545</v>
      </c>
      <c r="M73" s="3" t="s">
        <v>69</v>
      </c>
      <c r="N73" s="57">
        <f>$E$2</f>
        <v>0.00002618254545</v>
      </c>
      <c r="O73" s="3" t="s">
        <v>69</v>
      </c>
      <c r="P73" s="57">
        <f>$E$2</f>
        <v>0.00002618254545</v>
      </c>
      <c r="Q73" s="3" t="s">
        <v>69</v>
      </c>
      <c r="R73" s="57">
        <f>$E$2</f>
        <v>0.00002618254545</v>
      </c>
      <c r="S73" s="3" t="s">
        <v>69</v>
      </c>
      <c r="T73" s="57">
        <f>$E$2</f>
        <v>0.00002618254545</v>
      </c>
      <c r="U73" s="3" t="s">
        <v>69</v>
      </c>
      <c r="V73" s="57">
        <f>$E$2</f>
        <v>0.00002618254545</v>
      </c>
    </row>
    <row r="74">
      <c r="B74" s="8" t="s">
        <v>72</v>
      </c>
      <c r="C74" s="40">
        <f>($G$1*((G73-G72)/G72))*$G$5</f>
        <v>0.000000002854214637</v>
      </c>
      <c r="D74" s="8" t="s">
        <v>72</v>
      </c>
      <c r="E74" s="99">
        <f>$E$3</f>
        <v>0.0000000001551203607</v>
      </c>
      <c r="F74" s="58" t="s">
        <v>75</v>
      </c>
      <c r="G74" s="59">
        <f>sum(C73:C76)+sum(C78:C79)</f>
        <v>0.001043303674</v>
      </c>
      <c r="H74" s="3" t="s">
        <v>72</v>
      </c>
      <c r="I74" s="57">
        <f>$E$3</f>
        <v>0.0000000001551203607</v>
      </c>
      <c r="J74" s="3"/>
      <c r="K74" s="3" t="s">
        <v>72</v>
      </c>
      <c r="L74" s="57">
        <f>$E$3</f>
        <v>0.0000000001551203607</v>
      </c>
      <c r="M74" s="3" t="s">
        <v>72</v>
      </c>
      <c r="N74" s="57">
        <f>$E$3</f>
        <v>0.0000000001551203607</v>
      </c>
      <c r="O74" s="3" t="s">
        <v>72</v>
      </c>
      <c r="P74" s="57">
        <f>$E$3</f>
        <v>0.0000000001551203607</v>
      </c>
      <c r="Q74" s="3" t="s">
        <v>72</v>
      </c>
      <c r="R74" s="57">
        <f>$E$3</f>
        <v>0.0000000001551203607</v>
      </c>
      <c r="S74" s="3" t="s">
        <v>72</v>
      </c>
      <c r="T74" s="57">
        <f>$E$3</f>
        <v>0.0000000001551203607</v>
      </c>
      <c r="U74" s="3" t="s">
        <v>72</v>
      </c>
      <c r="V74" s="57">
        <f>$E$3</f>
        <v>0.0000000001551203607</v>
      </c>
    </row>
    <row r="75">
      <c r="A75" s="55"/>
      <c r="B75" s="8" t="s">
        <v>74</v>
      </c>
      <c r="C75" s="40">
        <f>($G$1*((G73-G72)/G72))</f>
        <v>0.0004817588364</v>
      </c>
      <c r="D75" s="8" t="s">
        <v>74</v>
      </c>
      <c r="E75" s="40">
        <f>$G$1</f>
        <v>0.00002618254545</v>
      </c>
      <c r="F75" s="8"/>
      <c r="G75" s="3"/>
      <c r="H75" s="8" t="s">
        <v>74</v>
      </c>
      <c r="I75" s="57">
        <f>$G$1</f>
        <v>0.00002618254545</v>
      </c>
      <c r="J75" s="3"/>
      <c r="K75" s="8" t="s">
        <v>74</v>
      </c>
      <c r="L75" s="57">
        <f>$G$1</f>
        <v>0.00002618254545</v>
      </c>
      <c r="M75" s="8" t="s">
        <v>74</v>
      </c>
      <c r="N75" s="57">
        <f>$G$1</f>
        <v>0.00002618254545</v>
      </c>
      <c r="O75" s="8" t="s">
        <v>74</v>
      </c>
      <c r="P75" s="57">
        <f>$G$1</f>
        <v>0.00002618254545</v>
      </c>
      <c r="Q75" s="8" t="s">
        <v>74</v>
      </c>
      <c r="R75" s="57">
        <f>$G$1</f>
        <v>0.00002618254545</v>
      </c>
      <c r="S75" s="8" t="s">
        <v>74</v>
      </c>
      <c r="T75" s="57">
        <f>$G$1</f>
        <v>0.00002618254545</v>
      </c>
      <c r="U75" s="8" t="s">
        <v>74</v>
      </c>
      <c r="V75" s="57">
        <f>$G$1</f>
        <v>0.00002618254545</v>
      </c>
    </row>
    <row r="76">
      <c r="A76" s="55"/>
      <c r="B76" s="8" t="s">
        <v>76</v>
      </c>
      <c r="C76" s="40">
        <f>$C$5</f>
        <v>0.0000000003102407215</v>
      </c>
      <c r="D76" s="3"/>
      <c r="E76" s="3"/>
      <c r="F76" s="3"/>
      <c r="G76" s="3"/>
      <c r="H76" s="3"/>
      <c r="I76" s="3"/>
      <c r="J76" s="8"/>
      <c r="K76" s="3"/>
      <c r="L76" s="3"/>
      <c r="M76" s="3"/>
      <c r="N76" s="3"/>
      <c r="O76" s="3"/>
      <c r="P76" s="3"/>
      <c r="Q76" s="3"/>
      <c r="R76" s="3"/>
      <c r="S76" s="3"/>
      <c r="T76" s="3"/>
      <c r="U76" s="3"/>
      <c r="V76" s="3"/>
    </row>
    <row r="77">
      <c r="A77" s="55"/>
      <c r="B77" s="4" t="s">
        <v>77</v>
      </c>
      <c r="C77" s="46">
        <f>(E70-(E68*J72))-sum(C73:C76)</f>
        <v>0.9987588927</v>
      </c>
      <c r="D77" s="4" t="s">
        <v>77</v>
      </c>
      <c r="E77" s="45">
        <f>(E70-(J72*E68))-(sum(E73:E75))</f>
        <v>0.999214472</v>
      </c>
      <c r="F77" s="8"/>
      <c r="G77" s="8"/>
      <c r="H77" s="4" t="s">
        <v>77</v>
      </c>
      <c r="I77" s="49">
        <f>(I72-(sum(I73:I75)))</f>
        <v>0.9977326791</v>
      </c>
      <c r="J77" s="3"/>
      <c r="K77" s="4" t="s">
        <v>77</v>
      </c>
      <c r="L77" s="49">
        <f>(I70-(sum(L73:L75)*J72))</f>
        <v>0.9977509977</v>
      </c>
      <c r="M77" s="4" t="s">
        <v>77</v>
      </c>
      <c r="N77" s="49">
        <f>(L70-(sum(N73:N75)*J72))</f>
        <v>0.9977693163</v>
      </c>
      <c r="O77" s="4" t="s">
        <v>77</v>
      </c>
      <c r="P77" s="49">
        <f>(N70-(sum(P73:P75)*J72))</f>
        <v>0.9977876348</v>
      </c>
      <c r="Q77" s="4" t="s">
        <v>77</v>
      </c>
      <c r="R77" s="49">
        <f>(P70-(sum(R73:R75)*J72))</f>
        <v>0.9978059534</v>
      </c>
      <c r="S77" s="4" t="s">
        <v>77</v>
      </c>
      <c r="T77" s="49">
        <f>(R70-(sum(T73:T75)*J72))</f>
        <v>0.997824272</v>
      </c>
      <c r="U77" s="4" t="s">
        <v>77</v>
      </c>
      <c r="V77" s="49">
        <f>(T70-(sum(V73:V75)*$J72))</f>
        <v>0.9978527621</v>
      </c>
    </row>
    <row r="78">
      <c r="A78" s="14">
        <f>A68+J72</f>
        <v>8</v>
      </c>
      <c r="B78" s="8" t="s">
        <v>80</v>
      </c>
      <c r="C78" s="40">
        <f>($G$1*(((G73-G72)/G72)+1))</f>
        <v>0.0005079413818</v>
      </c>
      <c r="D78" s="8" t="s">
        <v>81</v>
      </c>
      <c r="E78" s="40">
        <f>$E$7</f>
        <v>0.00002618614835</v>
      </c>
      <c r="F78" s="3"/>
      <c r="G78" s="51"/>
      <c r="H78" s="3" t="s">
        <v>81</v>
      </c>
      <c r="I78" s="57">
        <f>$E$7</f>
        <v>0.00002618614835</v>
      </c>
      <c r="J78" s="60"/>
      <c r="K78" s="3" t="s">
        <v>81</v>
      </c>
      <c r="L78" s="57">
        <f>$E$7</f>
        <v>0.00002618614835</v>
      </c>
      <c r="M78" s="3" t="s">
        <v>81</v>
      </c>
      <c r="N78" s="57">
        <f>$E$7</f>
        <v>0.00002618614835</v>
      </c>
      <c r="O78" s="3" t="s">
        <v>81</v>
      </c>
      <c r="P78" s="57">
        <f>$E$7</f>
        <v>0.00002618614835</v>
      </c>
      <c r="Q78" s="3" t="s">
        <v>81</v>
      </c>
      <c r="R78" s="57">
        <f>$E$7</f>
        <v>0.00002618614835</v>
      </c>
      <c r="S78" s="3" t="s">
        <v>81</v>
      </c>
      <c r="T78" s="57">
        <f>$E$7</f>
        <v>0.00002618614835</v>
      </c>
      <c r="U78" s="3" t="s">
        <v>81</v>
      </c>
      <c r="V78" s="57">
        <f>$E$7</f>
        <v>0.00002618614835</v>
      </c>
    </row>
    <row r="79">
      <c r="B79" s="8" t="s">
        <v>82</v>
      </c>
      <c r="C79" s="40">
        <f>$G$1+((128*5E-11)*(G73-1))</f>
        <v>0.00002741774545</v>
      </c>
      <c r="D79" s="3"/>
      <c r="E79" s="3"/>
      <c r="F79" s="3"/>
      <c r="G79" s="3"/>
      <c r="H79" s="8"/>
      <c r="I79" s="3"/>
      <c r="J79" s="8"/>
      <c r="K79" s="8"/>
      <c r="L79" s="3"/>
      <c r="M79" s="8"/>
      <c r="N79" s="3"/>
      <c r="O79" s="8"/>
      <c r="P79" s="3"/>
      <c r="Q79" s="8"/>
      <c r="R79" s="3"/>
      <c r="S79" s="8"/>
      <c r="T79" s="3"/>
      <c r="U79" s="8"/>
      <c r="V79" s="3"/>
    </row>
    <row r="80">
      <c r="B80" s="4" t="s">
        <v>77</v>
      </c>
      <c r="C80" s="49">
        <f>C77-(sum(C78:C79))</f>
        <v>0.9982235335</v>
      </c>
      <c r="D80" s="4" t="s">
        <v>77</v>
      </c>
      <c r="E80" s="49">
        <f>E77-$E$7</f>
        <v>0.9991882858</v>
      </c>
      <c r="F80" s="8"/>
      <c r="G80" s="3"/>
      <c r="H80" s="61" t="s">
        <v>77</v>
      </c>
      <c r="I80" s="49">
        <f>I77-$E$7</f>
        <v>0.997706493</v>
      </c>
      <c r="J80" s="60">
        <f>I80-(I78*42)</f>
        <v>0.9966066747</v>
      </c>
      <c r="K80" s="61" t="s">
        <v>77</v>
      </c>
      <c r="L80" s="49">
        <f>L77-$E$7</f>
        <v>0.9977248115</v>
      </c>
      <c r="M80" s="61" t="s">
        <v>77</v>
      </c>
      <c r="N80" s="49">
        <f>N77-$E$7</f>
        <v>0.9977431301</v>
      </c>
      <c r="O80" s="61" t="s">
        <v>77</v>
      </c>
      <c r="P80" s="49">
        <f>P77-$E$7</f>
        <v>0.9977614487</v>
      </c>
      <c r="Q80" s="61" t="s">
        <v>77</v>
      </c>
      <c r="R80" s="49">
        <f>R77-$E$7</f>
        <v>0.9977797672</v>
      </c>
      <c r="S80" s="61" t="s">
        <v>77</v>
      </c>
      <c r="T80" s="49">
        <f>T77-$E$7</f>
        <v>0.9977980858</v>
      </c>
      <c r="U80" s="61" t="s">
        <v>77</v>
      </c>
      <c r="V80" s="49">
        <f>V77-$E$7</f>
        <v>0.997826576</v>
      </c>
    </row>
    <row r="81">
      <c r="J81" s="24" t="s">
        <v>86</v>
      </c>
      <c r="K81" s="24">
        <v>7.0</v>
      </c>
    </row>
    <row r="82">
      <c r="A82" s="55"/>
      <c r="B82" s="35" t="s">
        <v>64</v>
      </c>
      <c r="C82" s="3"/>
      <c r="D82" s="4" t="s">
        <v>65</v>
      </c>
      <c r="E82" s="54"/>
      <c r="F82" s="8" t="s">
        <v>70</v>
      </c>
      <c r="G82" s="16">
        <f>ROUND(0.05*G83,0)</f>
        <v>10</v>
      </c>
      <c r="H82" s="98" t="s">
        <v>112</v>
      </c>
      <c r="I82" s="36">
        <f>C80-(J82*sum(C78:C79))</f>
        <v>0.9976881744</v>
      </c>
      <c r="J82" s="11">
        <v>1.0</v>
      </c>
      <c r="K82" s="98" t="s">
        <v>111</v>
      </c>
      <c r="L82" s="36"/>
      <c r="M82" s="98" t="s">
        <v>110</v>
      </c>
      <c r="N82" s="36"/>
      <c r="O82" s="98" t="s">
        <v>109</v>
      </c>
      <c r="P82" s="36"/>
      <c r="Q82" s="98" t="s">
        <v>108</v>
      </c>
      <c r="R82" s="36"/>
      <c r="S82" s="98" t="s">
        <v>107</v>
      </c>
      <c r="T82" s="36"/>
      <c r="U82" s="98" t="s">
        <v>105</v>
      </c>
      <c r="V82" s="36"/>
      <c r="W82" s="4" t="s">
        <v>84</v>
      </c>
      <c r="X82" s="36"/>
    </row>
    <row r="83">
      <c r="A83" s="55"/>
      <c r="B83" s="8" t="s">
        <v>69</v>
      </c>
      <c r="C83" s="40">
        <f>$G$1</f>
        <v>0.00002618254545</v>
      </c>
      <c r="D83" s="8" t="s">
        <v>69</v>
      </c>
      <c r="E83" s="99">
        <f>$E$2</f>
        <v>0.00002618254545</v>
      </c>
      <c r="F83" s="8" t="s">
        <v>73</v>
      </c>
      <c r="G83" s="92">
        <f>200-K81</f>
        <v>193</v>
      </c>
      <c r="H83" s="3" t="s">
        <v>69</v>
      </c>
      <c r="I83" s="57">
        <f>$E$2</f>
        <v>0.00002618254545</v>
      </c>
      <c r="J83" s="3"/>
      <c r="K83" s="3" t="s">
        <v>69</v>
      </c>
      <c r="L83" s="57">
        <f>$E$2</f>
        <v>0.00002618254545</v>
      </c>
      <c r="M83" s="3" t="s">
        <v>69</v>
      </c>
      <c r="N83" s="57">
        <f>$E$2</f>
        <v>0.00002618254545</v>
      </c>
      <c r="O83" s="3" t="s">
        <v>69</v>
      </c>
      <c r="P83" s="57">
        <f>$E$2</f>
        <v>0.00002618254545</v>
      </c>
      <c r="Q83" s="3" t="s">
        <v>69</v>
      </c>
      <c r="R83" s="57">
        <f>$E$2</f>
        <v>0.00002618254545</v>
      </c>
      <c r="S83" s="3" t="s">
        <v>69</v>
      </c>
      <c r="T83" s="57">
        <f>$E$2</f>
        <v>0.00002618254545</v>
      </c>
      <c r="U83" s="3" t="s">
        <v>69</v>
      </c>
      <c r="V83" s="57">
        <f>$E$2</f>
        <v>0.00002618254545</v>
      </c>
      <c r="W83" s="3" t="s">
        <v>69</v>
      </c>
      <c r="X83" s="57">
        <f>$E$2</f>
        <v>0.00002618254545</v>
      </c>
    </row>
    <row r="84">
      <c r="B84" s="8" t="s">
        <v>72</v>
      </c>
      <c r="C84" s="40">
        <f>($G$1*((G83-G82)/G82))*$G$5</f>
        <v>0.000000002838702601</v>
      </c>
      <c r="D84" s="8" t="s">
        <v>72</v>
      </c>
      <c r="E84" s="99">
        <f>$E$3</f>
        <v>0.0000000001551203607</v>
      </c>
      <c r="F84" s="58" t="s">
        <v>75</v>
      </c>
      <c r="G84" s="59">
        <f>sum(C83:C86)+sum(C88:C89)</f>
        <v>0.001038060749</v>
      </c>
      <c r="H84" s="3" t="s">
        <v>72</v>
      </c>
      <c r="I84" s="57">
        <f>$E$3</f>
        <v>0.0000000001551203607</v>
      </c>
      <c r="J84" s="3"/>
      <c r="K84" s="3" t="s">
        <v>72</v>
      </c>
      <c r="L84" s="57">
        <f>$E$3</f>
        <v>0.0000000001551203607</v>
      </c>
      <c r="M84" s="3" t="s">
        <v>72</v>
      </c>
      <c r="N84" s="57">
        <f>$E$3</f>
        <v>0.0000000001551203607</v>
      </c>
      <c r="O84" s="3" t="s">
        <v>72</v>
      </c>
      <c r="P84" s="57">
        <f>$E$3</f>
        <v>0.0000000001551203607</v>
      </c>
      <c r="Q84" s="3" t="s">
        <v>72</v>
      </c>
      <c r="R84" s="57">
        <f>$E$3</f>
        <v>0.0000000001551203607</v>
      </c>
      <c r="S84" s="3" t="s">
        <v>72</v>
      </c>
      <c r="T84" s="57">
        <f>$E$3</f>
        <v>0.0000000001551203607</v>
      </c>
      <c r="U84" s="3" t="s">
        <v>72</v>
      </c>
      <c r="V84" s="57">
        <f>$E$3</f>
        <v>0.0000000001551203607</v>
      </c>
      <c r="W84" s="3" t="s">
        <v>72</v>
      </c>
      <c r="X84" s="57">
        <f>$E$3</f>
        <v>0.0000000001551203607</v>
      </c>
    </row>
    <row r="85">
      <c r="A85" s="55"/>
      <c r="B85" s="8" t="s">
        <v>74</v>
      </c>
      <c r="C85" s="40">
        <f>($G$1*((G83-G82)/G82))</f>
        <v>0.0004791405818</v>
      </c>
      <c r="D85" s="8" t="s">
        <v>74</v>
      </c>
      <c r="E85" s="40">
        <f>$G$1</f>
        <v>0.00002618254545</v>
      </c>
      <c r="F85" s="8"/>
      <c r="G85" s="3"/>
      <c r="H85" s="8" t="s">
        <v>74</v>
      </c>
      <c r="I85" s="57">
        <f>$G$1</f>
        <v>0.00002618254545</v>
      </c>
      <c r="J85" s="3"/>
      <c r="K85" s="8" t="s">
        <v>74</v>
      </c>
      <c r="L85" s="57">
        <f>$G$1</f>
        <v>0.00002618254545</v>
      </c>
      <c r="M85" s="8" t="s">
        <v>74</v>
      </c>
      <c r="N85" s="57">
        <f>$G$1</f>
        <v>0.00002618254545</v>
      </c>
      <c r="O85" s="8" t="s">
        <v>74</v>
      </c>
      <c r="P85" s="57">
        <f>$G$1</f>
        <v>0.00002618254545</v>
      </c>
      <c r="Q85" s="8" t="s">
        <v>74</v>
      </c>
      <c r="R85" s="57">
        <f>$G$1</f>
        <v>0.00002618254545</v>
      </c>
      <c r="S85" s="8" t="s">
        <v>74</v>
      </c>
      <c r="T85" s="57">
        <f>$G$1</f>
        <v>0.00002618254545</v>
      </c>
      <c r="U85" s="8" t="s">
        <v>74</v>
      </c>
      <c r="V85" s="57">
        <f>$G$1</f>
        <v>0.00002618254545</v>
      </c>
      <c r="W85" s="8" t="s">
        <v>74</v>
      </c>
      <c r="X85" s="57">
        <f>$G$1</f>
        <v>0.00002618254545</v>
      </c>
    </row>
    <row r="86">
      <c r="A86" s="55"/>
      <c r="B86" s="8" t="s">
        <v>76</v>
      </c>
      <c r="C86" s="40">
        <f>$C$5</f>
        <v>0.0000000003102407215</v>
      </c>
      <c r="D86" s="3"/>
      <c r="E86" s="3"/>
      <c r="F86" s="3"/>
      <c r="G86" s="3"/>
      <c r="H86" s="3"/>
      <c r="I86" s="3"/>
      <c r="J86" s="8"/>
      <c r="K86" s="3"/>
      <c r="L86" s="3"/>
      <c r="M86" s="3"/>
      <c r="N86" s="3"/>
      <c r="O86" s="3"/>
      <c r="P86" s="3"/>
      <c r="Q86" s="3"/>
      <c r="R86" s="3"/>
      <c r="S86" s="3"/>
      <c r="T86" s="3"/>
      <c r="U86" s="3"/>
      <c r="V86" s="3"/>
      <c r="W86" s="3"/>
      <c r="X86" s="3"/>
    </row>
    <row r="87">
      <c r="A87" s="55"/>
      <c r="B87" s="4" t="s">
        <v>77</v>
      </c>
      <c r="C87" s="46">
        <f>(E80-(E78*J82))-sum(C83:C86)</f>
        <v>0.9986567734</v>
      </c>
      <c r="D87" s="4" t="s">
        <v>77</v>
      </c>
      <c r="E87" s="45">
        <f>(E80-(J82*E78))-(sum(E83:E85))</f>
        <v>0.9991097344</v>
      </c>
      <c r="F87" s="8"/>
      <c r="G87" s="8"/>
      <c r="H87" s="4" t="s">
        <v>77</v>
      </c>
      <c r="I87" s="49">
        <f>(I82-(sum(I83:I85)))</f>
        <v>0.9976358092</v>
      </c>
      <c r="J87" s="3"/>
      <c r="K87" s="4" t="s">
        <v>77</v>
      </c>
      <c r="L87" s="49">
        <f>(I80-(sum(L83:L85)*J82))</f>
        <v>0.9976541277</v>
      </c>
      <c r="M87" s="4" t="s">
        <v>77</v>
      </c>
      <c r="N87" s="49">
        <f>(L80-(sum(N83:N85)))</f>
        <v>0.9976724463</v>
      </c>
      <c r="O87" s="4" t="s">
        <v>77</v>
      </c>
      <c r="P87" s="49">
        <f>(N80-(sum(P83:P85)*J82))</f>
        <v>0.9976907649</v>
      </c>
      <c r="Q87" s="4" t="s">
        <v>77</v>
      </c>
      <c r="R87" s="49">
        <f>(P80-(sum(R83:R85)*J82))</f>
        <v>0.9977090834</v>
      </c>
      <c r="S87" s="4" t="s">
        <v>77</v>
      </c>
      <c r="T87" s="49">
        <f>(R80-(sum(T83:T85)*J82))</f>
        <v>0.997727402</v>
      </c>
      <c r="U87" s="4" t="s">
        <v>77</v>
      </c>
      <c r="V87" s="49">
        <f>(T80-(sum(V83:V85)*$J82))</f>
        <v>0.9977457206</v>
      </c>
      <c r="W87" s="4" t="s">
        <v>77</v>
      </c>
      <c r="X87" s="49">
        <f>(V80-(sum(X83:X85)*$J82))</f>
        <v>0.9977742107</v>
      </c>
    </row>
    <row r="88">
      <c r="A88" s="14">
        <f>A78+J82</f>
        <v>9</v>
      </c>
      <c r="B88" s="8" t="s">
        <v>80</v>
      </c>
      <c r="C88" s="40">
        <f>($G$1*(((G83-G82)/G82)+1))</f>
        <v>0.0005053231273</v>
      </c>
      <c r="D88" s="8" t="s">
        <v>81</v>
      </c>
      <c r="E88" s="40">
        <f>$E$7</f>
        <v>0.00002618614835</v>
      </c>
      <c r="F88" s="3"/>
      <c r="G88" s="51"/>
      <c r="H88" s="3" t="s">
        <v>81</v>
      </c>
      <c r="I88" s="57">
        <f>$E$7</f>
        <v>0.00002618614835</v>
      </c>
      <c r="J88" s="60"/>
      <c r="K88" s="3" t="s">
        <v>81</v>
      </c>
      <c r="L88" s="57">
        <f>$E$7</f>
        <v>0.00002618614835</v>
      </c>
      <c r="M88" s="3" t="s">
        <v>81</v>
      </c>
      <c r="N88" s="57">
        <f>$E$7</f>
        <v>0.00002618614835</v>
      </c>
      <c r="O88" s="3" t="s">
        <v>81</v>
      </c>
      <c r="P88" s="57">
        <f>$E$7</f>
        <v>0.00002618614835</v>
      </c>
      <c r="Q88" s="3" t="s">
        <v>81</v>
      </c>
      <c r="R88" s="57">
        <f>$E$7</f>
        <v>0.00002618614835</v>
      </c>
      <c r="S88" s="3" t="s">
        <v>81</v>
      </c>
      <c r="T88" s="57">
        <f>$E$7</f>
        <v>0.00002618614835</v>
      </c>
      <c r="U88" s="3" t="s">
        <v>81</v>
      </c>
      <c r="V88" s="57">
        <f>$E$7</f>
        <v>0.00002618614835</v>
      </c>
      <c r="W88" s="3" t="s">
        <v>81</v>
      </c>
      <c r="X88" s="57">
        <f>$E$7</f>
        <v>0.00002618614835</v>
      </c>
    </row>
    <row r="89">
      <c r="B89" s="8" t="s">
        <v>82</v>
      </c>
      <c r="C89" s="40">
        <f>$G$1+((128*5E-11)*(G83-1))</f>
        <v>0.00002741134545</v>
      </c>
      <c r="D89" s="3"/>
      <c r="E89" s="3"/>
      <c r="F89" s="3"/>
      <c r="G89" s="3"/>
      <c r="H89" s="8"/>
      <c r="I89" s="3"/>
      <c r="J89" s="8"/>
      <c r="K89" s="8"/>
      <c r="L89" s="3"/>
      <c r="M89" s="8"/>
      <c r="N89" s="3"/>
      <c r="O89" s="8"/>
      <c r="P89" s="3"/>
      <c r="Q89" s="8"/>
      <c r="R89" s="3"/>
      <c r="S89" s="8"/>
      <c r="T89" s="3"/>
      <c r="U89" s="8"/>
      <c r="V89" s="3"/>
      <c r="W89" s="8"/>
      <c r="X89" s="3"/>
    </row>
    <row r="90">
      <c r="B90" s="4" t="s">
        <v>77</v>
      </c>
      <c r="C90" s="49">
        <f>C87-(sum(C88:C89))</f>
        <v>0.9981240389</v>
      </c>
      <c r="D90" s="4" t="s">
        <v>77</v>
      </c>
      <c r="E90" s="49">
        <f>E87-$E$7</f>
        <v>0.9990835483</v>
      </c>
      <c r="F90" s="8"/>
      <c r="G90" s="3"/>
      <c r="H90" s="61" t="s">
        <v>77</v>
      </c>
      <c r="I90" s="49">
        <f>I87-$E$7</f>
        <v>0.997609623</v>
      </c>
      <c r="J90" s="60">
        <f>I90-(I88*42)</f>
        <v>0.9965098048</v>
      </c>
      <c r="K90" s="61" t="s">
        <v>77</v>
      </c>
      <c r="L90" s="49">
        <f>L87-$E$7</f>
        <v>0.9976279416</v>
      </c>
      <c r="M90" s="61" t="s">
        <v>77</v>
      </c>
      <c r="N90" s="49">
        <f>N87-$E$7</f>
        <v>0.9976462601</v>
      </c>
      <c r="O90" s="61" t="s">
        <v>77</v>
      </c>
      <c r="P90" s="49">
        <f>P87-$E$7</f>
        <v>0.9976645787</v>
      </c>
      <c r="Q90" s="61" t="s">
        <v>77</v>
      </c>
      <c r="R90" s="49">
        <f>R87-$E$7</f>
        <v>0.9976828973</v>
      </c>
      <c r="S90" s="61" t="s">
        <v>77</v>
      </c>
      <c r="T90" s="49">
        <f>T87-$E$7</f>
        <v>0.9977012159</v>
      </c>
      <c r="U90" s="61" t="s">
        <v>77</v>
      </c>
      <c r="V90" s="49">
        <f>V87-$E$7</f>
        <v>0.9977195344</v>
      </c>
      <c r="W90" s="61" t="s">
        <v>77</v>
      </c>
      <c r="X90" s="49">
        <f>X87-$E$7</f>
        <v>0.9977480246</v>
      </c>
    </row>
    <row r="91">
      <c r="J91" s="24" t="s">
        <v>86</v>
      </c>
      <c r="K91" s="24">
        <v>8.0</v>
      </c>
    </row>
    <row r="92">
      <c r="A92" s="55"/>
      <c r="B92" s="35" t="s">
        <v>64</v>
      </c>
      <c r="C92" s="3"/>
      <c r="D92" s="4" t="s">
        <v>65</v>
      </c>
      <c r="E92" s="54"/>
      <c r="F92" s="8" t="s">
        <v>70</v>
      </c>
      <c r="G92" s="16">
        <f>ROUND(0.05*G93,0)</f>
        <v>10</v>
      </c>
      <c r="H92" s="98" t="s">
        <v>121</v>
      </c>
      <c r="I92" s="36">
        <f>C90-(J92*sum(C88:C89))</f>
        <v>0.9975913044</v>
      </c>
      <c r="J92" s="11">
        <v>1.0</v>
      </c>
      <c r="K92" s="98" t="s">
        <v>112</v>
      </c>
      <c r="L92" s="36"/>
      <c r="M92" s="98" t="s">
        <v>111</v>
      </c>
      <c r="N92" s="36"/>
      <c r="O92" s="98" t="s">
        <v>110</v>
      </c>
      <c r="P92" s="36"/>
      <c r="Q92" s="98" t="s">
        <v>109</v>
      </c>
      <c r="R92" s="36"/>
      <c r="S92" s="98" t="s">
        <v>108</v>
      </c>
      <c r="T92" s="36"/>
      <c r="U92" s="98" t="s">
        <v>107</v>
      </c>
      <c r="V92" s="36"/>
      <c r="W92" s="98" t="s">
        <v>105</v>
      </c>
      <c r="X92" s="36"/>
      <c r="Y92" s="4" t="s">
        <v>84</v>
      </c>
      <c r="Z92" s="36"/>
      <c r="AA92" s="36"/>
      <c r="AB92" s="36"/>
      <c r="AC92" s="36"/>
      <c r="AD92" s="36"/>
    </row>
    <row r="93">
      <c r="A93" s="55"/>
      <c r="B93" s="8" t="s">
        <v>69</v>
      </c>
      <c r="C93" s="40">
        <f>$G$1</f>
        <v>0.00002618254545</v>
      </c>
      <c r="D93" s="8" t="s">
        <v>69</v>
      </c>
      <c r="E93" s="99">
        <f>$E$2</f>
        <v>0.00002618254545</v>
      </c>
      <c r="F93" s="8" t="s">
        <v>73</v>
      </c>
      <c r="G93" s="92">
        <f>200-K91</f>
        <v>192</v>
      </c>
      <c r="H93" s="3" t="s">
        <v>69</v>
      </c>
      <c r="I93" s="57">
        <f>$E$2</f>
        <v>0.00002618254545</v>
      </c>
      <c r="J93" s="3"/>
      <c r="K93" s="3" t="s">
        <v>69</v>
      </c>
      <c r="L93" s="57">
        <f>$E$2</f>
        <v>0.00002618254545</v>
      </c>
      <c r="M93" s="3" t="s">
        <v>69</v>
      </c>
      <c r="N93" s="57">
        <f>$E$2</f>
        <v>0.00002618254545</v>
      </c>
      <c r="O93" s="3" t="s">
        <v>69</v>
      </c>
      <c r="P93" s="57">
        <f>$E$2</f>
        <v>0.00002618254545</v>
      </c>
      <c r="Q93" s="3" t="s">
        <v>69</v>
      </c>
      <c r="R93" s="57">
        <f>$E$2</f>
        <v>0.00002618254545</v>
      </c>
      <c r="S93" s="3" t="s">
        <v>69</v>
      </c>
      <c r="T93" s="57">
        <f>$E$2</f>
        <v>0.00002618254545</v>
      </c>
      <c r="U93" s="3" t="s">
        <v>69</v>
      </c>
      <c r="V93" s="57">
        <f>$E$2</f>
        <v>0.00002618254545</v>
      </c>
      <c r="W93" s="3" t="s">
        <v>69</v>
      </c>
      <c r="X93" s="57">
        <f>$E$2</f>
        <v>0.00002618254545</v>
      </c>
      <c r="Y93" s="3" t="s">
        <v>69</v>
      </c>
      <c r="Z93" s="57">
        <f>$E$2</f>
        <v>0.00002618254545</v>
      </c>
      <c r="AA93" s="57"/>
      <c r="AB93" s="57"/>
      <c r="AC93" s="57"/>
      <c r="AD93" s="57"/>
    </row>
    <row r="94">
      <c r="B94" s="8" t="s">
        <v>72</v>
      </c>
      <c r="C94" s="40">
        <f>($G$1*((G93-G92)/G92))*$G$5</f>
        <v>0.000000002823190565</v>
      </c>
      <c r="D94" s="8" t="s">
        <v>72</v>
      </c>
      <c r="E94" s="99">
        <f>$E$3</f>
        <v>0.0000000001551203607</v>
      </c>
      <c r="F94" s="58" t="s">
        <v>75</v>
      </c>
      <c r="G94" s="59">
        <f>sum(C93:C96)+sum(C98:C99)</f>
        <v>0.001032817824</v>
      </c>
      <c r="H94" s="3" t="s">
        <v>72</v>
      </c>
      <c r="I94" s="57">
        <f>$E$3</f>
        <v>0.0000000001551203607</v>
      </c>
      <c r="J94" s="3"/>
      <c r="K94" s="3" t="s">
        <v>72</v>
      </c>
      <c r="L94" s="57">
        <f>$E$3</f>
        <v>0.0000000001551203607</v>
      </c>
      <c r="M94" s="3" t="s">
        <v>72</v>
      </c>
      <c r="N94" s="57">
        <f>$E$3</f>
        <v>0.0000000001551203607</v>
      </c>
      <c r="O94" s="3" t="s">
        <v>72</v>
      </c>
      <c r="P94" s="57">
        <f>$E$3</f>
        <v>0.0000000001551203607</v>
      </c>
      <c r="Q94" s="3" t="s">
        <v>72</v>
      </c>
      <c r="R94" s="57">
        <f>$E$3</f>
        <v>0.0000000001551203607</v>
      </c>
      <c r="S94" s="3" t="s">
        <v>72</v>
      </c>
      <c r="T94" s="57">
        <f>$E$3</f>
        <v>0.0000000001551203607</v>
      </c>
      <c r="U94" s="3" t="s">
        <v>72</v>
      </c>
      <c r="V94" s="57">
        <f>$E$3</f>
        <v>0.0000000001551203607</v>
      </c>
      <c r="W94" s="3" t="s">
        <v>72</v>
      </c>
      <c r="X94" s="57">
        <f>$E$3</f>
        <v>0.0000000001551203607</v>
      </c>
      <c r="Y94" s="3" t="s">
        <v>72</v>
      </c>
      <c r="Z94" s="57">
        <f>$E$3</f>
        <v>0.0000000001551203607</v>
      </c>
      <c r="AA94" s="57"/>
      <c r="AB94" s="57"/>
      <c r="AC94" s="57"/>
      <c r="AD94" s="57"/>
    </row>
    <row r="95">
      <c r="A95" s="55"/>
      <c r="B95" s="8" t="s">
        <v>74</v>
      </c>
      <c r="C95" s="40">
        <f>($G$1*((G93-G92)/G92))</f>
        <v>0.0004765223273</v>
      </c>
      <c r="D95" s="8" t="s">
        <v>74</v>
      </c>
      <c r="E95" s="40">
        <f>$G$1</f>
        <v>0.00002618254545</v>
      </c>
      <c r="F95" s="8"/>
      <c r="G95" s="3"/>
      <c r="H95" s="8" t="s">
        <v>74</v>
      </c>
      <c r="I95" s="57">
        <f>$G$1</f>
        <v>0.00002618254545</v>
      </c>
      <c r="J95" s="3"/>
      <c r="K95" s="8" t="s">
        <v>74</v>
      </c>
      <c r="L95" s="57">
        <f>$G$1</f>
        <v>0.00002618254545</v>
      </c>
      <c r="M95" s="8" t="s">
        <v>74</v>
      </c>
      <c r="N95" s="57">
        <f>$G$1</f>
        <v>0.00002618254545</v>
      </c>
      <c r="O95" s="8" t="s">
        <v>74</v>
      </c>
      <c r="P95" s="57">
        <f>$G$1</f>
        <v>0.00002618254545</v>
      </c>
      <c r="Q95" s="8" t="s">
        <v>74</v>
      </c>
      <c r="R95" s="57">
        <f>$G$1</f>
        <v>0.00002618254545</v>
      </c>
      <c r="S95" s="8" t="s">
        <v>74</v>
      </c>
      <c r="T95" s="57">
        <f>$G$1</f>
        <v>0.00002618254545</v>
      </c>
      <c r="U95" s="8" t="s">
        <v>74</v>
      </c>
      <c r="V95" s="57">
        <f>$G$1</f>
        <v>0.00002618254545</v>
      </c>
      <c r="W95" s="8" t="s">
        <v>74</v>
      </c>
      <c r="X95" s="57">
        <f>$G$1</f>
        <v>0.00002618254545</v>
      </c>
      <c r="Y95" s="8" t="s">
        <v>74</v>
      </c>
      <c r="Z95" s="57">
        <f>$G$1</f>
        <v>0.00002618254545</v>
      </c>
      <c r="AA95" s="57"/>
      <c r="AB95" s="57"/>
      <c r="AC95" s="57"/>
      <c r="AD95" s="57"/>
    </row>
    <row r="96">
      <c r="A96" s="55"/>
      <c r="B96" s="8" t="s">
        <v>76</v>
      </c>
      <c r="C96" s="40">
        <f>$C$5</f>
        <v>0.0000000003102407215</v>
      </c>
      <c r="D96" s="3"/>
      <c r="E96" s="3"/>
      <c r="F96" s="3"/>
      <c r="G96" s="3"/>
      <c r="H96" s="3"/>
      <c r="I96" s="3"/>
      <c r="J96" s="8"/>
      <c r="K96" s="3"/>
      <c r="L96" s="3"/>
      <c r="M96" s="3"/>
      <c r="N96" s="3"/>
      <c r="O96" s="3"/>
      <c r="P96" s="3"/>
      <c r="Q96" s="3"/>
      <c r="R96" s="3"/>
      <c r="S96" s="3"/>
      <c r="T96" s="3"/>
      <c r="U96" s="3"/>
      <c r="V96" s="3"/>
      <c r="W96" s="3"/>
      <c r="X96" s="3"/>
      <c r="Y96" s="3"/>
      <c r="Z96" s="3"/>
      <c r="AA96" s="3"/>
      <c r="AB96" s="3"/>
      <c r="AC96" s="3"/>
      <c r="AD96" s="3"/>
    </row>
    <row r="97">
      <c r="A97" s="55"/>
      <c r="B97" s="4" t="s">
        <v>77</v>
      </c>
      <c r="C97" s="46">
        <f>(E90-(E88*J92))-sum(C93:C96)</f>
        <v>0.9985546541</v>
      </c>
      <c r="D97" s="4" t="s">
        <v>77</v>
      </c>
      <c r="E97" s="45">
        <f>(E90-(J92*E88))-(sum(E93:E95))</f>
        <v>0.9990049969</v>
      </c>
      <c r="F97" s="8"/>
      <c r="G97" s="8"/>
      <c r="H97" s="4" t="s">
        <v>77</v>
      </c>
      <c r="I97" s="49">
        <f>(I92-(sum(I93:I95)))</f>
        <v>0.9975389392</v>
      </c>
      <c r="J97" s="3"/>
      <c r="K97" s="4" t="s">
        <v>77</v>
      </c>
      <c r="L97" s="49">
        <f>(I90-(sum(L93:L95)))</f>
        <v>0.9975572578</v>
      </c>
      <c r="M97" s="4" t="s">
        <v>77</v>
      </c>
      <c r="N97" s="49">
        <f>(L90-(sum(N93:N95)*J92))</f>
        <v>0.9975755763</v>
      </c>
      <c r="O97" s="4" t="s">
        <v>77</v>
      </c>
      <c r="P97" s="49">
        <f>(N90-(sum(P93:P95)*J92))</f>
        <v>0.9975938949</v>
      </c>
      <c r="Q97" s="4" t="s">
        <v>77</v>
      </c>
      <c r="R97" s="49">
        <f>(P90-(sum(R93:R95)*J92))</f>
        <v>0.9976122135</v>
      </c>
      <c r="S97" s="4" t="s">
        <v>77</v>
      </c>
      <c r="T97" s="49">
        <f>(R90-(sum(T93:T95)*J92))</f>
        <v>0.997630532</v>
      </c>
      <c r="U97" s="4" t="s">
        <v>77</v>
      </c>
      <c r="V97" s="49">
        <f>(T90-(sum(V93:V95)*$J92))</f>
        <v>0.9976488506</v>
      </c>
      <c r="W97" s="4" t="s">
        <v>77</v>
      </c>
      <c r="X97" s="49">
        <f>(V90-(sum(X93:X95)*$J92))</f>
        <v>0.9976671692</v>
      </c>
      <c r="Y97" s="4" t="s">
        <v>77</v>
      </c>
      <c r="Z97" s="49">
        <f>(X90-(sum(Z93:Z95)*$J92))</f>
        <v>0.9976956593</v>
      </c>
      <c r="AA97" s="49"/>
      <c r="AB97" s="49"/>
      <c r="AC97" s="49"/>
      <c r="AD97" s="49"/>
    </row>
    <row r="98">
      <c r="A98" s="14">
        <f>A88+J92</f>
        <v>10</v>
      </c>
      <c r="B98" s="8" t="s">
        <v>80</v>
      </c>
      <c r="C98" s="40">
        <f>($G$1*(((G93-G92)/G92)+1))</f>
        <v>0.0005027048727</v>
      </c>
      <c r="D98" s="8" t="s">
        <v>81</v>
      </c>
      <c r="E98" s="40">
        <f>$E$7</f>
        <v>0.00002618614835</v>
      </c>
      <c r="F98" s="3"/>
      <c r="G98" s="51"/>
      <c r="H98" s="3" t="s">
        <v>81</v>
      </c>
      <c r="I98" s="57">
        <f>$E$7</f>
        <v>0.00002618614835</v>
      </c>
      <c r="J98" s="60"/>
      <c r="K98" s="3" t="s">
        <v>81</v>
      </c>
      <c r="L98" s="57">
        <f>$E$7</f>
        <v>0.00002618614835</v>
      </c>
      <c r="M98" s="3" t="s">
        <v>81</v>
      </c>
      <c r="N98" s="57">
        <f>$E$7</f>
        <v>0.00002618614835</v>
      </c>
      <c r="O98" s="3" t="s">
        <v>81</v>
      </c>
      <c r="P98" s="57">
        <f>$E$7</f>
        <v>0.00002618614835</v>
      </c>
      <c r="Q98" s="3" t="s">
        <v>81</v>
      </c>
      <c r="R98" s="57">
        <f>$E$7</f>
        <v>0.00002618614835</v>
      </c>
      <c r="S98" s="3" t="s">
        <v>81</v>
      </c>
      <c r="T98" s="57">
        <f>$E$7</f>
        <v>0.00002618614835</v>
      </c>
      <c r="U98" s="3" t="s">
        <v>81</v>
      </c>
      <c r="V98" s="57">
        <f>$E$7</f>
        <v>0.00002618614835</v>
      </c>
      <c r="W98" s="3" t="s">
        <v>81</v>
      </c>
      <c r="X98" s="57">
        <f>$E$7</f>
        <v>0.00002618614835</v>
      </c>
      <c r="Y98" s="3" t="s">
        <v>81</v>
      </c>
      <c r="Z98" s="57">
        <f>$E$7</f>
        <v>0.00002618614835</v>
      </c>
      <c r="AA98" s="57"/>
      <c r="AB98" s="57"/>
      <c r="AC98" s="57"/>
      <c r="AD98" s="57"/>
    </row>
    <row r="99">
      <c r="B99" s="8" t="s">
        <v>82</v>
      </c>
      <c r="C99" s="40">
        <f>$G$1+((128*5E-11)*(G93-1))</f>
        <v>0.00002740494545</v>
      </c>
      <c r="D99" s="3"/>
      <c r="E99" s="3"/>
      <c r="F99" s="3"/>
      <c r="G99" s="3"/>
      <c r="H99" s="8"/>
      <c r="I99" s="3"/>
      <c r="J99" s="8"/>
      <c r="K99" s="8"/>
      <c r="L99" s="3"/>
      <c r="M99" s="8"/>
      <c r="N99" s="3"/>
      <c r="O99" s="8"/>
      <c r="P99" s="3"/>
      <c r="Q99" s="8"/>
      <c r="R99" s="3"/>
      <c r="S99" s="8"/>
      <c r="T99" s="3"/>
      <c r="U99" s="8"/>
      <c r="V99" s="3"/>
      <c r="W99" s="8"/>
      <c r="X99" s="3"/>
      <c r="Y99" s="8"/>
      <c r="Z99" s="3"/>
      <c r="AA99" s="3"/>
      <c r="AB99" s="3"/>
      <c r="AC99" s="3"/>
      <c r="AD99" s="3"/>
    </row>
    <row r="100">
      <c r="B100" s="4" t="s">
        <v>77</v>
      </c>
      <c r="C100" s="49">
        <f>C97-(sum(C98:C99))</f>
        <v>0.9980245443</v>
      </c>
      <c r="D100" s="4" t="s">
        <v>77</v>
      </c>
      <c r="E100" s="49">
        <f>E97-$E$7</f>
        <v>0.9989788107</v>
      </c>
      <c r="F100" s="8"/>
      <c r="G100" s="3"/>
      <c r="H100" s="61" t="s">
        <v>77</v>
      </c>
      <c r="I100" s="49">
        <f>I97-$E$7</f>
        <v>0.997512753</v>
      </c>
      <c r="J100" s="60">
        <f>I100-(I98*42)</f>
        <v>0.9964129348</v>
      </c>
      <c r="K100" s="61" t="s">
        <v>77</v>
      </c>
      <c r="L100" s="49">
        <f>L97-$E$7</f>
        <v>0.9975310716</v>
      </c>
      <c r="M100" s="61" t="s">
        <v>77</v>
      </c>
      <c r="N100" s="49">
        <f>N97-$E$7</f>
        <v>0.9975493902</v>
      </c>
      <c r="O100" s="61" t="s">
        <v>77</v>
      </c>
      <c r="P100" s="49">
        <f>P97-$E$7</f>
        <v>0.9975677087</v>
      </c>
      <c r="Q100" s="61" t="s">
        <v>77</v>
      </c>
      <c r="R100" s="49">
        <f>R97-$E$7</f>
        <v>0.9975860273</v>
      </c>
      <c r="S100" s="61" t="s">
        <v>77</v>
      </c>
      <c r="T100" s="49">
        <f>T97-$E$7</f>
        <v>0.9976043459</v>
      </c>
      <c r="U100" s="61" t="s">
        <v>77</v>
      </c>
      <c r="V100" s="49">
        <f>V97-$E$7</f>
        <v>0.9976226645</v>
      </c>
      <c r="W100" s="61" t="s">
        <v>77</v>
      </c>
      <c r="X100" s="49">
        <f>X97-$E$7</f>
        <v>0.997640983</v>
      </c>
      <c r="Y100" s="61" t="s">
        <v>77</v>
      </c>
      <c r="Z100" s="49">
        <f>Z97-$E$7</f>
        <v>0.9976694732</v>
      </c>
      <c r="AA100" s="49"/>
      <c r="AB100" s="49"/>
      <c r="AC100" s="49"/>
      <c r="AD100" s="49"/>
    </row>
    <row r="101">
      <c r="J101" s="24" t="s">
        <v>86</v>
      </c>
      <c r="K101" s="24">
        <v>9.0</v>
      </c>
    </row>
    <row r="102">
      <c r="A102" s="55"/>
      <c r="B102" s="35" t="s">
        <v>64</v>
      </c>
      <c r="C102" s="3"/>
      <c r="D102" s="4" t="s">
        <v>65</v>
      </c>
      <c r="E102" s="54"/>
      <c r="F102" s="8" t="s">
        <v>70</v>
      </c>
      <c r="G102" s="16">
        <f>ROUND(0.05*G103,0)</f>
        <v>10</v>
      </c>
      <c r="H102" s="98" t="s">
        <v>122</v>
      </c>
      <c r="I102" s="36">
        <f>C100-(J102*sum(C98:C99))</f>
        <v>0.9974944345</v>
      </c>
      <c r="J102" s="11">
        <v>1.0</v>
      </c>
      <c r="K102" s="98" t="s">
        <v>121</v>
      </c>
      <c r="L102" s="36"/>
      <c r="M102" s="98" t="s">
        <v>112</v>
      </c>
      <c r="N102" s="36"/>
      <c r="O102" s="98" t="s">
        <v>111</v>
      </c>
      <c r="P102" s="36"/>
      <c r="Q102" s="98" t="s">
        <v>110</v>
      </c>
      <c r="R102" s="36"/>
      <c r="S102" s="98" t="s">
        <v>109</v>
      </c>
      <c r="T102" s="36"/>
      <c r="U102" s="98" t="s">
        <v>108</v>
      </c>
      <c r="V102" s="36"/>
      <c r="W102" s="98" t="s">
        <v>107</v>
      </c>
      <c r="X102" s="36"/>
      <c r="Y102" s="98" t="s">
        <v>105</v>
      </c>
      <c r="Z102" s="36"/>
      <c r="AA102" s="4" t="s">
        <v>84</v>
      </c>
      <c r="AB102" s="36"/>
      <c r="AC102" s="36"/>
      <c r="AD102" s="36"/>
    </row>
    <row r="103">
      <c r="A103" s="55"/>
      <c r="B103" s="8" t="s">
        <v>69</v>
      </c>
      <c r="C103" s="40">
        <f>$G$1</f>
        <v>0.00002618254545</v>
      </c>
      <c r="D103" s="8" t="s">
        <v>69</v>
      </c>
      <c r="E103" s="99">
        <f>$E$2</f>
        <v>0.00002618254545</v>
      </c>
      <c r="F103" s="8" t="s">
        <v>73</v>
      </c>
      <c r="G103" s="92">
        <f>200-K101</f>
        <v>191</v>
      </c>
      <c r="H103" s="3" t="s">
        <v>69</v>
      </c>
      <c r="I103" s="57">
        <f>$E$2</f>
        <v>0.00002618254545</v>
      </c>
      <c r="J103" s="3"/>
      <c r="K103" s="3" t="s">
        <v>69</v>
      </c>
      <c r="L103" s="57">
        <f>$E$2</f>
        <v>0.00002618254545</v>
      </c>
      <c r="M103" s="3" t="s">
        <v>69</v>
      </c>
      <c r="N103" s="57">
        <f>$E$2</f>
        <v>0.00002618254545</v>
      </c>
      <c r="O103" s="3" t="s">
        <v>69</v>
      </c>
      <c r="P103" s="57">
        <f>$E$2</f>
        <v>0.00002618254545</v>
      </c>
      <c r="Q103" s="3" t="s">
        <v>69</v>
      </c>
      <c r="R103" s="57">
        <f>$E$2</f>
        <v>0.00002618254545</v>
      </c>
      <c r="S103" s="3" t="s">
        <v>69</v>
      </c>
      <c r="T103" s="57">
        <f>$E$2</f>
        <v>0.00002618254545</v>
      </c>
      <c r="U103" s="3" t="s">
        <v>69</v>
      </c>
      <c r="V103" s="57">
        <f>$E$2</f>
        <v>0.00002618254545</v>
      </c>
      <c r="W103" s="3" t="s">
        <v>69</v>
      </c>
      <c r="X103" s="57">
        <f>$E$2</f>
        <v>0.00002618254545</v>
      </c>
      <c r="Y103" s="3" t="s">
        <v>69</v>
      </c>
      <c r="Z103" s="57">
        <f>$E$2</f>
        <v>0.00002618254545</v>
      </c>
      <c r="AA103" s="3" t="s">
        <v>69</v>
      </c>
      <c r="AB103" s="57">
        <f>$E$2</f>
        <v>0.00002618254545</v>
      </c>
      <c r="AC103" s="57"/>
      <c r="AD103" s="57"/>
    </row>
    <row r="104">
      <c r="B104" s="8" t="s">
        <v>72</v>
      </c>
      <c r="C104" s="40">
        <f>($G$1*((G103-G102)/G102))*$G$5</f>
        <v>0.000000002807678529</v>
      </c>
      <c r="D104" s="8" t="s">
        <v>72</v>
      </c>
      <c r="E104" s="99">
        <f>$E$3</f>
        <v>0.0000000001551203607</v>
      </c>
      <c r="F104" s="58" t="s">
        <v>75</v>
      </c>
      <c r="G104" s="59">
        <f>sum(C103:C106)+sum(C108:C109)</f>
        <v>0.0010275749</v>
      </c>
      <c r="H104" s="3" t="s">
        <v>72</v>
      </c>
      <c r="I104" s="57">
        <f>$E$3</f>
        <v>0.0000000001551203607</v>
      </c>
      <c r="J104" s="3"/>
      <c r="K104" s="3" t="s">
        <v>72</v>
      </c>
      <c r="L104" s="57">
        <f>$E$3</f>
        <v>0.0000000001551203607</v>
      </c>
      <c r="M104" s="3" t="s">
        <v>72</v>
      </c>
      <c r="N104" s="57">
        <f>$E$3</f>
        <v>0.0000000001551203607</v>
      </c>
      <c r="O104" s="3" t="s">
        <v>72</v>
      </c>
      <c r="P104" s="57">
        <f>$E$3</f>
        <v>0.0000000001551203607</v>
      </c>
      <c r="Q104" s="3" t="s">
        <v>72</v>
      </c>
      <c r="R104" s="57">
        <f>$E$3</f>
        <v>0.0000000001551203607</v>
      </c>
      <c r="S104" s="3" t="s">
        <v>72</v>
      </c>
      <c r="T104" s="57">
        <f>$E$3</f>
        <v>0.0000000001551203607</v>
      </c>
      <c r="U104" s="3" t="s">
        <v>72</v>
      </c>
      <c r="V104" s="57">
        <f>$E$3</f>
        <v>0.0000000001551203607</v>
      </c>
      <c r="W104" s="3" t="s">
        <v>72</v>
      </c>
      <c r="X104" s="57">
        <f>$E$3</f>
        <v>0.0000000001551203607</v>
      </c>
      <c r="Y104" s="3" t="s">
        <v>72</v>
      </c>
      <c r="Z104" s="57">
        <f>$E$3</f>
        <v>0.0000000001551203607</v>
      </c>
      <c r="AA104" s="3" t="s">
        <v>72</v>
      </c>
      <c r="AB104" s="57">
        <f>$E$3</f>
        <v>0.0000000001551203607</v>
      </c>
      <c r="AC104" s="57"/>
      <c r="AD104" s="57"/>
    </row>
    <row r="105">
      <c r="A105" s="55"/>
      <c r="B105" s="8" t="s">
        <v>74</v>
      </c>
      <c r="C105" s="40">
        <f>($G$1*((G103-G102)/G102))</f>
        <v>0.0004739040727</v>
      </c>
      <c r="D105" s="8" t="s">
        <v>74</v>
      </c>
      <c r="E105" s="40">
        <f>$G$1</f>
        <v>0.00002618254545</v>
      </c>
      <c r="F105" s="8"/>
      <c r="G105" s="3"/>
      <c r="H105" s="8" t="s">
        <v>74</v>
      </c>
      <c r="I105" s="57">
        <f>$G$1</f>
        <v>0.00002618254545</v>
      </c>
      <c r="J105" s="3"/>
      <c r="K105" s="8" t="s">
        <v>74</v>
      </c>
      <c r="L105" s="57">
        <f>$G$1</f>
        <v>0.00002618254545</v>
      </c>
      <c r="M105" s="8" t="s">
        <v>74</v>
      </c>
      <c r="N105" s="57">
        <f>$G$1</f>
        <v>0.00002618254545</v>
      </c>
      <c r="O105" s="8" t="s">
        <v>74</v>
      </c>
      <c r="P105" s="57">
        <f>$G$1</f>
        <v>0.00002618254545</v>
      </c>
      <c r="Q105" s="8" t="s">
        <v>74</v>
      </c>
      <c r="R105" s="57">
        <f>$G$1</f>
        <v>0.00002618254545</v>
      </c>
      <c r="S105" s="8" t="s">
        <v>74</v>
      </c>
      <c r="T105" s="57">
        <f>$G$1</f>
        <v>0.00002618254545</v>
      </c>
      <c r="U105" s="8" t="s">
        <v>74</v>
      </c>
      <c r="V105" s="57">
        <f>$G$1</f>
        <v>0.00002618254545</v>
      </c>
      <c r="W105" s="8" t="s">
        <v>74</v>
      </c>
      <c r="X105" s="57">
        <f>$G$1</f>
        <v>0.00002618254545</v>
      </c>
      <c r="Y105" s="8" t="s">
        <v>74</v>
      </c>
      <c r="Z105" s="57">
        <f>$G$1</f>
        <v>0.00002618254545</v>
      </c>
      <c r="AA105" s="8" t="s">
        <v>74</v>
      </c>
      <c r="AB105" s="57">
        <f>$G$1</f>
        <v>0.00002618254545</v>
      </c>
      <c r="AC105" s="57"/>
      <c r="AD105" s="57"/>
    </row>
    <row r="106">
      <c r="A106" s="55"/>
      <c r="B106" s="8" t="s">
        <v>76</v>
      </c>
      <c r="C106" s="40">
        <f>$C$5</f>
        <v>0.0000000003102407215</v>
      </c>
      <c r="D106" s="3"/>
      <c r="E106" s="3"/>
      <c r="F106" s="3"/>
      <c r="G106" s="3"/>
      <c r="H106" s="3"/>
      <c r="I106" s="3"/>
      <c r="J106" s="8"/>
      <c r="K106" s="3"/>
      <c r="L106" s="3"/>
      <c r="M106" s="3"/>
      <c r="N106" s="3"/>
      <c r="O106" s="3"/>
      <c r="P106" s="3"/>
      <c r="Q106" s="3"/>
      <c r="R106" s="3"/>
      <c r="S106" s="3"/>
      <c r="T106" s="3"/>
      <c r="U106" s="3"/>
      <c r="V106" s="3"/>
      <c r="W106" s="3"/>
      <c r="X106" s="3"/>
      <c r="Y106" s="3"/>
      <c r="Z106" s="3"/>
      <c r="AA106" s="3"/>
      <c r="AB106" s="3"/>
      <c r="AC106" s="3"/>
      <c r="AD106" s="3"/>
    </row>
    <row r="107">
      <c r="A107" s="55"/>
      <c r="B107" s="4" t="s">
        <v>77</v>
      </c>
      <c r="C107" s="46">
        <f>(E100-(E98*J102))-sum(C103:C106)</f>
        <v>0.9984525348</v>
      </c>
      <c r="D107" s="4" t="s">
        <v>77</v>
      </c>
      <c r="E107" s="45">
        <f>(E100-(J102*E98))-(sum(E103:E105))</f>
        <v>0.9989002593</v>
      </c>
      <c r="F107" s="8"/>
      <c r="G107" s="8"/>
      <c r="H107" s="4" t="s">
        <v>77</v>
      </c>
      <c r="I107" s="49">
        <f>(I102-(sum(I103:I105)))</f>
        <v>0.9974420692</v>
      </c>
      <c r="J107" s="3"/>
      <c r="K107" s="4" t="s">
        <v>77</v>
      </c>
      <c r="L107" s="49">
        <f>(I100-(sum(L103:L105)*J102))</f>
        <v>0.9974603878</v>
      </c>
      <c r="M107" s="4" t="s">
        <v>77</v>
      </c>
      <c r="N107" s="49">
        <f>(L100-(sum(N103:N105)*J102))</f>
        <v>0.9974787064</v>
      </c>
      <c r="O107" s="4" t="s">
        <v>77</v>
      </c>
      <c r="P107" s="49">
        <f>(N100-(sum(P103:P105)*J102))</f>
        <v>0.9974970249</v>
      </c>
      <c r="Q107" s="4" t="s">
        <v>77</v>
      </c>
      <c r="R107" s="49">
        <f>(P100-(sum(R103:R105)*J102))</f>
        <v>0.9975153435</v>
      </c>
      <c r="S107" s="4" t="s">
        <v>77</v>
      </c>
      <c r="T107" s="49">
        <f>(R100-(sum(T103:T105)*J102))</f>
        <v>0.9975336621</v>
      </c>
      <c r="U107" s="4" t="s">
        <v>77</v>
      </c>
      <c r="V107" s="49">
        <f>(T100-(sum(V103:V105)*$J102))</f>
        <v>0.9975519806</v>
      </c>
      <c r="W107" s="4" t="s">
        <v>77</v>
      </c>
      <c r="X107" s="49">
        <f>(V100-(sum(X103:X105)*$J102))</f>
        <v>0.9975702992</v>
      </c>
      <c r="Y107" s="4" t="s">
        <v>77</v>
      </c>
      <c r="Z107" s="49">
        <f>(X100-(sum(Z103:Z105)*$J102))</f>
        <v>0.9975886178</v>
      </c>
      <c r="AA107" s="4" t="s">
        <v>77</v>
      </c>
      <c r="AB107" s="49">
        <f>(Z100-(sum(AB103:AB105)*$J102))</f>
        <v>0.9976171079</v>
      </c>
      <c r="AC107" s="49"/>
      <c r="AD107" s="49"/>
    </row>
    <row r="108">
      <c r="A108" s="14">
        <f>A98+J102</f>
        <v>11</v>
      </c>
      <c r="B108" s="8" t="s">
        <v>80</v>
      </c>
      <c r="C108" s="40">
        <f>($G$1*(((G103-G102)/G102)+1))</f>
        <v>0.0005000866182</v>
      </c>
      <c r="D108" s="8" t="s">
        <v>81</v>
      </c>
      <c r="E108" s="40">
        <f>$E$7</f>
        <v>0.00002618614835</v>
      </c>
      <c r="F108" s="3"/>
      <c r="G108" s="51"/>
      <c r="H108" s="3" t="s">
        <v>81</v>
      </c>
      <c r="I108" s="57">
        <f>$E$7</f>
        <v>0.00002618614835</v>
      </c>
      <c r="J108" s="60"/>
      <c r="K108" s="3" t="s">
        <v>81</v>
      </c>
      <c r="L108" s="57">
        <f>$E$7</f>
        <v>0.00002618614835</v>
      </c>
      <c r="M108" s="3" t="s">
        <v>81</v>
      </c>
      <c r="N108" s="57">
        <f>$E$7</f>
        <v>0.00002618614835</v>
      </c>
      <c r="O108" s="3" t="s">
        <v>81</v>
      </c>
      <c r="P108" s="57">
        <f>$E$7</f>
        <v>0.00002618614835</v>
      </c>
      <c r="Q108" s="3" t="s">
        <v>81</v>
      </c>
      <c r="R108" s="57">
        <f>$E$7</f>
        <v>0.00002618614835</v>
      </c>
      <c r="S108" s="3" t="s">
        <v>81</v>
      </c>
      <c r="T108" s="57">
        <f>$E$7</f>
        <v>0.00002618614835</v>
      </c>
      <c r="U108" s="3" t="s">
        <v>81</v>
      </c>
      <c r="V108" s="57">
        <f>$E$7</f>
        <v>0.00002618614835</v>
      </c>
      <c r="W108" s="3" t="s">
        <v>81</v>
      </c>
      <c r="X108" s="57">
        <f>$E$7</f>
        <v>0.00002618614835</v>
      </c>
      <c r="Y108" s="3" t="s">
        <v>81</v>
      </c>
      <c r="Z108" s="57">
        <f>$E$7</f>
        <v>0.00002618614835</v>
      </c>
      <c r="AA108" s="3" t="s">
        <v>81</v>
      </c>
      <c r="AB108" s="57">
        <f>$E$7</f>
        <v>0.00002618614835</v>
      </c>
      <c r="AC108" s="57"/>
      <c r="AD108" s="57"/>
    </row>
    <row r="109">
      <c r="B109" s="8" t="s">
        <v>82</v>
      </c>
      <c r="C109" s="40">
        <f>$G$1+((128*5E-11)*(G103-1))</f>
        <v>0.00002739854545</v>
      </c>
      <c r="D109" s="3"/>
      <c r="E109" s="3"/>
      <c r="F109" s="3"/>
      <c r="G109" s="3"/>
      <c r="H109" s="8"/>
      <c r="I109" s="3"/>
      <c r="J109" s="8"/>
      <c r="K109" s="8"/>
      <c r="L109" s="3"/>
      <c r="M109" s="8"/>
      <c r="N109" s="3"/>
      <c r="O109" s="8"/>
      <c r="P109" s="3"/>
      <c r="Q109" s="8"/>
      <c r="R109" s="3"/>
      <c r="S109" s="8"/>
      <c r="T109" s="3"/>
      <c r="U109" s="8"/>
      <c r="V109" s="3"/>
      <c r="W109" s="8"/>
      <c r="X109" s="3"/>
      <c r="Y109" s="8"/>
      <c r="Z109" s="3"/>
      <c r="AA109" s="8"/>
      <c r="AB109" s="3"/>
      <c r="AC109" s="3"/>
      <c r="AD109" s="3"/>
    </row>
    <row r="110">
      <c r="B110" s="4" t="s">
        <v>77</v>
      </c>
      <c r="C110" s="49">
        <f>C107-(sum(C108:C109))</f>
        <v>0.9979250497</v>
      </c>
      <c r="D110" s="4" t="s">
        <v>77</v>
      </c>
      <c r="E110" s="49">
        <f>E107-$E$7</f>
        <v>0.9988740732</v>
      </c>
      <c r="F110" s="8"/>
      <c r="G110" s="3"/>
      <c r="H110" s="61" t="s">
        <v>77</v>
      </c>
      <c r="I110" s="49">
        <f>I107-$E$7</f>
        <v>0.9974158831</v>
      </c>
      <c r="J110" s="60">
        <f>I110-(I108*42)</f>
        <v>0.9963160648</v>
      </c>
      <c r="K110" s="61" t="s">
        <v>77</v>
      </c>
      <c r="L110" s="49">
        <f>L107-$E$7</f>
        <v>0.9974342016</v>
      </c>
      <c r="M110" s="61" t="s">
        <v>77</v>
      </c>
      <c r="N110" s="49">
        <f>N107-$E$7</f>
        <v>0.9974525202</v>
      </c>
      <c r="O110" s="61" t="s">
        <v>77</v>
      </c>
      <c r="P110" s="49">
        <f>P107-$E$7</f>
        <v>0.9974708388</v>
      </c>
      <c r="Q110" s="61" t="s">
        <v>77</v>
      </c>
      <c r="R110" s="49">
        <f>R107-$E$7</f>
        <v>0.9974891574</v>
      </c>
      <c r="S110" s="61" t="s">
        <v>77</v>
      </c>
      <c r="T110" s="49">
        <f>T107-$E$7</f>
        <v>0.9975074759</v>
      </c>
      <c r="U110" s="61" t="s">
        <v>77</v>
      </c>
      <c r="V110" s="49">
        <f>V107-$E$7</f>
        <v>0.9975257945</v>
      </c>
      <c r="W110" s="61" t="s">
        <v>77</v>
      </c>
      <c r="X110" s="49">
        <f>X107-$E$7</f>
        <v>0.9975441131</v>
      </c>
      <c r="Y110" s="61" t="s">
        <v>77</v>
      </c>
      <c r="Z110" s="49">
        <f>Z107-$E$7</f>
        <v>0.9975624316</v>
      </c>
      <c r="AA110" s="61" t="s">
        <v>77</v>
      </c>
      <c r="AB110" s="49">
        <f>AB107-$E$7</f>
        <v>0.9975909218</v>
      </c>
      <c r="AC110" s="49"/>
      <c r="AD110" s="49"/>
    </row>
    <row r="111">
      <c r="J111" s="24" t="s">
        <v>86</v>
      </c>
      <c r="K111" s="24">
        <v>10.0</v>
      </c>
    </row>
    <row r="112">
      <c r="A112" s="55"/>
      <c r="B112" s="35" t="s">
        <v>64</v>
      </c>
      <c r="C112" s="3"/>
      <c r="D112" s="4" t="s">
        <v>65</v>
      </c>
      <c r="E112" s="54"/>
      <c r="F112" s="8" t="s">
        <v>70</v>
      </c>
      <c r="G112" s="16">
        <f>ROUND(0.05*G113,0)</f>
        <v>10</v>
      </c>
      <c r="H112" s="98" t="s">
        <v>123</v>
      </c>
      <c r="I112" s="36">
        <f>C110-(J112*sum(C108:C109))</f>
        <v>0.0009780904001</v>
      </c>
      <c r="J112" s="11">
        <v>1890.0</v>
      </c>
      <c r="K112" s="98" t="s">
        <v>122</v>
      </c>
      <c r="L112" s="36"/>
      <c r="M112" s="98" t="s">
        <v>121</v>
      </c>
      <c r="N112" s="36"/>
      <c r="O112" s="98" t="s">
        <v>112</v>
      </c>
      <c r="P112" s="36"/>
      <c r="Q112" s="98" t="s">
        <v>111</v>
      </c>
      <c r="R112" s="36"/>
      <c r="S112" s="98" t="s">
        <v>110</v>
      </c>
      <c r="T112" s="36"/>
      <c r="U112" s="98" t="s">
        <v>109</v>
      </c>
      <c r="V112" s="36"/>
      <c r="W112" s="98" t="s">
        <v>108</v>
      </c>
      <c r="X112" s="36"/>
      <c r="Y112" s="98" t="s">
        <v>107</v>
      </c>
      <c r="Z112" s="36"/>
      <c r="AA112" s="98" t="s">
        <v>105</v>
      </c>
      <c r="AB112" s="36"/>
      <c r="AC112" s="4" t="s">
        <v>84</v>
      </c>
      <c r="AD112" s="36"/>
    </row>
    <row r="113">
      <c r="A113" s="55"/>
      <c r="B113" s="8" t="s">
        <v>69</v>
      </c>
      <c r="C113" s="40">
        <f>$G$1</f>
        <v>0.00002618254545</v>
      </c>
      <c r="D113" s="8" t="s">
        <v>69</v>
      </c>
      <c r="E113" s="99">
        <f>$E$2</f>
        <v>0.00002618254545</v>
      </c>
      <c r="F113" s="8" t="s">
        <v>73</v>
      </c>
      <c r="G113" s="92">
        <f>200-K111</f>
        <v>190</v>
      </c>
      <c r="H113" s="3" t="s">
        <v>69</v>
      </c>
      <c r="I113" s="57">
        <f>$E$2</f>
        <v>0.00002618254545</v>
      </c>
      <c r="J113" s="3"/>
      <c r="K113" s="3" t="s">
        <v>69</v>
      </c>
      <c r="L113" s="57">
        <f>$E$2</f>
        <v>0.00002618254545</v>
      </c>
      <c r="M113" s="3" t="s">
        <v>69</v>
      </c>
      <c r="N113" s="57">
        <f>$E$2</f>
        <v>0.00002618254545</v>
      </c>
      <c r="O113" s="3" t="s">
        <v>69</v>
      </c>
      <c r="P113" s="57">
        <f>$E$2</f>
        <v>0.00002618254545</v>
      </c>
      <c r="Q113" s="3" t="s">
        <v>69</v>
      </c>
      <c r="R113" s="57">
        <f>$E$2</f>
        <v>0.00002618254545</v>
      </c>
      <c r="S113" s="3" t="s">
        <v>69</v>
      </c>
      <c r="T113" s="57">
        <f>$E$2</f>
        <v>0.00002618254545</v>
      </c>
      <c r="U113" s="3" t="s">
        <v>69</v>
      </c>
      <c r="V113" s="57">
        <f>$E$2</f>
        <v>0.00002618254545</v>
      </c>
      <c r="W113" s="3" t="s">
        <v>69</v>
      </c>
      <c r="X113" s="57">
        <f>$E$2</f>
        <v>0.00002618254545</v>
      </c>
      <c r="Y113" s="3" t="s">
        <v>69</v>
      </c>
      <c r="Z113" s="57">
        <f>$E$2</f>
        <v>0.00002618254545</v>
      </c>
      <c r="AA113" s="3" t="s">
        <v>69</v>
      </c>
      <c r="AB113" s="57">
        <f>$E$2</f>
        <v>0.00002618254545</v>
      </c>
      <c r="AC113" s="3" t="s">
        <v>69</v>
      </c>
      <c r="AD113" s="57">
        <f>$E$2</f>
        <v>0.00002618254545</v>
      </c>
    </row>
    <row r="114">
      <c r="B114" s="8" t="s">
        <v>72</v>
      </c>
      <c r="C114" s="40">
        <f>($G$1*((G113-G112)/G112))*$G$5</f>
        <v>0.000000002792166493</v>
      </c>
      <c r="D114" s="8" t="s">
        <v>72</v>
      </c>
      <c r="E114" s="99">
        <f>$E$3</f>
        <v>0.0000000001551203607</v>
      </c>
      <c r="F114" s="58" t="s">
        <v>75</v>
      </c>
      <c r="G114" s="59">
        <f>sum(C113:C116)+sum(C118:C119)</f>
        <v>0.001022331975</v>
      </c>
      <c r="H114" s="3" t="s">
        <v>72</v>
      </c>
      <c r="I114" s="57">
        <f>$E$3</f>
        <v>0.0000000001551203607</v>
      </c>
      <c r="J114" s="3"/>
      <c r="K114" s="3" t="s">
        <v>72</v>
      </c>
      <c r="L114" s="57">
        <f>$E$3</f>
        <v>0.0000000001551203607</v>
      </c>
      <c r="M114" s="3" t="s">
        <v>72</v>
      </c>
      <c r="N114" s="57">
        <f>$E$3</f>
        <v>0.0000000001551203607</v>
      </c>
      <c r="O114" s="3" t="s">
        <v>72</v>
      </c>
      <c r="P114" s="57">
        <f>$E$3</f>
        <v>0.0000000001551203607</v>
      </c>
      <c r="Q114" s="3" t="s">
        <v>72</v>
      </c>
      <c r="R114" s="57">
        <f>$E$3</f>
        <v>0.0000000001551203607</v>
      </c>
      <c r="S114" s="3" t="s">
        <v>72</v>
      </c>
      <c r="T114" s="57">
        <f>$E$3</f>
        <v>0.0000000001551203607</v>
      </c>
      <c r="U114" s="3" t="s">
        <v>72</v>
      </c>
      <c r="V114" s="57">
        <f>$E$3</f>
        <v>0.0000000001551203607</v>
      </c>
      <c r="W114" s="3" t="s">
        <v>72</v>
      </c>
      <c r="X114" s="57">
        <f>$E$3</f>
        <v>0.0000000001551203607</v>
      </c>
      <c r="Y114" s="3" t="s">
        <v>72</v>
      </c>
      <c r="Z114" s="57">
        <f>$E$3</f>
        <v>0.0000000001551203607</v>
      </c>
      <c r="AA114" s="3" t="s">
        <v>72</v>
      </c>
      <c r="AB114" s="57">
        <f>$E$3</f>
        <v>0.0000000001551203607</v>
      </c>
      <c r="AC114" s="3" t="s">
        <v>72</v>
      </c>
      <c r="AD114" s="57">
        <f>$E$3</f>
        <v>0.0000000001551203607</v>
      </c>
    </row>
    <row r="115">
      <c r="A115" s="55"/>
      <c r="B115" s="8" t="s">
        <v>74</v>
      </c>
      <c r="C115" s="40">
        <f>($G$1*((G113-G112)/G112))</f>
        <v>0.0004712858182</v>
      </c>
      <c r="D115" s="8" t="s">
        <v>74</v>
      </c>
      <c r="E115" s="40">
        <f>$G$1</f>
        <v>0.00002618254545</v>
      </c>
      <c r="F115" s="8"/>
      <c r="G115" s="3"/>
      <c r="H115" s="8" t="s">
        <v>74</v>
      </c>
      <c r="I115" s="57">
        <f>$G$1</f>
        <v>0.00002618254545</v>
      </c>
      <c r="J115" s="3"/>
      <c r="K115" s="8" t="s">
        <v>74</v>
      </c>
      <c r="L115" s="57">
        <f>$G$1</f>
        <v>0.00002618254545</v>
      </c>
      <c r="M115" s="8" t="s">
        <v>74</v>
      </c>
      <c r="N115" s="57">
        <f>$G$1</f>
        <v>0.00002618254545</v>
      </c>
      <c r="O115" s="8" t="s">
        <v>74</v>
      </c>
      <c r="P115" s="57">
        <f>$G$1</f>
        <v>0.00002618254545</v>
      </c>
      <c r="Q115" s="8" t="s">
        <v>74</v>
      </c>
      <c r="R115" s="57">
        <f>$G$1</f>
        <v>0.00002618254545</v>
      </c>
      <c r="S115" s="8" t="s">
        <v>74</v>
      </c>
      <c r="T115" s="57">
        <f>$G$1</f>
        <v>0.00002618254545</v>
      </c>
      <c r="U115" s="8" t="s">
        <v>74</v>
      </c>
      <c r="V115" s="57">
        <f>$G$1</f>
        <v>0.00002618254545</v>
      </c>
      <c r="W115" s="8" t="s">
        <v>74</v>
      </c>
      <c r="X115" s="57">
        <f>$G$1</f>
        <v>0.00002618254545</v>
      </c>
      <c r="Y115" s="8" t="s">
        <v>74</v>
      </c>
      <c r="Z115" s="57">
        <f>$G$1</f>
        <v>0.00002618254545</v>
      </c>
      <c r="AA115" s="8" t="s">
        <v>74</v>
      </c>
      <c r="AB115" s="57">
        <f>$G$1</f>
        <v>0.00002618254545</v>
      </c>
      <c r="AC115" s="8" t="s">
        <v>74</v>
      </c>
      <c r="AD115" s="57">
        <f>$G$1</f>
        <v>0.00002618254545</v>
      </c>
    </row>
    <row r="116">
      <c r="A116" s="55"/>
      <c r="B116" s="8" t="s">
        <v>76</v>
      </c>
      <c r="C116" s="40">
        <f>$C$5</f>
        <v>0.0000000003102407215</v>
      </c>
      <c r="D116" s="3"/>
      <c r="E116" s="3"/>
      <c r="F116" s="3"/>
      <c r="G116" s="3"/>
      <c r="H116" s="3"/>
      <c r="I116" s="3"/>
      <c r="J116" s="8"/>
      <c r="K116" s="3"/>
      <c r="L116" s="3"/>
      <c r="M116" s="3"/>
      <c r="N116" s="3"/>
      <c r="O116" s="3"/>
      <c r="P116" s="3"/>
      <c r="Q116" s="3"/>
      <c r="R116" s="3"/>
      <c r="S116" s="3"/>
      <c r="T116" s="3"/>
      <c r="U116" s="3"/>
      <c r="V116" s="3"/>
      <c r="W116" s="3"/>
      <c r="X116" s="3"/>
      <c r="Y116" s="3"/>
      <c r="Z116" s="3"/>
      <c r="AA116" s="3"/>
      <c r="AB116" s="3"/>
      <c r="AC116" s="3"/>
      <c r="AD116" s="3"/>
    </row>
    <row r="117">
      <c r="A117" s="55"/>
      <c r="B117" s="4" t="s">
        <v>77</v>
      </c>
      <c r="C117" s="46">
        <f>(E110-(E108*J112))-sum(C113:C116)</f>
        <v>0.9488847813</v>
      </c>
      <c r="D117" s="4" t="s">
        <v>77</v>
      </c>
      <c r="E117" s="45">
        <f>(E110-(J112*E108))-(sum(E113:E115))</f>
        <v>0.9493298875</v>
      </c>
      <c r="F117" s="8"/>
      <c r="G117" s="8"/>
      <c r="H117" s="4" t="s">
        <v>77</v>
      </c>
      <c r="I117" s="49">
        <f>(I112-(sum(I113:I115)))</f>
        <v>0.0009257251541</v>
      </c>
      <c r="J117" s="3"/>
      <c r="K117" s="4" t="s">
        <v>77</v>
      </c>
      <c r="L117" s="49">
        <f>(I110-(sum(L113:L115)+(J112*L118)))</f>
        <v>0.9478716974</v>
      </c>
      <c r="M117" s="4" t="s">
        <v>77</v>
      </c>
      <c r="N117" s="49">
        <f>(L110-(sum(N113:N115)+($J112*N118)))</f>
        <v>0.947890016</v>
      </c>
      <c r="O117" s="4" t="s">
        <v>77</v>
      </c>
      <c r="P117" s="49">
        <f>(N110-(sum(P113:P115)+($J112*P118)))</f>
        <v>0.9479083346</v>
      </c>
      <c r="Q117" s="4" t="s">
        <v>77</v>
      </c>
      <c r="R117" s="49">
        <f>(P110-(sum(R113:R115)+($J112*R118)))</f>
        <v>0.9479266531</v>
      </c>
      <c r="S117" s="4" t="s">
        <v>77</v>
      </c>
      <c r="T117" s="49">
        <f>(R110-(sum(T113:T115)+($J112*T118)))</f>
        <v>0.9479449717</v>
      </c>
      <c r="U117" s="4" t="s">
        <v>77</v>
      </c>
      <c r="V117" s="49">
        <f>(T110-(sum(V113:V115)+($J112*V118)))</f>
        <v>0.9479632903</v>
      </c>
      <c r="W117" s="4" t="s">
        <v>77</v>
      </c>
      <c r="X117" s="49">
        <f>(V110-(sum(X113:X115)+($J112*X118)))</f>
        <v>0.9479816089</v>
      </c>
      <c r="Y117" s="4" t="s">
        <v>77</v>
      </c>
      <c r="Z117" s="49">
        <f>(X110-(sum(Z113:Z115)+($J112*Z118)))</f>
        <v>0.9479999274</v>
      </c>
      <c r="AA117" s="4" t="s">
        <v>77</v>
      </c>
      <c r="AB117" s="49">
        <f>(Z110-(sum(AB113:AB115)+($J112*AB118)))</f>
        <v>0.948018246</v>
      </c>
      <c r="AC117" s="4" t="s">
        <v>77</v>
      </c>
      <c r="AD117" s="49">
        <f>(AB110-(sum(AD113:AD115)+($J112*AD118)))</f>
        <v>0.9480467361</v>
      </c>
    </row>
    <row r="118">
      <c r="A118" s="14">
        <f>A108+J112</f>
        <v>1901</v>
      </c>
      <c r="B118" s="8" t="s">
        <v>80</v>
      </c>
      <c r="C118" s="40">
        <f>($G$1*(((G113-G112)/G112)+1))</f>
        <v>0.0004974683636</v>
      </c>
      <c r="D118" s="8" t="s">
        <v>81</v>
      </c>
      <c r="E118" s="40">
        <f>$E$7</f>
        <v>0.00002618614835</v>
      </c>
      <c r="F118" s="3"/>
      <c r="G118" s="51"/>
      <c r="H118" s="3" t="s">
        <v>81</v>
      </c>
      <c r="I118" s="57">
        <f>$E$7</f>
        <v>0.00002618614835</v>
      </c>
      <c r="J118" s="60"/>
      <c r="K118" s="3" t="s">
        <v>81</v>
      </c>
      <c r="L118" s="57">
        <f>$E$7</f>
        <v>0.00002618614835</v>
      </c>
      <c r="M118" s="3" t="s">
        <v>81</v>
      </c>
      <c r="N118" s="57">
        <f>$E$7</f>
        <v>0.00002618614835</v>
      </c>
      <c r="O118" s="3" t="s">
        <v>81</v>
      </c>
      <c r="P118" s="57">
        <f>$E$7</f>
        <v>0.00002618614835</v>
      </c>
      <c r="Q118" s="3" t="s">
        <v>81</v>
      </c>
      <c r="R118" s="57">
        <f>$E$7</f>
        <v>0.00002618614835</v>
      </c>
      <c r="S118" s="3" t="s">
        <v>81</v>
      </c>
      <c r="T118" s="57">
        <f>$E$7</f>
        <v>0.00002618614835</v>
      </c>
      <c r="U118" s="3" t="s">
        <v>81</v>
      </c>
      <c r="V118" s="57">
        <f>$E$7</f>
        <v>0.00002618614835</v>
      </c>
      <c r="W118" s="3" t="s">
        <v>81</v>
      </c>
      <c r="X118" s="57">
        <f>$E$7</f>
        <v>0.00002618614835</v>
      </c>
      <c r="Y118" s="3" t="s">
        <v>81</v>
      </c>
      <c r="Z118" s="57">
        <f>$E$7</f>
        <v>0.00002618614835</v>
      </c>
      <c r="AA118" s="3" t="s">
        <v>81</v>
      </c>
      <c r="AB118" s="57">
        <f>$E$7</f>
        <v>0.00002618614835</v>
      </c>
      <c r="AC118" s="3" t="s">
        <v>81</v>
      </c>
      <c r="AD118" s="57">
        <f>$E$7</f>
        <v>0.00002618614835</v>
      </c>
    </row>
    <row r="119">
      <c r="B119" s="8" t="s">
        <v>82</v>
      </c>
      <c r="C119" s="40">
        <f>$G$1+((128*5E-11)*(G113-1))</f>
        <v>0.00002739214545</v>
      </c>
      <c r="D119" s="3"/>
      <c r="E119" s="3"/>
      <c r="F119" s="3"/>
      <c r="G119" s="3"/>
      <c r="H119" s="8"/>
      <c r="I119" s="3"/>
      <c r="J119" s="8"/>
      <c r="K119" s="8"/>
      <c r="L119" s="3"/>
      <c r="M119" s="8"/>
      <c r="N119" s="3"/>
      <c r="O119" s="8"/>
      <c r="P119" s="3"/>
      <c r="Q119" s="8"/>
      <c r="R119" s="3"/>
      <c r="S119" s="8"/>
      <c r="T119" s="3"/>
      <c r="U119" s="8"/>
      <c r="V119" s="3"/>
      <c r="W119" s="8"/>
      <c r="X119" s="3"/>
      <c r="Y119" s="8"/>
      <c r="Z119" s="3"/>
      <c r="AA119" s="8"/>
      <c r="AB119" s="3"/>
      <c r="AC119" s="8"/>
      <c r="AD119" s="3"/>
    </row>
    <row r="120">
      <c r="B120" s="4" t="s">
        <v>77</v>
      </c>
      <c r="C120" s="49">
        <f>C117-(sum(C118:C119))</f>
        <v>0.9483599208</v>
      </c>
      <c r="D120" s="4" t="s">
        <v>77</v>
      </c>
      <c r="E120" s="49">
        <f>E117-$E$7</f>
        <v>0.9493037014</v>
      </c>
      <c r="F120" s="8"/>
      <c r="G120" s="3"/>
      <c r="H120" s="61" t="s">
        <v>77</v>
      </c>
      <c r="I120" s="49">
        <f>I117-$E$7</f>
        <v>0.0008995390058</v>
      </c>
      <c r="J120" s="60">
        <f>I120-(I118*J122)</f>
        <v>-0.04636645877</v>
      </c>
      <c r="K120" s="61" t="s">
        <v>77</v>
      </c>
      <c r="L120" s="49">
        <f>L117-$E$7</f>
        <v>0.9478455113</v>
      </c>
      <c r="M120" s="61" t="s">
        <v>77</v>
      </c>
      <c r="N120" s="49">
        <f>N117-$E$7</f>
        <v>0.9478638299</v>
      </c>
      <c r="O120" s="61" t="s">
        <v>77</v>
      </c>
      <c r="P120" s="49">
        <f>P117-$E$7</f>
        <v>0.9478821484</v>
      </c>
      <c r="Q120" s="61" t="s">
        <v>77</v>
      </c>
      <c r="R120" s="49">
        <f>R117-$E$7</f>
        <v>0.947900467</v>
      </c>
      <c r="S120" s="61" t="s">
        <v>77</v>
      </c>
      <c r="T120" s="49">
        <f>T117-$E$7</f>
        <v>0.9479187856</v>
      </c>
      <c r="U120" s="61" t="s">
        <v>77</v>
      </c>
      <c r="V120" s="49">
        <f>V117-$E$7</f>
        <v>0.9479371041</v>
      </c>
      <c r="W120" s="61" t="s">
        <v>77</v>
      </c>
      <c r="X120" s="49">
        <f>X117-$E$7</f>
        <v>0.9479554227</v>
      </c>
      <c r="Y120" s="61" t="s">
        <v>77</v>
      </c>
      <c r="Z120" s="49">
        <f>Z117-$E$7</f>
        <v>0.9479737413</v>
      </c>
      <c r="AA120" s="61" t="s">
        <v>77</v>
      </c>
      <c r="AB120" s="49">
        <f>AB117-$E$7</f>
        <v>0.9479920598</v>
      </c>
      <c r="AC120" s="61" t="s">
        <v>77</v>
      </c>
      <c r="AD120" s="49">
        <f>AD117-$E$7</f>
        <v>0.94802055</v>
      </c>
    </row>
    <row r="121">
      <c r="J121" s="24" t="s">
        <v>86</v>
      </c>
      <c r="K121" s="24">
        <f>G112+K111</f>
        <v>20</v>
      </c>
    </row>
    <row r="122">
      <c r="A122" s="55"/>
      <c r="B122" s="35" t="s">
        <v>64</v>
      </c>
      <c r="C122" s="3"/>
      <c r="D122" s="4" t="s">
        <v>65</v>
      </c>
      <c r="E122" s="54"/>
      <c r="F122" s="8" t="s">
        <v>70</v>
      </c>
      <c r="G122" s="16">
        <f>ROUND(0.05*G123,0)</f>
        <v>9</v>
      </c>
      <c r="H122" s="98" t="s">
        <v>124</v>
      </c>
      <c r="I122" s="36">
        <f>C120-(J122*sum(C118:C119))</f>
        <v>0.0009867019039</v>
      </c>
      <c r="J122" s="11">
        <v>1805.0</v>
      </c>
      <c r="K122" s="98" t="s">
        <v>122</v>
      </c>
      <c r="L122" s="36"/>
      <c r="M122" s="98" t="s">
        <v>121</v>
      </c>
      <c r="N122" s="36"/>
      <c r="O122" s="98" t="s">
        <v>112</v>
      </c>
      <c r="P122" s="36"/>
      <c r="Q122" s="98" t="s">
        <v>111</v>
      </c>
      <c r="R122" s="36"/>
      <c r="S122" s="98" t="s">
        <v>110</v>
      </c>
      <c r="T122" s="36"/>
      <c r="U122" s="98" t="s">
        <v>109</v>
      </c>
      <c r="V122" s="36"/>
      <c r="W122" s="98" t="s">
        <v>108</v>
      </c>
      <c r="X122" s="36"/>
      <c r="Y122" s="98" t="s">
        <v>107</v>
      </c>
      <c r="Z122" s="36"/>
      <c r="AA122" s="98" t="s">
        <v>105</v>
      </c>
      <c r="AB122" s="36"/>
      <c r="AC122" s="4" t="s">
        <v>84</v>
      </c>
      <c r="AD122" s="36"/>
    </row>
    <row r="123">
      <c r="A123" s="55"/>
      <c r="B123" s="8" t="s">
        <v>69</v>
      </c>
      <c r="C123" s="40">
        <f>$G$1</f>
        <v>0.00002618254545</v>
      </c>
      <c r="D123" s="8" t="s">
        <v>69</v>
      </c>
      <c r="E123" s="99">
        <f>$E$2</f>
        <v>0.00002618254545</v>
      </c>
      <c r="F123" s="8" t="s">
        <v>73</v>
      </c>
      <c r="G123" s="92">
        <f>200-K121</f>
        <v>180</v>
      </c>
      <c r="H123" s="3" t="s">
        <v>69</v>
      </c>
      <c r="I123" s="57">
        <f>$E$2</f>
        <v>0.00002618254545</v>
      </c>
      <c r="J123" s="3"/>
      <c r="K123" s="3" t="s">
        <v>69</v>
      </c>
      <c r="L123" s="57">
        <f>$E$2</f>
        <v>0.00002618254545</v>
      </c>
      <c r="M123" s="3" t="s">
        <v>69</v>
      </c>
      <c r="N123" s="57">
        <f>$E$2</f>
        <v>0.00002618254545</v>
      </c>
      <c r="O123" s="3" t="s">
        <v>69</v>
      </c>
      <c r="P123" s="57">
        <f>$E$2</f>
        <v>0.00002618254545</v>
      </c>
      <c r="Q123" s="3" t="s">
        <v>69</v>
      </c>
      <c r="R123" s="57">
        <f>$E$2</f>
        <v>0.00002618254545</v>
      </c>
      <c r="S123" s="3" t="s">
        <v>69</v>
      </c>
      <c r="T123" s="57">
        <f>$E$2</f>
        <v>0.00002618254545</v>
      </c>
      <c r="U123" s="3" t="s">
        <v>69</v>
      </c>
      <c r="V123" s="57">
        <f>$E$2</f>
        <v>0.00002618254545</v>
      </c>
      <c r="W123" s="3" t="s">
        <v>69</v>
      </c>
      <c r="X123" s="57">
        <f>$E$2</f>
        <v>0.00002618254545</v>
      </c>
      <c r="Y123" s="3" t="s">
        <v>69</v>
      </c>
      <c r="Z123" s="57">
        <f>$E$2</f>
        <v>0.00002618254545</v>
      </c>
      <c r="AA123" s="3" t="s">
        <v>69</v>
      </c>
      <c r="AB123" s="57">
        <f>$E$2</f>
        <v>0.00002618254545</v>
      </c>
      <c r="AC123" s="3" t="s">
        <v>69</v>
      </c>
      <c r="AD123" s="57">
        <f>$E$2</f>
        <v>0.00002618254545</v>
      </c>
    </row>
    <row r="124">
      <c r="B124" s="8" t="s">
        <v>72</v>
      </c>
      <c r="C124" s="40">
        <f>($G$1*((G123-G122)/G122))*$G$5</f>
        <v>0.000000002947286854</v>
      </c>
      <c r="D124" s="8" t="s">
        <v>72</v>
      </c>
      <c r="E124" s="99">
        <f>$E$3</f>
        <v>0.0000000001551203607</v>
      </c>
      <c r="F124" s="58" t="s">
        <v>75</v>
      </c>
      <c r="G124" s="59">
        <f>sum(C123:C126)+sum(C128:C129)</f>
        <v>0.001074633221</v>
      </c>
      <c r="H124" s="3" t="s">
        <v>72</v>
      </c>
      <c r="I124" s="57">
        <f>$E$3</f>
        <v>0.0000000001551203607</v>
      </c>
      <c r="J124" s="3"/>
      <c r="K124" s="3" t="s">
        <v>72</v>
      </c>
      <c r="L124" s="57">
        <f>$E$3</f>
        <v>0.0000000001551203607</v>
      </c>
      <c r="M124" s="3" t="s">
        <v>72</v>
      </c>
      <c r="N124" s="57">
        <f>$E$3</f>
        <v>0.0000000001551203607</v>
      </c>
      <c r="O124" s="3" t="s">
        <v>72</v>
      </c>
      <c r="P124" s="57">
        <f>$E$3</f>
        <v>0.0000000001551203607</v>
      </c>
      <c r="Q124" s="3" t="s">
        <v>72</v>
      </c>
      <c r="R124" s="57">
        <f>$E$3</f>
        <v>0.0000000001551203607</v>
      </c>
      <c r="S124" s="3" t="s">
        <v>72</v>
      </c>
      <c r="T124" s="57">
        <f>$E$3</f>
        <v>0.0000000001551203607</v>
      </c>
      <c r="U124" s="3" t="s">
        <v>72</v>
      </c>
      <c r="V124" s="57">
        <f>$E$3</f>
        <v>0.0000000001551203607</v>
      </c>
      <c r="W124" s="3" t="s">
        <v>72</v>
      </c>
      <c r="X124" s="57">
        <f>$E$3</f>
        <v>0.0000000001551203607</v>
      </c>
      <c r="Y124" s="3" t="s">
        <v>72</v>
      </c>
      <c r="Z124" s="57">
        <f>$E$3</f>
        <v>0.0000000001551203607</v>
      </c>
      <c r="AA124" s="3" t="s">
        <v>72</v>
      </c>
      <c r="AB124" s="57">
        <f>$E$3</f>
        <v>0.0000000001551203607</v>
      </c>
      <c r="AC124" s="3" t="s">
        <v>72</v>
      </c>
      <c r="AD124" s="57">
        <f>$E$3</f>
        <v>0.0000000001551203607</v>
      </c>
    </row>
    <row r="125">
      <c r="A125" s="55"/>
      <c r="B125" s="8" t="s">
        <v>74</v>
      </c>
      <c r="C125" s="40">
        <f>($G$1*((G123-G122)/G122))</f>
        <v>0.0004974683636</v>
      </c>
      <c r="D125" s="8" t="s">
        <v>74</v>
      </c>
      <c r="E125" s="40">
        <f>$G$1</f>
        <v>0.00002618254545</v>
      </c>
      <c r="F125" s="8"/>
      <c r="G125" s="3"/>
      <c r="H125" s="8" t="s">
        <v>74</v>
      </c>
      <c r="I125" s="57">
        <f>$G$1</f>
        <v>0.00002618254545</v>
      </c>
      <c r="J125" s="3"/>
      <c r="K125" s="8" t="s">
        <v>74</v>
      </c>
      <c r="L125" s="57">
        <f>$G$1</f>
        <v>0.00002618254545</v>
      </c>
      <c r="M125" s="8" t="s">
        <v>74</v>
      </c>
      <c r="N125" s="57">
        <f>$G$1</f>
        <v>0.00002618254545</v>
      </c>
      <c r="O125" s="8" t="s">
        <v>74</v>
      </c>
      <c r="P125" s="57">
        <f>$G$1</f>
        <v>0.00002618254545</v>
      </c>
      <c r="Q125" s="8" t="s">
        <v>74</v>
      </c>
      <c r="R125" s="57">
        <f>$G$1</f>
        <v>0.00002618254545</v>
      </c>
      <c r="S125" s="8" t="s">
        <v>74</v>
      </c>
      <c r="T125" s="57">
        <f>$G$1</f>
        <v>0.00002618254545</v>
      </c>
      <c r="U125" s="8" t="s">
        <v>74</v>
      </c>
      <c r="V125" s="57">
        <f>$G$1</f>
        <v>0.00002618254545</v>
      </c>
      <c r="W125" s="8" t="s">
        <v>74</v>
      </c>
      <c r="X125" s="57">
        <f>$G$1</f>
        <v>0.00002618254545</v>
      </c>
      <c r="Y125" s="8" t="s">
        <v>74</v>
      </c>
      <c r="Z125" s="57">
        <f>$G$1</f>
        <v>0.00002618254545</v>
      </c>
      <c r="AA125" s="8" t="s">
        <v>74</v>
      </c>
      <c r="AB125" s="57">
        <f>$G$1</f>
        <v>0.00002618254545</v>
      </c>
      <c r="AC125" s="8" t="s">
        <v>74</v>
      </c>
      <c r="AD125" s="57">
        <f>$G$1</f>
        <v>0.00002618254545</v>
      </c>
    </row>
    <row r="126">
      <c r="A126" s="55"/>
      <c r="B126" s="8" t="s">
        <v>76</v>
      </c>
      <c r="C126" s="40">
        <f>$C$5</f>
        <v>0.0000000003102407215</v>
      </c>
      <c r="D126" s="3"/>
      <c r="E126" s="3"/>
      <c r="F126" s="3"/>
      <c r="G126" s="3"/>
      <c r="H126" s="3"/>
      <c r="I126" s="3"/>
      <c r="J126" s="8"/>
      <c r="K126" s="3"/>
      <c r="L126" s="3"/>
      <c r="M126" s="3"/>
      <c r="N126" s="3"/>
      <c r="O126" s="3"/>
      <c r="P126" s="3"/>
      <c r="Q126" s="3"/>
      <c r="R126" s="3"/>
      <c r="S126" s="3"/>
      <c r="T126" s="3"/>
      <c r="U126" s="3"/>
      <c r="V126" s="3"/>
      <c r="W126" s="3"/>
      <c r="X126" s="3"/>
      <c r="Y126" s="3"/>
      <c r="Z126" s="3"/>
      <c r="AA126" s="3"/>
      <c r="AB126" s="3"/>
      <c r="AC126" s="3"/>
      <c r="AD126" s="3"/>
    </row>
    <row r="127">
      <c r="A127" s="55"/>
      <c r="B127" s="4" t="s">
        <v>77</v>
      </c>
      <c r="C127" s="46">
        <f>(E120-(E118*J122))-sum(C123:C126)</f>
        <v>0.9015140494</v>
      </c>
      <c r="D127" s="4" t="s">
        <v>77</v>
      </c>
      <c r="E127" s="45">
        <f>(E120-(J122*E118))-(sum(E123:E125))</f>
        <v>0.9019853384</v>
      </c>
      <c r="F127" s="8"/>
      <c r="G127" s="8"/>
      <c r="H127" s="4" t="s">
        <v>77</v>
      </c>
      <c r="I127" s="49">
        <f>(I122-(sum(I123:I125)*J12))</f>
        <v>0.0009343366579</v>
      </c>
      <c r="J127" s="3"/>
      <c r="K127" s="4" t="s">
        <v>77</v>
      </c>
      <c r="L127" s="49">
        <f>(L120-(sum(L123:L125)+($J122*L128)))</f>
        <v>0.9005271483</v>
      </c>
      <c r="M127" s="4" t="s">
        <v>77</v>
      </c>
      <c r="N127" s="49">
        <f>(N120-(sum(N123:N125)+($J122*N128)))</f>
        <v>0.9005454668</v>
      </c>
      <c r="O127" s="4" t="s">
        <v>77</v>
      </c>
      <c r="P127" s="49">
        <f>(P120-(sum(P123:P125)+($J122*P128)))</f>
        <v>0.9005637854</v>
      </c>
      <c r="Q127" s="4" t="s">
        <v>77</v>
      </c>
      <c r="R127" s="49">
        <f>(R120-(sum(R123:R125)+($J122*R128)))</f>
        <v>0.900582104</v>
      </c>
      <c r="S127" s="4" t="s">
        <v>77</v>
      </c>
      <c r="T127" s="49">
        <f>(T120-(sum(T123:T125)+($J122*T128)))</f>
        <v>0.9006004225</v>
      </c>
      <c r="U127" s="4" t="s">
        <v>77</v>
      </c>
      <c r="V127" s="49">
        <f>(V120-(sum(V123:V125)+($J122*V128)))</f>
        <v>0.9006187411</v>
      </c>
      <c r="W127" s="4" t="s">
        <v>77</v>
      </c>
      <c r="X127" s="49">
        <f>(X120-(sum(X123:X125)+($J122*X128)))</f>
        <v>0.9006370597</v>
      </c>
      <c r="Y127" s="4" t="s">
        <v>77</v>
      </c>
      <c r="Z127" s="49">
        <f>(Z120-(sum(Z123:Z125)+($J122*Z128)))</f>
        <v>0.9006553783</v>
      </c>
      <c r="AA127" s="4" t="s">
        <v>77</v>
      </c>
      <c r="AB127" s="49">
        <f>(AB120-(sum(AB123:AB125)+($J122*AB128)))</f>
        <v>0.9006736968</v>
      </c>
      <c r="AC127" s="4" t="s">
        <v>77</v>
      </c>
      <c r="AD127" s="49">
        <f>(AD120-(sum(AD123:AD125)+($J122*AD128)))</f>
        <v>0.900702187</v>
      </c>
    </row>
    <row r="128">
      <c r="A128" s="14">
        <f>A118+J122</f>
        <v>3706</v>
      </c>
      <c r="B128" s="8" t="s">
        <v>80</v>
      </c>
      <c r="C128" s="40">
        <f>($G$1*(((G123-G122)/G122)+1))</f>
        <v>0.0005236509091</v>
      </c>
      <c r="D128" s="8" t="s">
        <v>81</v>
      </c>
      <c r="E128" s="40">
        <f>$E$7</f>
        <v>0.00002618614835</v>
      </c>
      <c r="F128" s="3"/>
      <c r="G128" s="51"/>
      <c r="H128" s="3" t="s">
        <v>81</v>
      </c>
      <c r="I128" s="57">
        <f>$E$7</f>
        <v>0.00002618614835</v>
      </c>
      <c r="J128" s="60"/>
      <c r="K128" s="3" t="s">
        <v>81</v>
      </c>
      <c r="L128" s="57">
        <f>$E$7</f>
        <v>0.00002618614835</v>
      </c>
      <c r="M128" s="3" t="s">
        <v>81</v>
      </c>
      <c r="N128" s="57">
        <f>$E$7</f>
        <v>0.00002618614835</v>
      </c>
      <c r="O128" s="3" t="s">
        <v>81</v>
      </c>
      <c r="P128" s="57">
        <f>$E$7</f>
        <v>0.00002618614835</v>
      </c>
      <c r="Q128" s="3" t="s">
        <v>81</v>
      </c>
      <c r="R128" s="57">
        <f>$E$7</f>
        <v>0.00002618614835</v>
      </c>
      <c r="S128" s="3" t="s">
        <v>81</v>
      </c>
      <c r="T128" s="57">
        <f>$E$7</f>
        <v>0.00002618614835</v>
      </c>
      <c r="U128" s="3" t="s">
        <v>81</v>
      </c>
      <c r="V128" s="57">
        <f>$E$7</f>
        <v>0.00002618614835</v>
      </c>
      <c r="W128" s="3" t="s">
        <v>81</v>
      </c>
      <c r="X128" s="57">
        <f>$E$7</f>
        <v>0.00002618614835</v>
      </c>
      <c r="Y128" s="3" t="s">
        <v>81</v>
      </c>
      <c r="Z128" s="57">
        <f>$E$7</f>
        <v>0.00002618614835</v>
      </c>
      <c r="AA128" s="3" t="s">
        <v>81</v>
      </c>
      <c r="AB128" s="57">
        <f>$E$7</f>
        <v>0.00002618614835</v>
      </c>
      <c r="AC128" s="3" t="s">
        <v>81</v>
      </c>
      <c r="AD128" s="57">
        <f>$E$7</f>
        <v>0.00002618614835</v>
      </c>
    </row>
    <row r="129">
      <c r="B129" s="8" t="s">
        <v>82</v>
      </c>
      <c r="C129" s="40">
        <f>$G$1+((128*5E-11)*(G123-1))</f>
        <v>0.00002732814545</v>
      </c>
      <c r="D129" s="3"/>
      <c r="E129" s="3"/>
      <c r="F129" s="3"/>
      <c r="G129" s="3"/>
      <c r="H129" s="8"/>
      <c r="I129" s="3"/>
      <c r="J129" s="8"/>
      <c r="K129" s="8"/>
      <c r="L129" s="3"/>
      <c r="M129" s="8"/>
      <c r="N129" s="3"/>
      <c r="O129" s="8"/>
      <c r="P129" s="3"/>
      <c r="Q129" s="8"/>
      <c r="R129" s="3"/>
      <c r="S129" s="8"/>
      <c r="T129" s="3"/>
      <c r="U129" s="8"/>
      <c r="V129" s="3"/>
      <c r="W129" s="8"/>
      <c r="X129" s="3"/>
      <c r="Y129" s="8"/>
      <c r="Z129" s="3"/>
      <c r="AA129" s="8"/>
      <c r="AB129" s="3"/>
      <c r="AC129" s="8"/>
      <c r="AD129" s="3"/>
    </row>
    <row r="130">
      <c r="B130" s="4" t="s">
        <v>77</v>
      </c>
      <c r="C130" s="49">
        <f>C127-(sum(C128:C129))</f>
        <v>0.9009630704</v>
      </c>
      <c r="D130" s="4" t="s">
        <v>77</v>
      </c>
      <c r="E130" s="49">
        <f>E127-$E$7</f>
        <v>0.9019591522</v>
      </c>
      <c r="F130" s="8"/>
      <c r="G130" s="3"/>
      <c r="H130" s="61" t="s">
        <v>77</v>
      </c>
      <c r="I130" s="49">
        <f>I127-$E$7</f>
        <v>0.0009081505095</v>
      </c>
      <c r="J130" s="60">
        <f>I130-(I128*42)</f>
        <v>-0.0001916677214</v>
      </c>
      <c r="K130" s="61" t="s">
        <v>77</v>
      </c>
      <c r="L130" s="49">
        <f>L127-$E$7</f>
        <v>0.9005009621</v>
      </c>
      <c r="M130" s="61" t="s">
        <v>77</v>
      </c>
      <c r="N130" s="49">
        <f>N127-$E$7</f>
        <v>0.9005192807</v>
      </c>
      <c r="O130" s="61" t="s">
        <v>77</v>
      </c>
      <c r="P130" s="49">
        <f>P127-$E$7</f>
        <v>0.9005375993</v>
      </c>
      <c r="Q130" s="61" t="s">
        <v>77</v>
      </c>
      <c r="R130" s="49">
        <f>R127-$E$7</f>
        <v>0.9005559178</v>
      </c>
      <c r="S130" s="61" t="s">
        <v>77</v>
      </c>
      <c r="T130" s="49">
        <f>T127-$E$7</f>
        <v>0.9005742364</v>
      </c>
      <c r="U130" s="61" t="s">
        <v>77</v>
      </c>
      <c r="V130" s="49">
        <f>V127-$E$7</f>
        <v>0.900592555</v>
      </c>
      <c r="W130" s="61" t="s">
        <v>77</v>
      </c>
      <c r="X130" s="49">
        <f>X127-$E$7</f>
        <v>0.9006108735</v>
      </c>
      <c r="Y130" s="61" t="s">
        <v>77</v>
      </c>
      <c r="Z130" s="49">
        <f>Z127-$E$7</f>
        <v>0.9006291921</v>
      </c>
      <c r="AA130" s="61" t="s">
        <v>77</v>
      </c>
      <c r="AB130" s="49">
        <f>AB127-$E$7</f>
        <v>0.9006475107</v>
      </c>
      <c r="AC130" s="61" t="s">
        <v>77</v>
      </c>
      <c r="AD130" s="49">
        <f>AD127-$E$7</f>
        <v>0.9006760008</v>
      </c>
    </row>
    <row r="131">
      <c r="J131" s="24" t="s">
        <v>86</v>
      </c>
      <c r="K131" s="24">
        <f>G122+K121</f>
        <v>29</v>
      </c>
    </row>
    <row r="132">
      <c r="A132" s="55"/>
      <c r="B132" s="35" t="s">
        <v>64</v>
      </c>
      <c r="C132" s="3"/>
      <c r="D132" s="4" t="s">
        <v>65</v>
      </c>
      <c r="E132" s="54"/>
      <c r="F132" s="8" t="s">
        <v>70</v>
      </c>
      <c r="G132" s="16">
        <f>ROUND(0.05*G133,0)</f>
        <v>9</v>
      </c>
      <c r="H132" s="98" t="s">
        <v>124</v>
      </c>
      <c r="I132" s="36">
        <f>C130-(J132*sum(C128:C129))</f>
        <v>0.0006632952654</v>
      </c>
      <c r="J132" s="11">
        <v>1634.0</v>
      </c>
      <c r="K132" s="98" t="s">
        <v>122</v>
      </c>
      <c r="L132" s="36"/>
      <c r="M132" s="98" t="s">
        <v>121</v>
      </c>
      <c r="N132" s="36"/>
      <c r="O132" s="98" t="s">
        <v>112</v>
      </c>
      <c r="P132" s="36"/>
      <c r="Q132" s="98" t="s">
        <v>111</v>
      </c>
      <c r="R132" s="36"/>
      <c r="S132" s="98" t="s">
        <v>110</v>
      </c>
      <c r="T132" s="36"/>
      <c r="U132" s="98" t="s">
        <v>109</v>
      </c>
      <c r="V132" s="36"/>
      <c r="W132" s="98" t="s">
        <v>108</v>
      </c>
      <c r="X132" s="36"/>
      <c r="Y132" s="98" t="s">
        <v>107</v>
      </c>
      <c r="Z132" s="36"/>
      <c r="AA132" s="98" t="s">
        <v>105</v>
      </c>
      <c r="AB132" s="36"/>
      <c r="AC132" s="4" t="s">
        <v>84</v>
      </c>
      <c r="AD132" s="36"/>
    </row>
    <row r="133">
      <c r="A133" s="55"/>
      <c r="B133" s="8" t="s">
        <v>69</v>
      </c>
      <c r="C133" s="40">
        <f>$G$1</f>
        <v>0.00002618254545</v>
      </c>
      <c r="D133" s="8" t="s">
        <v>69</v>
      </c>
      <c r="E133" s="99">
        <f>$E$2</f>
        <v>0.00002618254545</v>
      </c>
      <c r="F133" s="8" t="s">
        <v>73</v>
      </c>
      <c r="G133" s="92">
        <f>200-K131</f>
        <v>171</v>
      </c>
      <c r="H133" s="3" t="s">
        <v>69</v>
      </c>
      <c r="I133" s="57">
        <f>$E$2</f>
        <v>0.00002618254545</v>
      </c>
      <c r="J133" s="3"/>
      <c r="K133" s="3" t="s">
        <v>69</v>
      </c>
      <c r="L133" s="57">
        <f>$E$2</f>
        <v>0.00002618254545</v>
      </c>
      <c r="M133" s="3" t="s">
        <v>69</v>
      </c>
      <c r="N133" s="57">
        <f>$E$2</f>
        <v>0.00002618254545</v>
      </c>
      <c r="O133" s="3" t="s">
        <v>69</v>
      </c>
      <c r="P133" s="57">
        <f>$E$2</f>
        <v>0.00002618254545</v>
      </c>
      <c r="Q133" s="3" t="s">
        <v>69</v>
      </c>
      <c r="R133" s="57">
        <f>$E$2</f>
        <v>0.00002618254545</v>
      </c>
      <c r="S133" s="3" t="s">
        <v>69</v>
      </c>
      <c r="T133" s="57">
        <f>$E$2</f>
        <v>0.00002618254545</v>
      </c>
      <c r="U133" s="3" t="s">
        <v>69</v>
      </c>
      <c r="V133" s="57">
        <f>$E$2</f>
        <v>0.00002618254545</v>
      </c>
      <c r="W133" s="3" t="s">
        <v>69</v>
      </c>
      <c r="X133" s="57">
        <f>$E$2</f>
        <v>0.00002618254545</v>
      </c>
      <c r="Y133" s="3" t="s">
        <v>69</v>
      </c>
      <c r="Z133" s="57">
        <f>$E$2</f>
        <v>0.00002618254545</v>
      </c>
      <c r="AA133" s="3" t="s">
        <v>69</v>
      </c>
      <c r="AB133" s="57">
        <f>$E$2</f>
        <v>0.00002618254545</v>
      </c>
      <c r="AC133" s="3" t="s">
        <v>69</v>
      </c>
      <c r="AD133" s="57">
        <f>$E$2</f>
        <v>0.00002618254545</v>
      </c>
    </row>
    <row r="134">
      <c r="B134" s="8" t="s">
        <v>72</v>
      </c>
      <c r="C134" s="40">
        <f>($G$1*((G133-G132)/G132))*$G$5</f>
        <v>0.000000002792166493</v>
      </c>
      <c r="D134" s="8" t="s">
        <v>72</v>
      </c>
      <c r="E134" s="99">
        <f>$E$3</f>
        <v>0.0000000001551203607</v>
      </c>
      <c r="F134" s="58" t="s">
        <v>75</v>
      </c>
      <c r="G134" s="59">
        <f>sum(C133:C136)+sum(C138:C139)</f>
        <v>0.001022210375</v>
      </c>
      <c r="H134" s="3" t="s">
        <v>72</v>
      </c>
      <c r="I134" s="57">
        <f>$E$3</f>
        <v>0.0000000001551203607</v>
      </c>
      <c r="J134" s="3"/>
      <c r="K134" s="3" t="s">
        <v>72</v>
      </c>
      <c r="L134" s="57">
        <f>$E$3</f>
        <v>0.0000000001551203607</v>
      </c>
      <c r="M134" s="3" t="s">
        <v>72</v>
      </c>
      <c r="N134" s="57">
        <f>$E$3</f>
        <v>0.0000000001551203607</v>
      </c>
      <c r="O134" s="3" t="s">
        <v>72</v>
      </c>
      <c r="P134" s="57">
        <f>$E$3</f>
        <v>0.0000000001551203607</v>
      </c>
      <c r="Q134" s="3" t="s">
        <v>72</v>
      </c>
      <c r="R134" s="57">
        <f>$E$3</f>
        <v>0.0000000001551203607</v>
      </c>
      <c r="S134" s="3" t="s">
        <v>72</v>
      </c>
      <c r="T134" s="57">
        <f>$E$3</f>
        <v>0.0000000001551203607</v>
      </c>
      <c r="U134" s="3" t="s">
        <v>72</v>
      </c>
      <c r="V134" s="57">
        <f>$E$3</f>
        <v>0.0000000001551203607</v>
      </c>
      <c r="W134" s="3" t="s">
        <v>72</v>
      </c>
      <c r="X134" s="57">
        <f>$E$3</f>
        <v>0.0000000001551203607</v>
      </c>
      <c r="Y134" s="3" t="s">
        <v>72</v>
      </c>
      <c r="Z134" s="57">
        <f>$E$3</f>
        <v>0.0000000001551203607</v>
      </c>
      <c r="AA134" s="3" t="s">
        <v>72</v>
      </c>
      <c r="AB134" s="57">
        <f>$E$3</f>
        <v>0.0000000001551203607</v>
      </c>
      <c r="AC134" s="3" t="s">
        <v>72</v>
      </c>
      <c r="AD134" s="57">
        <f>$E$3</f>
        <v>0.0000000001551203607</v>
      </c>
    </row>
    <row r="135">
      <c r="A135" s="55"/>
      <c r="B135" s="8" t="s">
        <v>74</v>
      </c>
      <c r="C135" s="40">
        <f>($G$1*((G133-G132)/G132))</f>
        <v>0.0004712858182</v>
      </c>
      <c r="D135" s="8" t="s">
        <v>74</v>
      </c>
      <c r="E135" s="40">
        <f>$G$1</f>
        <v>0.00002618254545</v>
      </c>
      <c r="F135" s="8"/>
      <c r="G135" s="3"/>
      <c r="H135" s="8" t="s">
        <v>74</v>
      </c>
      <c r="I135" s="57">
        <f>$G$1</f>
        <v>0.00002618254545</v>
      </c>
      <c r="J135" s="3"/>
      <c r="K135" s="8" t="s">
        <v>74</v>
      </c>
      <c r="L135" s="57">
        <f>$G$1</f>
        <v>0.00002618254545</v>
      </c>
      <c r="M135" s="8" t="s">
        <v>74</v>
      </c>
      <c r="N135" s="57">
        <f>$G$1</f>
        <v>0.00002618254545</v>
      </c>
      <c r="O135" s="8" t="s">
        <v>74</v>
      </c>
      <c r="P135" s="57">
        <f>$G$1</f>
        <v>0.00002618254545</v>
      </c>
      <c r="Q135" s="8" t="s">
        <v>74</v>
      </c>
      <c r="R135" s="57">
        <f>$G$1</f>
        <v>0.00002618254545</v>
      </c>
      <c r="S135" s="8" t="s">
        <v>74</v>
      </c>
      <c r="T135" s="57">
        <f>$G$1</f>
        <v>0.00002618254545</v>
      </c>
      <c r="U135" s="8" t="s">
        <v>74</v>
      </c>
      <c r="V135" s="57">
        <f>$G$1</f>
        <v>0.00002618254545</v>
      </c>
      <c r="W135" s="8" t="s">
        <v>74</v>
      </c>
      <c r="X135" s="57">
        <f>$G$1</f>
        <v>0.00002618254545</v>
      </c>
      <c r="Y135" s="8" t="s">
        <v>74</v>
      </c>
      <c r="Z135" s="57">
        <f>$G$1</f>
        <v>0.00002618254545</v>
      </c>
      <c r="AA135" s="8" t="s">
        <v>74</v>
      </c>
      <c r="AB135" s="57">
        <f>$G$1</f>
        <v>0.00002618254545</v>
      </c>
      <c r="AC135" s="8" t="s">
        <v>74</v>
      </c>
      <c r="AD135" s="57">
        <f>$G$1</f>
        <v>0.00002618254545</v>
      </c>
    </row>
    <row r="136">
      <c r="A136" s="55"/>
      <c r="B136" s="8" t="s">
        <v>76</v>
      </c>
      <c r="C136" s="40">
        <f>$C$5</f>
        <v>0.0000000003102407215</v>
      </c>
      <c r="D136" s="3"/>
      <c r="E136" s="3"/>
      <c r="F136" s="3"/>
      <c r="G136" s="3"/>
      <c r="H136" s="3"/>
      <c r="I136" s="3"/>
      <c r="J136" s="8"/>
      <c r="K136" s="3"/>
      <c r="L136" s="3"/>
      <c r="M136" s="3"/>
      <c r="N136" s="3"/>
      <c r="O136" s="3"/>
      <c r="P136" s="3"/>
      <c r="Q136" s="3"/>
      <c r="R136" s="3"/>
      <c r="S136" s="3"/>
      <c r="T136" s="3"/>
      <c r="U136" s="3"/>
      <c r="V136" s="3"/>
      <c r="W136" s="3"/>
      <c r="X136" s="3"/>
      <c r="Y136" s="3"/>
      <c r="Z136" s="3"/>
      <c r="AA136" s="3"/>
      <c r="AB136" s="3"/>
      <c r="AC136" s="3"/>
      <c r="AD136" s="3"/>
    </row>
    <row r="137">
      <c r="A137" s="55"/>
      <c r="B137" s="4" t="s">
        <v>77</v>
      </c>
      <c r="C137" s="46">
        <f>(E130-(E128*J132))-sum(C133:C136)</f>
        <v>0.8586735143</v>
      </c>
      <c r="D137" s="4" t="s">
        <v>77</v>
      </c>
      <c r="E137" s="45">
        <f>(E130-(J132*E128))-(sum(E133:E135))</f>
        <v>0.8591186206</v>
      </c>
      <c r="F137" s="8"/>
      <c r="G137" s="8"/>
      <c r="H137" s="4" t="s">
        <v>77</v>
      </c>
      <c r="I137" s="49">
        <f>(I132-(sum(I133:I135)*J22))</f>
        <v>0.0006109300193</v>
      </c>
      <c r="J137" s="3"/>
      <c r="K137" s="4" t="s">
        <v>77</v>
      </c>
      <c r="L137" s="49">
        <f>(L130-(sum(L133:L135)+($J132*L138)))</f>
        <v>0.8576604305</v>
      </c>
      <c r="M137" s="4" t="s">
        <v>77</v>
      </c>
      <c r="N137" s="49">
        <f>(N130-(sum(N133:N135)+($J132*N138)))</f>
        <v>0.857678749</v>
      </c>
      <c r="O137" s="4" t="s">
        <v>77</v>
      </c>
      <c r="P137" s="49">
        <f>(P130-(sum(P133:P135)+($J132*P138)))</f>
        <v>0.8576970676</v>
      </c>
      <c r="Q137" s="4" t="s">
        <v>77</v>
      </c>
      <c r="R137" s="49">
        <f>(R130-(sum(R133:R135)+($J132*R138)))</f>
        <v>0.8577153862</v>
      </c>
      <c r="S137" s="4" t="s">
        <v>77</v>
      </c>
      <c r="T137" s="49">
        <f>(T130-(sum(T133:T135)+($J132*T138)))</f>
        <v>0.8577337047</v>
      </c>
      <c r="U137" s="4" t="s">
        <v>77</v>
      </c>
      <c r="V137" s="49">
        <f>(V130-(sum(V133:V135)+($J132*V138)))</f>
        <v>0.8577520233</v>
      </c>
      <c r="W137" s="4" t="s">
        <v>77</v>
      </c>
      <c r="X137" s="49">
        <f>(X130-(sum(X133:X135)+($J132*X138)))</f>
        <v>0.8577703419</v>
      </c>
      <c r="Y137" s="4" t="s">
        <v>77</v>
      </c>
      <c r="Z137" s="49">
        <f>(Z130-(sum(Z133:Z135)+($J132*Z138)))</f>
        <v>0.8577886604</v>
      </c>
      <c r="AA137" s="4" t="s">
        <v>77</v>
      </c>
      <c r="AB137" s="49">
        <f>(AB130-(sum(AB133:AB135)+($J132*AB138)))</f>
        <v>0.857806979</v>
      </c>
      <c r="AC137" s="4" t="s">
        <v>77</v>
      </c>
      <c r="AD137" s="49">
        <f>(AD130-(sum(AD133:AD135)+($J132*AD138)))</f>
        <v>0.8578354692</v>
      </c>
    </row>
    <row r="138">
      <c r="A138" s="14">
        <f>A128+J132</f>
        <v>5340</v>
      </c>
      <c r="B138" s="8" t="s">
        <v>80</v>
      </c>
      <c r="C138" s="40">
        <f>($G$1*(((G133-G132)/G132)+1))</f>
        <v>0.0004974683636</v>
      </c>
      <c r="D138" s="8" t="s">
        <v>81</v>
      </c>
      <c r="E138" s="40">
        <f>$E$7</f>
        <v>0.00002618614835</v>
      </c>
      <c r="F138" s="3"/>
      <c r="G138" s="51"/>
      <c r="H138" s="3" t="s">
        <v>81</v>
      </c>
      <c r="I138" s="57">
        <f>$E$7</f>
        <v>0.00002618614835</v>
      </c>
      <c r="J138" s="60"/>
      <c r="K138" s="3" t="s">
        <v>81</v>
      </c>
      <c r="L138" s="57">
        <f>$E$7</f>
        <v>0.00002618614835</v>
      </c>
      <c r="M138" s="3" t="s">
        <v>81</v>
      </c>
      <c r="N138" s="57">
        <f>$E$7</f>
        <v>0.00002618614835</v>
      </c>
      <c r="O138" s="3" t="s">
        <v>81</v>
      </c>
      <c r="P138" s="57">
        <f>$E$7</f>
        <v>0.00002618614835</v>
      </c>
      <c r="Q138" s="3" t="s">
        <v>81</v>
      </c>
      <c r="R138" s="57">
        <f>$E$7</f>
        <v>0.00002618614835</v>
      </c>
      <c r="S138" s="3" t="s">
        <v>81</v>
      </c>
      <c r="T138" s="57">
        <f>$E$7</f>
        <v>0.00002618614835</v>
      </c>
      <c r="U138" s="3" t="s">
        <v>81</v>
      </c>
      <c r="V138" s="57">
        <f>$E$7</f>
        <v>0.00002618614835</v>
      </c>
      <c r="W138" s="3" t="s">
        <v>81</v>
      </c>
      <c r="X138" s="57">
        <f>$E$7</f>
        <v>0.00002618614835</v>
      </c>
      <c r="Y138" s="3" t="s">
        <v>81</v>
      </c>
      <c r="Z138" s="57">
        <f>$E$7</f>
        <v>0.00002618614835</v>
      </c>
      <c r="AA138" s="3" t="s">
        <v>81</v>
      </c>
      <c r="AB138" s="57">
        <f>$E$7</f>
        <v>0.00002618614835</v>
      </c>
      <c r="AC138" s="3" t="s">
        <v>81</v>
      </c>
      <c r="AD138" s="57">
        <f>$E$7</f>
        <v>0.00002618614835</v>
      </c>
    </row>
    <row r="139">
      <c r="B139" s="8" t="s">
        <v>82</v>
      </c>
      <c r="C139" s="40">
        <f>$G$1+((128*5E-11)*(G133-1))</f>
        <v>0.00002727054545</v>
      </c>
      <c r="D139" s="3"/>
      <c r="E139" s="3"/>
      <c r="F139" s="3"/>
      <c r="G139" s="3"/>
      <c r="H139" s="8"/>
      <c r="I139" s="3"/>
      <c r="J139" s="8"/>
      <c r="K139" s="8"/>
      <c r="L139" s="3"/>
      <c r="M139" s="8"/>
      <c r="N139" s="3"/>
      <c r="O139" s="8"/>
      <c r="P139" s="3"/>
      <c r="Q139" s="8"/>
      <c r="R139" s="3"/>
      <c r="S139" s="8"/>
      <c r="T139" s="3"/>
      <c r="U139" s="8"/>
      <c r="V139" s="3"/>
      <c r="W139" s="8"/>
      <c r="X139" s="3"/>
      <c r="Y139" s="8"/>
      <c r="Z139" s="3"/>
      <c r="AA139" s="8"/>
      <c r="AB139" s="3"/>
      <c r="AC139" s="8"/>
      <c r="AD139" s="3"/>
    </row>
    <row r="140">
      <c r="B140" s="4" t="s">
        <v>77</v>
      </c>
      <c r="C140" s="49">
        <f>C137-(sum(C138:C139))</f>
        <v>0.8581487754</v>
      </c>
      <c r="D140" s="4" t="s">
        <v>77</v>
      </c>
      <c r="E140" s="49">
        <f>E137-$E$7</f>
        <v>0.8590924344</v>
      </c>
      <c r="F140" s="8"/>
      <c r="G140" s="3"/>
      <c r="H140" s="61" t="s">
        <v>77</v>
      </c>
      <c r="I140" s="49">
        <f>I137-$E$7</f>
        <v>0.000584743871</v>
      </c>
      <c r="J140" s="60">
        <f>I140-(I138*42)</f>
        <v>-0.0005150743599</v>
      </c>
      <c r="K140" s="61" t="s">
        <v>77</v>
      </c>
      <c r="L140" s="49">
        <f>L137-$E$7</f>
        <v>0.8576342443</v>
      </c>
      <c r="M140" s="61" t="s">
        <v>77</v>
      </c>
      <c r="N140" s="49">
        <f>N137-$E$7</f>
        <v>0.8576525629</v>
      </c>
      <c r="O140" s="61" t="s">
        <v>77</v>
      </c>
      <c r="P140" s="49">
        <f>P137-$E$7</f>
        <v>0.8576708815</v>
      </c>
      <c r="Q140" s="61" t="s">
        <v>77</v>
      </c>
      <c r="R140" s="49">
        <f>R137-$E$7</f>
        <v>0.8576892</v>
      </c>
      <c r="S140" s="61" t="s">
        <v>77</v>
      </c>
      <c r="T140" s="49">
        <f>T137-$E$7</f>
        <v>0.8577075186</v>
      </c>
      <c r="U140" s="61" t="s">
        <v>77</v>
      </c>
      <c r="V140" s="49">
        <f>V137-$E$7</f>
        <v>0.8577258372</v>
      </c>
      <c r="W140" s="61" t="s">
        <v>77</v>
      </c>
      <c r="X140" s="49">
        <f>X137-$E$7</f>
        <v>0.8577441557</v>
      </c>
      <c r="Y140" s="61" t="s">
        <v>77</v>
      </c>
      <c r="Z140" s="49">
        <f>Z137-$E$7</f>
        <v>0.8577624743</v>
      </c>
      <c r="AA140" s="61" t="s">
        <v>77</v>
      </c>
      <c r="AB140" s="49">
        <f>AB137-$E$7</f>
        <v>0.8577807929</v>
      </c>
      <c r="AC140" s="61" t="s">
        <v>77</v>
      </c>
      <c r="AD140" s="49">
        <f>AD137-$E$7</f>
        <v>0.857809283</v>
      </c>
    </row>
    <row r="141">
      <c r="J141" s="24" t="s">
        <v>86</v>
      </c>
      <c r="K141" s="24">
        <f>G132+K131</f>
        <v>38</v>
      </c>
    </row>
    <row r="142">
      <c r="A142" s="55"/>
      <c r="B142" s="35" t="s">
        <v>64</v>
      </c>
      <c r="C142" s="3"/>
      <c r="D142" s="4" t="s">
        <v>65</v>
      </c>
      <c r="E142" s="54"/>
      <c r="F142" s="8" t="s">
        <v>70</v>
      </c>
      <c r="G142" s="16">
        <f>ROUND(0.05*G143,0)</f>
        <v>8</v>
      </c>
      <c r="H142" s="98" t="s">
        <v>124</v>
      </c>
      <c r="I142" s="36">
        <f>C140-(J142*sum(C138:C139))</f>
        <v>0.0007253979784</v>
      </c>
      <c r="J142" s="11">
        <v>1634.0</v>
      </c>
      <c r="K142" s="98" t="s">
        <v>122</v>
      </c>
      <c r="L142" s="36"/>
      <c r="M142" s="98" t="s">
        <v>121</v>
      </c>
      <c r="N142" s="36"/>
      <c r="O142" s="98" t="s">
        <v>112</v>
      </c>
      <c r="P142" s="36"/>
      <c r="Q142" s="98" t="s">
        <v>111</v>
      </c>
      <c r="R142" s="36"/>
      <c r="S142" s="98" t="s">
        <v>110</v>
      </c>
      <c r="T142" s="36"/>
      <c r="U142" s="98" t="s">
        <v>109</v>
      </c>
      <c r="V142" s="36"/>
      <c r="W142" s="98" t="s">
        <v>108</v>
      </c>
      <c r="X142" s="36"/>
      <c r="Y142" s="98" t="s">
        <v>107</v>
      </c>
      <c r="Z142" s="36"/>
      <c r="AA142" s="98" t="s">
        <v>105</v>
      </c>
      <c r="AB142" s="36"/>
      <c r="AC142" s="4" t="s">
        <v>84</v>
      </c>
      <c r="AD142" s="36"/>
    </row>
    <row r="143">
      <c r="A143" s="55"/>
      <c r="B143" s="8" t="s">
        <v>69</v>
      </c>
      <c r="C143" s="40">
        <f>$G$1</f>
        <v>0.00002618254545</v>
      </c>
      <c r="D143" s="8" t="s">
        <v>69</v>
      </c>
      <c r="E143" s="99">
        <f>$E$2</f>
        <v>0.00002618254545</v>
      </c>
      <c r="F143" s="8" t="s">
        <v>73</v>
      </c>
      <c r="G143" s="92">
        <f>200-K141</f>
        <v>162</v>
      </c>
      <c r="H143" s="3" t="s">
        <v>69</v>
      </c>
      <c r="I143" s="57">
        <f>$E$2</f>
        <v>0.00002618254545</v>
      </c>
      <c r="J143" s="3"/>
      <c r="K143" s="3" t="s">
        <v>69</v>
      </c>
      <c r="L143" s="57">
        <f>$E$2</f>
        <v>0.00002618254545</v>
      </c>
      <c r="M143" s="3" t="s">
        <v>69</v>
      </c>
      <c r="N143" s="57">
        <f>$E$2</f>
        <v>0.00002618254545</v>
      </c>
      <c r="O143" s="3" t="s">
        <v>69</v>
      </c>
      <c r="P143" s="57">
        <f>$E$2</f>
        <v>0.00002618254545</v>
      </c>
      <c r="Q143" s="3" t="s">
        <v>69</v>
      </c>
      <c r="R143" s="57">
        <f>$E$2</f>
        <v>0.00002618254545</v>
      </c>
      <c r="S143" s="3" t="s">
        <v>69</v>
      </c>
      <c r="T143" s="57">
        <f>$E$2</f>
        <v>0.00002618254545</v>
      </c>
      <c r="U143" s="3" t="s">
        <v>69</v>
      </c>
      <c r="V143" s="57">
        <f>$E$2</f>
        <v>0.00002618254545</v>
      </c>
      <c r="W143" s="3" t="s">
        <v>69</v>
      </c>
      <c r="X143" s="57">
        <f>$E$2</f>
        <v>0.00002618254545</v>
      </c>
      <c r="Y143" s="3" t="s">
        <v>69</v>
      </c>
      <c r="Z143" s="57">
        <f>$E$2</f>
        <v>0.00002618254545</v>
      </c>
      <c r="AA143" s="3" t="s">
        <v>69</v>
      </c>
      <c r="AB143" s="57">
        <f>$E$2</f>
        <v>0.00002618254545</v>
      </c>
      <c r="AC143" s="3" t="s">
        <v>69</v>
      </c>
      <c r="AD143" s="57">
        <f>$E$2</f>
        <v>0.00002618254545</v>
      </c>
    </row>
    <row r="144">
      <c r="B144" s="8" t="s">
        <v>72</v>
      </c>
      <c r="C144" s="40">
        <f>($G$1*((G143-G142)/G142))*$G$5</f>
        <v>0.000000002986066944</v>
      </c>
      <c r="D144" s="8" t="s">
        <v>72</v>
      </c>
      <c r="E144" s="99">
        <f>$E$3</f>
        <v>0.0000000001551203607</v>
      </c>
      <c r="F144" s="58" t="s">
        <v>75</v>
      </c>
      <c r="G144" s="59">
        <f>sum(C143:C146)+sum(C148:C149)</f>
        <v>0.001087609333</v>
      </c>
      <c r="H144" s="3" t="s">
        <v>72</v>
      </c>
      <c r="I144" s="57">
        <f>$E$3</f>
        <v>0.0000000001551203607</v>
      </c>
      <c r="J144" s="3"/>
      <c r="K144" s="3" t="s">
        <v>72</v>
      </c>
      <c r="L144" s="57">
        <f>$E$3</f>
        <v>0.0000000001551203607</v>
      </c>
      <c r="M144" s="3" t="s">
        <v>72</v>
      </c>
      <c r="N144" s="57">
        <f>$E$3</f>
        <v>0.0000000001551203607</v>
      </c>
      <c r="O144" s="3" t="s">
        <v>72</v>
      </c>
      <c r="P144" s="57">
        <f>$E$3</f>
        <v>0.0000000001551203607</v>
      </c>
      <c r="Q144" s="3" t="s">
        <v>72</v>
      </c>
      <c r="R144" s="57">
        <f>$E$3</f>
        <v>0.0000000001551203607</v>
      </c>
      <c r="S144" s="3" t="s">
        <v>72</v>
      </c>
      <c r="T144" s="57">
        <f>$E$3</f>
        <v>0.0000000001551203607</v>
      </c>
      <c r="U144" s="3" t="s">
        <v>72</v>
      </c>
      <c r="V144" s="57">
        <f>$E$3</f>
        <v>0.0000000001551203607</v>
      </c>
      <c r="W144" s="3" t="s">
        <v>72</v>
      </c>
      <c r="X144" s="57">
        <f>$E$3</f>
        <v>0.0000000001551203607</v>
      </c>
      <c r="Y144" s="3" t="s">
        <v>72</v>
      </c>
      <c r="Z144" s="57">
        <f>$E$3</f>
        <v>0.0000000001551203607</v>
      </c>
      <c r="AA144" s="3" t="s">
        <v>72</v>
      </c>
      <c r="AB144" s="57">
        <f>$E$3</f>
        <v>0.0000000001551203607</v>
      </c>
      <c r="AC144" s="3" t="s">
        <v>72</v>
      </c>
      <c r="AD144" s="57">
        <f>$E$3</f>
        <v>0.0000000001551203607</v>
      </c>
    </row>
    <row r="145">
      <c r="A145" s="55"/>
      <c r="B145" s="8" t="s">
        <v>74</v>
      </c>
      <c r="C145" s="40">
        <f>($G$1*((G143-G142)/G142))</f>
        <v>0.000504014</v>
      </c>
      <c r="D145" s="8" t="s">
        <v>74</v>
      </c>
      <c r="E145" s="40">
        <f>$G$1</f>
        <v>0.00002618254545</v>
      </c>
      <c r="F145" s="8"/>
      <c r="G145" s="3"/>
      <c r="H145" s="8" t="s">
        <v>74</v>
      </c>
      <c r="I145" s="57">
        <f>$G$1</f>
        <v>0.00002618254545</v>
      </c>
      <c r="J145" s="3"/>
      <c r="K145" s="8" t="s">
        <v>74</v>
      </c>
      <c r="L145" s="57">
        <f>$G$1</f>
        <v>0.00002618254545</v>
      </c>
      <c r="M145" s="8" t="s">
        <v>74</v>
      </c>
      <c r="N145" s="57">
        <f>$G$1</f>
        <v>0.00002618254545</v>
      </c>
      <c r="O145" s="8" t="s">
        <v>74</v>
      </c>
      <c r="P145" s="57">
        <f>$G$1</f>
        <v>0.00002618254545</v>
      </c>
      <c r="Q145" s="8" t="s">
        <v>74</v>
      </c>
      <c r="R145" s="57">
        <f>$G$1</f>
        <v>0.00002618254545</v>
      </c>
      <c r="S145" s="8" t="s">
        <v>74</v>
      </c>
      <c r="T145" s="57">
        <f>$G$1</f>
        <v>0.00002618254545</v>
      </c>
      <c r="U145" s="8" t="s">
        <v>74</v>
      </c>
      <c r="V145" s="57">
        <f>$G$1</f>
        <v>0.00002618254545</v>
      </c>
      <c r="W145" s="8" t="s">
        <v>74</v>
      </c>
      <c r="X145" s="57">
        <f>$G$1</f>
        <v>0.00002618254545</v>
      </c>
      <c r="Y145" s="8" t="s">
        <v>74</v>
      </c>
      <c r="Z145" s="57">
        <f>$G$1</f>
        <v>0.00002618254545</v>
      </c>
      <c r="AA145" s="8" t="s">
        <v>74</v>
      </c>
      <c r="AB145" s="57">
        <f>$G$1</f>
        <v>0.00002618254545</v>
      </c>
      <c r="AC145" s="8" t="s">
        <v>74</v>
      </c>
      <c r="AD145" s="57">
        <f>$G$1</f>
        <v>0.00002618254545</v>
      </c>
    </row>
    <row r="146">
      <c r="A146" s="55"/>
      <c r="B146" s="8" t="s">
        <v>76</v>
      </c>
      <c r="C146" s="40">
        <f>$C$5</f>
        <v>0.0000000003102407215</v>
      </c>
      <c r="D146" s="3"/>
      <c r="E146" s="3"/>
      <c r="F146" s="3"/>
      <c r="G146" s="3"/>
      <c r="H146" s="3"/>
      <c r="I146" s="3"/>
      <c r="J146" s="8"/>
      <c r="K146" s="3"/>
      <c r="L146" s="3"/>
      <c r="M146" s="3"/>
      <c r="N146" s="3"/>
      <c r="O146" s="3"/>
      <c r="P146" s="3"/>
      <c r="Q146" s="3"/>
      <c r="R146" s="3"/>
      <c r="S146" s="3"/>
      <c r="T146" s="3"/>
      <c r="U146" s="3"/>
      <c r="V146" s="3"/>
      <c r="W146" s="3"/>
      <c r="X146" s="3"/>
      <c r="Y146" s="3"/>
      <c r="Z146" s="3"/>
      <c r="AA146" s="3"/>
      <c r="AB146" s="3"/>
      <c r="AC146" s="3"/>
      <c r="AD146" s="3"/>
    </row>
    <row r="147">
      <c r="A147" s="55"/>
      <c r="B147" s="4" t="s">
        <v>77</v>
      </c>
      <c r="C147" s="46">
        <f>(E140-(E138*J142))-sum(C143:C146)</f>
        <v>0.8157740682</v>
      </c>
      <c r="D147" s="4" t="s">
        <v>77</v>
      </c>
      <c r="E147" s="45">
        <f>(E140-(J142*E138))-(sum(E143:E145))</f>
        <v>0.8162519028</v>
      </c>
      <c r="F147" s="8"/>
      <c r="G147" s="8"/>
      <c r="H147" s="4" t="s">
        <v>77</v>
      </c>
      <c r="I147" s="49">
        <f>(I142-(sum(I143:I145)*J32))</f>
        <v>0.0006730327324</v>
      </c>
      <c r="J147" s="3"/>
      <c r="K147" s="4" t="s">
        <v>77</v>
      </c>
      <c r="L147" s="49">
        <f>(L140-(sum(L143:L145)+($J142*L148)))</f>
        <v>0.8147937127</v>
      </c>
      <c r="M147" s="4" t="s">
        <v>77</v>
      </c>
      <c r="N147" s="49">
        <f>(N140-(sum(N143:N145)+($J142*N148)))</f>
        <v>0.8148120312</v>
      </c>
      <c r="O147" s="4" t="s">
        <v>77</v>
      </c>
      <c r="P147" s="49">
        <f>(P140-(sum(P143:P145)+($J142*P148)))</f>
        <v>0.8148303498</v>
      </c>
      <c r="Q147" s="4" t="s">
        <v>77</v>
      </c>
      <c r="R147" s="49">
        <f>(R140-(sum(R143:R145)+($J142*R148)))</f>
        <v>0.8148486684</v>
      </c>
      <c r="S147" s="4" t="s">
        <v>77</v>
      </c>
      <c r="T147" s="49">
        <f>(T140-(sum(T143:T145)+($J142*T148)))</f>
        <v>0.8148669869</v>
      </c>
      <c r="U147" s="4" t="s">
        <v>77</v>
      </c>
      <c r="V147" s="49">
        <f>(V140-(sum(V143:V145)+($J142*V148)))</f>
        <v>0.8148853055</v>
      </c>
      <c r="W147" s="4" t="s">
        <v>77</v>
      </c>
      <c r="X147" s="49">
        <f>(X140-(sum(X143:X145)+($J142*X148)))</f>
        <v>0.8149036241</v>
      </c>
      <c r="Y147" s="4" t="s">
        <v>77</v>
      </c>
      <c r="Z147" s="49">
        <f>(Z140-(sum(Z143:Z145)+($J142*Z148)))</f>
        <v>0.8149219426</v>
      </c>
      <c r="AA147" s="4" t="s">
        <v>77</v>
      </c>
      <c r="AB147" s="49">
        <f>(AB140-(sum(AB143:AB145)+($J142*AB148)))</f>
        <v>0.8149402612</v>
      </c>
      <c r="AC147" s="4" t="s">
        <v>77</v>
      </c>
      <c r="AD147" s="49">
        <f>(AD140-(sum(AD143:AD145)+($J142*AD148)))</f>
        <v>0.8149687514</v>
      </c>
    </row>
    <row r="148">
      <c r="A148" s="14">
        <f>A138+J142</f>
        <v>6974</v>
      </c>
      <c r="B148" s="8" t="s">
        <v>80</v>
      </c>
      <c r="C148" s="40">
        <f>($G$1*(((G143-G142)/G142)+1))</f>
        <v>0.0005301965455</v>
      </c>
      <c r="D148" s="8" t="s">
        <v>81</v>
      </c>
      <c r="E148" s="40">
        <f>$E$7</f>
        <v>0.00002618614835</v>
      </c>
      <c r="F148" s="3"/>
      <c r="G148" s="51"/>
      <c r="H148" s="3" t="s">
        <v>81</v>
      </c>
      <c r="I148" s="57">
        <f>$E$7</f>
        <v>0.00002618614835</v>
      </c>
      <c r="J148" s="60"/>
      <c r="K148" s="3" t="s">
        <v>81</v>
      </c>
      <c r="L148" s="57">
        <f>$E$7</f>
        <v>0.00002618614835</v>
      </c>
      <c r="M148" s="3" t="s">
        <v>81</v>
      </c>
      <c r="N148" s="57">
        <f>$E$7</f>
        <v>0.00002618614835</v>
      </c>
      <c r="O148" s="3" t="s">
        <v>81</v>
      </c>
      <c r="P148" s="57">
        <f>$E$7</f>
        <v>0.00002618614835</v>
      </c>
      <c r="Q148" s="3" t="s">
        <v>81</v>
      </c>
      <c r="R148" s="57">
        <f>$E$7</f>
        <v>0.00002618614835</v>
      </c>
      <c r="S148" s="3" t="s">
        <v>81</v>
      </c>
      <c r="T148" s="57">
        <f>$E$7</f>
        <v>0.00002618614835</v>
      </c>
      <c r="U148" s="3" t="s">
        <v>81</v>
      </c>
      <c r="V148" s="57">
        <f>$E$7</f>
        <v>0.00002618614835</v>
      </c>
      <c r="W148" s="3" t="s">
        <v>81</v>
      </c>
      <c r="X148" s="57">
        <f>$E$7</f>
        <v>0.00002618614835</v>
      </c>
      <c r="Y148" s="3" t="s">
        <v>81</v>
      </c>
      <c r="Z148" s="57">
        <f>$E$7</f>
        <v>0.00002618614835</v>
      </c>
      <c r="AA148" s="3" t="s">
        <v>81</v>
      </c>
      <c r="AB148" s="57">
        <f>$E$7</f>
        <v>0.00002618614835</v>
      </c>
      <c r="AC148" s="3" t="s">
        <v>81</v>
      </c>
      <c r="AD148" s="57">
        <f>$E$7</f>
        <v>0.00002618614835</v>
      </c>
    </row>
    <row r="149">
      <c r="B149" s="8" t="s">
        <v>82</v>
      </c>
      <c r="C149" s="40">
        <f>$G$1+((128*5E-11)*(G143-1))</f>
        <v>0.00002721294545</v>
      </c>
      <c r="D149" s="3"/>
      <c r="E149" s="3"/>
      <c r="F149" s="3"/>
      <c r="G149" s="3"/>
      <c r="H149" s="8"/>
      <c r="I149" s="3"/>
      <c r="J149" s="8"/>
      <c r="K149" s="8"/>
      <c r="L149" s="3"/>
      <c r="M149" s="8"/>
      <c r="N149" s="3"/>
      <c r="O149" s="8"/>
      <c r="P149" s="3"/>
      <c r="Q149" s="8"/>
      <c r="R149" s="3"/>
      <c r="S149" s="8"/>
      <c r="T149" s="3"/>
      <c r="U149" s="8"/>
      <c r="V149" s="3"/>
      <c r="W149" s="8"/>
      <c r="X149" s="3"/>
      <c r="Y149" s="8"/>
      <c r="Z149" s="3"/>
      <c r="AA149" s="8"/>
      <c r="AB149" s="3"/>
      <c r="AC149" s="8"/>
      <c r="AD149" s="3"/>
    </row>
    <row r="150">
      <c r="B150" s="4" t="s">
        <v>77</v>
      </c>
      <c r="C150" s="49">
        <f>C147-(sum(C148:C149))</f>
        <v>0.8152166587</v>
      </c>
      <c r="D150" s="4" t="s">
        <v>77</v>
      </c>
      <c r="E150" s="49">
        <f>E147-$E$7</f>
        <v>0.8162257166</v>
      </c>
      <c r="F150" s="8"/>
      <c r="G150" s="3"/>
      <c r="H150" s="61" t="s">
        <v>77</v>
      </c>
      <c r="I150" s="49">
        <f>I147-$E$7</f>
        <v>0.000646846584</v>
      </c>
      <c r="J150" s="60">
        <f>I150-(I148*42)</f>
        <v>-0.0004529716469</v>
      </c>
      <c r="K150" s="61" t="s">
        <v>77</v>
      </c>
      <c r="L150" s="49">
        <f>L147-$E$7</f>
        <v>0.8147675265</v>
      </c>
      <c r="M150" s="61" t="s">
        <v>77</v>
      </c>
      <c r="N150" s="49">
        <f>N147-$E$7</f>
        <v>0.8147858451</v>
      </c>
      <c r="O150" s="61" t="s">
        <v>77</v>
      </c>
      <c r="P150" s="49">
        <f>P147-$E$7</f>
        <v>0.8148041636</v>
      </c>
      <c r="Q150" s="61" t="s">
        <v>77</v>
      </c>
      <c r="R150" s="49">
        <f>R147-$E$7</f>
        <v>0.8148224822</v>
      </c>
      <c r="S150" s="61" t="s">
        <v>77</v>
      </c>
      <c r="T150" s="49">
        <f>T147-$E$7</f>
        <v>0.8148408008</v>
      </c>
      <c r="U150" s="61" t="s">
        <v>77</v>
      </c>
      <c r="V150" s="49">
        <f>V147-$E$7</f>
        <v>0.8148591194</v>
      </c>
      <c r="W150" s="61" t="s">
        <v>77</v>
      </c>
      <c r="X150" s="49">
        <f>X147-$E$7</f>
        <v>0.8148774379</v>
      </c>
      <c r="Y150" s="61" t="s">
        <v>77</v>
      </c>
      <c r="Z150" s="49">
        <f>Z147-$E$7</f>
        <v>0.8148957565</v>
      </c>
      <c r="AA150" s="61" t="s">
        <v>77</v>
      </c>
      <c r="AB150" s="49">
        <f>AB147-$E$7</f>
        <v>0.8149140751</v>
      </c>
      <c r="AC150" s="61" t="s">
        <v>77</v>
      </c>
      <c r="AD150" s="49">
        <f>AD147-$E$7</f>
        <v>0.8149425652</v>
      </c>
    </row>
    <row r="151">
      <c r="J151" s="24" t="s">
        <v>86</v>
      </c>
      <c r="K151" s="24">
        <f>G142+K141</f>
        <v>46</v>
      </c>
    </row>
    <row r="152">
      <c r="A152" s="55"/>
      <c r="B152" s="35" t="s">
        <v>64</v>
      </c>
      <c r="C152" s="3"/>
      <c r="D152" s="4" t="s">
        <v>65</v>
      </c>
      <c r="E152" s="54"/>
      <c r="F152" s="8" t="s">
        <v>70</v>
      </c>
      <c r="G152" s="16">
        <f>ROUND(0.05*G153,0)</f>
        <v>8</v>
      </c>
      <c r="H152" s="98" t="s">
        <v>124</v>
      </c>
      <c r="I152" s="36">
        <f>C150-(J152*sum(C148:C149))</f>
        <v>0.0008413924515</v>
      </c>
      <c r="J152" s="11">
        <v>1461.0</v>
      </c>
      <c r="K152" s="98" t="s">
        <v>122</v>
      </c>
      <c r="L152" s="36"/>
      <c r="M152" s="98" t="s">
        <v>121</v>
      </c>
      <c r="N152" s="36"/>
      <c r="O152" s="98" t="s">
        <v>112</v>
      </c>
      <c r="P152" s="36"/>
      <c r="Q152" s="98" t="s">
        <v>111</v>
      </c>
      <c r="R152" s="36"/>
      <c r="S152" s="98" t="s">
        <v>110</v>
      </c>
      <c r="T152" s="36"/>
      <c r="U152" s="98" t="s">
        <v>109</v>
      </c>
      <c r="V152" s="36"/>
      <c r="W152" s="98" t="s">
        <v>108</v>
      </c>
      <c r="X152" s="36"/>
      <c r="Y152" s="98" t="s">
        <v>107</v>
      </c>
      <c r="Z152" s="36"/>
      <c r="AA152" s="98" t="s">
        <v>105</v>
      </c>
      <c r="AB152" s="36"/>
      <c r="AC152" s="4" t="s">
        <v>84</v>
      </c>
      <c r="AD152" s="36"/>
    </row>
    <row r="153">
      <c r="A153" s="55"/>
      <c r="B153" s="8" t="s">
        <v>69</v>
      </c>
      <c r="C153" s="40">
        <f>$G$1</f>
        <v>0.00002618254545</v>
      </c>
      <c r="D153" s="8" t="s">
        <v>69</v>
      </c>
      <c r="E153" s="99">
        <f>$E$2</f>
        <v>0.00002618254545</v>
      </c>
      <c r="F153" s="8" t="s">
        <v>73</v>
      </c>
      <c r="G153" s="92">
        <f>200-K151</f>
        <v>154</v>
      </c>
      <c r="H153" s="3" t="s">
        <v>69</v>
      </c>
      <c r="I153" s="57">
        <f>$E$2</f>
        <v>0.00002618254545</v>
      </c>
      <c r="J153" s="3"/>
      <c r="K153" s="3" t="s">
        <v>69</v>
      </c>
      <c r="L153" s="57">
        <f>$E$2</f>
        <v>0.00002618254545</v>
      </c>
      <c r="M153" s="3" t="s">
        <v>69</v>
      </c>
      <c r="N153" s="57">
        <f>$E$2</f>
        <v>0.00002618254545</v>
      </c>
      <c r="O153" s="3" t="s">
        <v>69</v>
      </c>
      <c r="P153" s="57">
        <f>$E$2</f>
        <v>0.00002618254545</v>
      </c>
      <c r="Q153" s="3" t="s">
        <v>69</v>
      </c>
      <c r="R153" s="57">
        <f>$E$2</f>
        <v>0.00002618254545</v>
      </c>
      <c r="S153" s="3" t="s">
        <v>69</v>
      </c>
      <c r="T153" s="57">
        <f>$E$2</f>
        <v>0.00002618254545</v>
      </c>
      <c r="U153" s="3" t="s">
        <v>69</v>
      </c>
      <c r="V153" s="57">
        <f>$E$2</f>
        <v>0.00002618254545</v>
      </c>
      <c r="W153" s="3" t="s">
        <v>69</v>
      </c>
      <c r="X153" s="57">
        <f>$E$2</f>
        <v>0.00002618254545</v>
      </c>
      <c r="Y153" s="3" t="s">
        <v>69</v>
      </c>
      <c r="Z153" s="57">
        <f>$E$2</f>
        <v>0.00002618254545</v>
      </c>
      <c r="AA153" s="3" t="s">
        <v>69</v>
      </c>
      <c r="AB153" s="57">
        <f>$E$2</f>
        <v>0.00002618254545</v>
      </c>
      <c r="AC153" s="3" t="s">
        <v>69</v>
      </c>
      <c r="AD153" s="57">
        <f>$E$2</f>
        <v>0.00002618254545</v>
      </c>
    </row>
    <row r="154">
      <c r="B154" s="8" t="s">
        <v>72</v>
      </c>
      <c r="C154" s="40">
        <f>($G$1*((G153-G152)/G152))*$G$5</f>
        <v>0.000000002830946583</v>
      </c>
      <c r="D154" s="8" t="s">
        <v>72</v>
      </c>
      <c r="E154" s="99">
        <f>$E$3</f>
        <v>0.0000000001551203607</v>
      </c>
      <c r="F154" s="58" t="s">
        <v>75</v>
      </c>
      <c r="G154" s="59">
        <f>sum(C153:C156)+sum(C158:C159)</f>
        <v>0.001035192887</v>
      </c>
      <c r="H154" s="3" t="s">
        <v>72</v>
      </c>
      <c r="I154" s="57">
        <f>$E$3</f>
        <v>0.0000000001551203607</v>
      </c>
      <c r="J154" s="3"/>
      <c r="K154" s="3" t="s">
        <v>72</v>
      </c>
      <c r="L154" s="57">
        <f>$E$3</f>
        <v>0.0000000001551203607</v>
      </c>
      <c r="M154" s="3" t="s">
        <v>72</v>
      </c>
      <c r="N154" s="57">
        <f>$E$3</f>
        <v>0.0000000001551203607</v>
      </c>
      <c r="O154" s="3" t="s">
        <v>72</v>
      </c>
      <c r="P154" s="57">
        <f>$E$3</f>
        <v>0.0000000001551203607</v>
      </c>
      <c r="Q154" s="3" t="s">
        <v>72</v>
      </c>
      <c r="R154" s="57">
        <f>$E$3</f>
        <v>0.0000000001551203607</v>
      </c>
      <c r="S154" s="3" t="s">
        <v>72</v>
      </c>
      <c r="T154" s="57">
        <f>$E$3</f>
        <v>0.0000000001551203607</v>
      </c>
      <c r="U154" s="3" t="s">
        <v>72</v>
      </c>
      <c r="V154" s="57">
        <f>$E$3</f>
        <v>0.0000000001551203607</v>
      </c>
      <c r="W154" s="3" t="s">
        <v>72</v>
      </c>
      <c r="X154" s="57">
        <f>$E$3</f>
        <v>0.0000000001551203607</v>
      </c>
      <c r="Y154" s="3" t="s">
        <v>72</v>
      </c>
      <c r="Z154" s="57">
        <f>$E$3</f>
        <v>0.0000000001551203607</v>
      </c>
      <c r="AA154" s="3" t="s">
        <v>72</v>
      </c>
      <c r="AB154" s="57">
        <f>$E$3</f>
        <v>0.0000000001551203607</v>
      </c>
      <c r="AC154" s="3" t="s">
        <v>72</v>
      </c>
      <c r="AD154" s="57">
        <f>$E$3</f>
        <v>0.0000000001551203607</v>
      </c>
    </row>
    <row r="155">
      <c r="A155" s="55"/>
      <c r="B155" s="8" t="s">
        <v>74</v>
      </c>
      <c r="C155" s="40">
        <f>($G$1*((G153-G152)/G152))</f>
        <v>0.0004778314545</v>
      </c>
      <c r="D155" s="8" t="s">
        <v>74</v>
      </c>
      <c r="E155" s="40">
        <f>$G$1</f>
        <v>0.00002618254545</v>
      </c>
      <c r="F155" s="8"/>
      <c r="G155" s="3"/>
      <c r="H155" s="8" t="s">
        <v>74</v>
      </c>
      <c r="I155" s="57">
        <f>$G$1</f>
        <v>0.00002618254545</v>
      </c>
      <c r="J155" s="3"/>
      <c r="K155" s="8" t="s">
        <v>74</v>
      </c>
      <c r="L155" s="57">
        <f>$G$1</f>
        <v>0.00002618254545</v>
      </c>
      <c r="M155" s="8" t="s">
        <v>74</v>
      </c>
      <c r="N155" s="57">
        <f>$G$1</f>
        <v>0.00002618254545</v>
      </c>
      <c r="O155" s="8" t="s">
        <v>74</v>
      </c>
      <c r="P155" s="57">
        <f>$G$1</f>
        <v>0.00002618254545</v>
      </c>
      <c r="Q155" s="8" t="s">
        <v>74</v>
      </c>
      <c r="R155" s="57">
        <f>$G$1</f>
        <v>0.00002618254545</v>
      </c>
      <c r="S155" s="8" t="s">
        <v>74</v>
      </c>
      <c r="T155" s="57">
        <f>$G$1</f>
        <v>0.00002618254545</v>
      </c>
      <c r="U155" s="8" t="s">
        <v>74</v>
      </c>
      <c r="V155" s="57">
        <f>$G$1</f>
        <v>0.00002618254545</v>
      </c>
      <c r="W155" s="8" t="s">
        <v>74</v>
      </c>
      <c r="X155" s="57">
        <f>$G$1</f>
        <v>0.00002618254545</v>
      </c>
      <c r="Y155" s="8" t="s">
        <v>74</v>
      </c>
      <c r="Z155" s="57">
        <f>$G$1</f>
        <v>0.00002618254545</v>
      </c>
      <c r="AA155" s="8" t="s">
        <v>74</v>
      </c>
      <c r="AB155" s="57">
        <f>$G$1</f>
        <v>0.00002618254545</v>
      </c>
      <c r="AC155" s="8" t="s">
        <v>74</v>
      </c>
      <c r="AD155" s="57">
        <f>$G$1</f>
        <v>0.00002618254545</v>
      </c>
    </row>
    <row r="156">
      <c r="A156" s="55"/>
      <c r="B156" s="8" t="s">
        <v>76</v>
      </c>
      <c r="C156" s="40">
        <f>$C$5</f>
        <v>0.0000000003102407215</v>
      </c>
      <c r="D156" s="3"/>
      <c r="E156" s="3"/>
      <c r="F156" s="3"/>
      <c r="G156" s="3"/>
      <c r="H156" s="3"/>
      <c r="I156" s="3"/>
      <c r="J156" s="8"/>
      <c r="K156" s="3"/>
      <c r="L156" s="3"/>
      <c r="M156" s="3"/>
      <c r="N156" s="3"/>
      <c r="O156" s="3"/>
      <c r="P156" s="3"/>
      <c r="Q156" s="3"/>
      <c r="R156" s="3"/>
      <c r="S156" s="3"/>
      <c r="T156" s="3"/>
      <c r="U156" s="3"/>
      <c r="V156" s="3"/>
      <c r="W156" s="3"/>
      <c r="X156" s="3"/>
      <c r="Y156" s="3"/>
      <c r="Z156" s="3"/>
      <c r="AA156" s="3"/>
      <c r="AB156" s="3"/>
      <c r="AC156" s="3"/>
      <c r="AD156" s="3"/>
    </row>
    <row r="157">
      <c r="A157" s="55"/>
      <c r="B157" s="4" t="s">
        <v>77</v>
      </c>
      <c r="C157" s="46">
        <f>(E150-(E148*J152))-sum(C153:C156)</f>
        <v>0.7774637367</v>
      </c>
      <c r="D157" s="4" t="s">
        <v>77</v>
      </c>
      <c r="E157" s="45">
        <f>(E150-(J152*E148))-(sum(E153:E155))</f>
        <v>0.7779153886</v>
      </c>
      <c r="F157" s="8"/>
      <c r="G157" s="8"/>
      <c r="H157" s="4" t="s">
        <v>77</v>
      </c>
      <c r="I157" s="49">
        <f>(I152-(sum(I153:I155)*J42))</f>
        <v>0.0007890272055</v>
      </c>
      <c r="J157" s="3"/>
      <c r="K157" s="4" t="s">
        <v>77</v>
      </c>
      <c r="L157" s="49">
        <f>(L150-(sum(L153:L155)+($J152*L158)))</f>
        <v>0.7764571985</v>
      </c>
      <c r="M157" s="4" t="s">
        <v>77</v>
      </c>
      <c r="N157" s="49">
        <f>(N150-(sum(N153:N155)+($J152*N158)))</f>
        <v>0.7764755171</v>
      </c>
      <c r="O157" s="4" t="s">
        <v>77</v>
      </c>
      <c r="P157" s="49">
        <f>(P150-(sum(P153:P155)+($J152*P158)))</f>
        <v>0.7764938357</v>
      </c>
      <c r="Q157" s="4" t="s">
        <v>77</v>
      </c>
      <c r="R157" s="49">
        <f>(R150-(sum(R153:R155)+($J152*R158)))</f>
        <v>0.7765121542</v>
      </c>
      <c r="S157" s="4" t="s">
        <v>77</v>
      </c>
      <c r="T157" s="49">
        <f>(T150-(sum(T153:T155)+($J152*T158)))</f>
        <v>0.7765304728</v>
      </c>
      <c r="U157" s="4" t="s">
        <v>77</v>
      </c>
      <c r="V157" s="49">
        <f>(V150-(sum(V153:V155)+($J152*V158)))</f>
        <v>0.7765487914</v>
      </c>
      <c r="W157" s="4" t="s">
        <v>77</v>
      </c>
      <c r="X157" s="49">
        <f>(X150-(sum(X153:X155)+($J152*X158)))</f>
        <v>0.7765671099</v>
      </c>
      <c r="Y157" s="4" t="s">
        <v>77</v>
      </c>
      <c r="Z157" s="49">
        <f>(Z150-(sum(Z153:Z155)+($J152*Z158)))</f>
        <v>0.7765854285</v>
      </c>
      <c r="AA157" s="4" t="s">
        <v>77</v>
      </c>
      <c r="AB157" s="49">
        <f>(AB150-(sum(AB153:AB155)+($J152*AB158)))</f>
        <v>0.7766037471</v>
      </c>
      <c r="AC157" s="4" t="s">
        <v>77</v>
      </c>
      <c r="AD157" s="49">
        <f>(AD150-(sum(AD153:AD155)+($J152*AD158)))</f>
        <v>0.7766322372</v>
      </c>
    </row>
    <row r="158">
      <c r="A158" s="14">
        <f>A148+J152</f>
        <v>8435</v>
      </c>
      <c r="B158" s="8" t="s">
        <v>80</v>
      </c>
      <c r="C158" s="40">
        <f>($G$1*(((G153-G152)/G152)+1))</f>
        <v>0.000504014</v>
      </c>
      <c r="D158" s="8" t="s">
        <v>81</v>
      </c>
      <c r="E158" s="40">
        <f>$E$7</f>
        <v>0.00002618614835</v>
      </c>
      <c r="F158" s="3"/>
      <c r="G158" s="51"/>
      <c r="H158" s="3" t="s">
        <v>81</v>
      </c>
      <c r="I158" s="57">
        <f>$E$7</f>
        <v>0.00002618614835</v>
      </c>
      <c r="J158" s="60"/>
      <c r="K158" s="3" t="s">
        <v>81</v>
      </c>
      <c r="L158" s="57">
        <f>$E$7</f>
        <v>0.00002618614835</v>
      </c>
      <c r="M158" s="3" t="s">
        <v>81</v>
      </c>
      <c r="N158" s="57">
        <f>$E$7</f>
        <v>0.00002618614835</v>
      </c>
      <c r="O158" s="3" t="s">
        <v>81</v>
      </c>
      <c r="P158" s="57">
        <f>$E$7</f>
        <v>0.00002618614835</v>
      </c>
      <c r="Q158" s="3" t="s">
        <v>81</v>
      </c>
      <c r="R158" s="57">
        <f>$E$7</f>
        <v>0.00002618614835</v>
      </c>
      <c r="S158" s="3" t="s">
        <v>81</v>
      </c>
      <c r="T158" s="57">
        <f>$E$7</f>
        <v>0.00002618614835</v>
      </c>
      <c r="U158" s="3" t="s">
        <v>81</v>
      </c>
      <c r="V158" s="57">
        <f>$E$7</f>
        <v>0.00002618614835</v>
      </c>
      <c r="W158" s="3" t="s">
        <v>81</v>
      </c>
      <c r="X158" s="57">
        <f>$E$7</f>
        <v>0.00002618614835</v>
      </c>
      <c r="Y158" s="3" t="s">
        <v>81</v>
      </c>
      <c r="Z158" s="57">
        <f>$E$7</f>
        <v>0.00002618614835</v>
      </c>
      <c r="AA158" s="3" t="s">
        <v>81</v>
      </c>
      <c r="AB158" s="57">
        <f>$E$7</f>
        <v>0.00002618614835</v>
      </c>
      <c r="AC158" s="3" t="s">
        <v>81</v>
      </c>
      <c r="AD158" s="57">
        <f>$E$7</f>
        <v>0.00002618614835</v>
      </c>
    </row>
    <row r="159">
      <c r="B159" s="8" t="s">
        <v>82</v>
      </c>
      <c r="C159" s="40">
        <f>$G$1+((128*5E-11)*(G153-1))</f>
        <v>0.00002716174545</v>
      </c>
      <c r="D159" s="3"/>
      <c r="E159" s="3"/>
      <c r="F159" s="3"/>
      <c r="G159" s="3"/>
      <c r="H159" s="8"/>
      <c r="I159" s="3"/>
      <c r="J159" s="8"/>
      <c r="K159" s="8"/>
      <c r="L159" s="3"/>
      <c r="M159" s="8"/>
      <c r="N159" s="3"/>
      <c r="O159" s="8"/>
      <c r="P159" s="3"/>
      <c r="Q159" s="8"/>
      <c r="R159" s="3"/>
      <c r="S159" s="8"/>
      <c r="T159" s="3"/>
      <c r="U159" s="8"/>
      <c r="V159" s="3"/>
      <c r="W159" s="8"/>
      <c r="X159" s="3"/>
      <c r="Y159" s="8"/>
      <c r="Z159" s="3"/>
      <c r="AA159" s="8"/>
      <c r="AB159" s="3"/>
      <c r="AC159" s="8"/>
      <c r="AD159" s="3"/>
    </row>
    <row r="160">
      <c r="B160" s="4" t="s">
        <v>77</v>
      </c>
      <c r="C160" s="49">
        <f>C157-(sum(C158:C159))</f>
        <v>0.776932561</v>
      </c>
      <c r="D160" s="4" t="s">
        <v>77</v>
      </c>
      <c r="E160" s="49">
        <f>E157-$E$7</f>
        <v>0.7778892025</v>
      </c>
      <c r="F160" s="8"/>
      <c r="G160" s="3"/>
      <c r="H160" s="61" t="s">
        <v>77</v>
      </c>
      <c r="I160" s="49">
        <f>I157-$E$7</f>
        <v>0.0007628410571</v>
      </c>
      <c r="J160" s="60">
        <f>I160-(I158*42)</f>
        <v>-0.0003369771738</v>
      </c>
      <c r="K160" s="61" t="s">
        <v>77</v>
      </c>
      <c r="L160" s="49">
        <f>L157-$E$7</f>
        <v>0.7764310124</v>
      </c>
      <c r="M160" s="61" t="s">
        <v>77</v>
      </c>
      <c r="N160" s="49">
        <f>N157-$E$7</f>
        <v>0.7764493309</v>
      </c>
      <c r="O160" s="61" t="s">
        <v>77</v>
      </c>
      <c r="P160" s="49">
        <f>P157-$E$7</f>
        <v>0.7764676495</v>
      </c>
      <c r="Q160" s="61" t="s">
        <v>77</v>
      </c>
      <c r="R160" s="49">
        <f>R157-$E$7</f>
        <v>0.7764859681</v>
      </c>
      <c r="S160" s="61" t="s">
        <v>77</v>
      </c>
      <c r="T160" s="49">
        <f>T157-$E$7</f>
        <v>0.7765042866</v>
      </c>
      <c r="U160" s="61" t="s">
        <v>77</v>
      </c>
      <c r="V160" s="49">
        <f>V157-$E$7</f>
        <v>0.7765226052</v>
      </c>
      <c r="W160" s="61" t="s">
        <v>77</v>
      </c>
      <c r="X160" s="49">
        <f>X157-$E$7</f>
        <v>0.7765409238</v>
      </c>
      <c r="Y160" s="61" t="s">
        <v>77</v>
      </c>
      <c r="Z160" s="49">
        <f>Z157-$E$7</f>
        <v>0.7765592424</v>
      </c>
      <c r="AA160" s="61" t="s">
        <v>77</v>
      </c>
      <c r="AB160" s="49">
        <f>AB157-$E$7</f>
        <v>0.7765775609</v>
      </c>
      <c r="AC160" s="61" t="s">
        <v>77</v>
      </c>
      <c r="AD160" s="49">
        <f>AD157-$E$7</f>
        <v>0.7766060511</v>
      </c>
    </row>
    <row r="161">
      <c r="J161" s="24" t="s">
        <v>86</v>
      </c>
      <c r="K161" s="24">
        <f>G152+K151</f>
        <v>54</v>
      </c>
    </row>
    <row r="162">
      <c r="A162" s="55"/>
      <c r="B162" s="35" t="s">
        <v>64</v>
      </c>
      <c r="C162" s="3"/>
      <c r="D162" s="4" t="s">
        <v>65</v>
      </c>
      <c r="E162" s="54"/>
      <c r="F162" s="8" t="s">
        <v>70</v>
      </c>
      <c r="G162" s="16">
        <f>ROUND(0.05*G163,0)</f>
        <v>7</v>
      </c>
      <c r="H162" s="98" t="s">
        <v>124</v>
      </c>
      <c r="I162" s="36">
        <f>C160-(J162*sum(C158:C159))</f>
        <v>0.0008847968663</v>
      </c>
      <c r="J162" s="11">
        <v>1461.0</v>
      </c>
      <c r="K162" s="98" t="s">
        <v>122</v>
      </c>
      <c r="L162" s="36"/>
      <c r="M162" s="98" t="s">
        <v>121</v>
      </c>
      <c r="N162" s="36"/>
      <c r="O162" s="98" t="s">
        <v>112</v>
      </c>
      <c r="P162" s="36"/>
      <c r="Q162" s="98" t="s">
        <v>111</v>
      </c>
      <c r="R162" s="36"/>
      <c r="S162" s="98" t="s">
        <v>110</v>
      </c>
      <c r="T162" s="36"/>
      <c r="U162" s="98" t="s">
        <v>109</v>
      </c>
      <c r="V162" s="36"/>
      <c r="W162" s="98" t="s">
        <v>108</v>
      </c>
      <c r="X162" s="36"/>
      <c r="Y162" s="98" t="s">
        <v>107</v>
      </c>
      <c r="Z162" s="36"/>
      <c r="AA162" s="98" t="s">
        <v>105</v>
      </c>
      <c r="AB162" s="36"/>
      <c r="AC162" s="4" t="s">
        <v>84</v>
      </c>
      <c r="AD162" s="36"/>
    </row>
    <row r="163">
      <c r="A163" s="55"/>
      <c r="B163" s="8" t="s">
        <v>69</v>
      </c>
      <c r="C163" s="40">
        <f>$G$1</f>
        <v>0.00002618254545</v>
      </c>
      <c r="D163" s="8" t="s">
        <v>69</v>
      </c>
      <c r="E163" s="99">
        <f>$E$2</f>
        <v>0.00002618254545</v>
      </c>
      <c r="F163" s="8" t="s">
        <v>73</v>
      </c>
      <c r="G163" s="92">
        <f>200-K161</f>
        <v>146</v>
      </c>
      <c r="H163" s="3" t="s">
        <v>69</v>
      </c>
      <c r="I163" s="57">
        <f>$E$2</f>
        <v>0.00002618254545</v>
      </c>
      <c r="J163" s="3"/>
      <c r="K163" s="3" t="s">
        <v>69</v>
      </c>
      <c r="L163" s="57">
        <f>$E$2</f>
        <v>0.00002618254545</v>
      </c>
      <c r="M163" s="3" t="s">
        <v>69</v>
      </c>
      <c r="N163" s="57">
        <f>$E$2</f>
        <v>0.00002618254545</v>
      </c>
      <c r="O163" s="3" t="s">
        <v>69</v>
      </c>
      <c r="P163" s="57">
        <f>$E$2</f>
        <v>0.00002618254545</v>
      </c>
      <c r="Q163" s="3" t="s">
        <v>69</v>
      </c>
      <c r="R163" s="57">
        <f>$E$2</f>
        <v>0.00002618254545</v>
      </c>
      <c r="S163" s="3" t="s">
        <v>69</v>
      </c>
      <c r="T163" s="57">
        <f>$E$2</f>
        <v>0.00002618254545</v>
      </c>
      <c r="U163" s="3" t="s">
        <v>69</v>
      </c>
      <c r="V163" s="57">
        <f>$E$2</f>
        <v>0.00002618254545</v>
      </c>
      <c r="W163" s="3" t="s">
        <v>69</v>
      </c>
      <c r="X163" s="57">
        <f>$E$2</f>
        <v>0.00002618254545</v>
      </c>
      <c r="Y163" s="3" t="s">
        <v>69</v>
      </c>
      <c r="Z163" s="57">
        <f>$E$2</f>
        <v>0.00002618254545</v>
      </c>
      <c r="AA163" s="3" t="s">
        <v>69</v>
      </c>
      <c r="AB163" s="57">
        <f>$E$2</f>
        <v>0.00002618254545</v>
      </c>
      <c r="AC163" s="3" t="s">
        <v>69</v>
      </c>
      <c r="AD163" s="57">
        <f>$E$2</f>
        <v>0.00002618254545</v>
      </c>
    </row>
    <row r="164">
      <c r="B164" s="8" t="s">
        <v>72</v>
      </c>
      <c r="C164" s="40">
        <f>($G$1*((G163-G162)/G162))*$G$5</f>
        <v>0.000000003080247163</v>
      </c>
      <c r="D164" s="8" t="s">
        <v>72</v>
      </c>
      <c r="E164" s="99">
        <f>$E$3</f>
        <v>0.0000000001551203607</v>
      </c>
      <c r="F164" s="58" t="s">
        <v>75</v>
      </c>
      <c r="G164" s="59">
        <f>sum(C163:C166)+sum(C168:C169)</f>
        <v>0.001119300118</v>
      </c>
      <c r="H164" s="3" t="s">
        <v>72</v>
      </c>
      <c r="I164" s="57">
        <f>$E$3</f>
        <v>0.0000000001551203607</v>
      </c>
      <c r="J164" s="3"/>
      <c r="K164" s="3" t="s">
        <v>72</v>
      </c>
      <c r="L164" s="57">
        <f>$E$3</f>
        <v>0.0000000001551203607</v>
      </c>
      <c r="M164" s="3" t="s">
        <v>72</v>
      </c>
      <c r="N164" s="57">
        <f>$E$3</f>
        <v>0.0000000001551203607</v>
      </c>
      <c r="O164" s="3" t="s">
        <v>72</v>
      </c>
      <c r="P164" s="57">
        <f>$E$3</f>
        <v>0.0000000001551203607</v>
      </c>
      <c r="Q164" s="3" t="s">
        <v>72</v>
      </c>
      <c r="R164" s="57">
        <f>$E$3</f>
        <v>0.0000000001551203607</v>
      </c>
      <c r="S164" s="3" t="s">
        <v>72</v>
      </c>
      <c r="T164" s="57">
        <f>$E$3</f>
        <v>0.0000000001551203607</v>
      </c>
      <c r="U164" s="3" t="s">
        <v>72</v>
      </c>
      <c r="V164" s="57">
        <f>$E$3</f>
        <v>0.0000000001551203607</v>
      </c>
      <c r="W164" s="3" t="s">
        <v>72</v>
      </c>
      <c r="X164" s="57">
        <f>$E$3</f>
        <v>0.0000000001551203607</v>
      </c>
      <c r="Y164" s="3" t="s">
        <v>72</v>
      </c>
      <c r="Z164" s="57">
        <f>$E$3</f>
        <v>0.0000000001551203607</v>
      </c>
      <c r="AA164" s="3" t="s">
        <v>72</v>
      </c>
      <c r="AB164" s="57">
        <f>$E$3</f>
        <v>0.0000000001551203607</v>
      </c>
      <c r="AC164" s="3" t="s">
        <v>72</v>
      </c>
      <c r="AD164" s="57">
        <f>$E$3</f>
        <v>0.0000000001551203607</v>
      </c>
    </row>
    <row r="165">
      <c r="A165" s="55"/>
      <c r="B165" s="8" t="s">
        <v>74</v>
      </c>
      <c r="C165" s="40">
        <f>($G$1*((G163-G162)/G162))</f>
        <v>0.0005199105455</v>
      </c>
      <c r="D165" s="8" t="s">
        <v>74</v>
      </c>
      <c r="E165" s="40">
        <f>$G$1</f>
        <v>0.00002618254545</v>
      </c>
      <c r="F165" s="8"/>
      <c r="G165" s="3"/>
      <c r="H165" s="8" t="s">
        <v>74</v>
      </c>
      <c r="I165" s="57">
        <f>$G$1</f>
        <v>0.00002618254545</v>
      </c>
      <c r="J165" s="3"/>
      <c r="K165" s="8" t="s">
        <v>74</v>
      </c>
      <c r="L165" s="57">
        <f>$G$1</f>
        <v>0.00002618254545</v>
      </c>
      <c r="M165" s="8" t="s">
        <v>74</v>
      </c>
      <c r="N165" s="57">
        <f>$G$1</f>
        <v>0.00002618254545</v>
      </c>
      <c r="O165" s="8" t="s">
        <v>74</v>
      </c>
      <c r="P165" s="57">
        <f>$G$1</f>
        <v>0.00002618254545</v>
      </c>
      <c r="Q165" s="8" t="s">
        <v>74</v>
      </c>
      <c r="R165" s="57">
        <f>$G$1</f>
        <v>0.00002618254545</v>
      </c>
      <c r="S165" s="8" t="s">
        <v>74</v>
      </c>
      <c r="T165" s="57">
        <f>$G$1</f>
        <v>0.00002618254545</v>
      </c>
      <c r="U165" s="8" t="s">
        <v>74</v>
      </c>
      <c r="V165" s="57">
        <f>$G$1</f>
        <v>0.00002618254545</v>
      </c>
      <c r="W165" s="8" t="s">
        <v>74</v>
      </c>
      <c r="X165" s="57">
        <f>$G$1</f>
        <v>0.00002618254545</v>
      </c>
      <c r="Y165" s="8" t="s">
        <v>74</v>
      </c>
      <c r="Z165" s="57">
        <f>$G$1</f>
        <v>0.00002618254545</v>
      </c>
      <c r="AA165" s="8" t="s">
        <v>74</v>
      </c>
      <c r="AB165" s="57">
        <f>$G$1</f>
        <v>0.00002618254545</v>
      </c>
      <c r="AC165" s="8" t="s">
        <v>74</v>
      </c>
      <c r="AD165" s="57">
        <f>$G$1</f>
        <v>0.00002618254545</v>
      </c>
    </row>
    <row r="166">
      <c r="A166" s="55"/>
      <c r="B166" s="8" t="s">
        <v>76</v>
      </c>
      <c r="C166" s="40">
        <f>$C$5</f>
        <v>0.0000000003102407215</v>
      </c>
      <c r="D166" s="3"/>
      <c r="E166" s="3"/>
      <c r="F166" s="3"/>
      <c r="G166" s="3"/>
      <c r="H166" s="3"/>
      <c r="I166" s="3"/>
      <c r="J166" s="8"/>
      <c r="K166" s="3"/>
      <c r="L166" s="3"/>
      <c r="M166" s="3"/>
      <c r="N166" s="3"/>
      <c r="O166" s="3"/>
      <c r="P166" s="3"/>
      <c r="Q166" s="3"/>
      <c r="R166" s="3"/>
      <c r="S166" s="3"/>
      <c r="T166" s="3"/>
      <c r="U166" s="3"/>
      <c r="V166" s="3"/>
      <c r="W166" s="3"/>
      <c r="X166" s="3"/>
      <c r="Y166" s="3"/>
      <c r="Z166" s="3"/>
      <c r="AA166" s="3"/>
      <c r="AB166" s="3"/>
      <c r="AC166" s="3"/>
      <c r="AD166" s="3"/>
    </row>
    <row r="167">
      <c r="A167" s="55"/>
      <c r="B167" s="4" t="s">
        <v>77</v>
      </c>
      <c r="C167" s="46">
        <f>(E160-(E158*J162))-sum(C163:C166)</f>
        <v>0.7390851432</v>
      </c>
      <c r="D167" s="4" t="s">
        <v>77</v>
      </c>
      <c r="E167" s="45">
        <f>(E160-(J162*E158))-(sum(E163:E165))</f>
        <v>0.7395788745</v>
      </c>
      <c r="F167" s="8"/>
      <c r="G167" s="8"/>
      <c r="H167" s="4" t="s">
        <v>77</v>
      </c>
      <c r="I167" s="49">
        <f>(I162-(sum(I163:I165)*J52))</f>
        <v>0.0008324316202</v>
      </c>
      <c r="J167" s="3"/>
      <c r="K167" s="4" t="s">
        <v>77</v>
      </c>
      <c r="L167" s="49">
        <f>(L160-(sum(L163:L165)+($J162*L168)))</f>
        <v>0.7381206844</v>
      </c>
      <c r="M167" s="4" t="s">
        <v>77</v>
      </c>
      <c r="N167" s="49">
        <f>(N160-(sum(N163:N165)+($J162*N168)))</f>
        <v>0.7381390029</v>
      </c>
      <c r="O167" s="4" t="s">
        <v>77</v>
      </c>
      <c r="P167" s="49">
        <f>(P160-(sum(P163:P165)+($J162*P168)))</f>
        <v>0.7381573215</v>
      </c>
      <c r="Q167" s="4" t="s">
        <v>77</v>
      </c>
      <c r="R167" s="49">
        <f>(R160-(sum(R163:R165)+($J162*R168)))</f>
        <v>0.7381756401</v>
      </c>
      <c r="S167" s="4" t="s">
        <v>77</v>
      </c>
      <c r="T167" s="49">
        <f>(T160-(sum(T163:T165)+($J162*T168)))</f>
        <v>0.7381939587</v>
      </c>
      <c r="U167" s="4" t="s">
        <v>77</v>
      </c>
      <c r="V167" s="49">
        <f>(V160-(sum(V163:V165)+($J162*V168)))</f>
        <v>0.7382122772</v>
      </c>
      <c r="W167" s="4" t="s">
        <v>77</v>
      </c>
      <c r="X167" s="49">
        <f>(X160-(sum(X163:X165)+($J162*X168)))</f>
        <v>0.7382305958</v>
      </c>
      <c r="Y167" s="4" t="s">
        <v>77</v>
      </c>
      <c r="Z167" s="49">
        <f>(Z160-(sum(Z163:Z165)+($J162*Z168)))</f>
        <v>0.7382489144</v>
      </c>
      <c r="AA167" s="4" t="s">
        <v>77</v>
      </c>
      <c r="AB167" s="49">
        <f>(AB160-(sum(AB163:AB165)+($J162*AB168)))</f>
        <v>0.7382672329</v>
      </c>
      <c r="AC167" s="4" t="s">
        <v>77</v>
      </c>
      <c r="AD167" s="49">
        <f>(AD160-(sum(AD163:AD165)+($J162*AD168)))</f>
        <v>0.7382957231</v>
      </c>
    </row>
    <row r="168">
      <c r="A168" s="14">
        <f>A158+J162</f>
        <v>9896</v>
      </c>
      <c r="B168" s="8" t="s">
        <v>80</v>
      </c>
      <c r="C168" s="40">
        <f>($G$1*(((G163-G162)/G162)+1))</f>
        <v>0.0005460930909</v>
      </c>
      <c r="D168" s="8" t="s">
        <v>81</v>
      </c>
      <c r="E168" s="40">
        <f>$E$7</f>
        <v>0.00002618614835</v>
      </c>
      <c r="F168" s="3"/>
      <c r="G168" s="51"/>
      <c r="H168" s="3" t="s">
        <v>81</v>
      </c>
      <c r="I168" s="57">
        <f>$E$7</f>
        <v>0.00002618614835</v>
      </c>
      <c r="J168" s="60"/>
      <c r="K168" s="3" t="s">
        <v>81</v>
      </c>
      <c r="L168" s="57">
        <f>$E$7</f>
        <v>0.00002618614835</v>
      </c>
      <c r="M168" s="3" t="s">
        <v>81</v>
      </c>
      <c r="N168" s="57">
        <f>$E$7</f>
        <v>0.00002618614835</v>
      </c>
      <c r="O168" s="3" t="s">
        <v>81</v>
      </c>
      <c r="P168" s="57">
        <f>$E$7</f>
        <v>0.00002618614835</v>
      </c>
      <c r="Q168" s="3" t="s">
        <v>81</v>
      </c>
      <c r="R168" s="57">
        <f>$E$7</f>
        <v>0.00002618614835</v>
      </c>
      <c r="S168" s="3" t="s">
        <v>81</v>
      </c>
      <c r="T168" s="57">
        <f>$E$7</f>
        <v>0.00002618614835</v>
      </c>
      <c r="U168" s="3" t="s">
        <v>81</v>
      </c>
      <c r="V168" s="57">
        <f>$E$7</f>
        <v>0.00002618614835</v>
      </c>
      <c r="W168" s="3" t="s">
        <v>81</v>
      </c>
      <c r="X168" s="57">
        <f>$E$7</f>
        <v>0.00002618614835</v>
      </c>
      <c r="Y168" s="3" t="s">
        <v>81</v>
      </c>
      <c r="Z168" s="57">
        <f>$E$7</f>
        <v>0.00002618614835</v>
      </c>
      <c r="AA168" s="3" t="s">
        <v>81</v>
      </c>
      <c r="AB168" s="57">
        <f>$E$7</f>
        <v>0.00002618614835</v>
      </c>
      <c r="AC168" s="3" t="s">
        <v>81</v>
      </c>
      <c r="AD168" s="57">
        <f>$E$7</f>
        <v>0.00002618614835</v>
      </c>
    </row>
    <row r="169">
      <c r="B169" s="8" t="s">
        <v>82</v>
      </c>
      <c r="C169" s="40">
        <f>$G$1+((128*5E-11)*(G163-1))</f>
        <v>0.00002711054545</v>
      </c>
      <c r="D169" s="3"/>
      <c r="E169" s="3"/>
      <c r="F169" s="3"/>
      <c r="G169" s="3"/>
      <c r="H169" s="8"/>
      <c r="I169" s="3"/>
      <c r="J169" s="8"/>
      <c r="K169" s="8"/>
      <c r="L169" s="3"/>
      <c r="M169" s="8"/>
      <c r="N169" s="3"/>
      <c r="O169" s="8"/>
      <c r="P169" s="3"/>
      <c r="Q169" s="8"/>
      <c r="R169" s="3"/>
      <c r="S169" s="8"/>
      <c r="T169" s="3"/>
      <c r="U169" s="8"/>
      <c r="V169" s="3"/>
      <c r="W169" s="8"/>
      <c r="X169" s="3"/>
      <c r="Y169" s="8"/>
      <c r="Z169" s="3"/>
      <c r="AA169" s="8"/>
      <c r="AB169" s="3"/>
      <c r="AC169" s="8"/>
      <c r="AD169" s="3"/>
    </row>
    <row r="170">
      <c r="B170" s="4" t="s">
        <v>77</v>
      </c>
      <c r="C170" s="49">
        <f>C167-(sum(C168:C169))</f>
        <v>0.7385119396</v>
      </c>
      <c r="D170" s="4" t="s">
        <v>77</v>
      </c>
      <c r="E170" s="49">
        <f>E167-$E$7</f>
        <v>0.7395526883</v>
      </c>
      <c r="F170" s="8"/>
      <c r="G170" s="3"/>
      <c r="H170" s="61" t="s">
        <v>77</v>
      </c>
      <c r="I170" s="49">
        <f>I167-$E$7</f>
        <v>0.0008062454719</v>
      </c>
      <c r="J170" s="60">
        <f>I170-(I168*42)</f>
        <v>-0.000293572759</v>
      </c>
      <c r="K170" s="61" t="s">
        <v>77</v>
      </c>
      <c r="L170" s="49">
        <f>L167-$E$7</f>
        <v>0.7380944982</v>
      </c>
      <c r="M170" s="61" t="s">
        <v>77</v>
      </c>
      <c r="N170" s="49">
        <f>N167-$E$7</f>
        <v>0.7381128168</v>
      </c>
      <c r="O170" s="61" t="s">
        <v>77</v>
      </c>
      <c r="P170" s="49">
        <f>P167-$E$7</f>
        <v>0.7381311354</v>
      </c>
      <c r="Q170" s="61" t="s">
        <v>77</v>
      </c>
      <c r="R170" s="49">
        <f>R167-$E$7</f>
        <v>0.7381494539</v>
      </c>
      <c r="S170" s="61" t="s">
        <v>77</v>
      </c>
      <c r="T170" s="49">
        <f>T167-$E$7</f>
        <v>0.7381677725</v>
      </c>
      <c r="U170" s="61" t="s">
        <v>77</v>
      </c>
      <c r="V170" s="49">
        <f>V167-$E$7</f>
        <v>0.7381860911</v>
      </c>
      <c r="W170" s="61" t="s">
        <v>77</v>
      </c>
      <c r="X170" s="49">
        <f>X167-$E$7</f>
        <v>0.7382044096</v>
      </c>
      <c r="Y170" s="61" t="s">
        <v>77</v>
      </c>
      <c r="Z170" s="49">
        <f>Z167-$E$7</f>
        <v>0.7382227282</v>
      </c>
      <c r="AA170" s="61" t="s">
        <v>77</v>
      </c>
      <c r="AB170" s="49">
        <f>AB167-$E$7</f>
        <v>0.7382410468</v>
      </c>
      <c r="AC170" s="61" t="s">
        <v>77</v>
      </c>
      <c r="AD170" s="49">
        <f>AD167-$E$7</f>
        <v>0.7382695369</v>
      </c>
    </row>
    <row r="171">
      <c r="J171" s="24" t="s">
        <v>86</v>
      </c>
      <c r="K171" s="24">
        <f>G162+K161</f>
        <v>61</v>
      </c>
    </row>
    <row r="172">
      <c r="A172" s="55"/>
      <c r="B172" s="35" t="s">
        <v>64</v>
      </c>
      <c r="C172" s="3"/>
      <c r="D172" s="4" t="s">
        <v>65</v>
      </c>
      <c r="E172" s="54"/>
      <c r="F172" s="8" t="s">
        <v>70</v>
      </c>
      <c r="G172" s="16">
        <f>ROUND(0.05*G173,0)</f>
        <v>7</v>
      </c>
      <c r="H172" s="98" t="s">
        <v>124</v>
      </c>
      <c r="I172" s="36">
        <f>C170-(J172*sum(C168:C169))</f>
        <v>0.0007988596039</v>
      </c>
      <c r="J172" s="11">
        <v>1287.0</v>
      </c>
      <c r="K172" s="98" t="s">
        <v>122</v>
      </c>
      <c r="L172" s="36"/>
      <c r="M172" s="98" t="s">
        <v>121</v>
      </c>
      <c r="N172" s="36"/>
      <c r="O172" s="98" t="s">
        <v>112</v>
      </c>
      <c r="P172" s="36"/>
      <c r="Q172" s="98" t="s">
        <v>111</v>
      </c>
      <c r="R172" s="36"/>
      <c r="S172" s="98" t="s">
        <v>110</v>
      </c>
      <c r="T172" s="36"/>
      <c r="U172" s="98" t="s">
        <v>109</v>
      </c>
      <c r="V172" s="36"/>
      <c r="W172" s="98" t="s">
        <v>108</v>
      </c>
      <c r="X172" s="36"/>
      <c r="Y172" s="98" t="s">
        <v>107</v>
      </c>
      <c r="Z172" s="36"/>
      <c r="AA172" s="98" t="s">
        <v>105</v>
      </c>
      <c r="AB172" s="36"/>
      <c r="AC172" s="4" t="s">
        <v>84</v>
      </c>
      <c r="AD172" s="36"/>
    </row>
    <row r="173">
      <c r="A173" s="55"/>
      <c r="B173" s="8" t="s">
        <v>69</v>
      </c>
      <c r="C173" s="40">
        <f>$G$1</f>
        <v>0.00002618254545</v>
      </c>
      <c r="D173" s="8" t="s">
        <v>69</v>
      </c>
      <c r="E173" s="99">
        <f>$E$2</f>
        <v>0.00002618254545</v>
      </c>
      <c r="F173" s="8" t="s">
        <v>73</v>
      </c>
      <c r="G173" s="92">
        <f>200-K171</f>
        <v>139</v>
      </c>
      <c r="H173" s="3" t="s">
        <v>69</v>
      </c>
      <c r="I173" s="57">
        <f>$E$2</f>
        <v>0.00002618254545</v>
      </c>
      <c r="J173" s="3"/>
      <c r="K173" s="3" t="s">
        <v>69</v>
      </c>
      <c r="L173" s="57">
        <f>$E$2</f>
        <v>0.00002618254545</v>
      </c>
      <c r="M173" s="3" t="s">
        <v>69</v>
      </c>
      <c r="N173" s="57">
        <f>$E$2</f>
        <v>0.00002618254545</v>
      </c>
      <c r="O173" s="3" t="s">
        <v>69</v>
      </c>
      <c r="P173" s="57">
        <f>$E$2</f>
        <v>0.00002618254545</v>
      </c>
      <c r="Q173" s="3" t="s">
        <v>69</v>
      </c>
      <c r="R173" s="57">
        <f>$E$2</f>
        <v>0.00002618254545</v>
      </c>
      <c r="S173" s="3" t="s">
        <v>69</v>
      </c>
      <c r="T173" s="57">
        <f>$E$2</f>
        <v>0.00002618254545</v>
      </c>
      <c r="U173" s="3" t="s">
        <v>69</v>
      </c>
      <c r="V173" s="57">
        <f>$E$2</f>
        <v>0.00002618254545</v>
      </c>
      <c r="W173" s="3" t="s">
        <v>69</v>
      </c>
      <c r="X173" s="57">
        <f>$E$2</f>
        <v>0.00002618254545</v>
      </c>
      <c r="Y173" s="3" t="s">
        <v>69</v>
      </c>
      <c r="Z173" s="57">
        <f>$E$2</f>
        <v>0.00002618254545</v>
      </c>
      <c r="AA173" s="3" t="s">
        <v>69</v>
      </c>
      <c r="AB173" s="57">
        <f>$E$2</f>
        <v>0.00002618254545</v>
      </c>
      <c r="AC173" s="3" t="s">
        <v>69</v>
      </c>
      <c r="AD173" s="57">
        <f>$E$2</f>
        <v>0.00002618254545</v>
      </c>
    </row>
    <row r="174">
      <c r="B174" s="8" t="s">
        <v>72</v>
      </c>
      <c r="C174" s="40">
        <f>($G$1*((G173-G172)/G172))*$G$5</f>
        <v>0.000000002925126802</v>
      </c>
      <c r="D174" s="8" t="s">
        <v>72</v>
      </c>
      <c r="E174" s="99">
        <f>$E$3</f>
        <v>0.0000000001551203607</v>
      </c>
      <c r="F174" s="58" t="s">
        <v>75</v>
      </c>
      <c r="G174" s="59">
        <f>sum(C173:C176)+sum(C178:C179)</f>
        <v>0.001066890072</v>
      </c>
      <c r="H174" s="3" t="s">
        <v>72</v>
      </c>
      <c r="I174" s="57">
        <f>$E$3</f>
        <v>0.0000000001551203607</v>
      </c>
      <c r="J174" s="3"/>
      <c r="K174" s="3" t="s">
        <v>72</v>
      </c>
      <c r="L174" s="57">
        <f>$E$3</f>
        <v>0.0000000001551203607</v>
      </c>
      <c r="M174" s="3" t="s">
        <v>72</v>
      </c>
      <c r="N174" s="57">
        <f>$E$3</f>
        <v>0.0000000001551203607</v>
      </c>
      <c r="O174" s="3" t="s">
        <v>72</v>
      </c>
      <c r="P174" s="57">
        <f>$E$3</f>
        <v>0.0000000001551203607</v>
      </c>
      <c r="Q174" s="3" t="s">
        <v>72</v>
      </c>
      <c r="R174" s="57">
        <f>$E$3</f>
        <v>0.0000000001551203607</v>
      </c>
      <c r="S174" s="3" t="s">
        <v>72</v>
      </c>
      <c r="T174" s="57">
        <f>$E$3</f>
        <v>0.0000000001551203607</v>
      </c>
      <c r="U174" s="3" t="s">
        <v>72</v>
      </c>
      <c r="V174" s="57">
        <f>$E$3</f>
        <v>0.0000000001551203607</v>
      </c>
      <c r="W174" s="3" t="s">
        <v>72</v>
      </c>
      <c r="X174" s="57">
        <f>$E$3</f>
        <v>0.0000000001551203607</v>
      </c>
      <c r="Y174" s="3" t="s">
        <v>72</v>
      </c>
      <c r="Z174" s="57">
        <f>$E$3</f>
        <v>0.0000000001551203607</v>
      </c>
      <c r="AA174" s="3" t="s">
        <v>72</v>
      </c>
      <c r="AB174" s="57">
        <f>$E$3</f>
        <v>0.0000000001551203607</v>
      </c>
      <c r="AC174" s="3" t="s">
        <v>72</v>
      </c>
      <c r="AD174" s="57">
        <f>$E$3</f>
        <v>0.0000000001551203607</v>
      </c>
    </row>
    <row r="175">
      <c r="A175" s="55"/>
      <c r="B175" s="8" t="s">
        <v>74</v>
      </c>
      <c r="C175" s="40">
        <f>($G$1*((G173-G172)/G172))</f>
        <v>0.000493728</v>
      </c>
      <c r="D175" s="8" t="s">
        <v>74</v>
      </c>
      <c r="E175" s="40">
        <f>$G$1</f>
        <v>0.00002618254545</v>
      </c>
      <c r="F175" s="8"/>
      <c r="G175" s="3"/>
      <c r="H175" s="8" t="s">
        <v>74</v>
      </c>
      <c r="I175" s="57">
        <f>$G$1</f>
        <v>0.00002618254545</v>
      </c>
      <c r="J175" s="3"/>
      <c r="K175" s="8" t="s">
        <v>74</v>
      </c>
      <c r="L175" s="57">
        <f>$G$1</f>
        <v>0.00002618254545</v>
      </c>
      <c r="M175" s="8" t="s">
        <v>74</v>
      </c>
      <c r="N175" s="57">
        <f>$G$1</f>
        <v>0.00002618254545</v>
      </c>
      <c r="O175" s="8" t="s">
        <v>74</v>
      </c>
      <c r="P175" s="57">
        <f>$G$1</f>
        <v>0.00002618254545</v>
      </c>
      <c r="Q175" s="8" t="s">
        <v>74</v>
      </c>
      <c r="R175" s="57">
        <f>$G$1</f>
        <v>0.00002618254545</v>
      </c>
      <c r="S175" s="8" t="s">
        <v>74</v>
      </c>
      <c r="T175" s="57">
        <f>$G$1</f>
        <v>0.00002618254545</v>
      </c>
      <c r="U175" s="8" t="s">
        <v>74</v>
      </c>
      <c r="V175" s="57">
        <f>$G$1</f>
        <v>0.00002618254545</v>
      </c>
      <c r="W175" s="8" t="s">
        <v>74</v>
      </c>
      <c r="X175" s="57">
        <f>$G$1</f>
        <v>0.00002618254545</v>
      </c>
      <c r="Y175" s="8" t="s">
        <v>74</v>
      </c>
      <c r="Z175" s="57">
        <f>$G$1</f>
        <v>0.00002618254545</v>
      </c>
      <c r="AA175" s="8" t="s">
        <v>74</v>
      </c>
      <c r="AB175" s="57">
        <f>$G$1</f>
        <v>0.00002618254545</v>
      </c>
      <c r="AC175" s="8" t="s">
        <v>74</v>
      </c>
      <c r="AD175" s="57">
        <f>$G$1</f>
        <v>0.00002618254545</v>
      </c>
    </row>
    <row r="176">
      <c r="A176" s="55"/>
      <c r="B176" s="8" t="s">
        <v>76</v>
      </c>
      <c r="C176" s="40">
        <f>$C$5</f>
        <v>0.0000000003102407215</v>
      </c>
      <c r="D176" s="3"/>
      <c r="E176" s="3"/>
      <c r="F176" s="3"/>
      <c r="G176" s="3"/>
      <c r="H176" s="3"/>
      <c r="I176" s="3"/>
      <c r="J176" s="8"/>
      <c r="K176" s="3"/>
      <c r="L176" s="3"/>
      <c r="M176" s="3"/>
      <c r="N176" s="3"/>
      <c r="O176" s="3"/>
      <c r="P176" s="3"/>
      <c r="Q176" s="3"/>
      <c r="R176" s="3"/>
      <c r="S176" s="3"/>
      <c r="T176" s="3"/>
      <c r="U176" s="3"/>
      <c r="V176" s="3"/>
      <c r="W176" s="3"/>
      <c r="X176" s="3"/>
      <c r="Y176" s="3"/>
      <c r="Z176" s="3"/>
      <c r="AA176" s="3"/>
      <c r="AB176" s="3"/>
      <c r="AC176" s="3"/>
      <c r="AD176" s="3"/>
    </row>
    <row r="177">
      <c r="A177" s="55"/>
      <c r="B177" s="4" t="s">
        <v>77</v>
      </c>
      <c r="C177" s="46">
        <f>(E170-(E168*J172))-sum(C173:C176)</f>
        <v>0.7053312016</v>
      </c>
      <c r="D177" s="4" t="s">
        <v>77</v>
      </c>
      <c r="E177" s="45">
        <f>(E170-(J172*E168))-(sum(E173:E175))</f>
        <v>0.7057987501</v>
      </c>
      <c r="F177" s="8"/>
      <c r="G177" s="8"/>
      <c r="H177" s="4" t="s">
        <v>77</v>
      </c>
      <c r="I177" s="49">
        <f>(I172-(sum(I173:I175)*J62))</f>
        <v>0.0007464943578</v>
      </c>
      <c r="J177" s="3"/>
      <c r="K177" s="4" t="s">
        <v>77</v>
      </c>
      <c r="L177" s="49">
        <f>(L170-(sum(L173:L175)+($J172*L178)))</f>
        <v>0.70434056</v>
      </c>
      <c r="M177" s="4" t="s">
        <v>77</v>
      </c>
      <c r="N177" s="49">
        <f>(N170-(sum(N173:N175)+($J172*N178)))</f>
        <v>0.7043588786</v>
      </c>
      <c r="O177" s="4" t="s">
        <v>77</v>
      </c>
      <c r="P177" s="49">
        <f>(P170-(sum(P173:P175)+($J172*P178)))</f>
        <v>0.7043771972</v>
      </c>
      <c r="Q177" s="4" t="s">
        <v>77</v>
      </c>
      <c r="R177" s="49">
        <f>(R170-(sum(R173:R175)+($J172*R178)))</f>
        <v>0.7043955158</v>
      </c>
      <c r="S177" s="4" t="s">
        <v>77</v>
      </c>
      <c r="T177" s="49">
        <f>(T170-(sum(T173:T175)+($J172*T178)))</f>
        <v>0.7044138343</v>
      </c>
      <c r="U177" s="4" t="s">
        <v>77</v>
      </c>
      <c r="V177" s="49">
        <f>(V170-(sum(V173:V175)+($J172*V178)))</f>
        <v>0.7044321529</v>
      </c>
      <c r="W177" s="4" t="s">
        <v>77</v>
      </c>
      <c r="X177" s="49">
        <f>(X170-(sum(X173:X175)+($J172*X178)))</f>
        <v>0.7044504715</v>
      </c>
      <c r="Y177" s="4" t="s">
        <v>77</v>
      </c>
      <c r="Z177" s="49">
        <f>(Z170-(sum(Z173:Z175)+($J172*Z178)))</f>
        <v>0.70446879</v>
      </c>
      <c r="AA177" s="4" t="s">
        <v>77</v>
      </c>
      <c r="AB177" s="49">
        <f>(AB170-(sum(AB173:AB175)+($J172*AB178)))</f>
        <v>0.7044871086</v>
      </c>
      <c r="AC177" s="4" t="s">
        <v>77</v>
      </c>
      <c r="AD177" s="49">
        <f>(AD170-(sum(AD173:AD175)+($J172*AD178)))</f>
        <v>0.7045155988</v>
      </c>
    </row>
    <row r="178">
      <c r="A178" s="14">
        <f>A168+J172</f>
        <v>11183</v>
      </c>
      <c r="B178" s="8" t="s">
        <v>80</v>
      </c>
      <c r="C178" s="40">
        <f>($G$1*(((G173-G172)/G172)+1))</f>
        <v>0.0005199105455</v>
      </c>
      <c r="D178" s="8" t="s">
        <v>81</v>
      </c>
      <c r="E178" s="40">
        <f>$E$7</f>
        <v>0.00002618614835</v>
      </c>
      <c r="F178" s="3"/>
      <c r="G178" s="51"/>
      <c r="H178" s="3" t="s">
        <v>81</v>
      </c>
      <c r="I178" s="57">
        <f>$E$7</f>
        <v>0.00002618614835</v>
      </c>
      <c r="J178" s="60"/>
      <c r="K178" s="3" t="s">
        <v>81</v>
      </c>
      <c r="L178" s="57">
        <f>$E$7</f>
        <v>0.00002618614835</v>
      </c>
      <c r="M178" s="3" t="s">
        <v>81</v>
      </c>
      <c r="N178" s="57">
        <f>$E$7</f>
        <v>0.00002618614835</v>
      </c>
      <c r="O178" s="3" t="s">
        <v>81</v>
      </c>
      <c r="P178" s="57">
        <f>$E$7</f>
        <v>0.00002618614835</v>
      </c>
      <c r="Q178" s="3" t="s">
        <v>81</v>
      </c>
      <c r="R178" s="57">
        <f>$E$7</f>
        <v>0.00002618614835</v>
      </c>
      <c r="S178" s="3" t="s">
        <v>81</v>
      </c>
      <c r="T178" s="57">
        <f>$E$7</f>
        <v>0.00002618614835</v>
      </c>
      <c r="U178" s="3" t="s">
        <v>81</v>
      </c>
      <c r="V178" s="57">
        <f>$E$7</f>
        <v>0.00002618614835</v>
      </c>
      <c r="W178" s="3" t="s">
        <v>81</v>
      </c>
      <c r="X178" s="57">
        <f>$E$7</f>
        <v>0.00002618614835</v>
      </c>
      <c r="Y178" s="3" t="s">
        <v>81</v>
      </c>
      <c r="Z178" s="57">
        <f>$E$7</f>
        <v>0.00002618614835</v>
      </c>
      <c r="AA178" s="3" t="s">
        <v>81</v>
      </c>
      <c r="AB178" s="57">
        <f>$E$7</f>
        <v>0.00002618614835</v>
      </c>
      <c r="AC178" s="3" t="s">
        <v>81</v>
      </c>
      <c r="AD178" s="57">
        <f>$E$7</f>
        <v>0.00002618614835</v>
      </c>
    </row>
    <row r="179">
      <c r="B179" s="8" t="s">
        <v>82</v>
      </c>
      <c r="C179" s="40">
        <f>$G$1+((128*5E-11)*(G173-1))</f>
        <v>0.00002706574545</v>
      </c>
      <c r="D179" s="3"/>
      <c r="E179" s="3"/>
      <c r="F179" s="3"/>
      <c r="G179" s="3"/>
      <c r="H179" s="8"/>
      <c r="I179" s="3"/>
      <c r="J179" s="8"/>
      <c r="K179" s="8"/>
      <c r="L179" s="3"/>
      <c r="M179" s="8"/>
      <c r="N179" s="3"/>
      <c r="O179" s="8"/>
      <c r="P179" s="3"/>
      <c r="Q179" s="8"/>
      <c r="R179" s="3"/>
      <c r="S179" s="8"/>
      <c r="T179" s="3"/>
      <c r="U179" s="8"/>
      <c r="V179" s="3"/>
      <c r="W179" s="8"/>
      <c r="X179" s="3"/>
      <c r="Y179" s="8"/>
      <c r="Z179" s="3"/>
      <c r="AA179" s="8"/>
      <c r="AB179" s="3"/>
      <c r="AC179" s="8"/>
      <c r="AD179" s="3"/>
    </row>
    <row r="180">
      <c r="B180" s="4" t="s">
        <v>77</v>
      </c>
      <c r="C180" s="49">
        <f>C177-(sum(C178:C179))</f>
        <v>0.7047842253</v>
      </c>
      <c r="D180" s="4" t="s">
        <v>77</v>
      </c>
      <c r="E180" s="49">
        <f>E177-$E$7</f>
        <v>0.705772564</v>
      </c>
      <c r="F180" s="8"/>
      <c r="G180" s="3"/>
      <c r="H180" s="61" t="s">
        <v>77</v>
      </c>
      <c r="I180" s="49">
        <f>I177-$E$7</f>
        <v>0.0007203082095</v>
      </c>
      <c r="J180" s="60">
        <f>I180-(I178*42)</f>
        <v>-0.0003795100214</v>
      </c>
      <c r="K180" s="61" t="s">
        <v>77</v>
      </c>
      <c r="L180" s="49">
        <f>L177-$E$7</f>
        <v>0.7043143739</v>
      </c>
      <c r="M180" s="61" t="s">
        <v>77</v>
      </c>
      <c r="N180" s="49">
        <f>N177-$E$7</f>
        <v>0.7043326925</v>
      </c>
      <c r="O180" s="61" t="s">
        <v>77</v>
      </c>
      <c r="P180" s="49">
        <f>P177-$E$7</f>
        <v>0.704351011</v>
      </c>
      <c r="Q180" s="61" t="s">
        <v>77</v>
      </c>
      <c r="R180" s="49">
        <f>R177-$E$7</f>
        <v>0.7043693296</v>
      </c>
      <c r="S180" s="61" t="s">
        <v>77</v>
      </c>
      <c r="T180" s="49">
        <f>T177-$E$7</f>
        <v>0.7043876482</v>
      </c>
      <c r="U180" s="61" t="s">
        <v>77</v>
      </c>
      <c r="V180" s="49">
        <f>V177-$E$7</f>
        <v>0.7044059667</v>
      </c>
      <c r="W180" s="61" t="s">
        <v>77</v>
      </c>
      <c r="X180" s="49">
        <f>X177-$E$7</f>
        <v>0.7044242853</v>
      </c>
      <c r="Y180" s="61" t="s">
        <v>77</v>
      </c>
      <c r="Z180" s="49">
        <f>Z177-$E$7</f>
        <v>0.7044426039</v>
      </c>
      <c r="AA180" s="61" t="s">
        <v>77</v>
      </c>
      <c r="AB180" s="49">
        <f>AB177-$E$7</f>
        <v>0.7044609225</v>
      </c>
      <c r="AC180" s="61" t="s">
        <v>77</v>
      </c>
      <c r="AD180" s="49">
        <f>AD177-$E$7</f>
        <v>0.7044894126</v>
      </c>
    </row>
    <row r="181">
      <c r="J181" s="24" t="s">
        <v>86</v>
      </c>
      <c r="K181" s="24">
        <f>G172+K171</f>
        <v>68</v>
      </c>
    </row>
    <row r="182">
      <c r="A182" s="55"/>
      <c r="B182" s="35" t="s">
        <v>64</v>
      </c>
      <c r="C182" s="3"/>
      <c r="D182" s="4" t="s">
        <v>65</v>
      </c>
      <c r="E182" s="54"/>
      <c r="F182" s="8" t="s">
        <v>70</v>
      </c>
      <c r="G182" s="16">
        <f>ROUND(0.05*G183,0)</f>
        <v>7</v>
      </c>
      <c r="H182" s="98" t="s">
        <v>124</v>
      </c>
      <c r="I182" s="36">
        <f>C180-(J182*sum(C178:C179))</f>
        <v>0.0008257389232</v>
      </c>
      <c r="J182" s="11">
        <v>1287.0</v>
      </c>
      <c r="K182" s="98" t="s">
        <v>122</v>
      </c>
      <c r="L182" s="36"/>
      <c r="M182" s="98" t="s">
        <v>121</v>
      </c>
      <c r="N182" s="36"/>
      <c r="O182" s="98" t="s">
        <v>112</v>
      </c>
      <c r="P182" s="36"/>
      <c r="Q182" s="98" t="s">
        <v>111</v>
      </c>
      <c r="R182" s="36"/>
      <c r="S182" s="98" t="s">
        <v>110</v>
      </c>
      <c r="T182" s="36"/>
      <c r="U182" s="98" t="s">
        <v>109</v>
      </c>
      <c r="V182" s="36"/>
      <c r="W182" s="98" t="s">
        <v>108</v>
      </c>
      <c r="X182" s="36"/>
      <c r="Y182" s="98" t="s">
        <v>107</v>
      </c>
      <c r="Z182" s="36"/>
      <c r="AA182" s="98" t="s">
        <v>105</v>
      </c>
      <c r="AB182" s="36"/>
      <c r="AC182" s="4" t="s">
        <v>84</v>
      </c>
      <c r="AD182" s="36"/>
    </row>
    <row r="183">
      <c r="A183" s="55"/>
      <c r="B183" s="8" t="s">
        <v>69</v>
      </c>
      <c r="C183" s="40">
        <f>$G$1</f>
        <v>0.00002618254545</v>
      </c>
      <c r="D183" s="8" t="s">
        <v>69</v>
      </c>
      <c r="E183" s="99">
        <f>$E$2</f>
        <v>0.00002618254545</v>
      </c>
      <c r="F183" s="8" t="s">
        <v>73</v>
      </c>
      <c r="G183" s="92">
        <f>200-K181</f>
        <v>132</v>
      </c>
      <c r="H183" s="3" t="s">
        <v>69</v>
      </c>
      <c r="I183" s="57">
        <f>$E$2</f>
        <v>0.00002618254545</v>
      </c>
      <c r="J183" s="3"/>
      <c r="K183" s="3" t="s">
        <v>69</v>
      </c>
      <c r="L183" s="57">
        <f>$E$2</f>
        <v>0.00002618254545</v>
      </c>
      <c r="M183" s="3" t="s">
        <v>69</v>
      </c>
      <c r="N183" s="57">
        <f>$E$2</f>
        <v>0.00002618254545</v>
      </c>
      <c r="O183" s="3" t="s">
        <v>69</v>
      </c>
      <c r="P183" s="57">
        <f>$E$2</f>
        <v>0.00002618254545</v>
      </c>
      <c r="Q183" s="3" t="s">
        <v>69</v>
      </c>
      <c r="R183" s="57">
        <f>$E$2</f>
        <v>0.00002618254545</v>
      </c>
      <c r="S183" s="3" t="s">
        <v>69</v>
      </c>
      <c r="T183" s="57">
        <f>$E$2</f>
        <v>0.00002618254545</v>
      </c>
      <c r="U183" s="3" t="s">
        <v>69</v>
      </c>
      <c r="V183" s="57">
        <f>$E$2</f>
        <v>0.00002618254545</v>
      </c>
      <c r="W183" s="3" t="s">
        <v>69</v>
      </c>
      <c r="X183" s="57">
        <f>$E$2</f>
        <v>0.00002618254545</v>
      </c>
      <c r="Y183" s="3" t="s">
        <v>69</v>
      </c>
      <c r="Z183" s="57">
        <f>$E$2</f>
        <v>0.00002618254545</v>
      </c>
      <c r="AA183" s="3" t="s">
        <v>69</v>
      </c>
      <c r="AB183" s="57">
        <f>$E$2</f>
        <v>0.00002618254545</v>
      </c>
      <c r="AC183" s="3" t="s">
        <v>69</v>
      </c>
      <c r="AD183" s="57">
        <f>$E$2</f>
        <v>0.00002618254545</v>
      </c>
    </row>
    <row r="184">
      <c r="B184" s="8" t="s">
        <v>72</v>
      </c>
      <c r="C184" s="40">
        <f>($G$1*((G183-G182)/G182))*$G$5</f>
        <v>0.000000002770006442</v>
      </c>
      <c r="D184" s="8" t="s">
        <v>72</v>
      </c>
      <c r="E184" s="99">
        <f>$E$3</f>
        <v>0.0000000001551203607</v>
      </c>
      <c r="F184" s="58" t="s">
        <v>75</v>
      </c>
      <c r="G184" s="59">
        <f>sum(C183:C186)+sum(C188:C189)</f>
        <v>0.001014480026</v>
      </c>
      <c r="H184" s="3" t="s">
        <v>72</v>
      </c>
      <c r="I184" s="57">
        <f>$E$3</f>
        <v>0.0000000001551203607</v>
      </c>
      <c r="J184" s="3"/>
      <c r="K184" s="3" t="s">
        <v>72</v>
      </c>
      <c r="L184" s="57">
        <f>$E$3</f>
        <v>0.0000000001551203607</v>
      </c>
      <c r="M184" s="3" t="s">
        <v>72</v>
      </c>
      <c r="N184" s="57">
        <f>$E$3</f>
        <v>0.0000000001551203607</v>
      </c>
      <c r="O184" s="3" t="s">
        <v>72</v>
      </c>
      <c r="P184" s="57">
        <f>$E$3</f>
        <v>0.0000000001551203607</v>
      </c>
      <c r="Q184" s="3" t="s">
        <v>72</v>
      </c>
      <c r="R184" s="57">
        <f>$E$3</f>
        <v>0.0000000001551203607</v>
      </c>
      <c r="S184" s="3" t="s">
        <v>72</v>
      </c>
      <c r="T184" s="57">
        <f>$E$3</f>
        <v>0.0000000001551203607</v>
      </c>
      <c r="U184" s="3" t="s">
        <v>72</v>
      </c>
      <c r="V184" s="57">
        <f>$E$3</f>
        <v>0.0000000001551203607</v>
      </c>
      <c r="W184" s="3" t="s">
        <v>72</v>
      </c>
      <c r="X184" s="57">
        <f>$E$3</f>
        <v>0.0000000001551203607</v>
      </c>
      <c r="Y184" s="3" t="s">
        <v>72</v>
      </c>
      <c r="Z184" s="57">
        <f>$E$3</f>
        <v>0.0000000001551203607</v>
      </c>
      <c r="AA184" s="3" t="s">
        <v>72</v>
      </c>
      <c r="AB184" s="57">
        <f>$E$3</f>
        <v>0.0000000001551203607</v>
      </c>
      <c r="AC184" s="3" t="s">
        <v>72</v>
      </c>
      <c r="AD184" s="57">
        <f>$E$3</f>
        <v>0.0000000001551203607</v>
      </c>
    </row>
    <row r="185">
      <c r="A185" s="55"/>
      <c r="B185" s="8" t="s">
        <v>74</v>
      </c>
      <c r="C185" s="40">
        <f>($G$1*((G183-G182)/G182))</f>
        <v>0.0004675454545</v>
      </c>
      <c r="D185" s="8" t="s">
        <v>74</v>
      </c>
      <c r="E185" s="40">
        <f>$G$1</f>
        <v>0.00002618254545</v>
      </c>
      <c r="F185" s="8"/>
      <c r="G185" s="3"/>
      <c r="H185" s="8" t="s">
        <v>74</v>
      </c>
      <c r="I185" s="57">
        <f>$G$1</f>
        <v>0.00002618254545</v>
      </c>
      <c r="J185" s="3"/>
      <c r="K185" s="8" t="s">
        <v>74</v>
      </c>
      <c r="L185" s="57">
        <f>$G$1</f>
        <v>0.00002618254545</v>
      </c>
      <c r="M185" s="8" t="s">
        <v>74</v>
      </c>
      <c r="N185" s="57">
        <f>$G$1</f>
        <v>0.00002618254545</v>
      </c>
      <c r="O185" s="8" t="s">
        <v>74</v>
      </c>
      <c r="P185" s="57">
        <f>$G$1</f>
        <v>0.00002618254545</v>
      </c>
      <c r="Q185" s="8" t="s">
        <v>74</v>
      </c>
      <c r="R185" s="57">
        <f>$G$1</f>
        <v>0.00002618254545</v>
      </c>
      <c r="S185" s="8" t="s">
        <v>74</v>
      </c>
      <c r="T185" s="57">
        <f>$G$1</f>
        <v>0.00002618254545</v>
      </c>
      <c r="U185" s="8" t="s">
        <v>74</v>
      </c>
      <c r="V185" s="57">
        <f>$G$1</f>
        <v>0.00002618254545</v>
      </c>
      <c r="W185" s="8" t="s">
        <v>74</v>
      </c>
      <c r="X185" s="57">
        <f>$G$1</f>
        <v>0.00002618254545</v>
      </c>
      <c r="Y185" s="8" t="s">
        <v>74</v>
      </c>
      <c r="Z185" s="57">
        <f>$G$1</f>
        <v>0.00002618254545</v>
      </c>
      <c r="AA185" s="8" t="s">
        <v>74</v>
      </c>
      <c r="AB185" s="57">
        <f>$G$1</f>
        <v>0.00002618254545</v>
      </c>
      <c r="AC185" s="8" t="s">
        <v>74</v>
      </c>
      <c r="AD185" s="57">
        <f>$G$1</f>
        <v>0.00002618254545</v>
      </c>
    </row>
    <row r="186">
      <c r="A186" s="55"/>
      <c r="B186" s="8" t="s">
        <v>76</v>
      </c>
      <c r="C186" s="40">
        <f>$C$5</f>
        <v>0.0000000003102407215</v>
      </c>
      <c r="D186" s="3"/>
      <c r="E186" s="3"/>
      <c r="F186" s="3"/>
      <c r="G186" s="3"/>
      <c r="H186" s="3"/>
      <c r="I186" s="3"/>
      <c r="J186" s="8"/>
      <c r="K186" s="3"/>
      <c r="L186" s="3"/>
      <c r="M186" s="3"/>
      <c r="N186" s="3"/>
      <c r="O186" s="3"/>
      <c r="P186" s="3"/>
      <c r="Q186" s="3"/>
      <c r="R186" s="3"/>
      <c r="S186" s="3"/>
      <c r="T186" s="3"/>
      <c r="U186" s="3"/>
      <c r="V186" s="3"/>
      <c r="W186" s="3"/>
      <c r="X186" s="3"/>
      <c r="Y186" s="3"/>
      <c r="Z186" s="3"/>
      <c r="AA186" s="3"/>
      <c r="AB186" s="3"/>
      <c r="AC186" s="3"/>
      <c r="AD186" s="3"/>
    </row>
    <row r="187">
      <c r="A187" s="55"/>
      <c r="B187" s="4" t="s">
        <v>77</v>
      </c>
      <c r="C187" s="46">
        <f>(E180-(E178*J182))-sum(C183:C186)</f>
        <v>0.67157726</v>
      </c>
      <c r="D187" s="4" t="s">
        <v>77</v>
      </c>
      <c r="E187" s="45">
        <f>(E180-(J182*E178))-(sum(E183:E185))</f>
        <v>0.6720186258</v>
      </c>
      <c r="F187" s="8"/>
      <c r="G187" s="8"/>
      <c r="H187" s="4" t="s">
        <v>77</v>
      </c>
      <c r="I187" s="49">
        <f>(I182-(sum(I183:I185)*J72))</f>
        <v>0.0007733736772</v>
      </c>
      <c r="J187" s="3"/>
      <c r="K187" s="4" t="s">
        <v>77</v>
      </c>
      <c r="L187" s="49">
        <f>(L180-(sum(L183:L185)+($J182*L188)))</f>
        <v>0.6705604357</v>
      </c>
      <c r="M187" s="4" t="s">
        <v>77</v>
      </c>
      <c r="N187" s="49">
        <f>(N180-(sum(N183:N185)+($J182*N188)))</f>
        <v>0.6705787543</v>
      </c>
      <c r="O187" s="4" t="s">
        <v>77</v>
      </c>
      <c r="P187" s="49">
        <f>(P180-(sum(P183:P185)+($J182*P188)))</f>
        <v>0.6705970729</v>
      </c>
      <c r="Q187" s="4" t="s">
        <v>77</v>
      </c>
      <c r="R187" s="49">
        <f>(R180-(sum(R183:R185)+($J182*R188)))</f>
        <v>0.6706153914</v>
      </c>
      <c r="S187" s="4" t="s">
        <v>77</v>
      </c>
      <c r="T187" s="49">
        <f>(T180-(sum(T183:T185)+($J182*T188)))</f>
        <v>0.67063371</v>
      </c>
      <c r="U187" s="4" t="s">
        <v>77</v>
      </c>
      <c r="V187" s="49">
        <f>(V180-(sum(V183:V185)+($J182*V188)))</f>
        <v>0.6706520286</v>
      </c>
      <c r="W187" s="4" t="s">
        <v>77</v>
      </c>
      <c r="X187" s="49">
        <f>(X180-(sum(X183:X185)+($J182*X188)))</f>
        <v>0.6706703471</v>
      </c>
      <c r="Y187" s="4" t="s">
        <v>77</v>
      </c>
      <c r="Z187" s="49">
        <f>(Z180-(sum(Z183:Z185)+($J182*Z188)))</f>
        <v>0.6706886657</v>
      </c>
      <c r="AA187" s="4" t="s">
        <v>77</v>
      </c>
      <c r="AB187" s="49">
        <f>(AB180-(sum(AB183:AB185)+($J182*AB188)))</f>
        <v>0.6707069843</v>
      </c>
      <c r="AC187" s="4" t="s">
        <v>77</v>
      </c>
      <c r="AD187" s="49">
        <f>(AD180-(sum(AD183:AD185)+($J182*AD188)))</f>
        <v>0.6707354744</v>
      </c>
    </row>
    <row r="188">
      <c r="A188" s="14">
        <f>A178+J182</f>
        <v>12470</v>
      </c>
      <c r="B188" s="8" t="s">
        <v>80</v>
      </c>
      <c r="C188" s="40">
        <f>($G$1*(((G183-G182)/G182)+1))</f>
        <v>0.000493728</v>
      </c>
      <c r="D188" s="8" t="s">
        <v>81</v>
      </c>
      <c r="E188" s="40">
        <f>$E$7</f>
        <v>0.00002618614835</v>
      </c>
      <c r="F188" s="3"/>
      <c r="G188" s="51"/>
      <c r="H188" s="3" t="s">
        <v>81</v>
      </c>
      <c r="I188" s="57">
        <f>$E$7</f>
        <v>0.00002618614835</v>
      </c>
      <c r="J188" s="60"/>
      <c r="K188" s="3" t="s">
        <v>81</v>
      </c>
      <c r="L188" s="57">
        <f>$E$7</f>
        <v>0.00002618614835</v>
      </c>
      <c r="M188" s="3" t="s">
        <v>81</v>
      </c>
      <c r="N188" s="57">
        <f>$E$7</f>
        <v>0.00002618614835</v>
      </c>
      <c r="O188" s="3" t="s">
        <v>81</v>
      </c>
      <c r="P188" s="57">
        <f>$E$7</f>
        <v>0.00002618614835</v>
      </c>
      <c r="Q188" s="3" t="s">
        <v>81</v>
      </c>
      <c r="R188" s="57">
        <f>$E$7</f>
        <v>0.00002618614835</v>
      </c>
      <c r="S188" s="3" t="s">
        <v>81</v>
      </c>
      <c r="T188" s="57">
        <f>$E$7</f>
        <v>0.00002618614835</v>
      </c>
      <c r="U188" s="3" t="s">
        <v>81</v>
      </c>
      <c r="V188" s="57">
        <f>$E$7</f>
        <v>0.00002618614835</v>
      </c>
      <c r="W188" s="3" t="s">
        <v>81</v>
      </c>
      <c r="X188" s="57">
        <f>$E$7</f>
        <v>0.00002618614835</v>
      </c>
      <c r="Y188" s="3" t="s">
        <v>81</v>
      </c>
      <c r="Z188" s="57">
        <f>$E$7</f>
        <v>0.00002618614835</v>
      </c>
      <c r="AA188" s="3" t="s">
        <v>81</v>
      </c>
      <c r="AB188" s="57">
        <f>$E$7</f>
        <v>0.00002618614835</v>
      </c>
      <c r="AC188" s="3" t="s">
        <v>81</v>
      </c>
      <c r="AD188" s="57">
        <f>$E$7</f>
        <v>0.00002618614835</v>
      </c>
    </row>
    <row r="189">
      <c r="B189" s="8" t="s">
        <v>82</v>
      </c>
      <c r="C189" s="40">
        <f>$G$1+((128*5E-11)*(G183-1))</f>
        <v>0.00002702094545</v>
      </c>
      <c r="D189" s="3"/>
      <c r="E189" s="3"/>
      <c r="F189" s="3"/>
      <c r="G189" s="3"/>
      <c r="H189" s="8"/>
      <c r="I189" s="3"/>
      <c r="J189" s="8"/>
      <c r="K189" s="8"/>
      <c r="L189" s="3"/>
      <c r="M189" s="8"/>
      <c r="N189" s="3"/>
      <c r="O189" s="8"/>
      <c r="P189" s="3"/>
      <c r="Q189" s="8"/>
      <c r="R189" s="3"/>
      <c r="S189" s="8"/>
      <c r="T189" s="3"/>
      <c r="U189" s="8"/>
      <c r="V189" s="3"/>
      <c r="W189" s="8"/>
      <c r="X189" s="3"/>
      <c r="Y189" s="8"/>
      <c r="Z189" s="3"/>
      <c r="AA189" s="8"/>
      <c r="AB189" s="3"/>
      <c r="AC189" s="8"/>
      <c r="AD189" s="3"/>
    </row>
    <row r="190">
      <c r="B190" s="4" t="s">
        <v>77</v>
      </c>
      <c r="C190" s="49">
        <f>C187-(sum(C188:C189))</f>
        <v>0.671056511</v>
      </c>
      <c r="D190" s="4" t="s">
        <v>77</v>
      </c>
      <c r="E190" s="49">
        <f>E187-$E$7</f>
        <v>0.6719924397</v>
      </c>
      <c r="F190" s="8"/>
      <c r="G190" s="3"/>
      <c r="H190" s="61" t="s">
        <v>77</v>
      </c>
      <c r="I190" s="49">
        <f>I187-$E$7</f>
        <v>0.0007471875288</v>
      </c>
      <c r="J190" s="60">
        <f>I190-(I188*42)</f>
        <v>-0.0003526307021</v>
      </c>
      <c r="K190" s="61" t="s">
        <v>77</v>
      </c>
      <c r="L190" s="49">
        <f>L187-$E$7</f>
        <v>0.6705342496</v>
      </c>
      <c r="M190" s="61" t="s">
        <v>77</v>
      </c>
      <c r="N190" s="49">
        <f>N187-$E$7</f>
        <v>0.6705525681</v>
      </c>
      <c r="O190" s="61" t="s">
        <v>77</v>
      </c>
      <c r="P190" s="49">
        <f>P187-$E$7</f>
        <v>0.6705708867</v>
      </c>
      <c r="Q190" s="61" t="s">
        <v>77</v>
      </c>
      <c r="R190" s="49">
        <f>R187-$E$7</f>
        <v>0.6705892053</v>
      </c>
      <c r="S190" s="61" t="s">
        <v>77</v>
      </c>
      <c r="T190" s="49">
        <f>T187-$E$7</f>
        <v>0.6706075239</v>
      </c>
      <c r="U190" s="61" t="s">
        <v>77</v>
      </c>
      <c r="V190" s="49">
        <f>V187-$E$7</f>
        <v>0.6706258424</v>
      </c>
      <c r="W190" s="61" t="s">
        <v>77</v>
      </c>
      <c r="X190" s="49">
        <f>X187-$E$7</f>
        <v>0.670644161</v>
      </c>
      <c r="Y190" s="61" t="s">
        <v>77</v>
      </c>
      <c r="Z190" s="49">
        <f>Z187-$E$7</f>
        <v>0.6706624796</v>
      </c>
      <c r="AA190" s="61" t="s">
        <v>77</v>
      </c>
      <c r="AB190" s="49">
        <f>AB187-$E$7</f>
        <v>0.6706807981</v>
      </c>
      <c r="AC190" s="61" t="s">
        <v>77</v>
      </c>
      <c r="AD190" s="49">
        <f>AD187-$E$7</f>
        <v>0.6707092883</v>
      </c>
    </row>
    <row r="191">
      <c r="J191" s="24" t="s">
        <v>86</v>
      </c>
      <c r="K191" s="24">
        <f>G182+K181</f>
        <v>75</v>
      </c>
    </row>
    <row r="192">
      <c r="A192" s="55"/>
      <c r="B192" s="35" t="s">
        <v>64</v>
      </c>
      <c r="C192" s="3"/>
      <c r="D192" s="4" t="s">
        <v>65</v>
      </c>
      <c r="E192" s="54"/>
      <c r="F192" s="8" t="s">
        <v>70</v>
      </c>
      <c r="G192" s="16">
        <f>ROUND(0.05*G193,0)</f>
        <v>6</v>
      </c>
      <c r="H192" s="98" t="s">
        <v>124</v>
      </c>
      <c r="I192" s="36">
        <f>C190-(J192*sum(C188:C189))</f>
        <v>0.0008526182426</v>
      </c>
      <c r="J192" s="11">
        <v>1287.0</v>
      </c>
      <c r="K192" s="98" t="s">
        <v>122</v>
      </c>
      <c r="L192" s="36"/>
      <c r="M192" s="98" t="s">
        <v>121</v>
      </c>
      <c r="N192" s="36"/>
      <c r="O192" s="98" t="s">
        <v>112</v>
      </c>
      <c r="P192" s="36"/>
      <c r="Q192" s="98" t="s">
        <v>111</v>
      </c>
      <c r="R192" s="36"/>
      <c r="S192" s="98" t="s">
        <v>110</v>
      </c>
      <c r="T192" s="36"/>
      <c r="U192" s="98" t="s">
        <v>109</v>
      </c>
      <c r="V192" s="36"/>
      <c r="W192" s="98" t="s">
        <v>108</v>
      </c>
      <c r="X192" s="36"/>
      <c r="Y192" s="98" t="s">
        <v>107</v>
      </c>
      <c r="Z192" s="36"/>
      <c r="AA192" s="98" t="s">
        <v>105</v>
      </c>
      <c r="AB192" s="36"/>
      <c r="AC192" s="4" t="s">
        <v>84</v>
      </c>
      <c r="AD192" s="36"/>
    </row>
    <row r="193">
      <c r="A193" s="55"/>
      <c r="B193" s="8" t="s">
        <v>69</v>
      </c>
      <c r="C193" s="40">
        <f>$G$1</f>
        <v>0.00002618254545</v>
      </c>
      <c r="D193" s="8" t="s">
        <v>69</v>
      </c>
      <c r="E193" s="99">
        <f>$E$2</f>
        <v>0.00002618254545</v>
      </c>
      <c r="F193" s="8" t="s">
        <v>73</v>
      </c>
      <c r="G193" s="92">
        <f>200-K191</f>
        <v>125</v>
      </c>
      <c r="H193" s="3" t="s">
        <v>69</v>
      </c>
      <c r="I193" s="57">
        <f>$E$2</f>
        <v>0.00002618254545</v>
      </c>
      <c r="J193" s="11"/>
      <c r="K193" s="3" t="s">
        <v>69</v>
      </c>
      <c r="L193" s="57">
        <f>$E$2</f>
        <v>0.00002618254545</v>
      </c>
      <c r="M193" s="3" t="s">
        <v>69</v>
      </c>
      <c r="N193" s="57">
        <f>$E$2</f>
        <v>0.00002618254545</v>
      </c>
      <c r="O193" s="3" t="s">
        <v>69</v>
      </c>
      <c r="P193" s="57">
        <f>$E$2</f>
        <v>0.00002618254545</v>
      </c>
      <c r="Q193" s="3" t="s">
        <v>69</v>
      </c>
      <c r="R193" s="57">
        <f>$E$2</f>
        <v>0.00002618254545</v>
      </c>
      <c r="S193" s="3" t="s">
        <v>69</v>
      </c>
      <c r="T193" s="57">
        <f>$E$2</f>
        <v>0.00002618254545</v>
      </c>
      <c r="U193" s="3" t="s">
        <v>69</v>
      </c>
      <c r="V193" s="57">
        <f>$E$2</f>
        <v>0.00002618254545</v>
      </c>
      <c r="W193" s="3" t="s">
        <v>69</v>
      </c>
      <c r="X193" s="57">
        <f>$E$2</f>
        <v>0.00002618254545</v>
      </c>
      <c r="Y193" s="3" t="s">
        <v>69</v>
      </c>
      <c r="Z193" s="57">
        <f>$E$2</f>
        <v>0.00002618254545</v>
      </c>
      <c r="AA193" s="3" t="s">
        <v>69</v>
      </c>
      <c r="AB193" s="57">
        <f>$E$2</f>
        <v>0.00002618254545</v>
      </c>
      <c r="AC193" s="3" t="s">
        <v>69</v>
      </c>
      <c r="AD193" s="57">
        <f>$E$2</f>
        <v>0.00002618254545</v>
      </c>
    </row>
    <row r="194">
      <c r="B194" s="8" t="s">
        <v>72</v>
      </c>
      <c r="C194" s="40">
        <f>($G$1*((G193-G192)/G192))*$G$5</f>
        <v>0.000000003076553821</v>
      </c>
      <c r="D194" s="8" t="s">
        <v>72</v>
      </c>
      <c r="E194" s="99">
        <f>$E$3</f>
        <v>0.0000000001551203607</v>
      </c>
      <c r="F194" s="58" t="s">
        <v>75</v>
      </c>
      <c r="G194" s="59">
        <f>sum(C193:C196)+sum(C198:C199)</f>
        <v>0.001117918926</v>
      </c>
      <c r="H194" s="3" t="s">
        <v>72</v>
      </c>
      <c r="I194" s="57">
        <f>$E$3</f>
        <v>0.0000000001551203607</v>
      </c>
      <c r="J194" s="3"/>
      <c r="K194" s="3" t="s">
        <v>72</v>
      </c>
      <c r="L194" s="57">
        <f>$E$3</f>
        <v>0.0000000001551203607</v>
      </c>
      <c r="M194" s="3" t="s">
        <v>72</v>
      </c>
      <c r="N194" s="57">
        <f>$E$3</f>
        <v>0.0000000001551203607</v>
      </c>
      <c r="O194" s="3" t="s">
        <v>72</v>
      </c>
      <c r="P194" s="57">
        <f>$E$3</f>
        <v>0.0000000001551203607</v>
      </c>
      <c r="Q194" s="3" t="s">
        <v>72</v>
      </c>
      <c r="R194" s="57">
        <f>$E$3</f>
        <v>0.0000000001551203607</v>
      </c>
      <c r="S194" s="3" t="s">
        <v>72</v>
      </c>
      <c r="T194" s="57">
        <f>$E$3</f>
        <v>0.0000000001551203607</v>
      </c>
      <c r="U194" s="3" t="s">
        <v>72</v>
      </c>
      <c r="V194" s="57">
        <f>$E$3</f>
        <v>0.0000000001551203607</v>
      </c>
      <c r="W194" s="3" t="s">
        <v>72</v>
      </c>
      <c r="X194" s="57">
        <f>$E$3</f>
        <v>0.0000000001551203607</v>
      </c>
      <c r="Y194" s="3" t="s">
        <v>72</v>
      </c>
      <c r="Z194" s="57">
        <f>$E$3</f>
        <v>0.0000000001551203607</v>
      </c>
      <c r="AA194" s="3" t="s">
        <v>72</v>
      </c>
      <c r="AB194" s="57">
        <f>$E$3</f>
        <v>0.0000000001551203607</v>
      </c>
      <c r="AC194" s="3" t="s">
        <v>72</v>
      </c>
      <c r="AD194" s="57">
        <f>$E$3</f>
        <v>0.0000000001551203607</v>
      </c>
    </row>
    <row r="195">
      <c r="A195" s="55"/>
      <c r="B195" s="8" t="s">
        <v>74</v>
      </c>
      <c r="C195" s="40">
        <f>($G$1*((G193-G192)/G192))</f>
        <v>0.0005192871515</v>
      </c>
      <c r="D195" s="8" t="s">
        <v>74</v>
      </c>
      <c r="E195" s="40">
        <f>$G$1</f>
        <v>0.00002618254545</v>
      </c>
      <c r="F195" s="8"/>
      <c r="G195" s="3"/>
      <c r="H195" s="8" t="s">
        <v>74</v>
      </c>
      <c r="I195" s="57">
        <f>$G$1</f>
        <v>0.00002618254545</v>
      </c>
      <c r="J195" s="3"/>
      <c r="K195" s="8" t="s">
        <v>74</v>
      </c>
      <c r="L195" s="57">
        <f>$G$1</f>
        <v>0.00002618254545</v>
      </c>
      <c r="M195" s="8" t="s">
        <v>74</v>
      </c>
      <c r="N195" s="57">
        <f>$G$1</f>
        <v>0.00002618254545</v>
      </c>
      <c r="O195" s="8" t="s">
        <v>74</v>
      </c>
      <c r="P195" s="57">
        <f>$G$1</f>
        <v>0.00002618254545</v>
      </c>
      <c r="Q195" s="8" t="s">
        <v>74</v>
      </c>
      <c r="R195" s="57">
        <f>$G$1</f>
        <v>0.00002618254545</v>
      </c>
      <c r="S195" s="8" t="s">
        <v>74</v>
      </c>
      <c r="T195" s="57">
        <f>$G$1</f>
        <v>0.00002618254545</v>
      </c>
      <c r="U195" s="8" t="s">
        <v>74</v>
      </c>
      <c r="V195" s="57">
        <f>$G$1</f>
        <v>0.00002618254545</v>
      </c>
      <c r="W195" s="8" t="s">
        <v>74</v>
      </c>
      <c r="X195" s="57">
        <f>$G$1</f>
        <v>0.00002618254545</v>
      </c>
      <c r="Y195" s="8" t="s">
        <v>74</v>
      </c>
      <c r="Z195" s="57">
        <f>$G$1</f>
        <v>0.00002618254545</v>
      </c>
      <c r="AA195" s="8" t="s">
        <v>74</v>
      </c>
      <c r="AB195" s="57">
        <f>$G$1</f>
        <v>0.00002618254545</v>
      </c>
      <c r="AC195" s="8" t="s">
        <v>74</v>
      </c>
      <c r="AD195" s="57">
        <f>$G$1</f>
        <v>0.00002618254545</v>
      </c>
    </row>
    <row r="196">
      <c r="A196" s="55"/>
      <c r="B196" s="8" t="s">
        <v>76</v>
      </c>
      <c r="C196" s="40">
        <f>$C$5</f>
        <v>0.0000000003102407215</v>
      </c>
      <c r="D196" s="3"/>
      <c r="E196" s="3"/>
      <c r="F196" s="3"/>
      <c r="G196" s="3"/>
      <c r="H196" s="3"/>
      <c r="I196" s="3"/>
      <c r="J196" s="8"/>
      <c r="K196" s="3"/>
      <c r="L196" s="3"/>
      <c r="M196" s="3"/>
      <c r="N196" s="3"/>
      <c r="O196" s="3"/>
      <c r="P196" s="3"/>
      <c r="Q196" s="3"/>
      <c r="R196" s="3"/>
      <c r="S196" s="3"/>
      <c r="T196" s="3"/>
      <c r="U196" s="3"/>
      <c r="V196" s="3"/>
      <c r="W196" s="3"/>
      <c r="X196" s="3"/>
      <c r="Y196" s="3"/>
      <c r="Z196" s="3"/>
      <c r="AA196" s="3"/>
      <c r="AB196" s="3"/>
      <c r="AC196" s="3"/>
      <c r="AD196" s="3"/>
    </row>
    <row r="197">
      <c r="A197" s="55"/>
      <c r="B197" s="4" t="s">
        <v>77</v>
      </c>
      <c r="C197" s="46">
        <f>(E190-(E188*J192))-sum(C193:C196)</f>
        <v>0.6377453937</v>
      </c>
      <c r="D197" s="4" t="s">
        <v>77</v>
      </c>
      <c r="E197" s="45">
        <f>(E190-(J192*E188))-(sum(E193:E195))</f>
        <v>0.6382385015</v>
      </c>
      <c r="F197" s="8"/>
      <c r="G197" s="8"/>
      <c r="H197" s="4" t="s">
        <v>77</v>
      </c>
      <c r="I197" s="49">
        <f>(I192-(sum(I193:I195)*J82))</f>
        <v>0.0008002529965</v>
      </c>
      <c r="J197" s="3"/>
      <c r="K197" s="4" t="s">
        <v>77</v>
      </c>
      <c r="L197" s="49">
        <f>(L190-(sum(L193:L195)+($J192*L198)))</f>
        <v>0.6367803114</v>
      </c>
      <c r="M197" s="4" t="s">
        <v>77</v>
      </c>
      <c r="N197" s="49">
        <f>(N190-(sum(N193:N195)+($J192*N198)))</f>
        <v>0.63679863</v>
      </c>
      <c r="O197" s="4" t="s">
        <v>77</v>
      </c>
      <c r="P197" s="49">
        <f>(P190-(sum(P193:P195)+($J192*P198)))</f>
        <v>0.6368169485</v>
      </c>
      <c r="Q197" s="4" t="s">
        <v>77</v>
      </c>
      <c r="R197" s="49">
        <f>(R190-(sum(R193:R195)+($J192*R198)))</f>
        <v>0.6368352671</v>
      </c>
      <c r="S197" s="4" t="s">
        <v>77</v>
      </c>
      <c r="T197" s="49">
        <f>(T190-(sum(T193:T195)+($J192*T198)))</f>
        <v>0.6368535857</v>
      </c>
      <c r="U197" s="4" t="s">
        <v>77</v>
      </c>
      <c r="V197" s="49">
        <f>(V190-(sum(V193:V195)+($J192*V198)))</f>
        <v>0.6368719042</v>
      </c>
      <c r="W197" s="4" t="s">
        <v>77</v>
      </c>
      <c r="X197" s="49">
        <f>(X190-(sum(X193:X195)+($J192*X198)))</f>
        <v>0.6368902228</v>
      </c>
      <c r="Y197" s="4" t="s">
        <v>77</v>
      </c>
      <c r="Z197" s="49">
        <f>(Z190-(sum(Z193:Z195)+($J192*Z198)))</f>
        <v>0.6369085414</v>
      </c>
      <c r="AA197" s="4" t="s">
        <v>77</v>
      </c>
      <c r="AB197" s="49">
        <f>(AB190-(sum(AB193:AB195)+($J192*AB198)))</f>
        <v>0.6369268599</v>
      </c>
      <c r="AC197" s="4" t="s">
        <v>77</v>
      </c>
      <c r="AD197" s="49">
        <f>(AD190-(sum(AD193:AD195)+($J192*AD198)))</f>
        <v>0.6369553501</v>
      </c>
    </row>
    <row r="198">
      <c r="A198" s="14">
        <f>A188+J192</f>
        <v>13757</v>
      </c>
      <c r="B198" s="8" t="s">
        <v>80</v>
      </c>
      <c r="C198" s="40">
        <f>($G$1*(((G193-G192)/G192)+1))</f>
        <v>0.000545469697</v>
      </c>
      <c r="D198" s="8" t="s">
        <v>81</v>
      </c>
      <c r="E198" s="40">
        <f>$E$7</f>
        <v>0.00002618614835</v>
      </c>
      <c r="F198" s="3"/>
      <c r="G198" s="51"/>
      <c r="H198" s="3" t="s">
        <v>81</v>
      </c>
      <c r="I198" s="57">
        <f>$E$7</f>
        <v>0.00002618614835</v>
      </c>
      <c r="J198" s="60"/>
      <c r="K198" s="3" t="s">
        <v>81</v>
      </c>
      <c r="L198" s="57">
        <f>$E$7</f>
        <v>0.00002618614835</v>
      </c>
      <c r="M198" s="3" t="s">
        <v>81</v>
      </c>
      <c r="N198" s="57">
        <f>$E$7</f>
        <v>0.00002618614835</v>
      </c>
      <c r="O198" s="3" t="s">
        <v>81</v>
      </c>
      <c r="P198" s="57">
        <f>$E$7</f>
        <v>0.00002618614835</v>
      </c>
      <c r="Q198" s="3" t="s">
        <v>81</v>
      </c>
      <c r="R198" s="57">
        <f>$E$7</f>
        <v>0.00002618614835</v>
      </c>
      <c r="S198" s="3" t="s">
        <v>81</v>
      </c>
      <c r="T198" s="57">
        <f>$E$7</f>
        <v>0.00002618614835</v>
      </c>
      <c r="U198" s="3" t="s">
        <v>81</v>
      </c>
      <c r="V198" s="57">
        <f>$E$7</f>
        <v>0.00002618614835</v>
      </c>
      <c r="W198" s="3" t="s">
        <v>81</v>
      </c>
      <c r="X198" s="57">
        <f>$E$7</f>
        <v>0.00002618614835</v>
      </c>
      <c r="Y198" s="3" t="s">
        <v>81</v>
      </c>
      <c r="Z198" s="57">
        <f>$E$7</f>
        <v>0.00002618614835</v>
      </c>
      <c r="AA198" s="3" t="s">
        <v>81</v>
      </c>
      <c r="AB198" s="57">
        <f>$E$7</f>
        <v>0.00002618614835</v>
      </c>
      <c r="AC198" s="3" t="s">
        <v>81</v>
      </c>
      <c r="AD198" s="57">
        <f>$E$7</f>
        <v>0.00002618614835</v>
      </c>
    </row>
    <row r="199">
      <c r="B199" s="8" t="s">
        <v>82</v>
      </c>
      <c r="C199" s="40">
        <f>$G$1+((128*5E-11)*(G193-1))</f>
        <v>0.00002697614545</v>
      </c>
      <c r="D199" s="3"/>
      <c r="E199" s="3"/>
      <c r="F199" s="3"/>
      <c r="G199" s="3"/>
      <c r="H199" s="8"/>
      <c r="I199" s="3"/>
      <c r="J199" s="8"/>
      <c r="K199" s="8"/>
      <c r="L199" s="3"/>
      <c r="M199" s="8"/>
      <c r="N199" s="3"/>
      <c r="O199" s="8"/>
      <c r="P199" s="3"/>
      <c r="Q199" s="8"/>
      <c r="R199" s="3"/>
      <c r="S199" s="8"/>
      <c r="T199" s="3"/>
      <c r="U199" s="8"/>
      <c r="V199" s="3"/>
      <c r="W199" s="8"/>
      <c r="X199" s="3"/>
      <c r="Y199" s="8"/>
      <c r="Z199" s="3"/>
      <c r="AA199" s="8"/>
      <c r="AB199" s="3"/>
      <c r="AC199" s="8"/>
      <c r="AD199" s="3"/>
    </row>
    <row r="200">
      <c r="B200" s="4" t="s">
        <v>77</v>
      </c>
      <c r="C200" s="49">
        <f>C197-(sum(C198:C199))</f>
        <v>0.6371729478</v>
      </c>
      <c r="D200" s="4" t="s">
        <v>77</v>
      </c>
      <c r="E200" s="49">
        <f>E197-$E$7</f>
        <v>0.6382123153</v>
      </c>
      <c r="F200" s="8"/>
      <c r="G200" s="3"/>
      <c r="H200" s="61" t="s">
        <v>77</v>
      </c>
      <c r="I200" s="49">
        <f>I197-$E$7</f>
        <v>0.0007740668482</v>
      </c>
      <c r="J200" s="60">
        <f>I200-(I198*42)</f>
        <v>-0.0003257513827</v>
      </c>
      <c r="K200" s="61" t="s">
        <v>77</v>
      </c>
      <c r="L200" s="49">
        <f>L197-$E$7</f>
        <v>0.6367541252</v>
      </c>
      <c r="M200" s="61" t="s">
        <v>77</v>
      </c>
      <c r="N200" s="49">
        <f>N197-$E$7</f>
        <v>0.6367724438</v>
      </c>
      <c r="O200" s="61" t="s">
        <v>77</v>
      </c>
      <c r="P200" s="49">
        <f>P197-$E$7</f>
        <v>0.6367907624</v>
      </c>
      <c r="Q200" s="61" t="s">
        <v>77</v>
      </c>
      <c r="R200" s="49">
        <f>R197-$E$7</f>
        <v>0.636809081</v>
      </c>
      <c r="S200" s="61" t="s">
        <v>77</v>
      </c>
      <c r="T200" s="49">
        <f>T197-$E$7</f>
        <v>0.6368273995</v>
      </c>
      <c r="U200" s="61" t="s">
        <v>77</v>
      </c>
      <c r="V200" s="49">
        <f>V197-$E$7</f>
        <v>0.6368457181</v>
      </c>
      <c r="W200" s="61" t="s">
        <v>77</v>
      </c>
      <c r="X200" s="49">
        <f>X197-$E$7</f>
        <v>0.6368640367</v>
      </c>
      <c r="Y200" s="61" t="s">
        <v>77</v>
      </c>
      <c r="Z200" s="49">
        <f>Z197-$E$7</f>
        <v>0.6368823552</v>
      </c>
      <c r="AA200" s="61" t="s">
        <v>77</v>
      </c>
      <c r="AB200" s="49">
        <f>AB197-$E$7</f>
        <v>0.6369006738</v>
      </c>
      <c r="AC200" s="61" t="s">
        <v>77</v>
      </c>
      <c r="AD200" s="49">
        <f>AD197-$E$7</f>
        <v>0.6369291639</v>
      </c>
    </row>
    <row r="201">
      <c r="J201" s="24" t="s">
        <v>86</v>
      </c>
      <c r="K201" s="24">
        <f>G192+K191</f>
        <v>81</v>
      </c>
    </row>
    <row r="202">
      <c r="A202" s="55"/>
      <c r="B202" s="35" t="s">
        <v>64</v>
      </c>
      <c r="C202" s="3"/>
      <c r="D202" s="4" t="s">
        <v>65</v>
      </c>
      <c r="E202" s="54"/>
      <c r="F202" s="8" t="s">
        <v>70</v>
      </c>
      <c r="G202" s="16">
        <f>ROUND(0.05*G203,0)</f>
        <v>6</v>
      </c>
      <c r="H202" s="98" t="s">
        <v>124</v>
      </c>
      <c r="I202" s="36">
        <f>C200-(J202*sum(C198:C199))</f>
        <v>0.0006131710396</v>
      </c>
      <c r="J202" s="11">
        <v>1112.0</v>
      </c>
      <c r="K202" s="98" t="s">
        <v>122</v>
      </c>
      <c r="L202" s="36"/>
      <c r="M202" s="98" t="s">
        <v>121</v>
      </c>
      <c r="N202" s="36"/>
      <c r="O202" s="98" t="s">
        <v>112</v>
      </c>
      <c r="P202" s="36"/>
      <c r="Q202" s="98" t="s">
        <v>111</v>
      </c>
      <c r="R202" s="36"/>
      <c r="S202" s="98" t="s">
        <v>110</v>
      </c>
      <c r="T202" s="36"/>
      <c r="U202" s="98" t="s">
        <v>109</v>
      </c>
      <c r="V202" s="36"/>
      <c r="W202" s="98" t="s">
        <v>108</v>
      </c>
      <c r="X202" s="36"/>
      <c r="Y202" s="98" t="s">
        <v>107</v>
      </c>
      <c r="Z202" s="36"/>
      <c r="AA202" s="98" t="s">
        <v>105</v>
      </c>
      <c r="AB202" s="36"/>
      <c r="AC202" s="4" t="s">
        <v>84</v>
      </c>
      <c r="AD202" s="36"/>
    </row>
    <row r="203">
      <c r="A203" s="55"/>
      <c r="B203" s="8" t="s">
        <v>69</v>
      </c>
      <c r="C203" s="40">
        <f>$G$1</f>
        <v>0.00002618254545</v>
      </c>
      <c r="D203" s="8" t="s">
        <v>69</v>
      </c>
      <c r="E203" s="99">
        <f>$E$2</f>
        <v>0.00002618254545</v>
      </c>
      <c r="F203" s="8" t="s">
        <v>73</v>
      </c>
      <c r="G203" s="92">
        <f>200-K201</f>
        <v>119</v>
      </c>
      <c r="H203" s="3" t="s">
        <v>69</v>
      </c>
      <c r="I203" s="57">
        <f>$E$2</f>
        <v>0.00002618254545</v>
      </c>
      <c r="J203" s="3"/>
      <c r="K203" s="3" t="s">
        <v>69</v>
      </c>
      <c r="L203" s="57">
        <f>$E$2</f>
        <v>0.00002618254545</v>
      </c>
      <c r="M203" s="3" t="s">
        <v>69</v>
      </c>
      <c r="N203" s="57">
        <f>$E$2</f>
        <v>0.00002618254545</v>
      </c>
      <c r="O203" s="3" t="s">
        <v>69</v>
      </c>
      <c r="P203" s="57">
        <f>$E$2</f>
        <v>0.00002618254545</v>
      </c>
      <c r="Q203" s="3" t="s">
        <v>69</v>
      </c>
      <c r="R203" s="57">
        <f>$E$2</f>
        <v>0.00002618254545</v>
      </c>
      <c r="S203" s="3" t="s">
        <v>69</v>
      </c>
      <c r="T203" s="57">
        <f>$E$2</f>
        <v>0.00002618254545</v>
      </c>
      <c r="U203" s="3" t="s">
        <v>69</v>
      </c>
      <c r="V203" s="57">
        <f>$E$2</f>
        <v>0.00002618254545</v>
      </c>
      <c r="W203" s="3" t="s">
        <v>69</v>
      </c>
      <c r="X203" s="57">
        <f>$E$2</f>
        <v>0.00002618254545</v>
      </c>
      <c r="Y203" s="3" t="s">
        <v>69</v>
      </c>
      <c r="Z203" s="57">
        <f>$E$2</f>
        <v>0.00002618254545</v>
      </c>
      <c r="AA203" s="3" t="s">
        <v>69</v>
      </c>
      <c r="AB203" s="57">
        <f>$E$2</f>
        <v>0.00002618254545</v>
      </c>
      <c r="AC203" s="3" t="s">
        <v>69</v>
      </c>
      <c r="AD203" s="57">
        <f>$E$2</f>
        <v>0.00002618254545</v>
      </c>
    </row>
    <row r="204">
      <c r="B204" s="8" t="s">
        <v>72</v>
      </c>
      <c r="C204" s="40">
        <f>($G$1*((G203-G202)/G202))*$G$5</f>
        <v>0.00000000292143346</v>
      </c>
      <c r="D204" s="8" t="s">
        <v>72</v>
      </c>
      <c r="E204" s="99">
        <f>$E$3</f>
        <v>0.0000000001551203607</v>
      </c>
      <c r="F204" s="58" t="s">
        <v>75</v>
      </c>
      <c r="G204" s="59">
        <f>sum(C203:C206)+sum(C208:C209)</f>
        <v>0.00106551528</v>
      </c>
      <c r="H204" s="3" t="s">
        <v>72</v>
      </c>
      <c r="I204" s="57">
        <f>$E$3</f>
        <v>0.0000000001551203607</v>
      </c>
      <c r="J204" s="3"/>
      <c r="K204" s="3" t="s">
        <v>72</v>
      </c>
      <c r="L204" s="57">
        <f>$E$3</f>
        <v>0.0000000001551203607</v>
      </c>
      <c r="M204" s="3" t="s">
        <v>72</v>
      </c>
      <c r="N204" s="57">
        <f>$E$3</f>
        <v>0.0000000001551203607</v>
      </c>
      <c r="O204" s="3" t="s">
        <v>72</v>
      </c>
      <c r="P204" s="57">
        <f>$E$3</f>
        <v>0.0000000001551203607</v>
      </c>
      <c r="Q204" s="3" t="s">
        <v>72</v>
      </c>
      <c r="R204" s="57">
        <f>$E$3</f>
        <v>0.0000000001551203607</v>
      </c>
      <c r="S204" s="3" t="s">
        <v>72</v>
      </c>
      <c r="T204" s="57">
        <f>$E$3</f>
        <v>0.0000000001551203607</v>
      </c>
      <c r="U204" s="3" t="s">
        <v>72</v>
      </c>
      <c r="V204" s="57">
        <f>$E$3</f>
        <v>0.0000000001551203607</v>
      </c>
      <c r="W204" s="3" t="s">
        <v>72</v>
      </c>
      <c r="X204" s="57">
        <f>$E$3</f>
        <v>0.0000000001551203607</v>
      </c>
      <c r="Y204" s="3" t="s">
        <v>72</v>
      </c>
      <c r="Z204" s="57">
        <f>$E$3</f>
        <v>0.0000000001551203607</v>
      </c>
      <c r="AA204" s="3" t="s">
        <v>72</v>
      </c>
      <c r="AB204" s="57">
        <f>$E$3</f>
        <v>0.0000000001551203607</v>
      </c>
      <c r="AC204" s="3" t="s">
        <v>72</v>
      </c>
      <c r="AD204" s="57">
        <f>$E$3</f>
        <v>0.0000000001551203607</v>
      </c>
    </row>
    <row r="205">
      <c r="A205" s="55"/>
      <c r="B205" s="8" t="s">
        <v>74</v>
      </c>
      <c r="C205" s="40">
        <f>($G$1*((G203-G202)/G202))</f>
        <v>0.0004931046061</v>
      </c>
      <c r="D205" s="8" t="s">
        <v>74</v>
      </c>
      <c r="E205" s="40">
        <f>$G$1</f>
        <v>0.00002618254545</v>
      </c>
      <c r="F205" s="8"/>
      <c r="G205" s="3"/>
      <c r="H205" s="8" t="s">
        <v>74</v>
      </c>
      <c r="I205" s="57">
        <f>$G$1</f>
        <v>0.00002618254545</v>
      </c>
      <c r="J205" s="3"/>
      <c r="K205" s="8" t="s">
        <v>74</v>
      </c>
      <c r="L205" s="57">
        <f>$G$1</f>
        <v>0.00002618254545</v>
      </c>
      <c r="M205" s="8" t="s">
        <v>74</v>
      </c>
      <c r="N205" s="57">
        <f>$G$1</f>
        <v>0.00002618254545</v>
      </c>
      <c r="O205" s="8" t="s">
        <v>74</v>
      </c>
      <c r="P205" s="57">
        <f>$G$1</f>
        <v>0.00002618254545</v>
      </c>
      <c r="Q205" s="8" t="s">
        <v>74</v>
      </c>
      <c r="R205" s="57">
        <f>$G$1</f>
        <v>0.00002618254545</v>
      </c>
      <c r="S205" s="8" t="s">
        <v>74</v>
      </c>
      <c r="T205" s="57">
        <f>$G$1</f>
        <v>0.00002618254545</v>
      </c>
      <c r="U205" s="8" t="s">
        <v>74</v>
      </c>
      <c r="V205" s="57">
        <f>$G$1</f>
        <v>0.00002618254545</v>
      </c>
      <c r="W205" s="8" t="s">
        <v>74</v>
      </c>
      <c r="X205" s="57">
        <f>$G$1</f>
        <v>0.00002618254545</v>
      </c>
      <c r="Y205" s="8" t="s">
        <v>74</v>
      </c>
      <c r="Z205" s="57">
        <f>$G$1</f>
        <v>0.00002618254545</v>
      </c>
      <c r="AA205" s="8" t="s">
        <v>74</v>
      </c>
      <c r="AB205" s="57">
        <f>$G$1</f>
        <v>0.00002618254545</v>
      </c>
      <c r="AC205" s="8" t="s">
        <v>74</v>
      </c>
      <c r="AD205" s="57">
        <f>$G$1</f>
        <v>0.00002618254545</v>
      </c>
    </row>
    <row r="206">
      <c r="A206" s="55"/>
      <c r="B206" s="8" t="s">
        <v>76</v>
      </c>
      <c r="C206" s="40">
        <f>$C$5</f>
        <v>0.0000000003102407215</v>
      </c>
      <c r="D206" s="3"/>
      <c r="E206" s="3"/>
      <c r="F206" s="3"/>
      <c r="G206" s="3"/>
      <c r="H206" s="3"/>
      <c r="I206" s="3"/>
      <c r="J206" s="8"/>
      <c r="K206" s="3"/>
      <c r="L206" s="3"/>
      <c r="M206" s="3"/>
      <c r="N206" s="3"/>
      <c r="O206" s="3"/>
      <c r="P206" s="3"/>
      <c r="Q206" s="3"/>
      <c r="R206" s="3"/>
      <c r="S206" s="3"/>
      <c r="T206" s="3"/>
      <c r="U206" s="3"/>
      <c r="V206" s="3"/>
      <c r="W206" s="3"/>
      <c r="X206" s="3"/>
      <c r="Y206" s="3"/>
      <c r="Z206" s="3"/>
      <c r="AA206" s="3"/>
      <c r="AB206" s="3"/>
      <c r="AC206" s="3"/>
      <c r="AD206" s="3"/>
    </row>
    <row r="207">
      <c r="A207" s="55"/>
      <c r="B207" s="4" t="s">
        <v>77</v>
      </c>
      <c r="C207" s="46">
        <f>(E200-(E198*J202))-sum(C203:C206)</f>
        <v>0.608574028</v>
      </c>
      <c r="D207" s="4" t="s">
        <v>77</v>
      </c>
      <c r="E207" s="45">
        <f>(E200-(J202*E198))-(sum(E203:E205))</f>
        <v>0.6090409531</v>
      </c>
      <c r="F207" s="8"/>
      <c r="G207" s="8"/>
      <c r="H207" s="4" t="s">
        <v>77</v>
      </c>
      <c r="I207" s="49">
        <f>(I202-(sum(I203:I205)*J92))</f>
        <v>0.0005608057936</v>
      </c>
      <c r="J207" s="3"/>
      <c r="K207" s="4" t="s">
        <v>77</v>
      </c>
      <c r="L207" s="49">
        <f>(L200-(sum(L203:L205)+($J202*L208)))</f>
        <v>0.607582763</v>
      </c>
      <c r="M207" s="4" t="s">
        <v>77</v>
      </c>
      <c r="N207" s="49">
        <f>(N200-(sum(N203:N205)+($J202*N208)))</f>
        <v>0.6076010816</v>
      </c>
      <c r="O207" s="4" t="s">
        <v>77</v>
      </c>
      <c r="P207" s="49">
        <f>(P200-(sum(P203:P205)+($J202*P208)))</f>
        <v>0.6076194002</v>
      </c>
      <c r="Q207" s="4" t="s">
        <v>77</v>
      </c>
      <c r="R207" s="49">
        <f>(R200-(sum(R203:R205)+($J202*R208)))</f>
        <v>0.6076377187</v>
      </c>
      <c r="S207" s="4" t="s">
        <v>77</v>
      </c>
      <c r="T207" s="49">
        <f>(T200-(sum(T203:T205)+($J202*T208)))</f>
        <v>0.6076560373</v>
      </c>
      <c r="U207" s="4" t="s">
        <v>77</v>
      </c>
      <c r="V207" s="49">
        <f>(V200-(sum(V203:V205)+($J202*V208)))</f>
        <v>0.6076743559</v>
      </c>
      <c r="W207" s="4" t="s">
        <v>77</v>
      </c>
      <c r="X207" s="49">
        <f>(X200-(sum(X203:X205)+($J202*X208)))</f>
        <v>0.6076926744</v>
      </c>
      <c r="Y207" s="4" t="s">
        <v>77</v>
      </c>
      <c r="Z207" s="49">
        <f>(Z200-(sum(Z203:Z205)+($J202*Z208)))</f>
        <v>0.607710993</v>
      </c>
      <c r="AA207" s="4" t="s">
        <v>77</v>
      </c>
      <c r="AB207" s="49">
        <f>(AB200-(sum(AB203:AB205)+($J202*AB208)))</f>
        <v>0.6077293116</v>
      </c>
      <c r="AC207" s="4" t="s">
        <v>77</v>
      </c>
      <c r="AD207" s="49">
        <f>(AD200-(sum(AD203:AD205)+($J202*AD208)))</f>
        <v>0.6077578017</v>
      </c>
    </row>
    <row r="208">
      <c r="A208" s="14">
        <f>A198+J202</f>
        <v>14869</v>
      </c>
      <c r="B208" s="8" t="s">
        <v>80</v>
      </c>
      <c r="C208" s="40">
        <f>($G$1*(((G203-G202)/G202)+1))</f>
        <v>0.0005192871515</v>
      </c>
      <c r="D208" s="8" t="s">
        <v>81</v>
      </c>
      <c r="E208" s="40">
        <f>$E$7</f>
        <v>0.00002618614835</v>
      </c>
      <c r="F208" s="3"/>
      <c r="G208" s="51"/>
      <c r="H208" s="3" t="s">
        <v>81</v>
      </c>
      <c r="I208" s="57">
        <f>$E$7</f>
        <v>0.00002618614835</v>
      </c>
      <c r="J208" s="60"/>
      <c r="K208" s="3" t="s">
        <v>81</v>
      </c>
      <c r="L208" s="57">
        <f>$E$7</f>
        <v>0.00002618614835</v>
      </c>
      <c r="M208" s="3" t="s">
        <v>81</v>
      </c>
      <c r="N208" s="57">
        <f>$E$7</f>
        <v>0.00002618614835</v>
      </c>
      <c r="O208" s="3" t="s">
        <v>81</v>
      </c>
      <c r="P208" s="57">
        <f>$E$7</f>
        <v>0.00002618614835</v>
      </c>
      <c r="Q208" s="3" t="s">
        <v>81</v>
      </c>
      <c r="R208" s="57">
        <f>$E$7</f>
        <v>0.00002618614835</v>
      </c>
      <c r="S208" s="3" t="s">
        <v>81</v>
      </c>
      <c r="T208" s="57">
        <f>$E$7</f>
        <v>0.00002618614835</v>
      </c>
      <c r="U208" s="3" t="s">
        <v>81</v>
      </c>
      <c r="V208" s="57">
        <f>$E$7</f>
        <v>0.00002618614835</v>
      </c>
      <c r="W208" s="3" t="s">
        <v>81</v>
      </c>
      <c r="X208" s="57">
        <f>$E$7</f>
        <v>0.00002618614835</v>
      </c>
      <c r="Y208" s="3" t="s">
        <v>81</v>
      </c>
      <c r="Z208" s="57">
        <f>$E$7</f>
        <v>0.00002618614835</v>
      </c>
      <c r="AA208" s="3" t="s">
        <v>81</v>
      </c>
      <c r="AB208" s="57">
        <f>$E$7</f>
        <v>0.00002618614835</v>
      </c>
      <c r="AC208" s="3" t="s">
        <v>81</v>
      </c>
      <c r="AD208" s="57">
        <f>$E$7</f>
        <v>0.00002618614835</v>
      </c>
    </row>
    <row r="209">
      <c r="B209" s="8" t="s">
        <v>82</v>
      </c>
      <c r="C209" s="40">
        <f>$G$1+((128*5E-11)*(G203-1))</f>
        <v>0.00002693774545</v>
      </c>
      <c r="D209" s="3"/>
      <c r="E209" s="3"/>
      <c r="F209" s="3"/>
      <c r="G209" s="3"/>
      <c r="H209" s="8"/>
      <c r="I209" s="3"/>
      <c r="J209" s="8"/>
      <c r="K209" s="8"/>
      <c r="L209" s="3"/>
      <c r="M209" s="8"/>
      <c r="N209" s="3"/>
      <c r="O209" s="8"/>
      <c r="P209" s="3"/>
      <c r="Q209" s="8"/>
      <c r="R209" s="3"/>
      <c r="S209" s="8"/>
      <c r="T209" s="3"/>
      <c r="U209" s="8"/>
      <c r="V209" s="3"/>
      <c r="W209" s="8"/>
      <c r="X209" s="3"/>
      <c r="Y209" s="8"/>
      <c r="Z209" s="3"/>
      <c r="AA209" s="8"/>
      <c r="AB209" s="3"/>
      <c r="AC209" s="8"/>
      <c r="AD209" s="3"/>
    </row>
    <row r="210">
      <c r="B210" s="4" t="s">
        <v>77</v>
      </c>
      <c r="C210" s="49">
        <f>C207-(sum(C208:C209))</f>
        <v>0.6080278031</v>
      </c>
      <c r="D210" s="4" t="s">
        <v>77</v>
      </c>
      <c r="E210" s="49">
        <f>E207-$E$7</f>
        <v>0.609014767</v>
      </c>
      <c r="F210" s="8"/>
      <c r="G210" s="3"/>
      <c r="H210" s="61" t="s">
        <v>77</v>
      </c>
      <c r="I210" s="49">
        <f>I207-$E$7</f>
        <v>0.0005346196452</v>
      </c>
      <c r="J210" s="60">
        <f>I210-(I208*42)</f>
        <v>-0.0005651985856</v>
      </c>
      <c r="K210" s="61" t="s">
        <v>77</v>
      </c>
      <c r="L210" s="49">
        <f>L207-$E$7</f>
        <v>0.6075565769</v>
      </c>
      <c r="M210" s="61" t="s">
        <v>77</v>
      </c>
      <c r="N210" s="49">
        <f>N207-$E$7</f>
        <v>0.6075748955</v>
      </c>
      <c r="O210" s="61" t="s">
        <v>77</v>
      </c>
      <c r="P210" s="49">
        <f>P207-$E$7</f>
        <v>0.607593214</v>
      </c>
      <c r="Q210" s="61" t="s">
        <v>77</v>
      </c>
      <c r="R210" s="49">
        <f>R207-$E$7</f>
        <v>0.6076115326</v>
      </c>
      <c r="S210" s="61" t="s">
        <v>77</v>
      </c>
      <c r="T210" s="49">
        <f>T207-$E$7</f>
        <v>0.6076298512</v>
      </c>
      <c r="U210" s="61" t="s">
        <v>77</v>
      </c>
      <c r="V210" s="49">
        <f>V207-$E$7</f>
        <v>0.6076481697</v>
      </c>
      <c r="W210" s="61" t="s">
        <v>77</v>
      </c>
      <c r="X210" s="49">
        <f>X207-$E$7</f>
        <v>0.6076664883</v>
      </c>
      <c r="Y210" s="61" t="s">
        <v>77</v>
      </c>
      <c r="Z210" s="49">
        <f>Z207-$E$7</f>
        <v>0.6076848069</v>
      </c>
      <c r="AA210" s="61" t="s">
        <v>77</v>
      </c>
      <c r="AB210" s="49">
        <f>AB207-$E$7</f>
        <v>0.6077031254</v>
      </c>
      <c r="AC210" s="61" t="s">
        <v>77</v>
      </c>
      <c r="AD210" s="49">
        <f>AD207-$E$7</f>
        <v>0.6077316156</v>
      </c>
    </row>
    <row r="211">
      <c r="J211" s="24" t="s">
        <v>86</v>
      </c>
      <c r="K211" s="24">
        <f>G202+K201</f>
        <v>87</v>
      </c>
    </row>
    <row r="212">
      <c r="A212" s="55"/>
      <c r="B212" s="35" t="s">
        <v>64</v>
      </c>
      <c r="C212" s="3"/>
      <c r="D212" s="4" t="s">
        <v>65</v>
      </c>
      <c r="E212" s="54"/>
      <c r="F212" s="8" t="s">
        <v>70</v>
      </c>
      <c r="G212" s="16">
        <f>ROUND(0.05*G213,0)</f>
        <v>6</v>
      </c>
      <c r="H212" s="98" t="s">
        <v>124</v>
      </c>
      <c r="I212" s="36">
        <f>C210-(J212*sum(C208:C209))</f>
        <v>0.0006257176665</v>
      </c>
      <c r="J212" s="11">
        <v>1112.0</v>
      </c>
      <c r="K212" s="98" t="s">
        <v>122</v>
      </c>
      <c r="L212" s="36"/>
      <c r="M212" s="98" t="s">
        <v>121</v>
      </c>
      <c r="N212" s="36"/>
      <c r="O212" s="98" t="s">
        <v>112</v>
      </c>
      <c r="P212" s="36"/>
      <c r="Q212" s="98" t="s">
        <v>111</v>
      </c>
      <c r="R212" s="36"/>
      <c r="S212" s="98" t="s">
        <v>110</v>
      </c>
      <c r="T212" s="36"/>
      <c r="U212" s="98" t="s">
        <v>109</v>
      </c>
      <c r="V212" s="36"/>
      <c r="W212" s="98" t="s">
        <v>108</v>
      </c>
      <c r="X212" s="36"/>
      <c r="Y212" s="98" t="s">
        <v>107</v>
      </c>
      <c r="Z212" s="36"/>
      <c r="AA212" s="98" t="s">
        <v>105</v>
      </c>
      <c r="AB212" s="36"/>
      <c r="AC212" s="4" t="s">
        <v>84</v>
      </c>
      <c r="AD212" s="36"/>
    </row>
    <row r="213">
      <c r="A213" s="55"/>
      <c r="B213" s="8" t="s">
        <v>69</v>
      </c>
      <c r="C213" s="40">
        <f>$G$1</f>
        <v>0.00002618254545</v>
      </c>
      <c r="D213" s="8" t="s">
        <v>69</v>
      </c>
      <c r="E213" s="99">
        <f>$E$2</f>
        <v>0.00002618254545</v>
      </c>
      <c r="F213" s="8" t="s">
        <v>73</v>
      </c>
      <c r="G213" s="92">
        <f>200-K211</f>
        <v>113</v>
      </c>
      <c r="H213" s="3" t="s">
        <v>69</v>
      </c>
      <c r="I213" s="57">
        <f>$E$2</f>
        <v>0.00002618254545</v>
      </c>
      <c r="J213" s="3"/>
      <c r="K213" s="3" t="s">
        <v>69</v>
      </c>
      <c r="L213" s="57">
        <f>$E$2</f>
        <v>0.00002618254545</v>
      </c>
      <c r="M213" s="3" t="s">
        <v>69</v>
      </c>
      <c r="N213" s="57">
        <f>$E$2</f>
        <v>0.00002618254545</v>
      </c>
      <c r="O213" s="3" t="s">
        <v>69</v>
      </c>
      <c r="P213" s="57">
        <f>$E$2</f>
        <v>0.00002618254545</v>
      </c>
      <c r="Q213" s="3" t="s">
        <v>69</v>
      </c>
      <c r="R213" s="57">
        <f>$E$2</f>
        <v>0.00002618254545</v>
      </c>
      <c r="S213" s="3" t="s">
        <v>69</v>
      </c>
      <c r="T213" s="57">
        <f>$E$2</f>
        <v>0.00002618254545</v>
      </c>
      <c r="U213" s="3" t="s">
        <v>69</v>
      </c>
      <c r="V213" s="57">
        <f>$E$2</f>
        <v>0.00002618254545</v>
      </c>
      <c r="W213" s="3" t="s">
        <v>69</v>
      </c>
      <c r="X213" s="57">
        <f>$E$2</f>
        <v>0.00002618254545</v>
      </c>
      <c r="Y213" s="3" t="s">
        <v>69</v>
      </c>
      <c r="Z213" s="57">
        <f>$E$2</f>
        <v>0.00002618254545</v>
      </c>
      <c r="AA213" s="3" t="s">
        <v>69</v>
      </c>
      <c r="AB213" s="57">
        <f>$E$2</f>
        <v>0.00002618254545</v>
      </c>
      <c r="AC213" s="3" t="s">
        <v>69</v>
      </c>
      <c r="AD213" s="57">
        <f>$E$2</f>
        <v>0.00002618254545</v>
      </c>
    </row>
    <row r="214">
      <c r="B214" s="8" t="s">
        <v>72</v>
      </c>
      <c r="C214" s="40">
        <f>($G$1*((G213-G212)/G212))*$G$5</f>
        <v>0.0000000027663131</v>
      </c>
      <c r="D214" s="8" t="s">
        <v>72</v>
      </c>
      <c r="E214" s="99">
        <f>$E$3</f>
        <v>0.0000000001551203607</v>
      </c>
      <c r="F214" s="58" t="s">
        <v>75</v>
      </c>
      <c r="G214" s="59">
        <f>sum(C213:C216)+sum(C218:C219)</f>
        <v>0.001013111634</v>
      </c>
      <c r="H214" s="3" t="s">
        <v>72</v>
      </c>
      <c r="I214" s="57">
        <f>$E$3</f>
        <v>0.0000000001551203607</v>
      </c>
      <c r="J214" s="3"/>
      <c r="K214" s="3" t="s">
        <v>72</v>
      </c>
      <c r="L214" s="57">
        <f>$E$3</f>
        <v>0.0000000001551203607</v>
      </c>
      <c r="M214" s="3" t="s">
        <v>72</v>
      </c>
      <c r="N214" s="57">
        <f>$E$3</f>
        <v>0.0000000001551203607</v>
      </c>
      <c r="O214" s="3" t="s">
        <v>72</v>
      </c>
      <c r="P214" s="57">
        <f>$E$3</f>
        <v>0.0000000001551203607</v>
      </c>
      <c r="Q214" s="3" t="s">
        <v>72</v>
      </c>
      <c r="R214" s="57">
        <f>$E$3</f>
        <v>0.0000000001551203607</v>
      </c>
      <c r="S214" s="3" t="s">
        <v>72</v>
      </c>
      <c r="T214" s="57">
        <f>$E$3</f>
        <v>0.0000000001551203607</v>
      </c>
      <c r="U214" s="3" t="s">
        <v>72</v>
      </c>
      <c r="V214" s="57">
        <f>$E$3</f>
        <v>0.0000000001551203607</v>
      </c>
      <c r="W214" s="3" t="s">
        <v>72</v>
      </c>
      <c r="X214" s="57">
        <f>$E$3</f>
        <v>0.0000000001551203607</v>
      </c>
      <c r="Y214" s="3" t="s">
        <v>72</v>
      </c>
      <c r="Z214" s="57">
        <f>$E$3</f>
        <v>0.0000000001551203607</v>
      </c>
      <c r="AA214" s="3" t="s">
        <v>72</v>
      </c>
      <c r="AB214" s="57">
        <f>$E$3</f>
        <v>0.0000000001551203607</v>
      </c>
      <c r="AC214" s="3" t="s">
        <v>72</v>
      </c>
      <c r="AD214" s="57">
        <f>$E$3</f>
        <v>0.0000000001551203607</v>
      </c>
    </row>
    <row r="215">
      <c r="A215" s="55"/>
      <c r="B215" s="8" t="s">
        <v>74</v>
      </c>
      <c r="C215" s="40">
        <f>($G$1*((G213-G212)/G212))</f>
        <v>0.0004669220606</v>
      </c>
      <c r="D215" s="8" t="s">
        <v>74</v>
      </c>
      <c r="E215" s="40">
        <f>$G$1</f>
        <v>0.00002618254545</v>
      </c>
      <c r="F215" s="8"/>
      <c r="G215" s="3"/>
      <c r="H215" s="8" t="s">
        <v>74</v>
      </c>
      <c r="I215" s="57">
        <f>$G$1</f>
        <v>0.00002618254545</v>
      </c>
      <c r="J215" s="3"/>
      <c r="K215" s="8" t="s">
        <v>74</v>
      </c>
      <c r="L215" s="57">
        <f>$G$1</f>
        <v>0.00002618254545</v>
      </c>
      <c r="M215" s="8" t="s">
        <v>74</v>
      </c>
      <c r="N215" s="57">
        <f>$G$1</f>
        <v>0.00002618254545</v>
      </c>
      <c r="O215" s="8" t="s">
        <v>74</v>
      </c>
      <c r="P215" s="57">
        <f>$G$1</f>
        <v>0.00002618254545</v>
      </c>
      <c r="Q215" s="8" t="s">
        <v>74</v>
      </c>
      <c r="R215" s="57">
        <f>$G$1</f>
        <v>0.00002618254545</v>
      </c>
      <c r="S215" s="8" t="s">
        <v>74</v>
      </c>
      <c r="T215" s="57">
        <f>$G$1</f>
        <v>0.00002618254545</v>
      </c>
      <c r="U215" s="8" t="s">
        <v>74</v>
      </c>
      <c r="V215" s="57">
        <f>$G$1</f>
        <v>0.00002618254545</v>
      </c>
      <c r="W215" s="8" t="s">
        <v>74</v>
      </c>
      <c r="X215" s="57">
        <f>$G$1</f>
        <v>0.00002618254545</v>
      </c>
      <c r="Y215" s="8" t="s">
        <v>74</v>
      </c>
      <c r="Z215" s="57">
        <f>$G$1</f>
        <v>0.00002618254545</v>
      </c>
      <c r="AA215" s="8" t="s">
        <v>74</v>
      </c>
      <c r="AB215" s="57">
        <f>$G$1</f>
        <v>0.00002618254545</v>
      </c>
      <c r="AC215" s="8" t="s">
        <v>74</v>
      </c>
      <c r="AD215" s="57">
        <f>$G$1</f>
        <v>0.00002618254545</v>
      </c>
    </row>
    <row r="216">
      <c r="A216" s="55"/>
      <c r="B216" s="8" t="s">
        <v>76</v>
      </c>
      <c r="C216" s="40">
        <f>$C$5</f>
        <v>0.0000000003102407215</v>
      </c>
      <c r="D216" s="3"/>
      <c r="E216" s="3"/>
      <c r="F216" s="3"/>
      <c r="G216" s="3"/>
      <c r="H216" s="3"/>
      <c r="I216" s="3"/>
      <c r="J216" s="8"/>
      <c r="K216" s="3"/>
      <c r="L216" s="3"/>
      <c r="M216" s="3"/>
      <c r="N216" s="3"/>
      <c r="O216" s="3"/>
      <c r="P216" s="3"/>
      <c r="Q216" s="3"/>
      <c r="R216" s="3"/>
      <c r="S216" s="3"/>
      <c r="T216" s="3"/>
      <c r="U216" s="3"/>
      <c r="V216" s="3"/>
      <c r="W216" s="3"/>
      <c r="X216" s="3"/>
      <c r="Y216" s="3"/>
      <c r="Z216" s="3"/>
      <c r="AA216" s="3"/>
      <c r="AB216" s="3"/>
      <c r="AC216" s="3"/>
      <c r="AD216" s="3"/>
    </row>
    <row r="217">
      <c r="A217" s="55"/>
      <c r="B217" s="4" t="s">
        <v>77</v>
      </c>
      <c r="C217" s="46">
        <f>(E210-(E208*J212))-sum(C213:C216)</f>
        <v>0.5794026623</v>
      </c>
      <c r="D217" s="4" t="s">
        <v>77</v>
      </c>
      <c r="E217" s="45">
        <f>(E210-(J212*E208))-(sum(E213:E215))</f>
        <v>0.5798434048</v>
      </c>
      <c r="F217" s="8"/>
      <c r="G217" s="8"/>
      <c r="H217" s="4" t="s">
        <v>77</v>
      </c>
      <c r="I217" s="49">
        <f>(I212-(sum(I213:I215)*J102))</f>
        <v>0.0005733524204</v>
      </c>
      <c r="J217" s="3"/>
      <c r="K217" s="4" t="s">
        <v>77</v>
      </c>
      <c r="L217" s="49">
        <f>(L210-(sum(L213:L215)+($J212*L218)))</f>
        <v>0.5783852147</v>
      </c>
      <c r="M217" s="4" t="s">
        <v>77</v>
      </c>
      <c r="N217" s="49">
        <f>(N210-(sum(N213:N215)+($J212*N218)))</f>
        <v>0.5784035332</v>
      </c>
      <c r="O217" s="4" t="s">
        <v>77</v>
      </c>
      <c r="P217" s="49">
        <f>(P210-(sum(P213:P215)+($J212*P218)))</f>
        <v>0.5784218518</v>
      </c>
      <c r="Q217" s="4" t="s">
        <v>77</v>
      </c>
      <c r="R217" s="49">
        <f>(R210-(sum(R213:R215)+($J212*R218)))</f>
        <v>0.5784401704</v>
      </c>
      <c r="S217" s="4" t="s">
        <v>77</v>
      </c>
      <c r="T217" s="49">
        <f>(T210-(sum(T213:T215)+($J212*T218)))</f>
        <v>0.5784584889</v>
      </c>
      <c r="U217" s="4" t="s">
        <v>77</v>
      </c>
      <c r="V217" s="49">
        <f>(V210-(sum(V213:V215)+($J212*V218)))</f>
        <v>0.5784768075</v>
      </c>
      <c r="W217" s="4" t="s">
        <v>77</v>
      </c>
      <c r="X217" s="49">
        <f>(X210-(sum(X213:X215)+($J212*X218)))</f>
        <v>0.5784951261</v>
      </c>
      <c r="Y217" s="4" t="s">
        <v>77</v>
      </c>
      <c r="Z217" s="49">
        <f>(Z210-(sum(Z213:Z215)+($J212*Z218)))</f>
        <v>0.5785134447</v>
      </c>
      <c r="AA217" s="4" t="s">
        <v>77</v>
      </c>
      <c r="AB217" s="49">
        <f>(AB210-(sum(AB213:AB215)+($J212*AB218)))</f>
        <v>0.5785317632</v>
      </c>
      <c r="AC217" s="4" t="s">
        <v>77</v>
      </c>
      <c r="AD217" s="49">
        <f>(AD210-(sum(AD213:AD215)+($J212*AD218)))</f>
        <v>0.5785602534</v>
      </c>
    </row>
    <row r="218">
      <c r="A218" s="14">
        <f>A208+J212</f>
        <v>15981</v>
      </c>
      <c r="B218" s="8" t="s">
        <v>80</v>
      </c>
      <c r="C218" s="40">
        <f>($G$1*(((G213-G212)/G212)+1))</f>
        <v>0.0004931046061</v>
      </c>
      <c r="D218" s="8" t="s">
        <v>81</v>
      </c>
      <c r="E218" s="40">
        <f>$E$7</f>
        <v>0.00002618614835</v>
      </c>
      <c r="F218" s="3"/>
      <c r="G218" s="51"/>
      <c r="H218" s="3" t="s">
        <v>81</v>
      </c>
      <c r="I218" s="57">
        <f>$E$7</f>
        <v>0.00002618614835</v>
      </c>
      <c r="J218" s="60"/>
      <c r="K218" s="3" t="s">
        <v>81</v>
      </c>
      <c r="L218" s="57">
        <f>$E$7</f>
        <v>0.00002618614835</v>
      </c>
      <c r="M218" s="3" t="s">
        <v>81</v>
      </c>
      <c r="N218" s="57">
        <f>$E$7</f>
        <v>0.00002618614835</v>
      </c>
      <c r="O218" s="3" t="s">
        <v>81</v>
      </c>
      <c r="P218" s="57">
        <f>$E$7</f>
        <v>0.00002618614835</v>
      </c>
      <c r="Q218" s="3" t="s">
        <v>81</v>
      </c>
      <c r="R218" s="57">
        <f>$E$7</f>
        <v>0.00002618614835</v>
      </c>
      <c r="S218" s="3" t="s">
        <v>81</v>
      </c>
      <c r="T218" s="57">
        <f>$E$7</f>
        <v>0.00002618614835</v>
      </c>
      <c r="U218" s="3" t="s">
        <v>81</v>
      </c>
      <c r="V218" s="57">
        <f>$E$7</f>
        <v>0.00002618614835</v>
      </c>
      <c r="W218" s="3" t="s">
        <v>81</v>
      </c>
      <c r="X218" s="57">
        <f>$E$7</f>
        <v>0.00002618614835</v>
      </c>
      <c r="Y218" s="3" t="s">
        <v>81</v>
      </c>
      <c r="Z218" s="57">
        <f>$E$7</f>
        <v>0.00002618614835</v>
      </c>
      <c r="AA218" s="3" t="s">
        <v>81</v>
      </c>
      <c r="AB218" s="57">
        <f>$E$7</f>
        <v>0.00002618614835</v>
      </c>
      <c r="AC218" s="3" t="s">
        <v>81</v>
      </c>
      <c r="AD218" s="57">
        <f>$E$7</f>
        <v>0.00002618614835</v>
      </c>
    </row>
    <row r="219">
      <c r="B219" s="8" t="s">
        <v>82</v>
      </c>
      <c r="C219" s="40">
        <f>$G$1+((128*5E-11)*(G213-1))</f>
        <v>0.00002689934545</v>
      </c>
      <c r="D219" s="3"/>
      <c r="E219" s="3"/>
      <c r="F219" s="3"/>
      <c r="G219" s="3"/>
      <c r="H219" s="8"/>
      <c r="I219" s="3"/>
      <c r="J219" s="8"/>
      <c r="K219" s="8"/>
      <c r="L219" s="3"/>
      <c r="M219" s="8"/>
      <c r="N219" s="3"/>
      <c r="O219" s="8"/>
      <c r="P219" s="3"/>
      <c r="Q219" s="8"/>
      <c r="R219" s="3"/>
      <c r="S219" s="8"/>
      <c r="T219" s="3"/>
      <c r="U219" s="8"/>
      <c r="V219" s="3"/>
      <c r="W219" s="8"/>
      <c r="X219" s="3"/>
      <c r="Y219" s="8"/>
      <c r="Z219" s="3"/>
      <c r="AA219" s="8"/>
      <c r="AB219" s="3"/>
      <c r="AC219" s="8"/>
      <c r="AD219" s="3"/>
    </row>
    <row r="220">
      <c r="B220" s="4" t="s">
        <v>77</v>
      </c>
      <c r="C220" s="49">
        <f>C217-(sum(C218:C219))</f>
        <v>0.5788826584</v>
      </c>
      <c r="D220" s="4" t="s">
        <v>77</v>
      </c>
      <c r="E220" s="49">
        <f>E217-$E$7</f>
        <v>0.5798172186</v>
      </c>
      <c r="F220" s="8"/>
      <c r="G220" s="3"/>
      <c r="H220" s="61" t="s">
        <v>77</v>
      </c>
      <c r="I220" s="49">
        <f>I217-$E$7</f>
        <v>0.0005471662721</v>
      </c>
      <c r="J220" s="60">
        <f>I220-(I218*42)</f>
        <v>-0.0005526519588</v>
      </c>
      <c r="K220" s="61" t="s">
        <v>77</v>
      </c>
      <c r="L220" s="49">
        <f>L217-$E$7</f>
        <v>0.5783590285</v>
      </c>
      <c r="M220" s="61" t="s">
        <v>77</v>
      </c>
      <c r="N220" s="49">
        <f>N217-$E$7</f>
        <v>0.5783773471</v>
      </c>
      <c r="O220" s="61" t="s">
        <v>77</v>
      </c>
      <c r="P220" s="49">
        <f>P217-$E$7</f>
        <v>0.5783956657</v>
      </c>
      <c r="Q220" s="61" t="s">
        <v>77</v>
      </c>
      <c r="R220" s="49">
        <f>R217-$E$7</f>
        <v>0.5784139842</v>
      </c>
      <c r="S220" s="61" t="s">
        <v>77</v>
      </c>
      <c r="T220" s="49">
        <f>T217-$E$7</f>
        <v>0.5784323028</v>
      </c>
      <c r="U220" s="61" t="s">
        <v>77</v>
      </c>
      <c r="V220" s="49">
        <f>V217-$E$7</f>
        <v>0.5784506214</v>
      </c>
      <c r="W220" s="61" t="s">
        <v>77</v>
      </c>
      <c r="X220" s="49">
        <f>X217-$E$7</f>
        <v>0.5784689399</v>
      </c>
      <c r="Y220" s="61" t="s">
        <v>77</v>
      </c>
      <c r="Z220" s="49">
        <f>Z217-$E$7</f>
        <v>0.5784872585</v>
      </c>
      <c r="AA220" s="61" t="s">
        <v>77</v>
      </c>
      <c r="AB220" s="49">
        <f>AB217-$E$7</f>
        <v>0.5785055771</v>
      </c>
      <c r="AC220" s="61" t="s">
        <v>77</v>
      </c>
      <c r="AD220" s="49">
        <f>AD217-$E$7</f>
        <v>0.5785340672</v>
      </c>
    </row>
    <row r="221">
      <c r="J221" s="24" t="s">
        <v>86</v>
      </c>
      <c r="K221" s="24">
        <f>G212+K211</f>
        <v>93</v>
      </c>
    </row>
    <row r="222">
      <c r="A222" s="55"/>
      <c r="B222" s="35" t="s">
        <v>64</v>
      </c>
      <c r="C222" s="3"/>
      <c r="D222" s="4" t="s">
        <v>65</v>
      </c>
      <c r="E222" s="54"/>
      <c r="F222" s="8" t="s">
        <v>70</v>
      </c>
      <c r="G222" s="16">
        <f>ROUND(0.05*G223,0)</f>
        <v>5</v>
      </c>
      <c r="H222" s="98" t="s">
        <v>124</v>
      </c>
      <c r="I222" s="36">
        <f>C220-(J222*sum(C218:C219))</f>
        <v>0.0006382642933</v>
      </c>
      <c r="J222" s="11">
        <v>1112.0</v>
      </c>
      <c r="K222" s="98" t="s">
        <v>122</v>
      </c>
      <c r="L222" s="36"/>
      <c r="M222" s="98" t="s">
        <v>121</v>
      </c>
      <c r="N222" s="36"/>
      <c r="O222" s="98" t="s">
        <v>112</v>
      </c>
      <c r="P222" s="36"/>
      <c r="Q222" s="98" t="s">
        <v>111</v>
      </c>
      <c r="R222" s="36"/>
      <c r="S222" s="98" t="s">
        <v>110</v>
      </c>
      <c r="T222" s="36"/>
      <c r="U222" s="98" t="s">
        <v>109</v>
      </c>
      <c r="V222" s="36"/>
      <c r="W222" s="98" t="s">
        <v>108</v>
      </c>
      <c r="X222" s="36"/>
      <c r="Y222" s="98" t="s">
        <v>107</v>
      </c>
      <c r="Z222" s="36"/>
      <c r="AA222" s="98" t="s">
        <v>105</v>
      </c>
      <c r="AB222" s="36"/>
      <c r="AC222" s="4" t="s">
        <v>84</v>
      </c>
      <c r="AD222" s="36"/>
    </row>
    <row r="223">
      <c r="A223" s="55"/>
      <c r="B223" s="8" t="s">
        <v>69</v>
      </c>
      <c r="C223" s="40">
        <f>$G$1</f>
        <v>0.00002618254545</v>
      </c>
      <c r="D223" s="8" t="s">
        <v>69</v>
      </c>
      <c r="E223" s="99">
        <f>$E$2</f>
        <v>0.00002618254545</v>
      </c>
      <c r="F223" s="8" t="s">
        <v>73</v>
      </c>
      <c r="G223" s="92">
        <f>200-K221</f>
        <v>107</v>
      </c>
      <c r="H223" s="3" t="s">
        <v>69</v>
      </c>
      <c r="I223" s="57">
        <f>$E$2</f>
        <v>0.00002618254545</v>
      </c>
      <c r="J223" s="3"/>
      <c r="K223" s="3" t="s">
        <v>69</v>
      </c>
      <c r="L223" s="57">
        <f>$E$2</f>
        <v>0.00002618254545</v>
      </c>
      <c r="M223" s="3" t="s">
        <v>69</v>
      </c>
      <c r="N223" s="57">
        <f>$E$2</f>
        <v>0.00002618254545</v>
      </c>
      <c r="O223" s="3" t="s">
        <v>69</v>
      </c>
      <c r="P223" s="57">
        <f>$E$2</f>
        <v>0.00002618254545</v>
      </c>
      <c r="Q223" s="3" t="s">
        <v>69</v>
      </c>
      <c r="R223" s="57">
        <f>$E$2</f>
        <v>0.00002618254545</v>
      </c>
      <c r="S223" s="3" t="s">
        <v>69</v>
      </c>
      <c r="T223" s="57">
        <f>$E$2</f>
        <v>0.00002618254545</v>
      </c>
      <c r="U223" s="3" t="s">
        <v>69</v>
      </c>
      <c r="V223" s="57">
        <f>$E$2</f>
        <v>0.00002618254545</v>
      </c>
      <c r="W223" s="3" t="s">
        <v>69</v>
      </c>
      <c r="X223" s="57">
        <f>$E$2</f>
        <v>0.00002618254545</v>
      </c>
      <c r="Y223" s="3" t="s">
        <v>69</v>
      </c>
      <c r="Z223" s="57">
        <f>$E$2</f>
        <v>0.00002618254545</v>
      </c>
      <c r="AA223" s="3" t="s">
        <v>69</v>
      </c>
      <c r="AB223" s="57">
        <f>$E$2</f>
        <v>0.00002618254545</v>
      </c>
      <c r="AC223" s="3" t="s">
        <v>69</v>
      </c>
      <c r="AD223" s="57">
        <f>$E$2</f>
        <v>0.00002618254545</v>
      </c>
    </row>
    <row r="224">
      <c r="B224" s="8" t="s">
        <v>72</v>
      </c>
      <c r="C224" s="40">
        <f>($G$1*((G223-G222)/G222))*$G$5</f>
        <v>0.000000003164455359</v>
      </c>
      <c r="D224" s="8" t="s">
        <v>72</v>
      </c>
      <c r="E224" s="99">
        <f>$E$3</f>
        <v>0.0000000001551203607</v>
      </c>
      <c r="F224" s="58" t="s">
        <v>75</v>
      </c>
      <c r="G224" s="59">
        <f>sum(C223:C226)+sum(C228:C229)</f>
        <v>0.001147477366</v>
      </c>
      <c r="H224" s="3" t="s">
        <v>72</v>
      </c>
      <c r="I224" s="57">
        <f>$E$3</f>
        <v>0.0000000001551203607</v>
      </c>
      <c r="J224" s="3"/>
      <c r="K224" s="3" t="s">
        <v>72</v>
      </c>
      <c r="L224" s="57">
        <f>$E$3</f>
        <v>0.0000000001551203607</v>
      </c>
      <c r="M224" s="3" t="s">
        <v>72</v>
      </c>
      <c r="N224" s="57">
        <f>$E$3</f>
        <v>0.0000000001551203607</v>
      </c>
      <c r="O224" s="3" t="s">
        <v>72</v>
      </c>
      <c r="P224" s="57">
        <f>$E$3</f>
        <v>0.0000000001551203607</v>
      </c>
      <c r="Q224" s="3" t="s">
        <v>72</v>
      </c>
      <c r="R224" s="57">
        <f>$E$3</f>
        <v>0.0000000001551203607</v>
      </c>
      <c r="S224" s="3" t="s">
        <v>72</v>
      </c>
      <c r="T224" s="57">
        <f>$E$3</f>
        <v>0.0000000001551203607</v>
      </c>
      <c r="U224" s="3" t="s">
        <v>72</v>
      </c>
      <c r="V224" s="57">
        <f>$E$3</f>
        <v>0.0000000001551203607</v>
      </c>
      <c r="W224" s="3" t="s">
        <v>72</v>
      </c>
      <c r="X224" s="57">
        <f>$E$3</f>
        <v>0.0000000001551203607</v>
      </c>
      <c r="Y224" s="3" t="s">
        <v>72</v>
      </c>
      <c r="Z224" s="57">
        <f>$E$3</f>
        <v>0.0000000001551203607</v>
      </c>
      <c r="AA224" s="3" t="s">
        <v>72</v>
      </c>
      <c r="AB224" s="57">
        <f>$E$3</f>
        <v>0.0000000001551203607</v>
      </c>
      <c r="AC224" s="3" t="s">
        <v>72</v>
      </c>
      <c r="AD224" s="57">
        <f>$E$3</f>
        <v>0.0000000001551203607</v>
      </c>
    </row>
    <row r="225">
      <c r="A225" s="55"/>
      <c r="B225" s="8" t="s">
        <v>74</v>
      </c>
      <c r="C225" s="40">
        <f>($G$1*((G223-G222)/G222))</f>
        <v>0.0005341239273</v>
      </c>
      <c r="D225" s="8" t="s">
        <v>74</v>
      </c>
      <c r="E225" s="40">
        <f>$G$1</f>
        <v>0.00002618254545</v>
      </c>
      <c r="F225" s="8"/>
      <c r="G225" s="3"/>
      <c r="H225" s="8" t="s">
        <v>74</v>
      </c>
      <c r="I225" s="57">
        <f>$G$1</f>
        <v>0.00002618254545</v>
      </c>
      <c r="J225" s="3"/>
      <c r="K225" s="8" t="s">
        <v>74</v>
      </c>
      <c r="L225" s="57">
        <f>$G$1</f>
        <v>0.00002618254545</v>
      </c>
      <c r="M225" s="8" t="s">
        <v>74</v>
      </c>
      <c r="N225" s="57">
        <f>$G$1</f>
        <v>0.00002618254545</v>
      </c>
      <c r="O225" s="8" t="s">
        <v>74</v>
      </c>
      <c r="P225" s="57">
        <f>$G$1</f>
        <v>0.00002618254545</v>
      </c>
      <c r="Q225" s="8" t="s">
        <v>74</v>
      </c>
      <c r="R225" s="57">
        <f>$G$1</f>
        <v>0.00002618254545</v>
      </c>
      <c r="S225" s="8" t="s">
        <v>74</v>
      </c>
      <c r="T225" s="57">
        <f>$G$1</f>
        <v>0.00002618254545</v>
      </c>
      <c r="U225" s="8" t="s">
        <v>74</v>
      </c>
      <c r="V225" s="57">
        <f>$G$1</f>
        <v>0.00002618254545</v>
      </c>
      <c r="W225" s="8" t="s">
        <v>74</v>
      </c>
      <c r="X225" s="57">
        <f>$G$1</f>
        <v>0.00002618254545</v>
      </c>
      <c r="Y225" s="8" t="s">
        <v>74</v>
      </c>
      <c r="Z225" s="57">
        <f>$G$1</f>
        <v>0.00002618254545</v>
      </c>
      <c r="AA225" s="8" t="s">
        <v>74</v>
      </c>
      <c r="AB225" s="57">
        <f>$G$1</f>
        <v>0.00002618254545</v>
      </c>
      <c r="AC225" s="8" t="s">
        <v>74</v>
      </c>
      <c r="AD225" s="57">
        <f>$G$1</f>
        <v>0.00002618254545</v>
      </c>
    </row>
    <row r="226">
      <c r="A226" s="55"/>
      <c r="B226" s="8" t="s">
        <v>76</v>
      </c>
      <c r="C226" s="40">
        <f>$C$5</f>
        <v>0.0000000003102407215</v>
      </c>
      <c r="D226" s="3"/>
      <c r="E226" s="3"/>
      <c r="F226" s="3"/>
      <c r="G226" s="3"/>
      <c r="H226" s="3"/>
      <c r="I226" s="3"/>
      <c r="J226" s="8"/>
      <c r="K226" s="3"/>
      <c r="L226" s="3"/>
      <c r="M226" s="3"/>
      <c r="N226" s="3"/>
      <c r="O226" s="3"/>
      <c r="P226" s="3"/>
      <c r="Q226" s="3"/>
      <c r="R226" s="3"/>
      <c r="S226" s="3"/>
      <c r="T226" s="3"/>
      <c r="U226" s="3"/>
      <c r="V226" s="3"/>
      <c r="W226" s="3"/>
      <c r="X226" s="3"/>
      <c r="Y226" s="3"/>
      <c r="Z226" s="3"/>
      <c r="AA226" s="3"/>
      <c r="AB226" s="3"/>
      <c r="AC226" s="3"/>
      <c r="AD226" s="3"/>
    </row>
    <row r="227">
      <c r="A227" s="55"/>
      <c r="B227" s="4" t="s">
        <v>77</v>
      </c>
      <c r="C227" s="46">
        <f>(E220-(E218*J222))-sum(C223:C226)</f>
        <v>0.5501379117</v>
      </c>
      <c r="D227" s="4" t="s">
        <v>77</v>
      </c>
      <c r="E227" s="45">
        <f>(E220-(J222*E218))-(sum(E223:E225))</f>
        <v>0.5506458564</v>
      </c>
      <c r="F227" s="8"/>
      <c r="G227" s="8"/>
      <c r="H227" s="4" t="s">
        <v>77</v>
      </c>
      <c r="I227" s="49">
        <f>(I222-(sum(I223:I225)*J112))</f>
        <v>-0.0983320507</v>
      </c>
      <c r="J227" s="3"/>
      <c r="K227" s="4" t="s">
        <v>77</v>
      </c>
      <c r="L227" s="49">
        <f>(L220-(sum(L223:L225)+($J222*L228)))</f>
        <v>0.5491876663</v>
      </c>
      <c r="M227" s="4" t="s">
        <v>77</v>
      </c>
      <c r="N227" s="49">
        <f>(N220-(sum(N223:N225)+($J222*N228)))</f>
        <v>0.5492059849</v>
      </c>
      <c r="O227" s="4" t="s">
        <v>77</v>
      </c>
      <c r="P227" s="49">
        <f>(P220-(sum(P223:P225)+($J222*P228)))</f>
        <v>0.5492243034</v>
      </c>
      <c r="Q227" s="4" t="s">
        <v>77</v>
      </c>
      <c r="R227" s="49">
        <f>(R220-(sum(R223:R225)+($J222*R228)))</f>
        <v>0.549242622</v>
      </c>
      <c r="S227" s="4" t="s">
        <v>77</v>
      </c>
      <c r="T227" s="49">
        <f>(T220-(sum(T223:T225)+($J222*T228)))</f>
        <v>0.5492609406</v>
      </c>
      <c r="U227" s="4" t="s">
        <v>77</v>
      </c>
      <c r="V227" s="49">
        <f>(V220-(sum(V223:V225)+($J222*V228)))</f>
        <v>0.5492792591</v>
      </c>
      <c r="W227" s="4" t="s">
        <v>77</v>
      </c>
      <c r="X227" s="49">
        <f>(X220-(sum(X223:X225)+($J222*X228)))</f>
        <v>0.5492975777</v>
      </c>
      <c r="Y227" s="4" t="s">
        <v>77</v>
      </c>
      <c r="Z227" s="49">
        <f>(Z220-(sum(Z223:Z225)+($J222*Z228)))</f>
        <v>0.5493158963</v>
      </c>
      <c r="AA227" s="4" t="s">
        <v>77</v>
      </c>
      <c r="AB227" s="49">
        <f>(AB220-(sum(AB223:AB225)+($J222*AB228)))</f>
        <v>0.5493342149</v>
      </c>
      <c r="AC227" s="4" t="s">
        <v>77</v>
      </c>
      <c r="AD227" s="49">
        <f>(AD220-(sum(AD223:AD225)+($J222*AD228)))</f>
        <v>0.549362705</v>
      </c>
    </row>
    <row r="228">
      <c r="A228" s="14">
        <f>A218+J222</f>
        <v>17093</v>
      </c>
      <c r="B228" s="8" t="s">
        <v>80</v>
      </c>
      <c r="C228" s="40">
        <f>($G$1*(((G223-G222)/G222)+1))</f>
        <v>0.0005603064727</v>
      </c>
      <c r="D228" s="8" t="s">
        <v>81</v>
      </c>
      <c r="E228" s="40">
        <f>$E$7</f>
        <v>0.00002618614835</v>
      </c>
      <c r="F228" s="3"/>
      <c r="G228" s="51"/>
      <c r="H228" s="3" t="s">
        <v>81</v>
      </c>
      <c r="I228" s="57">
        <f>$E$7</f>
        <v>0.00002618614835</v>
      </c>
      <c r="J228" s="60"/>
      <c r="K228" s="3" t="s">
        <v>81</v>
      </c>
      <c r="L228" s="57">
        <f>$E$7</f>
        <v>0.00002618614835</v>
      </c>
      <c r="M228" s="3" t="s">
        <v>81</v>
      </c>
      <c r="N228" s="57">
        <f>$E$7</f>
        <v>0.00002618614835</v>
      </c>
      <c r="O228" s="3" t="s">
        <v>81</v>
      </c>
      <c r="P228" s="57">
        <f>$E$7</f>
        <v>0.00002618614835</v>
      </c>
      <c r="Q228" s="3" t="s">
        <v>81</v>
      </c>
      <c r="R228" s="57">
        <f>$E$7</f>
        <v>0.00002618614835</v>
      </c>
      <c r="S228" s="3" t="s">
        <v>81</v>
      </c>
      <c r="T228" s="57">
        <f>$E$7</f>
        <v>0.00002618614835</v>
      </c>
      <c r="U228" s="3" t="s">
        <v>81</v>
      </c>
      <c r="V228" s="57">
        <f>$E$7</f>
        <v>0.00002618614835</v>
      </c>
      <c r="W228" s="3" t="s">
        <v>81</v>
      </c>
      <c r="X228" s="57">
        <f>$E$7</f>
        <v>0.00002618614835</v>
      </c>
      <c r="Y228" s="3" t="s">
        <v>81</v>
      </c>
      <c r="Z228" s="57">
        <f>$E$7</f>
        <v>0.00002618614835</v>
      </c>
      <c r="AA228" s="3" t="s">
        <v>81</v>
      </c>
      <c r="AB228" s="57">
        <f>$E$7</f>
        <v>0.00002618614835</v>
      </c>
      <c r="AC228" s="3" t="s">
        <v>81</v>
      </c>
      <c r="AD228" s="57">
        <f>$E$7</f>
        <v>0.00002618614835</v>
      </c>
    </row>
    <row r="229">
      <c r="B229" s="8" t="s">
        <v>82</v>
      </c>
      <c r="C229" s="40">
        <f>$G$1+((128*5E-11)*(G223-1))</f>
        <v>0.00002686094545</v>
      </c>
      <c r="D229" s="3"/>
      <c r="E229" s="3"/>
      <c r="F229" s="3"/>
      <c r="G229" s="3"/>
      <c r="H229" s="8"/>
      <c r="I229" s="3"/>
      <c r="J229" s="8"/>
      <c r="K229" s="8"/>
      <c r="L229" s="3"/>
      <c r="M229" s="8"/>
      <c r="N229" s="3"/>
      <c r="O229" s="8"/>
      <c r="P229" s="3"/>
      <c r="Q229" s="8"/>
      <c r="R229" s="3"/>
      <c r="S229" s="8"/>
      <c r="T229" s="3"/>
      <c r="U229" s="8"/>
      <c r="V229" s="3"/>
      <c r="W229" s="8"/>
      <c r="X229" s="3"/>
      <c r="Y229" s="8"/>
      <c r="Z229" s="3"/>
      <c r="AA229" s="8"/>
      <c r="AB229" s="3"/>
      <c r="AC229" s="8"/>
      <c r="AD229" s="3"/>
    </row>
    <row r="230">
      <c r="B230" s="4" t="s">
        <v>77</v>
      </c>
      <c r="C230" s="49">
        <f>C227-(sum(C228:C229))</f>
        <v>0.5495507443</v>
      </c>
      <c r="D230" s="4" t="s">
        <v>77</v>
      </c>
      <c r="E230" s="49">
        <f>E227-$E$7</f>
        <v>0.5506196703</v>
      </c>
      <c r="F230" s="8"/>
      <c r="G230" s="3"/>
      <c r="H230" s="61" t="s">
        <v>77</v>
      </c>
      <c r="I230" s="49">
        <f>I227-$E$7</f>
        <v>-0.09835823685</v>
      </c>
      <c r="J230" s="60">
        <f>I230-(I228*42)</f>
        <v>-0.09945805508</v>
      </c>
      <c r="K230" s="61" t="s">
        <v>77</v>
      </c>
      <c r="L230" s="49">
        <f>L227-$E$7</f>
        <v>0.5491614802</v>
      </c>
      <c r="M230" s="61" t="s">
        <v>77</v>
      </c>
      <c r="N230" s="49">
        <f>N227-$E$7</f>
        <v>0.5491797987</v>
      </c>
      <c r="O230" s="61" t="s">
        <v>77</v>
      </c>
      <c r="P230" s="49">
        <f>P227-$E$7</f>
        <v>0.5491981173</v>
      </c>
      <c r="Q230" s="61" t="s">
        <v>77</v>
      </c>
      <c r="R230" s="49">
        <f>R227-$E$7</f>
        <v>0.5492164359</v>
      </c>
      <c r="S230" s="61" t="s">
        <v>77</v>
      </c>
      <c r="T230" s="49">
        <f>T227-$E$7</f>
        <v>0.5492347544</v>
      </c>
      <c r="U230" s="61" t="s">
        <v>77</v>
      </c>
      <c r="V230" s="49">
        <f>V227-$E$7</f>
        <v>0.549253073</v>
      </c>
      <c r="W230" s="61" t="s">
        <v>77</v>
      </c>
      <c r="X230" s="49">
        <f>X227-$E$7</f>
        <v>0.5492713916</v>
      </c>
      <c r="Y230" s="61" t="s">
        <v>77</v>
      </c>
      <c r="Z230" s="49">
        <f>Z227-$E$7</f>
        <v>0.5492897101</v>
      </c>
      <c r="AA230" s="61" t="s">
        <v>77</v>
      </c>
      <c r="AB230" s="49">
        <f>AB227-$E$7</f>
        <v>0.5493080287</v>
      </c>
      <c r="AC230" s="61" t="s">
        <v>77</v>
      </c>
      <c r="AD230" s="49">
        <f>AD227-$E$7</f>
        <v>0.5493365189</v>
      </c>
    </row>
    <row r="231">
      <c r="J231" s="24" t="s">
        <v>86</v>
      </c>
      <c r="K231" s="24">
        <f>G222+K221</f>
        <v>98</v>
      </c>
    </row>
    <row r="232">
      <c r="A232" s="55"/>
      <c r="B232" s="35" t="s">
        <v>64</v>
      </c>
      <c r="C232" s="3"/>
      <c r="D232" s="4" t="s">
        <v>65</v>
      </c>
      <c r="E232" s="54"/>
      <c r="F232" s="8" t="s">
        <v>70</v>
      </c>
      <c r="G232" s="16">
        <f>ROUND(0.05*G233,0)</f>
        <v>5</v>
      </c>
      <c r="H232" s="98" t="s">
        <v>124</v>
      </c>
      <c r="I232" s="36">
        <f>C230-(J232*sum(C228:C229))</f>
        <v>0.0011363757</v>
      </c>
      <c r="J232" s="11">
        <v>934.0</v>
      </c>
      <c r="K232" s="98" t="s">
        <v>122</v>
      </c>
      <c r="L232" s="36"/>
      <c r="M232" s="98" t="s">
        <v>121</v>
      </c>
      <c r="N232" s="36"/>
      <c r="O232" s="98" t="s">
        <v>112</v>
      </c>
      <c r="P232" s="36"/>
      <c r="Q232" s="98" t="s">
        <v>111</v>
      </c>
      <c r="R232" s="36"/>
      <c r="S232" s="98" t="s">
        <v>110</v>
      </c>
      <c r="T232" s="36"/>
      <c r="U232" s="98" t="s">
        <v>109</v>
      </c>
      <c r="V232" s="36"/>
      <c r="W232" s="98" t="s">
        <v>108</v>
      </c>
      <c r="X232" s="36"/>
      <c r="Y232" s="98" t="s">
        <v>107</v>
      </c>
      <c r="Z232" s="36"/>
      <c r="AA232" s="98" t="s">
        <v>105</v>
      </c>
      <c r="AB232" s="36"/>
      <c r="AC232" s="4" t="s">
        <v>84</v>
      </c>
      <c r="AD232" s="36"/>
    </row>
    <row r="233">
      <c r="A233" s="55"/>
      <c r="B233" s="8" t="s">
        <v>69</v>
      </c>
      <c r="C233" s="40">
        <f>$G$1</f>
        <v>0.00002618254545</v>
      </c>
      <c r="D233" s="8" t="s">
        <v>69</v>
      </c>
      <c r="E233" s="99">
        <f>$E$2</f>
        <v>0.00002618254545</v>
      </c>
      <c r="F233" s="8" t="s">
        <v>73</v>
      </c>
      <c r="G233" s="92">
        <f>200-K231</f>
        <v>102</v>
      </c>
      <c r="H233" s="3" t="s">
        <v>69</v>
      </c>
      <c r="I233" s="57">
        <f>$E$2</f>
        <v>0.00002618254545</v>
      </c>
      <c r="J233" s="3"/>
      <c r="K233" s="3" t="s">
        <v>69</v>
      </c>
      <c r="L233" s="57">
        <f>$E$2</f>
        <v>0.00002618254545</v>
      </c>
      <c r="M233" s="3" t="s">
        <v>69</v>
      </c>
      <c r="N233" s="57">
        <f>$E$2</f>
        <v>0.00002618254545</v>
      </c>
      <c r="O233" s="3" t="s">
        <v>69</v>
      </c>
      <c r="P233" s="57">
        <f>$E$2</f>
        <v>0.00002618254545</v>
      </c>
      <c r="Q233" s="3" t="s">
        <v>69</v>
      </c>
      <c r="R233" s="57">
        <f>$E$2</f>
        <v>0.00002618254545</v>
      </c>
      <c r="S233" s="3" t="s">
        <v>69</v>
      </c>
      <c r="T233" s="57">
        <f>$E$2</f>
        <v>0.00002618254545</v>
      </c>
      <c r="U233" s="3" t="s">
        <v>69</v>
      </c>
      <c r="V233" s="57">
        <f>$E$2</f>
        <v>0.00002618254545</v>
      </c>
      <c r="W233" s="3" t="s">
        <v>69</v>
      </c>
      <c r="X233" s="57">
        <f>$E$2</f>
        <v>0.00002618254545</v>
      </c>
      <c r="Y233" s="3" t="s">
        <v>69</v>
      </c>
      <c r="Z233" s="57">
        <f>$E$2</f>
        <v>0.00002618254545</v>
      </c>
      <c r="AA233" s="3" t="s">
        <v>69</v>
      </c>
      <c r="AB233" s="57">
        <f>$E$2</f>
        <v>0.00002618254545</v>
      </c>
      <c r="AC233" s="3" t="s">
        <v>69</v>
      </c>
      <c r="AD233" s="57">
        <f>$E$2</f>
        <v>0.00002618254545</v>
      </c>
    </row>
    <row r="234">
      <c r="B234" s="8" t="s">
        <v>72</v>
      </c>
      <c r="C234" s="40">
        <f>($G$1*((G233-G232)/G232))*$G$5</f>
        <v>0.000000003009334998</v>
      </c>
      <c r="D234" s="8" t="s">
        <v>72</v>
      </c>
      <c r="E234" s="99">
        <f>$E$3</f>
        <v>0.0000000001551203607</v>
      </c>
      <c r="F234" s="58" t="s">
        <v>75</v>
      </c>
      <c r="G234" s="59">
        <f>sum(C233:C236)+sum(C238:C239)</f>
        <v>0.00109508012</v>
      </c>
      <c r="H234" s="3" t="s">
        <v>72</v>
      </c>
      <c r="I234" s="57">
        <f>$E$3</f>
        <v>0.0000000001551203607</v>
      </c>
      <c r="J234" s="3"/>
      <c r="K234" s="3" t="s">
        <v>72</v>
      </c>
      <c r="L234" s="57">
        <f>$E$3</f>
        <v>0.0000000001551203607</v>
      </c>
      <c r="M234" s="3" t="s">
        <v>72</v>
      </c>
      <c r="N234" s="57">
        <f>$E$3</f>
        <v>0.0000000001551203607</v>
      </c>
      <c r="O234" s="3" t="s">
        <v>72</v>
      </c>
      <c r="P234" s="57">
        <f>$E$3</f>
        <v>0.0000000001551203607</v>
      </c>
      <c r="Q234" s="3" t="s">
        <v>72</v>
      </c>
      <c r="R234" s="57">
        <f>$E$3</f>
        <v>0.0000000001551203607</v>
      </c>
      <c r="S234" s="3" t="s">
        <v>72</v>
      </c>
      <c r="T234" s="57">
        <f>$E$3</f>
        <v>0.0000000001551203607</v>
      </c>
      <c r="U234" s="3" t="s">
        <v>72</v>
      </c>
      <c r="V234" s="57">
        <f>$E$3</f>
        <v>0.0000000001551203607</v>
      </c>
      <c r="W234" s="3" t="s">
        <v>72</v>
      </c>
      <c r="X234" s="57">
        <f>$E$3</f>
        <v>0.0000000001551203607</v>
      </c>
      <c r="Y234" s="3" t="s">
        <v>72</v>
      </c>
      <c r="Z234" s="57">
        <f>$E$3</f>
        <v>0.0000000001551203607</v>
      </c>
      <c r="AA234" s="3" t="s">
        <v>72</v>
      </c>
      <c r="AB234" s="57">
        <f>$E$3</f>
        <v>0.0000000001551203607</v>
      </c>
      <c r="AC234" s="3" t="s">
        <v>72</v>
      </c>
      <c r="AD234" s="57">
        <f>$E$3</f>
        <v>0.0000000001551203607</v>
      </c>
    </row>
    <row r="235">
      <c r="A235" s="55"/>
      <c r="B235" s="8" t="s">
        <v>74</v>
      </c>
      <c r="C235" s="40">
        <f>($G$1*((G233-G232)/G232))</f>
        <v>0.0005079413818</v>
      </c>
      <c r="D235" s="8" t="s">
        <v>74</v>
      </c>
      <c r="E235" s="40">
        <f>$G$1</f>
        <v>0.00002618254545</v>
      </c>
      <c r="F235" s="8"/>
      <c r="G235" s="3"/>
      <c r="H235" s="8" t="s">
        <v>74</v>
      </c>
      <c r="I235" s="57">
        <f>$G$1</f>
        <v>0.00002618254545</v>
      </c>
      <c r="J235" s="3"/>
      <c r="K235" s="8" t="s">
        <v>74</v>
      </c>
      <c r="L235" s="57">
        <f>$G$1</f>
        <v>0.00002618254545</v>
      </c>
      <c r="M235" s="8" t="s">
        <v>74</v>
      </c>
      <c r="N235" s="57">
        <f>$G$1</f>
        <v>0.00002618254545</v>
      </c>
      <c r="O235" s="8" t="s">
        <v>74</v>
      </c>
      <c r="P235" s="57">
        <f>$G$1</f>
        <v>0.00002618254545</v>
      </c>
      <c r="Q235" s="8" t="s">
        <v>74</v>
      </c>
      <c r="R235" s="57">
        <f>$G$1</f>
        <v>0.00002618254545</v>
      </c>
      <c r="S235" s="8" t="s">
        <v>74</v>
      </c>
      <c r="T235" s="57">
        <f>$G$1</f>
        <v>0.00002618254545</v>
      </c>
      <c r="U235" s="8" t="s">
        <v>74</v>
      </c>
      <c r="V235" s="57">
        <f>$G$1</f>
        <v>0.00002618254545</v>
      </c>
      <c r="W235" s="8" t="s">
        <v>74</v>
      </c>
      <c r="X235" s="57">
        <f>$G$1</f>
        <v>0.00002618254545</v>
      </c>
      <c r="Y235" s="8" t="s">
        <v>74</v>
      </c>
      <c r="Z235" s="57">
        <f>$G$1</f>
        <v>0.00002618254545</v>
      </c>
      <c r="AA235" s="8" t="s">
        <v>74</v>
      </c>
      <c r="AB235" s="57">
        <f>$G$1</f>
        <v>0.00002618254545</v>
      </c>
      <c r="AC235" s="8" t="s">
        <v>74</v>
      </c>
      <c r="AD235" s="57">
        <f>$G$1</f>
        <v>0.00002618254545</v>
      </c>
    </row>
    <row r="236">
      <c r="A236" s="55"/>
      <c r="B236" s="8" t="s">
        <v>76</v>
      </c>
      <c r="C236" s="40">
        <f>$C$5</f>
        <v>0.0000000003102407215</v>
      </c>
      <c r="D236" s="3"/>
      <c r="E236" s="3"/>
      <c r="F236" s="3"/>
      <c r="G236" s="3"/>
      <c r="H236" s="3"/>
      <c r="I236" s="3"/>
      <c r="J236" s="8"/>
      <c r="K236" s="3"/>
      <c r="L236" s="3"/>
      <c r="M236" s="3"/>
      <c r="N236" s="3"/>
      <c r="O236" s="3"/>
      <c r="P236" s="3"/>
      <c r="Q236" s="3"/>
      <c r="R236" s="3"/>
      <c r="S236" s="3"/>
      <c r="T236" s="3"/>
      <c r="U236" s="3"/>
      <c r="V236" s="3"/>
      <c r="W236" s="3"/>
      <c r="X236" s="3"/>
      <c r="Y236" s="3"/>
      <c r="Z236" s="3"/>
      <c r="AA236" s="3"/>
      <c r="AB236" s="3"/>
      <c r="AC236" s="3"/>
      <c r="AD236" s="3"/>
    </row>
    <row r="237">
      <c r="A237" s="55"/>
      <c r="B237" s="4" t="s">
        <v>77</v>
      </c>
      <c r="C237" s="46">
        <f>(E230-(E228*J232))-sum(C233:C236)</f>
        <v>0.5256276804</v>
      </c>
      <c r="D237" s="4" t="s">
        <v>77</v>
      </c>
      <c r="E237" s="45">
        <f>(E230-(J232*E228))-(sum(E233:E235))</f>
        <v>0.5261094424</v>
      </c>
      <c r="F237" s="8"/>
      <c r="G237" s="8"/>
      <c r="H237" s="4" t="s">
        <v>77</v>
      </c>
      <c r="I237" s="49">
        <f>(I232-(sum(I233:I235)*J122))</f>
        <v>-0.09338289338</v>
      </c>
      <c r="J237" s="3"/>
      <c r="K237" s="4" t="s">
        <v>77</v>
      </c>
      <c r="L237" s="49">
        <f>(L230-(sum(L233:L235)+($J232*L238)))</f>
        <v>0.5246512523</v>
      </c>
      <c r="M237" s="4" t="s">
        <v>77</v>
      </c>
      <c r="N237" s="49">
        <f>(N230-(sum(N233:N235)+($J232*N238)))</f>
        <v>0.5246695709</v>
      </c>
      <c r="O237" s="4" t="s">
        <v>77</v>
      </c>
      <c r="P237" s="49">
        <f>(P230-(sum(P233:P235)+($J232*P238)))</f>
        <v>0.5246878895</v>
      </c>
      <c r="Q237" s="4" t="s">
        <v>77</v>
      </c>
      <c r="R237" s="49">
        <f>(R230-(sum(R233:R235)+($J232*R238)))</f>
        <v>0.5247062081</v>
      </c>
      <c r="S237" s="4" t="s">
        <v>77</v>
      </c>
      <c r="T237" s="49">
        <f>(T230-(sum(T233:T235)+($J232*T238)))</f>
        <v>0.5247245266</v>
      </c>
      <c r="U237" s="4" t="s">
        <v>77</v>
      </c>
      <c r="V237" s="49">
        <f>(V230-(sum(V233:V235)+($J232*V238)))</f>
        <v>0.5247428452</v>
      </c>
      <c r="W237" s="4" t="s">
        <v>77</v>
      </c>
      <c r="X237" s="49">
        <f>(X230-(sum(X233:X235)+($J232*X238)))</f>
        <v>0.5247611638</v>
      </c>
      <c r="Y237" s="4" t="s">
        <v>77</v>
      </c>
      <c r="Z237" s="49">
        <f>(Z230-(sum(Z233:Z235)+($J232*Z238)))</f>
        <v>0.5247794823</v>
      </c>
      <c r="AA237" s="4" t="s">
        <v>77</v>
      </c>
      <c r="AB237" s="49">
        <f>(AB230-(sum(AB233:AB235)+($J232*AB238)))</f>
        <v>0.5247978009</v>
      </c>
      <c r="AC237" s="4" t="s">
        <v>77</v>
      </c>
      <c r="AD237" s="49">
        <f>(AD230-(sum(AD233:AD235)+($J232*AD238)))</f>
        <v>0.524826291</v>
      </c>
    </row>
    <row r="238">
      <c r="A238" s="14">
        <f>A228+J232</f>
        <v>18027</v>
      </c>
      <c r="B238" s="8" t="s">
        <v>80</v>
      </c>
      <c r="C238" s="40">
        <f>($G$1*(((G233-G232)/G232)+1))</f>
        <v>0.0005341239273</v>
      </c>
      <c r="D238" s="8" t="s">
        <v>81</v>
      </c>
      <c r="E238" s="40">
        <f>$E$7</f>
        <v>0.00002618614835</v>
      </c>
      <c r="F238" s="3"/>
      <c r="G238" s="51"/>
      <c r="H238" s="3" t="s">
        <v>81</v>
      </c>
      <c r="I238" s="57">
        <f>$E$7</f>
        <v>0.00002618614835</v>
      </c>
      <c r="J238" s="60"/>
      <c r="K238" s="3" t="s">
        <v>81</v>
      </c>
      <c r="L238" s="57">
        <f>$E$7</f>
        <v>0.00002618614835</v>
      </c>
      <c r="M238" s="3" t="s">
        <v>81</v>
      </c>
      <c r="N238" s="57">
        <f>$E$7</f>
        <v>0.00002618614835</v>
      </c>
      <c r="O238" s="3" t="s">
        <v>81</v>
      </c>
      <c r="P238" s="57">
        <f>$E$7</f>
        <v>0.00002618614835</v>
      </c>
      <c r="Q238" s="3" t="s">
        <v>81</v>
      </c>
      <c r="R238" s="57">
        <f>$E$7</f>
        <v>0.00002618614835</v>
      </c>
      <c r="S238" s="3" t="s">
        <v>81</v>
      </c>
      <c r="T238" s="57">
        <f>$E$7</f>
        <v>0.00002618614835</v>
      </c>
      <c r="U238" s="3" t="s">
        <v>81</v>
      </c>
      <c r="V238" s="57">
        <f>$E$7</f>
        <v>0.00002618614835</v>
      </c>
      <c r="W238" s="3" t="s">
        <v>81</v>
      </c>
      <c r="X238" s="57">
        <f>$E$7</f>
        <v>0.00002618614835</v>
      </c>
      <c r="Y238" s="3" t="s">
        <v>81</v>
      </c>
      <c r="Z238" s="57">
        <f>$E$7</f>
        <v>0.00002618614835</v>
      </c>
      <c r="AA238" s="3" t="s">
        <v>81</v>
      </c>
      <c r="AB238" s="57">
        <f>$E$7</f>
        <v>0.00002618614835</v>
      </c>
      <c r="AC238" s="3" t="s">
        <v>81</v>
      </c>
      <c r="AD238" s="57">
        <f>$E$7</f>
        <v>0.00002618614835</v>
      </c>
    </row>
    <row r="239">
      <c r="B239" s="8" t="s">
        <v>82</v>
      </c>
      <c r="C239" s="40">
        <f>$G$1+((128*5E-11)*(G233-1))</f>
        <v>0.00002682894545</v>
      </c>
      <c r="D239" s="3"/>
      <c r="E239" s="3"/>
      <c r="F239" s="3"/>
      <c r="G239" s="3"/>
      <c r="H239" s="8"/>
      <c r="I239" s="3"/>
      <c r="J239" s="8"/>
      <c r="K239" s="8"/>
      <c r="L239" s="3"/>
      <c r="M239" s="8"/>
      <c r="N239" s="3"/>
      <c r="O239" s="8"/>
      <c r="P239" s="3"/>
      <c r="Q239" s="8"/>
      <c r="R239" s="3"/>
      <c r="S239" s="8"/>
      <c r="T239" s="3"/>
      <c r="U239" s="8"/>
      <c r="V239" s="3"/>
      <c r="W239" s="8"/>
      <c r="X239" s="3"/>
      <c r="Y239" s="8"/>
      <c r="Z239" s="3"/>
      <c r="AA239" s="8"/>
      <c r="AB239" s="3"/>
      <c r="AC239" s="8"/>
      <c r="AD239" s="3"/>
    </row>
    <row r="240">
      <c r="B240" s="4" t="s">
        <v>77</v>
      </c>
      <c r="C240" s="49">
        <f>C237-(sum(C238:C239))</f>
        <v>0.5250667276</v>
      </c>
      <c r="D240" s="4" t="s">
        <v>77</v>
      </c>
      <c r="E240" s="49">
        <f>E237-$E$7</f>
        <v>0.5260832563</v>
      </c>
      <c r="F240" s="8"/>
      <c r="G240" s="3"/>
      <c r="H240" s="61" t="s">
        <v>77</v>
      </c>
      <c r="I240" s="49">
        <f>I237-$E$7</f>
        <v>-0.09340907953</v>
      </c>
      <c r="J240" s="60">
        <f>I240-(I238*42)</f>
        <v>-0.09450889776</v>
      </c>
      <c r="K240" s="61" t="s">
        <v>77</v>
      </c>
      <c r="L240" s="49">
        <f>L237-$E$7</f>
        <v>0.5246250662</v>
      </c>
      <c r="M240" s="61" t="s">
        <v>77</v>
      </c>
      <c r="N240" s="49">
        <f>N237-$E$7</f>
        <v>0.5246433848</v>
      </c>
      <c r="O240" s="61" t="s">
        <v>77</v>
      </c>
      <c r="P240" s="49">
        <f>P237-$E$7</f>
        <v>0.5246617033</v>
      </c>
      <c r="Q240" s="61" t="s">
        <v>77</v>
      </c>
      <c r="R240" s="49">
        <f>R237-$E$7</f>
        <v>0.5246800219</v>
      </c>
      <c r="S240" s="61" t="s">
        <v>77</v>
      </c>
      <c r="T240" s="49">
        <f>T237-$E$7</f>
        <v>0.5246983405</v>
      </c>
      <c r="U240" s="61" t="s">
        <v>77</v>
      </c>
      <c r="V240" s="49">
        <f>V237-$E$7</f>
        <v>0.524716659</v>
      </c>
      <c r="W240" s="61" t="s">
        <v>77</v>
      </c>
      <c r="X240" s="49">
        <f>X237-$E$7</f>
        <v>0.5247349776</v>
      </c>
      <c r="Y240" s="61" t="s">
        <v>77</v>
      </c>
      <c r="Z240" s="49">
        <f>Z237-$E$7</f>
        <v>0.5247532962</v>
      </c>
      <c r="AA240" s="61" t="s">
        <v>77</v>
      </c>
      <c r="AB240" s="49">
        <f>AB237-$E$7</f>
        <v>0.5247716147</v>
      </c>
      <c r="AC240" s="61" t="s">
        <v>77</v>
      </c>
      <c r="AD240" s="49">
        <f>AD237-$E$7</f>
        <v>0.5248001049</v>
      </c>
    </row>
    <row r="241">
      <c r="J241" s="24" t="s">
        <v>86</v>
      </c>
      <c r="K241" s="24">
        <f>G232+K231</f>
        <v>103</v>
      </c>
    </row>
    <row r="242">
      <c r="A242" s="55"/>
      <c r="B242" s="35" t="s">
        <v>64</v>
      </c>
      <c r="C242" s="3"/>
      <c r="D242" s="4" t="s">
        <v>65</v>
      </c>
      <c r="E242" s="54"/>
      <c r="F242" s="8" t="s">
        <v>70</v>
      </c>
      <c r="G242" s="16">
        <f>ROUND(0.05*G243,0)</f>
        <v>5</v>
      </c>
      <c r="H242" s="98" t="s">
        <v>124</v>
      </c>
      <c r="I242" s="36">
        <f>C240-(J242*sum(C238:C239))</f>
        <v>0.0005757915706</v>
      </c>
      <c r="J242" s="11">
        <v>935.0</v>
      </c>
      <c r="K242" s="98" t="s">
        <v>122</v>
      </c>
      <c r="L242" s="36"/>
      <c r="M242" s="98" t="s">
        <v>121</v>
      </c>
      <c r="N242" s="36"/>
      <c r="O242" s="98" t="s">
        <v>112</v>
      </c>
      <c r="P242" s="36"/>
      <c r="Q242" s="98" t="s">
        <v>111</v>
      </c>
      <c r="R242" s="36"/>
      <c r="S242" s="98" t="s">
        <v>110</v>
      </c>
      <c r="T242" s="36"/>
      <c r="U242" s="98" t="s">
        <v>109</v>
      </c>
      <c r="V242" s="36"/>
      <c r="W242" s="98" t="s">
        <v>108</v>
      </c>
      <c r="X242" s="36"/>
      <c r="Y242" s="98" t="s">
        <v>107</v>
      </c>
      <c r="Z242" s="36"/>
      <c r="AA242" s="98" t="s">
        <v>105</v>
      </c>
      <c r="AB242" s="36"/>
      <c r="AC242" s="4" t="s">
        <v>84</v>
      </c>
      <c r="AD242" s="36"/>
    </row>
    <row r="243">
      <c r="A243" s="55"/>
      <c r="B243" s="8" t="s">
        <v>69</v>
      </c>
      <c r="C243" s="40">
        <f>$G$1</f>
        <v>0.00002618254545</v>
      </c>
      <c r="D243" s="8" t="s">
        <v>69</v>
      </c>
      <c r="E243" s="99">
        <f>$E$2</f>
        <v>0.00002618254545</v>
      </c>
      <c r="F243" s="8" t="s">
        <v>73</v>
      </c>
      <c r="G243" s="92">
        <f>200-K241</f>
        <v>97</v>
      </c>
      <c r="H243" s="3" t="s">
        <v>69</v>
      </c>
      <c r="I243" s="57">
        <f>$E$2</f>
        <v>0.00002618254545</v>
      </c>
      <c r="J243" s="3"/>
      <c r="K243" s="3" t="s">
        <v>69</v>
      </c>
      <c r="L243" s="57">
        <f>$E$2</f>
        <v>0.00002618254545</v>
      </c>
      <c r="M243" s="3" t="s">
        <v>69</v>
      </c>
      <c r="N243" s="57">
        <f>$E$2</f>
        <v>0.00002618254545</v>
      </c>
      <c r="O243" s="3" t="s">
        <v>69</v>
      </c>
      <c r="P243" s="57">
        <f>$E$2</f>
        <v>0.00002618254545</v>
      </c>
      <c r="Q243" s="3" t="s">
        <v>69</v>
      </c>
      <c r="R243" s="57">
        <f>$E$2</f>
        <v>0.00002618254545</v>
      </c>
      <c r="S243" s="3" t="s">
        <v>69</v>
      </c>
      <c r="T243" s="57">
        <f>$E$2</f>
        <v>0.00002618254545</v>
      </c>
      <c r="U243" s="3" t="s">
        <v>69</v>
      </c>
      <c r="V243" s="57">
        <f>$E$2</f>
        <v>0.00002618254545</v>
      </c>
      <c r="W243" s="3" t="s">
        <v>69</v>
      </c>
      <c r="X243" s="57">
        <f>$E$2</f>
        <v>0.00002618254545</v>
      </c>
      <c r="Y243" s="3" t="s">
        <v>69</v>
      </c>
      <c r="Z243" s="57">
        <f>$E$2</f>
        <v>0.00002618254545</v>
      </c>
      <c r="AA243" s="3" t="s">
        <v>69</v>
      </c>
      <c r="AB243" s="57">
        <f>$E$2</f>
        <v>0.00002618254545</v>
      </c>
      <c r="AC243" s="3" t="s">
        <v>69</v>
      </c>
      <c r="AD243" s="57">
        <f>$E$2</f>
        <v>0.00002618254545</v>
      </c>
    </row>
    <row r="244">
      <c r="B244" s="8" t="s">
        <v>72</v>
      </c>
      <c r="C244" s="40">
        <f>($G$1*((G243-G242)/G242))*$G$5</f>
        <v>0.000000002854214637</v>
      </c>
      <c r="D244" s="8" t="s">
        <v>72</v>
      </c>
      <c r="E244" s="99">
        <f>$E$3</f>
        <v>0.0000000001551203607</v>
      </c>
      <c r="F244" s="58" t="s">
        <v>75</v>
      </c>
      <c r="G244" s="59">
        <f>sum(C243:C246)+sum(C248:C249)</f>
        <v>0.001042682874</v>
      </c>
      <c r="H244" s="3" t="s">
        <v>72</v>
      </c>
      <c r="I244" s="57">
        <f>$E$3</f>
        <v>0.0000000001551203607</v>
      </c>
      <c r="J244" s="3"/>
      <c r="K244" s="3" t="s">
        <v>72</v>
      </c>
      <c r="L244" s="57">
        <f>$E$3</f>
        <v>0.0000000001551203607</v>
      </c>
      <c r="M244" s="3" t="s">
        <v>72</v>
      </c>
      <c r="N244" s="57">
        <f>$E$3</f>
        <v>0.0000000001551203607</v>
      </c>
      <c r="O244" s="3" t="s">
        <v>72</v>
      </c>
      <c r="P244" s="57">
        <f>$E$3</f>
        <v>0.0000000001551203607</v>
      </c>
      <c r="Q244" s="3" t="s">
        <v>72</v>
      </c>
      <c r="R244" s="57">
        <f>$E$3</f>
        <v>0.0000000001551203607</v>
      </c>
      <c r="S244" s="3" t="s">
        <v>72</v>
      </c>
      <c r="T244" s="57">
        <f>$E$3</f>
        <v>0.0000000001551203607</v>
      </c>
      <c r="U244" s="3" t="s">
        <v>72</v>
      </c>
      <c r="V244" s="57">
        <f>$E$3</f>
        <v>0.0000000001551203607</v>
      </c>
      <c r="W244" s="3" t="s">
        <v>72</v>
      </c>
      <c r="X244" s="57">
        <f>$E$3</f>
        <v>0.0000000001551203607</v>
      </c>
      <c r="Y244" s="3" t="s">
        <v>72</v>
      </c>
      <c r="Z244" s="57">
        <f>$E$3</f>
        <v>0.0000000001551203607</v>
      </c>
      <c r="AA244" s="3" t="s">
        <v>72</v>
      </c>
      <c r="AB244" s="57">
        <f>$E$3</f>
        <v>0.0000000001551203607</v>
      </c>
      <c r="AC244" s="3" t="s">
        <v>72</v>
      </c>
      <c r="AD244" s="57">
        <f>$E$3</f>
        <v>0.0000000001551203607</v>
      </c>
    </row>
    <row r="245">
      <c r="A245" s="55"/>
      <c r="B245" s="8" t="s">
        <v>74</v>
      </c>
      <c r="C245" s="40">
        <f>($G$1*((G243-G242)/G242))</f>
        <v>0.0004817588364</v>
      </c>
      <c r="D245" s="8" t="s">
        <v>74</v>
      </c>
      <c r="E245" s="40">
        <f>$G$1</f>
        <v>0.00002618254545</v>
      </c>
      <c r="F245" s="8"/>
      <c r="G245" s="3"/>
      <c r="H245" s="8" t="s">
        <v>74</v>
      </c>
      <c r="I245" s="57">
        <f>$G$1</f>
        <v>0.00002618254545</v>
      </c>
      <c r="J245" s="3"/>
      <c r="K245" s="8" t="s">
        <v>74</v>
      </c>
      <c r="L245" s="57">
        <f>$G$1</f>
        <v>0.00002618254545</v>
      </c>
      <c r="M245" s="8" t="s">
        <v>74</v>
      </c>
      <c r="N245" s="57">
        <f>$G$1</f>
        <v>0.00002618254545</v>
      </c>
      <c r="O245" s="8" t="s">
        <v>74</v>
      </c>
      <c r="P245" s="57">
        <f>$G$1</f>
        <v>0.00002618254545</v>
      </c>
      <c r="Q245" s="8" t="s">
        <v>74</v>
      </c>
      <c r="R245" s="57">
        <f>$G$1</f>
        <v>0.00002618254545</v>
      </c>
      <c r="S245" s="8" t="s">
        <v>74</v>
      </c>
      <c r="T245" s="57">
        <f>$G$1</f>
        <v>0.00002618254545</v>
      </c>
      <c r="U245" s="8" t="s">
        <v>74</v>
      </c>
      <c r="V245" s="57">
        <f>$G$1</f>
        <v>0.00002618254545</v>
      </c>
      <c r="W245" s="8" t="s">
        <v>74</v>
      </c>
      <c r="X245" s="57">
        <f>$G$1</f>
        <v>0.00002618254545</v>
      </c>
      <c r="Y245" s="8" t="s">
        <v>74</v>
      </c>
      <c r="Z245" s="57">
        <f>$G$1</f>
        <v>0.00002618254545</v>
      </c>
      <c r="AA245" s="8" t="s">
        <v>74</v>
      </c>
      <c r="AB245" s="57">
        <f>$G$1</f>
        <v>0.00002618254545</v>
      </c>
      <c r="AC245" s="8" t="s">
        <v>74</v>
      </c>
      <c r="AD245" s="57">
        <f>$G$1</f>
        <v>0.00002618254545</v>
      </c>
    </row>
    <row r="246">
      <c r="A246" s="55"/>
      <c r="B246" s="8" t="s">
        <v>76</v>
      </c>
      <c r="C246" s="40">
        <f>$C$5</f>
        <v>0.0000000003102407215</v>
      </c>
      <c r="D246" s="3"/>
      <c r="E246" s="3"/>
      <c r="F246" s="3"/>
      <c r="G246" s="3"/>
      <c r="H246" s="3"/>
      <c r="I246" s="3"/>
      <c r="J246" s="8"/>
      <c r="K246" s="3"/>
      <c r="L246" s="3"/>
      <c r="M246" s="3"/>
      <c r="N246" s="3"/>
      <c r="O246" s="3"/>
      <c r="P246" s="3"/>
      <c r="Q246" s="3"/>
      <c r="R246" s="3"/>
      <c r="S246" s="3"/>
      <c r="T246" s="3"/>
      <c r="U246" s="3"/>
      <c r="V246" s="3"/>
      <c r="W246" s="3"/>
      <c r="X246" s="3"/>
      <c r="Y246" s="3"/>
      <c r="Z246" s="3"/>
      <c r="AA246" s="3"/>
      <c r="AB246" s="3"/>
      <c r="AC246" s="3"/>
      <c r="AD246" s="3"/>
    </row>
    <row r="247">
      <c r="A247" s="55"/>
      <c r="B247" s="4" t="s">
        <v>77</v>
      </c>
      <c r="C247" s="46">
        <f>(E240-(E238*J242))-sum(C243:C246)</f>
        <v>0.501091263</v>
      </c>
      <c r="D247" s="4" t="s">
        <v>77</v>
      </c>
      <c r="E247" s="45">
        <f>(E240-(J242*E238))-(sum(E243:E245))</f>
        <v>0.5015468423</v>
      </c>
      <c r="F247" s="8"/>
      <c r="G247" s="8"/>
      <c r="H247" s="4" t="s">
        <v>77</v>
      </c>
      <c r="I247" s="49">
        <f>(I242-(sum(I243:I245)*J132))</f>
        <v>-0.08498902044</v>
      </c>
      <c r="J247" s="3"/>
      <c r="K247" s="4" t="s">
        <v>77</v>
      </c>
      <c r="L247" s="49">
        <f>(L240-(sum(L243:L245)+($J242*L248)))</f>
        <v>0.5000886522</v>
      </c>
      <c r="M247" s="4" t="s">
        <v>77</v>
      </c>
      <c r="N247" s="49">
        <f>(N240-(sum(N243:N245)+($J242*N248)))</f>
        <v>0.5001069708</v>
      </c>
      <c r="O247" s="4" t="s">
        <v>77</v>
      </c>
      <c r="P247" s="49">
        <f>(P240-(sum(P243:P245)+($J242*P248)))</f>
        <v>0.5001252894</v>
      </c>
      <c r="Q247" s="4" t="s">
        <v>77</v>
      </c>
      <c r="R247" s="49">
        <f>(R240-(sum(R243:R245)+($J242*R248)))</f>
        <v>0.5001436079</v>
      </c>
      <c r="S247" s="4" t="s">
        <v>77</v>
      </c>
      <c r="T247" s="49">
        <f>(T240-(sum(T243:T245)+($J242*T248)))</f>
        <v>0.5001619265</v>
      </c>
      <c r="U247" s="4" t="s">
        <v>77</v>
      </c>
      <c r="V247" s="49">
        <f>(V240-(sum(V243:V245)+($J242*V248)))</f>
        <v>0.5001802451</v>
      </c>
      <c r="W247" s="4" t="s">
        <v>77</v>
      </c>
      <c r="X247" s="49">
        <f>(X240-(sum(X243:X245)+($J242*X248)))</f>
        <v>0.5001985637</v>
      </c>
      <c r="Y247" s="4" t="s">
        <v>77</v>
      </c>
      <c r="Z247" s="49">
        <f>(Z240-(sum(Z243:Z245)+($J242*Z248)))</f>
        <v>0.5002168822</v>
      </c>
      <c r="AA247" s="4" t="s">
        <v>77</v>
      </c>
      <c r="AB247" s="49">
        <f>(AB240-(sum(AB243:AB245)+($J242*AB248)))</f>
        <v>0.5002352008</v>
      </c>
      <c r="AC247" s="4" t="s">
        <v>77</v>
      </c>
      <c r="AD247" s="49">
        <f>(AD240-(sum(AD243:AD245)+($J242*AD248)))</f>
        <v>0.5002636909</v>
      </c>
    </row>
    <row r="248">
      <c r="A248" s="14">
        <f>A238+J242</f>
        <v>18962</v>
      </c>
      <c r="B248" s="8" t="s">
        <v>80</v>
      </c>
      <c r="C248" s="40">
        <f>($G$1*(((G243-G242)/G242)+1))</f>
        <v>0.0005079413818</v>
      </c>
      <c r="D248" s="8" t="s">
        <v>81</v>
      </c>
      <c r="E248" s="40">
        <f>$E$7</f>
        <v>0.00002618614835</v>
      </c>
      <c r="F248" s="3"/>
      <c r="G248" s="51"/>
      <c r="H248" s="3" t="s">
        <v>81</v>
      </c>
      <c r="I248" s="57">
        <f>$E$7</f>
        <v>0.00002618614835</v>
      </c>
      <c r="J248" s="60"/>
      <c r="K248" s="3" t="s">
        <v>81</v>
      </c>
      <c r="L248" s="57">
        <f>$E$7</f>
        <v>0.00002618614835</v>
      </c>
      <c r="M248" s="3" t="s">
        <v>81</v>
      </c>
      <c r="N248" s="57">
        <f>$E$7</f>
        <v>0.00002618614835</v>
      </c>
      <c r="O248" s="3" t="s">
        <v>81</v>
      </c>
      <c r="P248" s="57">
        <f>$E$7</f>
        <v>0.00002618614835</v>
      </c>
      <c r="Q248" s="3" t="s">
        <v>81</v>
      </c>
      <c r="R248" s="57">
        <f>$E$7</f>
        <v>0.00002618614835</v>
      </c>
      <c r="S248" s="3" t="s">
        <v>81</v>
      </c>
      <c r="T248" s="57">
        <f>$E$7</f>
        <v>0.00002618614835</v>
      </c>
      <c r="U248" s="3" t="s">
        <v>81</v>
      </c>
      <c r="V248" s="57">
        <f>$E$7</f>
        <v>0.00002618614835</v>
      </c>
      <c r="W248" s="3" t="s">
        <v>81</v>
      </c>
      <c r="X248" s="57">
        <f>$E$7</f>
        <v>0.00002618614835</v>
      </c>
      <c r="Y248" s="3" t="s">
        <v>81</v>
      </c>
      <c r="Z248" s="57">
        <f>$E$7</f>
        <v>0.00002618614835</v>
      </c>
      <c r="AA248" s="3" t="s">
        <v>81</v>
      </c>
      <c r="AB248" s="57">
        <f>$E$7</f>
        <v>0.00002618614835</v>
      </c>
      <c r="AC248" s="3" t="s">
        <v>81</v>
      </c>
      <c r="AD248" s="57">
        <f>$E$7</f>
        <v>0.00002618614835</v>
      </c>
    </row>
    <row r="249">
      <c r="B249" s="8" t="s">
        <v>82</v>
      </c>
      <c r="C249" s="40">
        <f>$G$1+((128*5E-11)*(G243-1))</f>
        <v>0.00002679694545</v>
      </c>
      <c r="D249" s="3"/>
      <c r="E249" s="3"/>
      <c r="F249" s="3"/>
      <c r="G249" s="3"/>
      <c r="H249" s="8"/>
      <c r="I249" s="3"/>
      <c r="J249" s="8"/>
      <c r="K249" s="8"/>
      <c r="L249" s="3"/>
      <c r="M249" s="8"/>
      <c r="N249" s="3"/>
      <c r="O249" s="8"/>
      <c r="P249" s="3"/>
      <c r="Q249" s="8"/>
      <c r="R249" s="3"/>
      <c r="S249" s="8"/>
      <c r="T249" s="3"/>
      <c r="U249" s="8"/>
      <c r="V249" s="3"/>
      <c r="W249" s="8"/>
      <c r="X249" s="3"/>
      <c r="Y249" s="8"/>
      <c r="Z249" s="3"/>
      <c r="AA249" s="8"/>
      <c r="AB249" s="3"/>
      <c r="AC249" s="8"/>
      <c r="AD249" s="3"/>
    </row>
    <row r="250">
      <c r="B250" s="4" t="s">
        <v>77</v>
      </c>
      <c r="C250" s="49">
        <f>C247-(sum(C248:C249))</f>
        <v>0.5005565247</v>
      </c>
      <c r="D250" s="4" t="s">
        <v>77</v>
      </c>
      <c r="E250" s="49">
        <f>E247-$E$7</f>
        <v>0.5015206562</v>
      </c>
      <c r="F250" s="8"/>
      <c r="G250" s="3"/>
      <c r="H250" s="61" t="s">
        <v>77</v>
      </c>
      <c r="I250" s="49">
        <f>I247-$E$7</f>
        <v>-0.08501520659</v>
      </c>
      <c r="J250" s="60">
        <f>I250-(I248*42)</f>
        <v>-0.08611502482</v>
      </c>
      <c r="K250" s="61" t="s">
        <v>77</v>
      </c>
      <c r="L250" s="49">
        <f>L247-$E$7</f>
        <v>0.5000624661</v>
      </c>
      <c r="M250" s="61" t="s">
        <v>77</v>
      </c>
      <c r="N250" s="49">
        <f>N247-$E$7</f>
        <v>0.5000807847</v>
      </c>
      <c r="O250" s="61" t="s">
        <v>77</v>
      </c>
      <c r="P250" s="49">
        <f>P247-$E$7</f>
        <v>0.5000991032</v>
      </c>
      <c r="Q250" s="61" t="s">
        <v>77</v>
      </c>
      <c r="R250" s="49">
        <f>R247-$E$7</f>
        <v>0.5001174218</v>
      </c>
      <c r="S250" s="61" t="s">
        <v>77</v>
      </c>
      <c r="T250" s="49">
        <f>T247-$E$7</f>
        <v>0.5001357404</v>
      </c>
      <c r="U250" s="61" t="s">
        <v>77</v>
      </c>
      <c r="V250" s="49">
        <f>V247-$E$7</f>
        <v>0.5001540589</v>
      </c>
      <c r="W250" s="61" t="s">
        <v>77</v>
      </c>
      <c r="X250" s="49">
        <f>X247-$E$7</f>
        <v>0.5001723775</v>
      </c>
      <c r="Y250" s="61" t="s">
        <v>77</v>
      </c>
      <c r="Z250" s="49">
        <f>Z247-$E$7</f>
        <v>0.5001906961</v>
      </c>
      <c r="AA250" s="61" t="s">
        <v>77</v>
      </c>
      <c r="AB250" s="49">
        <f>AB247-$E$7</f>
        <v>0.5002090146</v>
      </c>
      <c r="AC250" s="61" t="s">
        <v>77</v>
      </c>
      <c r="AD250" s="49">
        <f>AD247-$E$7</f>
        <v>0.5002375048</v>
      </c>
    </row>
    <row r="251">
      <c r="J251" s="24" t="s">
        <v>86</v>
      </c>
      <c r="K251" s="24">
        <f>G242+K241</f>
        <v>108</v>
      </c>
    </row>
    <row r="252">
      <c r="A252" s="55"/>
      <c r="B252" s="35" t="s">
        <v>64</v>
      </c>
      <c r="C252" s="3"/>
      <c r="D252" s="4" t="s">
        <v>65</v>
      </c>
      <c r="E252" s="54"/>
      <c r="F252" s="8" t="s">
        <v>70</v>
      </c>
      <c r="G252" s="16">
        <f>ROUND(0.05*G253,0)</f>
        <v>5</v>
      </c>
      <c r="H252" s="98" t="s">
        <v>124</v>
      </c>
      <c r="I252" s="36">
        <f>C250-(J252*sum(C248:C249))</f>
        <v>0.0005761887107</v>
      </c>
      <c r="J252" s="11">
        <v>935.0</v>
      </c>
      <c r="K252" s="98" t="s">
        <v>122</v>
      </c>
      <c r="L252" s="36"/>
      <c r="M252" s="98" t="s">
        <v>121</v>
      </c>
      <c r="N252" s="36"/>
      <c r="O252" s="98" t="s">
        <v>112</v>
      </c>
      <c r="P252" s="36"/>
      <c r="Q252" s="98" t="s">
        <v>111</v>
      </c>
      <c r="R252" s="36"/>
      <c r="S252" s="98" t="s">
        <v>110</v>
      </c>
      <c r="T252" s="36"/>
      <c r="U252" s="98" t="s">
        <v>109</v>
      </c>
      <c r="V252" s="36"/>
      <c r="W252" s="98" t="s">
        <v>108</v>
      </c>
      <c r="X252" s="36"/>
      <c r="Y252" s="98" t="s">
        <v>107</v>
      </c>
      <c r="Z252" s="36"/>
      <c r="AA252" s="98" t="s">
        <v>105</v>
      </c>
      <c r="AB252" s="36"/>
      <c r="AC252" s="4" t="s">
        <v>84</v>
      </c>
      <c r="AD252" s="36"/>
    </row>
    <row r="253">
      <c r="A253" s="55"/>
      <c r="B253" s="8" t="s">
        <v>69</v>
      </c>
      <c r="C253" s="40">
        <f>$G$1</f>
        <v>0.00002618254545</v>
      </c>
      <c r="D253" s="8" t="s">
        <v>69</v>
      </c>
      <c r="E253" s="99">
        <f>$E$2</f>
        <v>0.00002618254545</v>
      </c>
      <c r="F253" s="8" t="s">
        <v>73</v>
      </c>
      <c r="G253" s="92">
        <f>200-K251</f>
        <v>92</v>
      </c>
      <c r="H253" s="3" t="s">
        <v>69</v>
      </c>
      <c r="I253" s="57">
        <f>$E$2</f>
        <v>0.00002618254545</v>
      </c>
      <c r="J253" s="3"/>
      <c r="K253" s="3" t="s">
        <v>69</v>
      </c>
      <c r="L253" s="120">
        <f>$E$2</f>
        <v>0.00002618254545</v>
      </c>
      <c r="M253" s="3" t="s">
        <v>69</v>
      </c>
      <c r="N253" s="120">
        <f>$E$2</f>
        <v>0.00002618254545</v>
      </c>
      <c r="O253" s="3" t="s">
        <v>69</v>
      </c>
      <c r="P253" s="120">
        <f>$E$2</f>
        <v>0.00002618254545</v>
      </c>
      <c r="Q253" s="3" t="s">
        <v>69</v>
      </c>
      <c r="R253" s="120">
        <f>$E$2</f>
        <v>0.00002618254545</v>
      </c>
      <c r="S253" s="3" t="s">
        <v>69</v>
      </c>
      <c r="T253" s="120">
        <f>$E$2</f>
        <v>0.00002618254545</v>
      </c>
      <c r="U253" s="3" t="s">
        <v>69</v>
      </c>
      <c r="V253" s="120">
        <f>$E$2</f>
        <v>0.00002618254545</v>
      </c>
      <c r="W253" s="3" t="s">
        <v>69</v>
      </c>
      <c r="X253" s="120">
        <f>$E$2</f>
        <v>0.00002618254545</v>
      </c>
      <c r="Y253" s="3" t="s">
        <v>69</v>
      </c>
      <c r="Z253" s="120">
        <f>$E$2</f>
        <v>0.00002618254545</v>
      </c>
      <c r="AA253" s="3" t="s">
        <v>69</v>
      </c>
      <c r="AB253" s="120">
        <f>$E$2</f>
        <v>0.00002618254545</v>
      </c>
      <c r="AC253" s="3" t="s">
        <v>69</v>
      </c>
      <c r="AD253" s="120">
        <f>$E$2</f>
        <v>0.00002618254545</v>
      </c>
    </row>
    <row r="254">
      <c r="B254" s="8" t="s">
        <v>72</v>
      </c>
      <c r="C254" s="40">
        <f>($G$1*((G253-G252)/G252))*$G$5</f>
        <v>0.000000002699094277</v>
      </c>
      <c r="D254" s="8" t="s">
        <v>72</v>
      </c>
      <c r="E254" s="99">
        <f>$E$3</f>
        <v>0.0000000001551203607</v>
      </c>
      <c r="F254" s="58" t="s">
        <v>75</v>
      </c>
      <c r="G254" s="59">
        <f>sum(C253:C256)+sum(C258:C259)</f>
        <v>0.0009902856275</v>
      </c>
      <c r="H254" s="3" t="s">
        <v>72</v>
      </c>
      <c r="I254" s="57">
        <f>$E$3</f>
        <v>0.0000000001551203607</v>
      </c>
      <c r="J254" s="3"/>
      <c r="K254" s="3" t="s">
        <v>72</v>
      </c>
      <c r="L254" s="120">
        <f>$E$3</f>
        <v>0.0000000001551203607</v>
      </c>
      <c r="M254" s="3" t="s">
        <v>72</v>
      </c>
      <c r="N254" s="120">
        <f>$E$3</f>
        <v>0.0000000001551203607</v>
      </c>
      <c r="O254" s="3" t="s">
        <v>72</v>
      </c>
      <c r="P254" s="120">
        <f>$E$3</f>
        <v>0.0000000001551203607</v>
      </c>
      <c r="Q254" s="3" t="s">
        <v>72</v>
      </c>
      <c r="R254" s="120">
        <f>$E$3</f>
        <v>0.0000000001551203607</v>
      </c>
      <c r="S254" s="3" t="s">
        <v>72</v>
      </c>
      <c r="T254" s="120">
        <f>$E$3</f>
        <v>0.0000000001551203607</v>
      </c>
      <c r="U254" s="3" t="s">
        <v>72</v>
      </c>
      <c r="V254" s="120">
        <f>$E$3</f>
        <v>0.0000000001551203607</v>
      </c>
      <c r="W254" s="3" t="s">
        <v>72</v>
      </c>
      <c r="X254" s="120">
        <f>$E$3</f>
        <v>0.0000000001551203607</v>
      </c>
      <c r="Y254" s="3" t="s">
        <v>72</v>
      </c>
      <c r="Z254" s="120">
        <f>$E$3</f>
        <v>0.0000000001551203607</v>
      </c>
      <c r="AA254" s="3" t="s">
        <v>72</v>
      </c>
      <c r="AB254" s="120">
        <f>$E$3</f>
        <v>0.0000000001551203607</v>
      </c>
      <c r="AC254" s="3" t="s">
        <v>72</v>
      </c>
      <c r="AD254" s="120">
        <f>$E$3</f>
        <v>0.0000000001551203607</v>
      </c>
    </row>
    <row r="255">
      <c r="A255" s="55"/>
      <c r="B255" s="8" t="s">
        <v>74</v>
      </c>
      <c r="C255" s="40">
        <f>($G$1*((G253-G252)/G252))</f>
        <v>0.0004555762909</v>
      </c>
      <c r="D255" s="8" t="s">
        <v>74</v>
      </c>
      <c r="E255" s="40">
        <f>$G$1</f>
        <v>0.00002618254545</v>
      </c>
      <c r="F255" s="8"/>
      <c r="G255" s="3"/>
      <c r="H255" s="8" t="s">
        <v>74</v>
      </c>
      <c r="I255" s="57">
        <f>$G$1</f>
        <v>0.00002618254545</v>
      </c>
      <c r="J255" s="3"/>
      <c r="K255" s="8" t="s">
        <v>74</v>
      </c>
      <c r="L255" s="120">
        <f>$G$1</f>
        <v>0.00002618254545</v>
      </c>
      <c r="M255" s="8" t="s">
        <v>74</v>
      </c>
      <c r="N255" s="120">
        <f>$G$1</f>
        <v>0.00002618254545</v>
      </c>
      <c r="O255" s="8" t="s">
        <v>74</v>
      </c>
      <c r="P255" s="120">
        <f>$G$1</f>
        <v>0.00002618254545</v>
      </c>
      <c r="Q255" s="8" t="s">
        <v>74</v>
      </c>
      <c r="R255" s="120">
        <f>$G$1</f>
        <v>0.00002618254545</v>
      </c>
      <c r="S255" s="8" t="s">
        <v>74</v>
      </c>
      <c r="T255" s="120">
        <f>$G$1</f>
        <v>0.00002618254545</v>
      </c>
      <c r="U255" s="8" t="s">
        <v>74</v>
      </c>
      <c r="V255" s="120">
        <f>$G$1</f>
        <v>0.00002618254545</v>
      </c>
      <c r="W255" s="8" t="s">
        <v>74</v>
      </c>
      <c r="X255" s="120">
        <f>$G$1</f>
        <v>0.00002618254545</v>
      </c>
      <c r="Y255" s="8" t="s">
        <v>74</v>
      </c>
      <c r="Z255" s="120">
        <f>$G$1</f>
        <v>0.00002618254545</v>
      </c>
      <c r="AA255" s="8" t="s">
        <v>74</v>
      </c>
      <c r="AB255" s="120">
        <f>$G$1</f>
        <v>0.00002618254545</v>
      </c>
      <c r="AC255" s="8" t="s">
        <v>74</v>
      </c>
      <c r="AD255" s="120">
        <f>$G$1</f>
        <v>0.00002618254545</v>
      </c>
    </row>
    <row r="256">
      <c r="A256" s="55"/>
      <c r="B256" s="8" t="s">
        <v>76</v>
      </c>
      <c r="C256" s="40">
        <f>$C$5</f>
        <v>0.0000000003102407215</v>
      </c>
      <c r="D256" s="3"/>
      <c r="E256" s="3"/>
      <c r="F256" s="3"/>
      <c r="G256" s="3"/>
      <c r="H256" s="3"/>
      <c r="I256" s="3"/>
      <c r="J256" s="8"/>
      <c r="K256" s="3"/>
      <c r="L256" s="3"/>
      <c r="M256" s="3"/>
      <c r="N256" s="3"/>
      <c r="O256" s="3"/>
      <c r="P256" s="3"/>
      <c r="Q256" s="3"/>
      <c r="R256" s="3"/>
      <c r="S256" s="3"/>
      <c r="T256" s="3"/>
      <c r="U256" s="3"/>
      <c r="V256" s="3"/>
      <c r="W256" s="3"/>
      <c r="X256" s="3"/>
      <c r="Y256" s="3"/>
      <c r="Z256" s="3"/>
      <c r="AA256" s="3"/>
      <c r="AB256" s="3"/>
      <c r="AC256" s="3"/>
      <c r="AD256" s="3"/>
    </row>
    <row r="257">
      <c r="A257" s="55"/>
      <c r="B257" s="4" t="s">
        <v>77</v>
      </c>
      <c r="C257" s="46">
        <f>(E250-(E248*J252))-sum(C253:C256)</f>
        <v>0.4765548456</v>
      </c>
      <c r="D257" s="4" t="s">
        <v>77</v>
      </c>
      <c r="E257" s="45">
        <f>(E250-(J252*E248))-(sum(E253:E255))</f>
        <v>0.4769842422</v>
      </c>
      <c r="F257" s="8"/>
      <c r="G257" s="8"/>
      <c r="H257" s="4" t="s">
        <v>77</v>
      </c>
      <c r="I257" s="49">
        <f>(I252-(sum(I253:I255)*J142))</f>
        <v>-0.0849886233</v>
      </c>
      <c r="J257" s="3"/>
      <c r="K257" s="4" t="s">
        <v>77</v>
      </c>
      <c r="L257" s="49">
        <f>(L250-(sum(L253:L255)+($J252*L258)))</f>
        <v>0.4755260521</v>
      </c>
      <c r="M257" s="4" t="s">
        <v>77</v>
      </c>
      <c r="N257" s="49">
        <f>(N250-(sum(N253:N255)+($J252*N258)))</f>
        <v>0.4755443707</v>
      </c>
      <c r="O257" s="4" t="s">
        <v>77</v>
      </c>
      <c r="P257" s="49">
        <f>(P250-(sum(P253:P255)+($J252*P258)))</f>
        <v>0.4755626893</v>
      </c>
      <c r="Q257" s="4" t="s">
        <v>77</v>
      </c>
      <c r="R257" s="49">
        <f>(R250-(sum(R253:R255)+($J252*R258)))</f>
        <v>0.4755810078</v>
      </c>
      <c r="S257" s="4" t="s">
        <v>77</v>
      </c>
      <c r="T257" s="49">
        <f>(T250-(sum(T253:T255)+($J252*T258)))</f>
        <v>0.4755993264</v>
      </c>
      <c r="U257" s="4" t="s">
        <v>77</v>
      </c>
      <c r="V257" s="49">
        <f>(V250-(sum(V253:V255)+($J252*V258)))</f>
        <v>0.475617645</v>
      </c>
      <c r="W257" s="4" t="s">
        <v>77</v>
      </c>
      <c r="X257" s="49">
        <f>(X250-(sum(X253:X255)+($J252*X258)))</f>
        <v>0.4756359635</v>
      </c>
      <c r="Y257" s="4" t="s">
        <v>77</v>
      </c>
      <c r="Z257" s="49">
        <f>(Z250-(sum(Z253:Z255)+($J252*Z258)))</f>
        <v>0.4756542821</v>
      </c>
      <c r="AA257" s="4" t="s">
        <v>77</v>
      </c>
      <c r="AB257" s="49">
        <f>(AB250-(sum(AB253:AB255)+($J252*AB258)))</f>
        <v>0.4756726007</v>
      </c>
      <c r="AC257" s="4" t="s">
        <v>77</v>
      </c>
      <c r="AD257" s="49">
        <f>(AD250-(sum(AD253:AD255)+($J252*AD258)))</f>
        <v>0.4757010908</v>
      </c>
    </row>
    <row r="258">
      <c r="A258" s="14">
        <f>A248+J252</f>
        <v>19897</v>
      </c>
      <c r="B258" s="8" t="s">
        <v>80</v>
      </c>
      <c r="C258" s="40">
        <f>($G$1*(((G253-G252)/G252)+1))</f>
        <v>0.0004817588364</v>
      </c>
      <c r="D258" s="8" t="s">
        <v>81</v>
      </c>
      <c r="E258" s="40">
        <f>$E$7</f>
        <v>0.00002618614835</v>
      </c>
      <c r="F258" s="3"/>
      <c r="G258" s="51"/>
      <c r="H258" s="3" t="s">
        <v>81</v>
      </c>
      <c r="I258" s="57">
        <f>$E$7</f>
        <v>0.00002618614835</v>
      </c>
      <c r="J258" s="60"/>
      <c r="K258" s="3" t="s">
        <v>81</v>
      </c>
      <c r="L258" s="120">
        <f>$E$7</f>
        <v>0.00002618614835</v>
      </c>
      <c r="M258" s="3" t="s">
        <v>81</v>
      </c>
      <c r="N258" s="120">
        <f>$E$7</f>
        <v>0.00002618614835</v>
      </c>
      <c r="O258" s="3" t="s">
        <v>81</v>
      </c>
      <c r="P258" s="120">
        <f>$E$7</f>
        <v>0.00002618614835</v>
      </c>
      <c r="Q258" s="3" t="s">
        <v>81</v>
      </c>
      <c r="R258" s="120">
        <f>$E$7</f>
        <v>0.00002618614835</v>
      </c>
      <c r="S258" s="3" t="s">
        <v>81</v>
      </c>
      <c r="T258" s="120">
        <f>$E$7</f>
        <v>0.00002618614835</v>
      </c>
      <c r="U258" s="3" t="s">
        <v>81</v>
      </c>
      <c r="V258" s="120">
        <f>$E$7</f>
        <v>0.00002618614835</v>
      </c>
      <c r="W258" s="3" t="s">
        <v>81</v>
      </c>
      <c r="X258" s="120">
        <f>$E$7</f>
        <v>0.00002618614835</v>
      </c>
      <c r="Y258" s="3" t="s">
        <v>81</v>
      </c>
      <c r="Z258" s="120">
        <f>$E$7</f>
        <v>0.00002618614835</v>
      </c>
      <c r="AA258" s="3" t="s">
        <v>81</v>
      </c>
      <c r="AB258" s="120">
        <f>$E$7</f>
        <v>0.00002618614835</v>
      </c>
      <c r="AC258" s="3" t="s">
        <v>81</v>
      </c>
      <c r="AD258" s="120">
        <f>$E$7</f>
        <v>0.00002618614835</v>
      </c>
    </row>
    <row r="259">
      <c r="B259" s="8" t="s">
        <v>82</v>
      </c>
      <c r="C259" s="40">
        <f>$G$1+((128*5E-11)*(G253-1))</f>
        <v>0.00002676494545</v>
      </c>
      <c r="D259" s="3"/>
      <c r="E259" s="3"/>
      <c r="F259" s="3"/>
      <c r="G259" s="3"/>
      <c r="H259" s="8"/>
      <c r="I259" s="3"/>
      <c r="J259" s="8"/>
      <c r="K259" s="8"/>
      <c r="L259" s="3"/>
      <c r="M259" s="8"/>
      <c r="N259" s="3"/>
      <c r="O259" s="8"/>
      <c r="P259" s="3"/>
      <c r="Q259" s="8"/>
      <c r="R259" s="3"/>
      <c r="S259" s="8"/>
      <c r="T259" s="3"/>
      <c r="U259" s="8"/>
      <c r="V259" s="3"/>
      <c r="W259" s="8"/>
      <c r="X259" s="3"/>
      <c r="Y259" s="8"/>
      <c r="Z259" s="3"/>
      <c r="AA259" s="8"/>
      <c r="AB259" s="3"/>
      <c r="AC259" s="8"/>
      <c r="AD259" s="3"/>
    </row>
    <row r="260">
      <c r="B260" s="4" t="s">
        <v>77</v>
      </c>
      <c r="C260" s="49">
        <f>C257-(sum(C258:C259))</f>
        <v>0.4760463219</v>
      </c>
      <c r="D260" s="4" t="s">
        <v>77</v>
      </c>
      <c r="E260" s="49">
        <f>E257-$E$7</f>
        <v>0.4769580561</v>
      </c>
      <c r="F260" s="8"/>
      <c r="G260" s="3"/>
      <c r="H260" s="61" t="s">
        <v>77</v>
      </c>
      <c r="I260" s="49">
        <f>I257-$E$7</f>
        <v>-0.08501480945</v>
      </c>
      <c r="J260" s="60">
        <f>I260-(I258*42)</f>
        <v>-0.08611462768</v>
      </c>
      <c r="K260" s="61" t="s">
        <v>77</v>
      </c>
      <c r="L260" s="49">
        <f>L257-$E$7</f>
        <v>0.475499866</v>
      </c>
      <c r="M260" s="61" t="s">
        <v>77</v>
      </c>
      <c r="N260" s="49">
        <f>N257-$E$7</f>
        <v>0.4755181846</v>
      </c>
      <c r="O260" s="61" t="s">
        <v>77</v>
      </c>
      <c r="P260" s="49">
        <f>P257-$E$7</f>
        <v>0.4755365031</v>
      </c>
      <c r="Q260" s="61" t="s">
        <v>77</v>
      </c>
      <c r="R260" s="49">
        <f>R257-$E$7</f>
        <v>0.4755548217</v>
      </c>
      <c r="S260" s="61" t="s">
        <v>77</v>
      </c>
      <c r="T260" s="49">
        <f>T257-$E$7</f>
        <v>0.4755731403</v>
      </c>
      <c r="U260" s="61" t="s">
        <v>77</v>
      </c>
      <c r="V260" s="49">
        <f>V257-$E$7</f>
        <v>0.4755914588</v>
      </c>
      <c r="W260" s="61" t="s">
        <v>77</v>
      </c>
      <c r="X260" s="49">
        <f>X257-$E$7</f>
        <v>0.4756097774</v>
      </c>
      <c r="Y260" s="61" t="s">
        <v>77</v>
      </c>
      <c r="Z260" s="49">
        <f>Z257-$E$7</f>
        <v>0.475628096</v>
      </c>
      <c r="AA260" s="61" t="s">
        <v>77</v>
      </c>
      <c r="AB260" s="49">
        <f>AB257-$E$7</f>
        <v>0.4756464145</v>
      </c>
      <c r="AC260" s="61" t="s">
        <v>77</v>
      </c>
      <c r="AD260" s="49">
        <f>AD257-$E$7</f>
        <v>0.4756749047</v>
      </c>
    </row>
    <row r="261">
      <c r="J261" s="24" t="s">
        <v>86</v>
      </c>
      <c r="K261" s="24">
        <f>G252+K251</f>
        <v>113</v>
      </c>
    </row>
    <row r="262">
      <c r="A262" s="55"/>
      <c r="B262" s="35" t="s">
        <v>64</v>
      </c>
      <c r="C262" s="3"/>
      <c r="D262" s="4" t="s">
        <v>65</v>
      </c>
      <c r="E262" s="54"/>
      <c r="F262" s="8" t="s">
        <v>70</v>
      </c>
      <c r="G262" s="16">
        <f>ROUND(0.05*G263,0)</f>
        <v>4</v>
      </c>
      <c r="H262" s="98" t="s">
        <v>124</v>
      </c>
      <c r="I262" s="36">
        <f>C260-(J262*sum(C258:C259))</f>
        <v>0.0005765858508</v>
      </c>
      <c r="J262" s="11">
        <v>935.0</v>
      </c>
      <c r="K262" s="98" t="s">
        <v>122</v>
      </c>
      <c r="L262" s="36"/>
      <c r="M262" s="98" t="s">
        <v>121</v>
      </c>
      <c r="N262" s="36"/>
      <c r="O262" s="98" t="s">
        <v>112</v>
      </c>
      <c r="P262" s="36"/>
      <c r="Q262" s="98" t="s">
        <v>111</v>
      </c>
      <c r="R262" s="36"/>
      <c r="S262" s="98" t="s">
        <v>110</v>
      </c>
      <c r="T262" s="36"/>
      <c r="U262" s="98" t="s">
        <v>109</v>
      </c>
      <c r="V262" s="36"/>
      <c r="W262" s="98" t="s">
        <v>108</v>
      </c>
      <c r="X262" s="36"/>
      <c r="Y262" s="98" t="s">
        <v>107</v>
      </c>
      <c r="Z262" s="36"/>
      <c r="AA262" s="98" t="s">
        <v>105</v>
      </c>
      <c r="AB262" s="36"/>
      <c r="AC262" s="4" t="s">
        <v>84</v>
      </c>
      <c r="AD262" s="36"/>
    </row>
    <row r="263">
      <c r="A263" s="55"/>
      <c r="B263" s="8" t="s">
        <v>69</v>
      </c>
      <c r="C263" s="40">
        <f>$G$1</f>
        <v>0.00002618254545</v>
      </c>
      <c r="D263" s="8" t="s">
        <v>69</v>
      </c>
      <c r="E263" s="99">
        <f>$E$2</f>
        <v>0.00002618254545</v>
      </c>
      <c r="F263" s="8" t="s">
        <v>73</v>
      </c>
      <c r="G263" s="92">
        <f>200-K261</f>
        <v>87</v>
      </c>
      <c r="H263" s="3" t="s">
        <v>69</v>
      </c>
      <c r="I263" s="57">
        <f>$E$2</f>
        <v>0.00002618254545</v>
      </c>
      <c r="J263" s="3"/>
      <c r="K263" s="3" t="s">
        <v>69</v>
      </c>
      <c r="L263" s="120">
        <f>$E$2</f>
        <v>0.00002618254545</v>
      </c>
      <c r="M263" s="3" t="s">
        <v>69</v>
      </c>
      <c r="N263" s="120">
        <f>$E$2</f>
        <v>0.00002618254545</v>
      </c>
      <c r="O263" s="3" t="s">
        <v>69</v>
      </c>
      <c r="P263" s="120">
        <f>$E$2</f>
        <v>0.00002618254545</v>
      </c>
      <c r="Q263" s="3" t="s">
        <v>69</v>
      </c>
      <c r="R263" s="120">
        <f>$E$2</f>
        <v>0.00002618254545</v>
      </c>
      <c r="S263" s="3" t="s">
        <v>69</v>
      </c>
      <c r="T263" s="120">
        <f>$E$2</f>
        <v>0.00002618254545</v>
      </c>
      <c r="U263" s="3" t="s">
        <v>69</v>
      </c>
      <c r="V263" s="120">
        <f>$E$2</f>
        <v>0.00002618254545</v>
      </c>
      <c r="W263" s="3" t="s">
        <v>69</v>
      </c>
      <c r="X263" s="120">
        <f>$E$2</f>
        <v>0.00002618254545</v>
      </c>
      <c r="Y263" s="3" t="s">
        <v>69</v>
      </c>
      <c r="Z263" s="120">
        <f>$E$2</f>
        <v>0.00002618254545</v>
      </c>
      <c r="AA263" s="3" t="s">
        <v>69</v>
      </c>
      <c r="AB263" s="120">
        <f>$E$2</f>
        <v>0.00002618254545</v>
      </c>
      <c r="AC263" s="3" t="s">
        <v>69</v>
      </c>
      <c r="AD263" s="120">
        <f>$E$2</f>
        <v>0.00002618254545</v>
      </c>
    </row>
    <row r="264">
      <c r="B264" s="8" t="s">
        <v>72</v>
      </c>
      <c r="C264" s="40">
        <f>($G$1*((G263-G262)/G262))*$G$5</f>
        <v>0.000000003218747485</v>
      </c>
      <c r="D264" s="8" t="s">
        <v>72</v>
      </c>
      <c r="E264" s="99">
        <f>$E$3</f>
        <v>0.0000000001551203607</v>
      </c>
      <c r="F264" s="58" t="s">
        <v>75</v>
      </c>
      <c r="G264" s="59">
        <f>sum(C263:C266)+sum(C268:C269)</f>
        <v>0.001165677202</v>
      </c>
      <c r="H264" s="3" t="s">
        <v>72</v>
      </c>
      <c r="I264" s="57">
        <f>$E$3</f>
        <v>0.0000000001551203607</v>
      </c>
      <c r="J264" s="3"/>
      <c r="K264" s="3" t="s">
        <v>72</v>
      </c>
      <c r="L264" s="120">
        <f>$E$3</f>
        <v>0.0000000001551203607</v>
      </c>
      <c r="M264" s="3" t="s">
        <v>72</v>
      </c>
      <c r="N264" s="120">
        <f>$E$3</f>
        <v>0.0000000001551203607</v>
      </c>
      <c r="O264" s="3" t="s">
        <v>72</v>
      </c>
      <c r="P264" s="120">
        <f>$E$3</f>
        <v>0.0000000001551203607</v>
      </c>
      <c r="Q264" s="3" t="s">
        <v>72</v>
      </c>
      <c r="R264" s="120">
        <f>$E$3</f>
        <v>0.0000000001551203607</v>
      </c>
      <c r="S264" s="3" t="s">
        <v>72</v>
      </c>
      <c r="T264" s="120">
        <f>$E$3</f>
        <v>0.0000000001551203607</v>
      </c>
      <c r="U264" s="3" t="s">
        <v>72</v>
      </c>
      <c r="V264" s="120">
        <f>$E$3</f>
        <v>0.0000000001551203607</v>
      </c>
      <c r="W264" s="3" t="s">
        <v>72</v>
      </c>
      <c r="X264" s="120">
        <f>$E$3</f>
        <v>0.0000000001551203607</v>
      </c>
      <c r="Y264" s="3" t="s">
        <v>72</v>
      </c>
      <c r="Z264" s="120">
        <f>$E$3</f>
        <v>0.0000000001551203607</v>
      </c>
      <c r="AA264" s="3" t="s">
        <v>72</v>
      </c>
      <c r="AB264" s="120">
        <f>$E$3</f>
        <v>0.0000000001551203607</v>
      </c>
      <c r="AC264" s="3" t="s">
        <v>72</v>
      </c>
      <c r="AD264" s="120">
        <f>$E$3</f>
        <v>0.0000000001551203607</v>
      </c>
    </row>
    <row r="265">
      <c r="A265" s="55"/>
      <c r="B265" s="8" t="s">
        <v>74</v>
      </c>
      <c r="C265" s="40">
        <f>($G$1*((G263-G262)/G262))</f>
        <v>0.0005432878182</v>
      </c>
      <c r="D265" s="8" t="s">
        <v>74</v>
      </c>
      <c r="E265" s="40">
        <f>$G$1</f>
        <v>0.00002618254545</v>
      </c>
      <c r="F265" s="8"/>
      <c r="G265" s="3"/>
      <c r="H265" s="8" t="s">
        <v>74</v>
      </c>
      <c r="I265" s="57">
        <f>$G$1</f>
        <v>0.00002618254545</v>
      </c>
      <c r="J265" s="3"/>
      <c r="K265" s="8" t="s">
        <v>74</v>
      </c>
      <c r="L265" s="120">
        <f>$G$1</f>
        <v>0.00002618254545</v>
      </c>
      <c r="M265" s="8" t="s">
        <v>74</v>
      </c>
      <c r="N265" s="120">
        <f>$G$1</f>
        <v>0.00002618254545</v>
      </c>
      <c r="O265" s="8" t="s">
        <v>74</v>
      </c>
      <c r="P265" s="120">
        <f>$G$1</f>
        <v>0.00002618254545</v>
      </c>
      <c r="Q265" s="8" t="s">
        <v>74</v>
      </c>
      <c r="R265" s="120">
        <f>$G$1</f>
        <v>0.00002618254545</v>
      </c>
      <c r="S265" s="8" t="s">
        <v>74</v>
      </c>
      <c r="T265" s="120">
        <f>$G$1</f>
        <v>0.00002618254545</v>
      </c>
      <c r="U265" s="8" t="s">
        <v>74</v>
      </c>
      <c r="V265" s="120">
        <f>$G$1</f>
        <v>0.00002618254545</v>
      </c>
      <c r="W265" s="8" t="s">
        <v>74</v>
      </c>
      <c r="X265" s="120">
        <f>$G$1</f>
        <v>0.00002618254545</v>
      </c>
      <c r="Y265" s="8" t="s">
        <v>74</v>
      </c>
      <c r="Z265" s="120">
        <f>$G$1</f>
        <v>0.00002618254545</v>
      </c>
      <c r="AA265" s="8" t="s">
        <v>74</v>
      </c>
      <c r="AB265" s="120">
        <f>$G$1</f>
        <v>0.00002618254545</v>
      </c>
      <c r="AC265" s="8" t="s">
        <v>74</v>
      </c>
      <c r="AD265" s="120">
        <f>$G$1</f>
        <v>0.00002618254545</v>
      </c>
    </row>
    <row r="266">
      <c r="A266" s="55"/>
      <c r="B266" s="8" t="s">
        <v>76</v>
      </c>
      <c r="C266" s="40">
        <f>$C$5</f>
        <v>0.0000000003102407215</v>
      </c>
      <c r="D266" s="3"/>
      <c r="E266" s="3"/>
      <c r="F266" s="3"/>
      <c r="G266" s="3"/>
      <c r="H266" s="3"/>
      <c r="I266" s="3"/>
      <c r="J266" s="8"/>
      <c r="K266" s="3"/>
      <c r="L266" s="3"/>
      <c r="M266" s="3"/>
      <c r="N266" s="3"/>
      <c r="O266" s="3"/>
      <c r="P266" s="3"/>
      <c r="Q266" s="3"/>
      <c r="R266" s="3"/>
      <c r="S266" s="3"/>
      <c r="T266" s="3"/>
      <c r="U266" s="3"/>
      <c r="V266" s="3"/>
      <c r="W266" s="3"/>
      <c r="X266" s="3"/>
      <c r="Y266" s="3"/>
      <c r="Z266" s="3"/>
      <c r="AA266" s="3"/>
      <c r="AB266" s="3"/>
      <c r="AC266" s="3"/>
      <c r="AD266" s="3"/>
    </row>
    <row r="267">
      <c r="A267" s="55"/>
      <c r="B267" s="4" t="s">
        <v>77</v>
      </c>
      <c r="C267" s="46">
        <f>(E260-(E258*J262))-sum(C263:C266)</f>
        <v>0.4519045335</v>
      </c>
      <c r="D267" s="4" t="s">
        <v>77</v>
      </c>
      <c r="E267" s="45">
        <f>(E260-(J262*E258))-(sum(E263:E265))</f>
        <v>0.4524216421</v>
      </c>
      <c r="F267" s="8"/>
      <c r="G267" s="8"/>
      <c r="H267" s="4" t="s">
        <v>77</v>
      </c>
      <c r="I267" s="49">
        <f>(I262-(sum(I263:I265)*J152))</f>
        <v>-0.0759290386</v>
      </c>
      <c r="J267" s="3"/>
      <c r="K267" s="4" t="s">
        <v>77</v>
      </c>
      <c r="L267" s="49">
        <f>(L260-(sum(L263:L265)+($J262*L268)))</f>
        <v>0.450963452</v>
      </c>
      <c r="M267" s="4" t="s">
        <v>77</v>
      </c>
      <c r="N267" s="49">
        <f>(N260-(sum(N263:N265)+($J262*N268)))</f>
        <v>0.4509817706</v>
      </c>
      <c r="O267" s="4" t="s">
        <v>77</v>
      </c>
      <c r="P267" s="49">
        <f>(P260-(sum(P263:P265)+($J262*P268)))</f>
        <v>0.4510000892</v>
      </c>
      <c r="Q267" s="4" t="s">
        <v>77</v>
      </c>
      <c r="R267" s="49">
        <f>(R260-(sum(R263:R265)+($J262*R268)))</f>
        <v>0.4510184077</v>
      </c>
      <c r="S267" s="4" t="s">
        <v>77</v>
      </c>
      <c r="T267" s="49">
        <f>(T260-(sum(T263:T265)+($J262*T268)))</f>
        <v>0.4510367263</v>
      </c>
      <c r="U267" s="4" t="s">
        <v>77</v>
      </c>
      <c r="V267" s="49">
        <f>(V260-(sum(V263:V265)+($J262*V268)))</f>
        <v>0.4510550449</v>
      </c>
      <c r="W267" s="4" t="s">
        <v>77</v>
      </c>
      <c r="X267" s="49">
        <f>(X260-(sum(X263:X265)+($J262*X268)))</f>
        <v>0.4510733634</v>
      </c>
      <c r="Y267" s="4" t="s">
        <v>77</v>
      </c>
      <c r="Z267" s="49">
        <f>(Z260-(sum(Z263:Z265)+($J262*Z268)))</f>
        <v>0.451091682</v>
      </c>
      <c r="AA267" s="4" t="s">
        <v>77</v>
      </c>
      <c r="AB267" s="49">
        <f>(AB260-(sum(AB263:AB265)+($J262*AB268)))</f>
        <v>0.4511100006</v>
      </c>
      <c r="AC267" s="4" t="s">
        <v>77</v>
      </c>
      <c r="AD267" s="49">
        <f>(AD260-(sum(AD263:AD265)+($J262*AD268)))</f>
        <v>0.4511384907</v>
      </c>
    </row>
    <row r="268">
      <c r="A268" s="14">
        <f>A258+J262</f>
        <v>20832</v>
      </c>
      <c r="B268" s="8" t="s">
        <v>80</v>
      </c>
      <c r="C268" s="40">
        <f>($G$1*(((G263-G262)/G262)+1))</f>
        <v>0.0005694703636</v>
      </c>
      <c r="D268" s="8" t="s">
        <v>81</v>
      </c>
      <c r="E268" s="40">
        <f>$E$7</f>
        <v>0.00002618614835</v>
      </c>
      <c r="F268" s="3"/>
      <c r="G268" s="51"/>
      <c r="H268" s="3" t="s">
        <v>81</v>
      </c>
      <c r="I268" s="57">
        <f>$E$7</f>
        <v>0.00002618614835</v>
      </c>
      <c r="J268" s="60"/>
      <c r="K268" s="3" t="s">
        <v>81</v>
      </c>
      <c r="L268" s="120">
        <f>$E$7</f>
        <v>0.00002618614835</v>
      </c>
      <c r="M268" s="3" t="s">
        <v>81</v>
      </c>
      <c r="N268" s="120">
        <f>$E$7</f>
        <v>0.00002618614835</v>
      </c>
      <c r="O268" s="3" t="s">
        <v>81</v>
      </c>
      <c r="P268" s="120">
        <f>$E$7</f>
        <v>0.00002618614835</v>
      </c>
      <c r="Q268" s="3" t="s">
        <v>81</v>
      </c>
      <c r="R268" s="120">
        <f>$E$7</f>
        <v>0.00002618614835</v>
      </c>
      <c r="S268" s="3" t="s">
        <v>81</v>
      </c>
      <c r="T268" s="120">
        <f>$E$7</f>
        <v>0.00002618614835</v>
      </c>
      <c r="U268" s="3" t="s">
        <v>81</v>
      </c>
      <c r="V268" s="120">
        <f>$E$7</f>
        <v>0.00002618614835</v>
      </c>
      <c r="W268" s="3" t="s">
        <v>81</v>
      </c>
      <c r="X268" s="120">
        <f>$E$7</f>
        <v>0.00002618614835</v>
      </c>
      <c r="Y268" s="3" t="s">
        <v>81</v>
      </c>
      <c r="Z268" s="120">
        <f>$E$7</f>
        <v>0.00002618614835</v>
      </c>
      <c r="AA268" s="3" t="s">
        <v>81</v>
      </c>
      <c r="AB268" s="120">
        <f>$E$7</f>
        <v>0.00002618614835</v>
      </c>
      <c r="AC268" s="3" t="s">
        <v>81</v>
      </c>
      <c r="AD268" s="120">
        <f>$E$7</f>
        <v>0.00002618614835</v>
      </c>
    </row>
    <row r="269">
      <c r="B269" s="8" t="s">
        <v>82</v>
      </c>
      <c r="C269" s="40">
        <f>$G$1+((128*5E-11)*(G263-1))</f>
        <v>0.00002673294545</v>
      </c>
      <c r="D269" s="3"/>
      <c r="E269" s="3"/>
      <c r="F269" s="3"/>
      <c r="G269" s="3"/>
      <c r="H269" s="8"/>
      <c r="I269" s="3"/>
      <c r="J269" s="8"/>
      <c r="K269" s="8"/>
      <c r="L269" s="3"/>
      <c r="M269" s="8"/>
      <c r="N269" s="3"/>
      <c r="O269" s="8"/>
      <c r="P269" s="3"/>
      <c r="Q269" s="8"/>
      <c r="R269" s="3"/>
      <c r="S269" s="8"/>
      <c r="T269" s="3"/>
      <c r="U269" s="8"/>
      <c r="V269" s="3"/>
      <c r="W269" s="8"/>
      <c r="X269" s="3"/>
      <c r="Y269" s="8"/>
      <c r="Z269" s="3"/>
      <c r="AA269" s="8"/>
      <c r="AB269" s="3"/>
      <c r="AC269" s="8"/>
      <c r="AD269" s="3"/>
    </row>
    <row r="270">
      <c r="B270" s="4" t="s">
        <v>77</v>
      </c>
      <c r="C270" s="49">
        <f>C267-(sum(C268:C269))</f>
        <v>0.4513083302</v>
      </c>
      <c r="D270" s="4" t="s">
        <v>77</v>
      </c>
      <c r="E270" s="49">
        <f>E267-$E$7</f>
        <v>0.452395456</v>
      </c>
      <c r="F270" s="8"/>
      <c r="G270" s="3"/>
      <c r="H270" s="61" t="s">
        <v>77</v>
      </c>
      <c r="I270" s="49">
        <f>I267-$E$7</f>
        <v>-0.07595522475</v>
      </c>
      <c r="J270" s="60">
        <f>I270-(I268*42)</f>
        <v>-0.07705504298</v>
      </c>
      <c r="K270" s="61" t="s">
        <v>77</v>
      </c>
      <c r="L270" s="49">
        <f>L267-$E$7</f>
        <v>0.4509372659</v>
      </c>
      <c r="M270" s="61" t="s">
        <v>77</v>
      </c>
      <c r="N270" s="49">
        <f>N267-$E$7</f>
        <v>0.4509555844</v>
      </c>
      <c r="O270" s="61" t="s">
        <v>77</v>
      </c>
      <c r="P270" s="49">
        <f>P267-$E$7</f>
        <v>0.450973903</v>
      </c>
      <c r="Q270" s="61" t="s">
        <v>77</v>
      </c>
      <c r="R270" s="49">
        <f>R267-$E$7</f>
        <v>0.4509922216</v>
      </c>
      <c r="S270" s="61" t="s">
        <v>77</v>
      </c>
      <c r="T270" s="49">
        <f>T267-$E$7</f>
        <v>0.4510105402</v>
      </c>
      <c r="U270" s="61" t="s">
        <v>77</v>
      </c>
      <c r="V270" s="49">
        <f>V267-$E$7</f>
        <v>0.4510288587</v>
      </c>
      <c r="W270" s="61" t="s">
        <v>77</v>
      </c>
      <c r="X270" s="49">
        <f>X267-$E$7</f>
        <v>0.4510471773</v>
      </c>
      <c r="Y270" s="61" t="s">
        <v>77</v>
      </c>
      <c r="Z270" s="49">
        <f>Z267-$E$7</f>
        <v>0.4510654959</v>
      </c>
      <c r="AA270" s="61" t="s">
        <v>77</v>
      </c>
      <c r="AB270" s="49">
        <f>AB267-$E$7</f>
        <v>0.4510838144</v>
      </c>
      <c r="AC270" s="61" t="s">
        <v>77</v>
      </c>
      <c r="AD270" s="49">
        <f>AD267-$E$7</f>
        <v>0.4511123046</v>
      </c>
    </row>
    <row r="271">
      <c r="J271" s="24" t="s">
        <v>86</v>
      </c>
      <c r="K271" s="24">
        <f>G262+K261</f>
        <v>117</v>
      </c>
    </row>
    <row r="272">
      <c r="A272" s="55"/>
      <c r="B272" s="35" t="s">
        <v>64</v>
      </c>
      <c r="C272" s="3"/>
      <c r="D272" s="4" t="s">
        <v>65</v>
      </c>
      <c r="E272" s="54"/>
      <c r="F272" s="8" t="s">
        <v>70</v>
      </c>
      <c r="G272" s="16">
        <f>ROUND(0.05*G273,0)</f>
        <v>4</v>
      </c>
      <c r="H272" s="98" t="s">
        <v>124</v>
      </c>
      <c r="I272" s="36">
        <f>C270-(J272*sum(C268:C269))</f>
        <v>0.000578628498</v>
      </c>
      <c r="J272" s="11">
        <v>756.0</v>
      </c>
      <c r="K272" s="98" t="s">
        <v>122</v>
      </c>
      <c r="L272" s="36"/>
      <c r="M272" s="98" t="s">
        <v>121</v>
      </c>
      <c r="N272" s="36"/>
      <c r="O272" s="98" t="s">
        <v>112</v>
      </c>
      <c r="P272" s="36"/>
      <c r="Q272" s="98" t="s">
        <v>111</v>
      </c>
      <c r="R272" s="36"/>
      <c r="S272" s="98" t="s">
        <v>110</v>
      </c>
      <c r="T272" s="36"/>
      <c r="U272" s="98" t="s">
        <v>109</v>
      </c>
      <c r="V272" s="36"/>
      <c r="W272" s="98" t="s">
        <v>108</v>
      </c>
      <c r="X272" s="36"/>
      <c r="Y272" s="98" t="s">
        <v>107</v>
      </c>
      <c r="Z272" s="36"/>
      <c r="AA272" s="98" t="s">
        <v>105</v>
      </c>
      <c r="AB272" s="36"/>
      <c r="AC272" s="4" t="s">
        <v>84</v>
      </c>
      <c r="AD272" s="36"/>
    </row>
    <row r="273">
      <c r="A273" s="55"/>
      <c r="B273" s="8" t="s">
        <v>69</v>
      </c>
      <c r="C273" s="40">
        <f>$G$1</f>
        <v>0.00002618254545</v>
      </c>
      <c r="D273" s="8" t="s">
        <v>69</v>
      </c>
      <c r="E273" s="99">
        <f>$E$2</f>
        <v>0.00002618254545</v>
      </c>
      <c r="F273" s="8" t="s">
        <v>73</v>
      </c>
      <c r="G273" s="92">
        <f>200-K271</f>
        <v>83</v>
      </c>
      <c r="H273" s="3" t="s">
        <v>69</v>
      </c>
      <c r="I273" s="57">
        <f>$E$2</f>
        <v>0.00002618254545</v>
      </c>
      <c r="J273" s="3"/>
      <c r="K273" s="3" t="s">
        <v>69</v>
      </c>
      <c r="L273" s="120">
        <f>$E$2</f>
        <v>0.00002618254545</v>
      </c>
      <c r="M273" s="3" t="s">
        <v>69</v>
      </c>
      <c r="N273" s="120">
        <f>$E$2</f>
        <v>0.00002618254545</v>
      </c>
      <c r="O273" s="3" t="s">
        <v>69</v>
      </c>
      <c r="P273" s="120">
        <f>$E$2</f>
        <v>0.00002618254545</v>
      </c>
      <c r="Q273" s="3" t="s">
        <v>69</v>
      </c>
      <c r="R273" s="120">
        <f>$E$2</f>
        <v>0.00002618254545</v>
      </c>
      <c r="S273" s="3" t="s">
        <v>69</v>
      </c>
      <c r="T273" s="120">
        <f>$E$2</f>
        <v>0.00002618254545</v>
      </c>
      <c r="U273" s="3" t="s">
        <v>69</v>
      </c>
      <c r="V273" s="120">
        <f>$E$2</f>
        <v>0.00002618254545</v>
      </c>
      <c r="W273" s="3" t="s">
        <v>69</v>
      </c>
      <c r="X273" s="120">
        <f>$E$2</f>
        <v>0.00002618254545</v>
      </c>
      <c r="Y273" s="3" t="s">
        <v>69</v>
      </c>
      <c r="Z273" s="120">
        <f>$E$2</f>
        <v>0.00002618254545</v>
      </c>
      <c r="AA273" s="3" t="s">
        <v>69</v>
      </c>
      <c r="AB273" s="120">
        <f>$E$2</f>
        <v>0.00002618254545</v>
      </c>
      <c r="AC273" s="3" t="s">
        <v>69</v>
      </c>
      <c r="AD273" s="120">
        <f>$E$2</f>
        <v>0.00002618254545</v>
      </c>
    </row>
    <row r="274">
      <c r="B274" s="8" t="s">
        <v>72</v>
      </c>
      <c r="C274" s="40">
        <f>($G$1*((G273-G272)/G272))*$G$5</f>
        <v>0.000000003063627124</v>
      </c>
      <c r="D274" s="8" t="s">
        <v>72</v>
      </c>
      <c r="E274" s="99">
        <f>$E$3</f>
        <v>0.0000000001551203607</v>
      </c>
      <c r="F274" s="58" t="s">
        <v>75</v>
      </c>
      <c r="G274" s="59">
        <f>sum(C273:C276)+sum(C278:C279)</f>
        <v>0.001113286356</v>
      </c>
      <c r="H274" s="3" t="s">
        <v>72</v>
      </c>
      <c r="I274" s="57">
        <f>$E$3</f>
        <v>0.0000000001551203607</v>
      </c>
      <c r="J274" s="3"/>
      <c r="K274" s="3" t="s">
        <v>72</v>
      </c>
      <c r="L274" s="120">
        <f>$E$3</f>
        <v>0.0000000001551203607</v>
      </c>
      <c r="M274" s="3" t="s">
        <v>72</v>
      </c>
      <c r="N274" s="120">
        <f>$E$3</f>
        <v>0.0000000001551203607</v>
      </c>
      <c r="O274" s="3" t="s">
        <v>72</v>
      </c>
      <c r="P274" s="120">
        <f>$E$3</f>
        <v>0.0000000001551203607</v>
      </c>
      <c r="Q274" s="3" t="s">
        <v>72</v>
      </c>
      <c r="R274" s="120">
        <f>$E$3</f>
        <v>0.0000000001551203607</v>
      </c>
      <c r="S274" s="3" t="s">
        <v>72</v>
      </c>
      <c r="T274" s="120">
        <f>$E$3</f>
        <v>0.0000000001551203607</v>
      </c>
      <c r="U274" s="3" t="s">
        <v>72</v>
      </c>
      <c r="V274" s="120">
        <f>$E$3</f>
        <v>0.0000000001551203607</v>
      </c>
      <c r="W274" s="3" t="s">
        <v>72</v>
      </c>
      <c r="X274" s="120">
        <f>$E$3</f>
        <v>0.0000000001551203607</v>
      </c>
      <c r="Y274" s="3" t="s">
        <v>72</v>
      </c>
      <c r="Z274" s="120">
        <f>$E$3</f>
        <v>0.0000000001551203607</v>
      </c>
      <c r="AA274" s="3" t="s">
        <v>72</v>
      </c>
      <c r="AB274" s="120">
        <f>$E$3</f>
        <v>0.0000000001551203607</v>
      </c>
      <c r="AC274" s="3" t="s">
        <v>72</v>
      </c>
      <c r="AD274" s="120">
        <f>$E$3</f>
        <v>0.0000000001551203607</v>
      </c>
    </row>
    <row r="275">
      <c r="A275" s="55"/>
      <c r="B275" s="8" t="s">
        <v>74</v>
      </c>
      <c r="C275" s="40">
        <f>($G$1*((G273-G272)/G272))</f>
        <v>0.0005171052727</v>
      </c>
      <c r="D275" s="8" t="s">
        <v>74</v>
      </c>
      <c r="E275" s="40">
        <f>$G$1</f>
        <v>0.00002618254545</v>
      </c>
      <c r="F275" s="8"/>
      <c r="G275" s="3"/>
      <c r="H275" s="8" t="s">
        <v>74</v>
      </c>
      <c r="I275" s="57">
        <f>$G$1</f>
        <v>0.00002618254545</v>
      </c>
      <c r="J275" s="3"/>
      <c r="K275" s="8" t="s">
        <v>74</v>
      </c>
      <c r="L275" s="120">
        <f>$G$1</f>
        <v>0.00002618254545</v>
      </c>
      <c r="M275" s="8" t="s">
        <v>74</v>
      </c>
      <c r="N275" s="120">
        <f>$G$1</f>
        <v>0.00002618254545</v>
      </c>
      <c r="O275" s="8" t="s">
        <v>74</v>
      </c>
      <c r="P275" s="120">
        <f>$G$1</f>
        <v>0.00002618254545</v>
      </c>
      <c r="Q275" s="8" t="s">
        <v>74</v>
      </c>
      <c r="R275" s="120">
        <f>$G$1</f>
        <v>0.00002618254545</v>
      </c>
      <c r="S275" s="8" t="s">
        <v>74</v>
      </c>
      <c r="T275" s="120">
        <f>$G$1</f>
        <v>0.00002618254545</v>
      </c>
      <c r="U275" s="8" t="s">
        <v>74</v>
      </c>
      <c r="V275" s="120">
        <f>$G$1</f>
        <v>0.00002618254545</v>
      </c>
      <c r="W275" s="8" t="s">
        <v>74</v>
      </c>
      <c r="X275" s="120">
        <f>$G$1</f>
        <v>0.00002618254545</v>
      </c>
      <c r="Y275" s="8" t="s">
        <v>74</v>
      </c>
      <c r="Z275" s="120">
        <f>$G$1</f>
        <v>0.00002618254545</v>
      </c>
      <c r="AA275" s="8" t="s">
        <v>74</v>
      </c>
      <c r="AB275" s="120">
        <f>$G$1</f>
        <v>0.00002618254545</v>
      </c>
      <c r="AC275" s="8" t="s">
        <v>74</v>
      </c>
      <c r="AD275" s="120">
        <f>$G$1</f>
        <v>0.00002618254545</v>
      </c>
    </row>
    <row r="276">
      <c r="A276" s="55"/>
      <c r="B276" s="8" t="s">
        <v>76</v>
      </c>
      <c r="C276" s="40">
        <f>$C$5</f>
        <v>0.0000000003102407215</v>
      </c>
      <c r="D276" s="3"/>
      <c r="E276" s="3"/>
      <c r="F276" s="3"/>
      <c r="G276" s="3"/>
      <c r="H276" s="3"/>
      <c r="I276" s="3"/>
      <c r="J276" s="8"/>
      <c r="K276" s="3"/>
      <c r="L276" s="3"/>
      <c r="M276" s="3"/>
      <c r="N276" s="3"/>
      <c r="O276" s="3"/>
      <c r="P276" s="3"/>
      <c r="Q276" s="3"/>
      <c r="R276" s="3"/>
      <c r="S276" s="3"/>
      <c r="T276" s="3"/>
      <c r="U276" s="3"/>
      <c r="V276" s="3"/>
      <c r="W276" s="3"/>
      <c r="X276" s="3"/>
      <c r="Y276" s="3"/>
      <c r="Z276" s="3"/>
      <c r="AA276" s="3"/>
      <c r="AB276" s="3"/>
      <c r="AC276" s="3"/>
      <c r="AD276" s="3"/>
    </row>
    <row r="277">
      <c r="A277" s="55"/>
      <c r="B277" s="4" t="s">
        <v>77</v>
      </c>
      <c r="C277" s="46">
        <f>(E270-(E268*J272))-sum(C273:C276)</f>
        <v>0.4320554366</v>
      </c>
      <c r="D277" s="4" t="s">
        <v>77</v>
      </c>
      <c r="E277" s="45">
        <f>(E270-(J272*E268))-(sum(E273:E275))</f>
        <v>0.4325463626</v>
      </c>
      <c r="F277" s="8"/>
      <c r="G277" s="8"/>
      <c r="H277" s="4" t="s">
        <v>77</v>
      </c>
      <c r="I277" s="49">
        <f>(I272-(sum(I273:I275)*J162))</f>
        <v>-0.07592699595</v>
      </c>
      <c r="J277" s="3"/>
      <c r="K277" s="4" t="s">
        <v>77</v>
      </c>
      <c r="L277" s="49">
        <f>(L270-(sum(L273:L275)+($J272*L278)))</f>
        <v>0.4310881725</v>
      </c>
      <c r="M277" s="4" t="s">
        <v>77</v>
      </c>
      <c r="N277" s="49">
        <f>(N270-(sum(N273:N275)+($J272*N278)))</f>
        <v>0.431106491</v>
      </c>
      <c r="O277" s="4" t="s">
        <v>77</v>
      </c>
      <c r="P277" s="49">
        <f>(P270-(sum(P273:P275)+($J272*P278)))</f>
        <v>0.4311248096</v>
      </c>
      <c r="Q277" s="4" t="s">
        <v>77</v>
      </c>
      <c r="R277" s="49">
        <f>(R270-(sum(R273:R275)+($J272*R278)))</f>
        <v>0.4311431282</v>
      </c>
      <c r="S277" s="4" t="s">
        <v>77</v>
      </c>
      <c r="T277" s="49">
        <f>(T270-(sum(T273:T275)+($J272*T278)))</f>
        <v>0.4311614468</v>
      </c>
      <c r="U277" s="4" t="s">
        <v>77</v>
      </c>
      <c r="V277" s="49">
        <f>(V270-(sum(V273:V275)+($J272*V278)))</f>
        <v>0.4311797653</v>
      </c>
      <c r="W277" s="4" t="s">
        <v>77</v>
      </c>
      <c r="X277" s="49">
        <f>(X270-(sum(X273:X275)+($J272*X278)))</f>
        <v>0.4311980839</v>
      </c>
      <c r="Y277" s="4" t="s">
        <v>77</v>
      </c>
      <c r="Z277" s="49">
        <f>(Z270-(sum(Z273:Z275)+($J272*Z278)))</f>
        <v>0.4312164025</v>
      </c>
      <c r="AA277" s="4" t="s">
        <v>77</v>
      </c>
      <c r="AB277" s="49">
        <f>(AB270-(sum(AB273:AB275)+($J272*AB278)))</f>
        <v>0.431234721</v>
      </c>
      <c r="AC277" s="4" t="s">
        <v>77</v>
      </c>
      <c r="AD277" s="49">
        <f>(AD270-(sum(AD273:AD275)+($J272*AD278)))</f>
        <v>0.4312632112</v>
      </c>
    </row>
    <row r="278">
      <c r="A278" s="14">
        <f>A268+J272</f>
        <v>21588</v>
      </c>
      <c r="B278" s="8" t="s">
        <v>80</v>
      </c>
      <c r="C278" s="40">
        <f>($G$1*(((G273-G272)/G272)+1))</f>
        <v>0.0005432878182</v>
      </c>
      <c r="D278" s="8" t="s">
        <v>81</v>
      </c>
      <c r="E278" s="40">
        <f>$E$7</f>
        <v>0.00002618614835</v>
      </c>
      <c r="F278" s="3"/>
      <c r="G278" s="51"/>
      <c r="H278" s="3" t="s">
        <v>81</v>
      </c>
      <c r="I278" s="57">
        <f>$E$7</f>
        <v>0.00002618614835</v>
      </c>
      <c r="J278" s="60"/>
      <c r="K278" s="3" t="s">
        <v>81</v>
      </c>
      <c r="L278" s="120">
        <f>$E$7</f>
        <v>0.00002618614835</v>
      </c>
      <c r="M278" s="3" t="s">
        <v>81</v>
      </c>
      <c r="N278" s="120">
        <f>$E$7</f>
        <v>0.00002618614835</v>
      </c>
      <c r="O278" s="3" t="s">
        <v>81</v>
      </c>
      <c r="P278" s="120">
        <f>$E$7</f>
        <v>0.00002618614835</v>
      </c>
      <c r="Q278" s="3" t="s">
        <v>81</v>
      </c>
      <c r="R278" s="120">
        <f>$E$7</f>
        <v>0.00002618614835</v>
      </c>
      <c r="S278" s="3" t="s">
        <v>81</v>
      </c>
      <c r="T278" s="120">
        <f>$E$7</f>
        <v>0.00002618614835</v>
      </c>
      <c r="U278" s="3" t="s">
        <v>81</v>
      </c>
      <c r="V278" s="120">
        <f>$E$7</f>
        <v>0.00002618614835</v>
      </c>
      <c r="W278" s="3" t="s">
        <v>81</v>
      </c>
      <c r="X278" s="120">
        <f>$E$7</f>
        <v>0.00002618614835</v>
      </c>
      <c r="Y278" s="3" t="s">
        <v>81</v>
      </c>
      <c r="Z278" s="120">
        <f>$E$7</f>
        <v>0.00002618614835</v>
      </c>
      <c r="AA278" s="3" t="s">
        <v>81</v>
      </c>
      <c r="AB278" s="120">
        <f>$E$7</f>
        <v>0.00002618614835</v>
      </c>
      <c r="AC278" s="3" t="s">
        <v>81</v>
      </c>
      <c r="AD278" s="120">
        <f>$E$7</f>
        <v>0.00002618614835</v>
      </c>
    </row>
    <row r="279">
      <c r="B279" s="8" t="s">
        <v>82</v>
      </c>
      <c r="C279" s="40">
        <f>$G$1+((128*5E-11)*(G273-1))</f>
        <v>0.00002670734545</v>
      </c>
      <c r="D279" s="3"/>
      <c r="E279" s="3"/>
      <c r="F279" s="3"/>
      <c r="G279" s="3"/>
      <c r="H279" s="8"/>
      <c r="I279" s="3"/>
      <c r="J279" s="8"/>
      <c r="K279" s="8"/>
      <c r="L279" s="3"/>
      <c r="M279" s="8"/>
      <c r="N279" s="3"/>
      <c r="O279" s="8"/>
      <c r="P279" s="3"/>
      <c r="Q279" s="8"/>
      <c r="R279" s="3"/>
      <c r="S279" s="8"/>
      <c r="T279" s="3"/>
      <c r="U279" s="8"/>
      <c r="V279" s="3"/>
      <c r="W279" s="8"/>
      <c r="X279" s="3"/>
      <c r="Y279" s="8"/>
      <c r="Z279" s="3"/>
      <c r="AA279" s="8"/>
      <c r="AB279" s="3"/>
      <c r="AC279" s="8"/>
      <c r="AD279" s="3"/>
    </row>
    <row r="280">
      <c r="B280" s="4" t="s">
        <v>77</v>
      </c>
      <c r="C280" s="49">
        <f>C277-(sum(C278:C279))</f>
        <v>0.4314854415</v>
      </c>
      <c r="D280" s="4" t="s">
        <v>77</v>
      </c>
      <c r="E280" s="49">
        <f>E277-$E$7</f>
        <v>0.4325201764</v>
      </c>
      <c r="F280" s="8"/>
      <c r="G280" s="3"/>
      <c r="H280" s="61" t="s">
        <v>77</v>
      </c>
      <c r="I280" s="49">
        <f>I277-$E$7</f>
        <v>-0.0759531821</v>
      </c>
      <c r="J280" s="60">
        <f>I280-(I278*42)</f>
        <v>-0.07705300033</v>
      </c>
      <c r="K280" s="61" t="s">
        <v>77</v>
      </c>
      <c r="L280" s="49">
        <f>L277-$E$7</f>
        <v>0.4310619863</v>
      </c>
      <c r="M280" s="61" t="s">
        <v>77</v>
      </c>
      <c r="N280" s="49">
        <f>N277-$E$7</f>
        <v>0.4310803049</v>
      </c>
      <c r="O280" s="61" t="s">
        <v>77</v>
      </c>
      <c r="P280" s="49">
        <f>P277-$E$7</f>
        <v>0.4310986235</v>
      </c>
      <c r="Q280" s="61" t="s">
        <v>77</v>
      </c>
      <c r="R280" s="49">
        <f>R277-$E$7</f>
        <v>0.431116942</v>
      </c>
      <c r="S280" s="61" t="s">
        <v>77</v>
      </c>
      <c r="T280" s="49">
        <f>T277-$E$7</f>
        <v>0.4311352606</v>
      </c>
      <c r="U280" s="61" t="s">
        <v>77</v>
      </c>
      <c r="V280" s="49">
        <f>V277-$E$7</f>
        <v>0.4311535792</v>
      </c>
      <c r="W280" s="61" t="s">
        <v>77</v>
      </c>
      <c r="X280" s="49">
        <f>X277-$E$7</f>
        <v>0.4311718977</v>
      </c>
      <c r="Y280" s="61" t="s">
        <v>77</v>
      </c>
      <c r="Z280" s="49">
        <f>Z277-$E$7</f>
        <v>0.4311902163</v>
      </c>
      <c r="AA280" s="61" t="s">
        <v>77</v>
      </c>
      <c r="AB280" s="49">
        <f>AB277-$E$7</f>
        <v>0.4312085349</v>
      </c>
      <c r="AC280" s="61" t="s">
        <v>77</v>
      </c>
      <c r="AD280" s="49">
        <f>AD277-$E$7</f>
        <v>0.431237025</v>
      </c>
    </row>
    <row r="281">
      <c r="J281" s="24" t="s">
        <v>86</v>
      </c>
      <c r="K281" s="24">
        <f>G272+K271</f>
        <v>121</v>
      </c>
    </row>
    <row r="282">
      <c r="A282" s="55"/>
      <c r="B282" s="35" t="s">
        <v>64</v>
      </c>
      <c r="C282" s="3"/>
      <c r="D282" s="4" t="s">
        <v>65</v>
      </c>
      <c r="E282" s="54"/>
      <c r="F282" s="8" t="s">
        <v>70</v>
      </c>
      <c r="G282" s="16">
        <f>ROUND(0.05*G283,0)</f>
        <v>4</v>
      </c>
      <c r="H282" s="98" t="s">
        <v>124</v>
      </c>
      <c r="I282" s="36">
        <f>C280-(J282*sum(C278:C279))</f>
        <v>0.0005690977573</v>
      </c>
      <c r="J282" s="11">
        <v>756.0</v>
      </c>
      <c r="K282" s="98" t="s">
        <v>122</v>
      </c>
      <c r="L282" s="36"/>
      <c r="M282" s="98" t="s">
        <v>121</v>
      </c>
      <c r="N282" s="36"/>
      <c r="O282" s="98" t="s">
        <v>112</v>
      </c>
      <c r="P282" s="36"/>
      <c r="Q282" s="98" t="s">
        <v>111</v>
      </c>
      <c r="R282" s="36"/>
      <c r="S282" s="98" t="s">
        <v>110</v>
      </c>
      <c r="T282" s="36"/>
      <c r="U282" s="98" t="s">
        <v>109</v>
      </c>
      <c r="V282" s="36"/>
      <c r="W282" s="98" t="s">
        <v>108</v>
      </c>
      <c r="X282" s="36"/>
      <c r="Y282" s="98" t="s">
        <v>107</v>
      </c>
      <c r="Z282" s="36"/>
      <c r="AA282" s="98" t="s">
        <v>105</v>
      </c>
      <c r="AB282" s="36"/>
      <c r="AC282" s="4" t="s">
        <v>84</v>
      </c>
      <c r="AD282" s="36"/>
    </row>
    <row r="283">
      <c r="A283" s="55"/>
      <c r="B283" s="8" t="s">
        <v>69</v>
      </c>
      <c r="C283" s="40">
        <f>$G$1</f>
        <v>0.00002618254545</v>
      </c>
      <c r="D283" s="8" t="s">
        <v>69</v>
      </c>
      <c r="E283" s="99">
        <f>$E$2</f>
        <v>0.00002618254545</v>
      </c>
      <c r="F283" s="8" t="s">
        <v>73</v>
      </c>
      <c r="G283" s="92">
        <f>200-K281</f>
        <v>79</v>
      </c>
      <c r="H283" s="3" t="s">
        <v>69</v>
      </c>
      <c r="I283" s="57">
        <f>$E$2</f>
        <v>0.00002618254545</v>
      </c>
      <c r="J283" s="3"/>
      <c r="K283" s="3" t="s">
        <v>69</v>
      </c>
      <c r="L283" s="120">
        <f>$E$2</f>
        <v>0.00002618254545</v>
      </c>
      <c r="M283" s="3" t="s">
        <v>69</v>
      </c>
      <c r="N283" s="120">
        <f>$E$2</f>
        <v>0.00002618254545</v>
      </c>
      <c r="O283" s="3" t="s">
        <v>69</v>
      </c>
      <c r="P283" s="120">
        <f>$E$2</f>
        <v>0.00002618254545</v>
      </c>
      <c r="Q283" s="3" t="s">
        <v>69</v>
      </c>
      <c r="R283" s="120">
        <f>$E$2</f>
        <v>0.00002618254545</v>
      </c>
      <c r="S283" s="3" t="s">
        <v>69</v>
      </c>
      <c r="T283" s="120">
        <f>$E$2</f>
        <v>0.00002618254545</v>
      </c>
      <c r="U283" s="3" t="s">
        <v>69</v>
      </c>
      <c r="V283" s="120">
        <f>$E$2</f>
        <v>0.00002618254545</v>
      </c>
      <c r="W283" s="3" t="s">
        <v>69</v>
      </c>
      <c r="X283" s="120">
        <f>$E$2</f>
        <v>0.00002618254545</v>
      </c>
      <c r="Y283" s="3" t="s">
        <v>69</v>
      </c>
      <c r="Z283" s="120">
        <f>$E$2</f>
        <v>0.00002618254545</v>
      </c>
      <c r="AA283" s="3" t="s">
        <v>69</v>
      </c>
      <c r="AB283" s="120">
        <f>$E$2</f>
        <v>0.00002618254545</v>
      </c>
      <c r="AC283" s="3" t="s">
        <v>69</v>
      </c>
      <c r="AD283" s="120">
        <f>$E$2</f>
        <v>0.00002618254545</v>
      </c>
    </row>
    <row r="284">
      <c r="B284" s="8" t="s">
        <v>72</v>
      </c>
      <c r="C284" s="40">
        <f>($G$1*((G283-G282)/G282))*$G$5</f>
        <v>0.000000002908506764</v>
      </c>
      <c r="D284" s="8" t="s">
        <v>72</v>
      </c>
      <c r="E284" s="99">
        <f>$E$3</f>
        <v>0.0000000001551203607</v>
      </c>
      <c r="F284" s="58" t="s">
        <v>75</v>
      </c>
      <c r="G284" s="59">
        <f>sum(C283:C286)+sum(C288:C289)</f>
        <v>0.00106089551</v>
      </c>
      <c r="H284" s="3" t="s">
        <v>72</v>
      </c>
      <c r="I284" s="57">
        <f>$E$3</f>
        <v>0.0000000001551203607</v>
      </c>
      <c r="J284" s="3"/>
      <c r="K284" s="3" t="s">
        <v>72</v>
      </c>
      <c r="L284" s="120">
        <f>$E$3</f>
        <v>0.0000000001551203607</v>
      </c>
      <c r="M284" s="3" t="s">
        <v>72</v>
      </c>
      <c r="N284" s="120">
        <f>$E$3</f>
        <v>0.0000000001551203607</v>
      </c>
      <c r="O284" s="3" t="s">
        <v>72</v>
      </c>
      <c r="P284" s="120">
        <f>$E$3</f>
        <v>0.0000000001551203607</v>
      </c>
      <c r="Q284" s="3" t="s">
        <v>72</v>
      </c>
      <c r="R284" s="120">
        <f>$E$3</f>
        <v>0.0000000001551203607</v>
      </c>
      <c r="S284" s="3" t="s">
        <v>72</v>
      </c>
      <c r="T284" s="120">
        <f>$E$3</f>
        <v>0.0000000001551203607</v>
      </c>
      <c r="U284" s="3" t="s">
        <v>72</v>
      </c>
      <c r="V284" s="120">
        <f>$E$3</f>
        <v>0.0000000001551203607</v>
      </c>
      <c r="W284" s="3" t="s">
        <v>72</v>
      </c>
      <c r="X284" s="120">
        <f>$E$3</f>
        <v>0.0000000001551203607</v>
      </c>
      <c r="Y284" s="3" t="s">
        <v>72</v>
      </c>
      <c r="Z284" s="120">
        <f>$E$3</f>
        <v>0.0000000001551203607</v>
      </c>
      <c r="AA284" s="3" t="s">
        <v>72</v>
      </c>
      <c r="AB284" s="120">
        <f>$E$3</f>
        <v>0.0000000001551203607</v>
      </c>
      <c r="AC284" s="3" t="s">
        <v>72</v>
      </c>
      <c r="AD284" s="120">
        <f>$E$3</f>
        <v>0.0000000001551203607</v>
      </c>
    </row>
    <row r="285">
      <c r="A285" s="55"/>
      <c r="B285" s="8" t="s">
        <v>74</v>
      </c>
      <c r="C285" s="40">
        <f>($G$1*((G283-G282)/G282))</f>
        <v>0.0004909227273</v>
      </c>
      <c r="D285" s="8" t="s">
        <v>74</v>
      </c>
      <c r="E285" s="40">
        <f>$G$1</f>
        <v>0.00002618254545</v>
      </c>
      <c r="F285" s="8"/>
      <c r="G285" s="3"/>
      <c r="H285" s="8" t="s">
        <v>74</v>
      </c>
      <c r="I285" s="57">
        <f>$G$1</f>
        <v>0.00002618254545</v>
      </c>
      <c r="J285" s="3"/>
      <c r="K285" s="8" t="s">
        <v>74</v>
      </c>
      <c r="L285" s="120">
        <f>$G$1</f>
        <v>0.00002618254545</v>
      </c>
      <c r="M285" s="8" t="s">
        <v>74</v>
      </c>
      <c r="N285" s="120">
        <f>$G$1</f>
        <v>0.00002618254545</v>
      </c>
      <c r="O285" s="8" t="s">
        <v>74</v>
      </c>
      <c r="P285" s="120">
        <f>$G$1</f>
        <v>0.00002618254545</v>
      </c>
      <c r="Q285" s="8" t="s">
        <v>74</v>
      </c>
      <c r="R285" s="120">
        <f>$G$1</f>
        <v>0.00002618254545</v>
      </c>
      <c r="S285" s="8" t="s">
        <v>74</v>
      </c>
      <c r="T285" s="120">
        <f>$G$1</f>
        <v>0.00002618254545</v>
      </c>
      <c r="U285" s="8" t="s">
        <v>74</v>
      </c>
      <c r="V285" s="120">
        <f>$G$1</f>
        <v>0.00002618254545</v>
      </c>
      <c r="W285" s="8" t="s">
        <v>74</v>
      </c>
      <c r="X285" s="120">
        <f>$G$1</f>
        <v>0.00002618254545</v>
      </c>
      <c r="Y285" s="8" t="s">
        <v>74</v>
      </c>
      <c r="Z285" s="120">
        <f>$G$1</f>
        <v>0.00002618254545</v>
      </c>
      <c r="AA285" s="8" t="s">
        <v>74</v>
      </c>
      <c r="AB285" s="120">
        <f>$G$1</f>
        <v>0.00002618254545</v>
      </c>
      <c r="AC285" s="8" t="s">
        <v>74</v>
      </c>
      <c r="AD285" s="120">
        <f>$G$1</f>
        <v>0.00002618254545</v>
      </c>
    </row>
    <row r="286">
      <c r="A286" s="55"/>
      <c r="B286" s="8" t="s">
        <v>76</v>
      </c>
      <c r="C286" s="40">
        <f>$C$5</f>
        <v>0.0000000003102407215</v>
      </c>
      <c r="D286" s="3"/>
      <c r="E286" s="3"/>
      <c r="F286" s="3"/>
      <c r="G286" s="3"/>
      <c r="H286" s="3"/>
      <c r="I286" s="3"/>
      <c r="J286" s="8"/>
      <c r="K286" s="3"/>
      <c r="L286" s="3"/>
      <c r="M286" s="3"/>
      <c r="N286" s="3"/>
      <c r="O286" s="3"/>
      <c r="P286" s="3"/>
      <c r="Q286" s="3"/>
      <c r="R286" s="3"/>
      <c r="S286" s="3"/>
      <c r="T286" s="3"/>
      <c r="U286" s="3"/>
      <c r="V286" s="3"/>
      <c r="W286" s="3"/>
      <c r="X286" s="3"/>
      <c r="Y286" s="3"/>
      <c r="Z286" s="3"/>
      <c r="AA286" s="3"/>
      <c r="AB286" s="3"/>
      <c r="AC286" s="3"/>
      <c r="AD286" s="3"/>
    </row>
    <row r="287">
      <c r="A287" s="55"/>
      <c r="B287" s="4" t="s">
        <v>77</v>
      </c>
      <c r="C287" s="46">
        <f>(E280-(E278*J282))-sum(C283:C286)</f>
        <v>0.4122063398</v>
      </c>
      <c r="D287" s="4" t="s">
        <v>77</v>
      </c>
      <c r="E287" s="45">
        <f>(E280-(J282*E278))-(sum(E283:E285))</f>
        <v>0.412671083</v>
      </c>
      <c r="F287" s="8"/>
      <c r="G287" s="8"/>
      <c r="H287" s="4" t="s">
        <v>77</v>
      </c>
      <c r="I287" s="49">
        <f>(I282-(sum(I283:I285)*J172))</f>
        <v>-0.06682497388</v>
      </c>
      <c r="J287" s="3"/>
      <c r="K287" s="4" t="s">
        <v>77</v>
      </c>
      <c r="L287" s="49">
        <f>(L280-(sum(L283:L285)+($J282*L288)))</f>
        <v>0.4112128929</v>
      </c>
      <c r="M287" s="4" t="s">
        <v>77</v>
      </c>
      <c r="N287" s="49">
        <f>(N280-(sum(N283:N285)+($J282*N288)))</f>
        <v>0.4112312115</v>
      </c>
      <c r="O287" s="4" t="s">
        <v>77</v>
      </c>
      <c r="P287" s="49">
        <f>(P280-(sum(P283:P285)+($J282*P288)))</f>
        <v>0.4112495301</v>
      </c>
      <c r="Q287" s="4" t="s">
        <v>77</v>
      </c>
      <c r="R287" s="49">
        <f>(R280-(sum(R283:R285)+($J282*R288)))</f>
        <v>0.4112678486</v>
      </c>
      <c r="S287" s="4" t="s">
        <v>77</v>
      </c>
      <c r="T287" s="49">
        <f>(T280-(sum(T283:T285)+($J282*T288)))</f>
        <v>0.4112861672</v>
      </c>
      <c r="U287" s="4" t="s">
        <v>77</v>
      </c>
      <c r="V287" s="49">
        <f>(V280-(sum(V283:V285)+($J282*V288)))</f>
        <v>0.4113044858</v>
      </c>
      <c r="W287" s="4" t="s">
        <v>77</v>
      </c>
      <c r="X287" s="49">
        <f>(X280-(sum(X283:X285)+($J282*X288)))</f>
        <v>0.4113228043</v>
      </c>
      <c r="Y287" s="4" t="s">
        <v>77</v>
      </c>
      <c r="Z287" s="49">
        <f>(Z280-(sum(Z283:Z285)+($J282*Z288)))</f>
        <v>0.4113411229</v>
      </c>
      <c r="AA287" s="4" t="s">
        <v>77</v>
      </c>
      <c r="AB287" s="49">
        <f>(AB280-(sum(AB283:AB285)+($J282*AB288)))</f>
        <v>0.4113594415</v>
      </c>
      <c r="AC287" s="4" t="s">
        <v>77</v>
      </c>
      <c r="AD287" s="49">
        <f>(AD280-(sum(AD283:AD285)+($J282*AD288)))</f>
        <v>0.4113879316</v>
      </c>
    </row>
    <row r="288">
      <c r="A288" s="14">
        <f>A278+J282</f>
        <v>22344</v>
      </c>
      <c r="B288" s="8" t="s">
        <v>80</v>
      </c>
      <c r="C288" s="40">
        <f>($G$1*(((G283-G282)/G282)+1))</f>
        <v>0.0005171052727</v>
      </c>
      <c r="D288" s="8" t="s">
        <v>81</v>
      </c>
      <c r="E288" s="40">
        <f>$E$7</f>
        <v>0.00002618614835</v>
      </c>
      <c r="F288" s="3"/>
      <c r="G288" s="51"/>
      <c r="H288" s="3" t="s">
        <v>81</v>
      </c>
      <c r="I288" s="57">
        <f>$E$7</f>
        <v>0.00002618614835</v>
      </c>
      <c r="J288" s="60"/>
      <c r="K288" s="3" t="s">
        <v>81</v>
      </c>
      <c r="L288" s="120">
        <f>$E$7</f>
        <v>0.00002618614835</v>
      </c>
      <c r="M288" s="3" t="s">
        <v>81</v>
      </c>
      <c r="N288" s="120">
        <f>$E$7</f>
        <v>0.00002618614835</v>
      </c>
      <c r="O288" s="3" t="s">
        <v>81</v>
      </c>
      <c r="P288" s="120">
        <f>$E$7</f>
        <v>0.00002618614835</v>
      </c>
      <c r="Q288" s="3" t="s">
        <v>81</v>
      </c>
      <c r="R288" s="120">
        <f>$E$7</f>
        <v>0.00002618614835</v>
      </c>
      <c r="S288" s="3" t="s">
        <v>81</v>
      </c>
      <c r="T288" s="120">
        <f>$E$7</f>
        <v>0.00002618614835</v>
      </c>
      <c r="U288" s="3" t="s">
        <v>81</v>
      </c>
      <c r="V288" s="120">
        <f>$E$7</f>
        <v>0.00002618614835</v>
      </c>
      <c r="W288" s="3" t="s">
        <v>81</v>
      </c>
      <c r="X288" s="120">
        <f>$E$7</f>
        <v>0.00002618614835</v>
      </c>
      <c r="Y288" s="3" t="s">
        <v>81</v>
      </c>
      <c r="Z288" s="120">
        <f>$E$7</f>
        <v>0.00002618614835</v>
      </c>
      <c r="AA288" s="3" t="s">
        <v>81</v>
      </c>
      <c r="AB288" s="120">
        <f>$E$7</f>
        <v>0.00002618614835</v>
      </c>
      <c r="AC288" s="3" t="s">
        <v>81</v>
      </c>
      <c r="AD288" s="120">
        <f>$E$7</f>
        <v>0.00002618614835</v>
      </c>
    </row>
    <row r="289">
      <c r="B289" s="8" t="s">
        <v>82</v>
      </c>
      <c r="C289" s="40">
        <f>$G$1+((128*5E-11)*(G283-1))</f>
        <v>0.00002668174545</v>
      </c>
      <c r="D289" s="3"/>
      <c r="E289" s="3"/>
      <c r="F289" s="3"/>
      <c r="G289" s="3"/>
      <c r="H289" s="8"/>
      <c r="I289" s="3"/>
      <c r="J289" s="8"/>
      <c r="K289" s="8"/>
      <c r="L289" s="3"/>
      <c r="M289" s="8"/>
      <c r="N289" s="3"/>
      <c r="O289" s="8"/>
      <c r="P289" s="3"/>
      <c r="Q289" s="8"/>
      <c r="R289" s="3"/>
      <c r="S289" s="8"/>
      <c r="T289" s="3"/>
      <c r="U289" s="8"/>
      <c r="V289" s="3"/>
      <c r="W289" s="8"/>
      <c r="X289" s="3"/>
      <c r="Y289" s="8"/>
      <c r="Z289" s="3"/>
      <c r="AA289" s="8"/>
      <c r="AB289" s="3"/>
      <c r="AC289" s="8"/>
      <c r="AD289" s="3"/>
    </row>
    <row r="290">
      <c r="B290" s="4" t="s">
        <v>77</v>
      </c>
      <c r="C290" s="49">
        <f>C287-(sum(C288:C289))</f>
        <v>0.4116625528</v>
      </c>
      <c r="D290" s="4" t="s">
        <v>77</v>
      </c>
      <c r="E290" s="49">
        <f>E287-$E$7</f>
        <v>0.4126448969</v>
      </c>
      <c r="F290" s="8"/>
      <c r="G290" s="3"/>
      <c r="H290" s="61" t="s">
        <v>77</v>
      </c>
      <c r="I290" s="49">
        <f>I287-$E$7</f>
        <v>-0.06685116003</v>
      </c>
      <c r="J290" s="60">
        <f>I290-(I288*42)</f>
        <v>-0.06795097826</v>
      </c>
      <c r="K290" s="61" t="s">
        <v>77</v>
      </c>
      <c r="L290" s="49">
        <f>L287-$E$7</f>
        <v>0.4111867068</v>
      </c>
      <c r="M290" s="61" t="s">
        <v>77</v>
      </c>
      <c r="N290" s="49">
        <f>N287-$E$7</f>
        <v>0.4112050253</v>
      </c>
      <c r="O290" s="61" t="s">
        <v>77</v>
      </c>
      <c r="P290" s="49">
        <f>P287-$E$7</f>
        <v>0.4112233439</v>
      </c>
      <c r="Q290" s="61" t="s">
        <v>77</v>
      </c>
      <c r="R290" s="49">
        <f>R287-$E$7</f>
        <v>0.4112416625</v>
      </c>
      <c r="S290" s="61" t="s">
        <v>77</v>
      </c>
      <c r="T290" s="49">
        <f>T287-$E$7</f>
        <v>0.4112599811</v>
      </c>
      <c r="U290" s="61" t="s">
        <v>77</v>
      </c>
      <c r="V290" s="49">
        <f>V287-$E$7</f>
        <v>0.4112782996</v>
      </c>
      <c r="W290" s="61" t="s">
        <v>77</v>
      </c>
      <c r="X290" s="49">
        <f>X287-$E$7</f>
        <v>0.4112966182</v>
      </c>
      <c r="Y290" s="61" t="s">
        <v>77</v>
      </c>
      <c r="Z290" s="49">
        <f>Z287-$E$7</f>
        <v>0.4113149368</v>
      </c>
      <c r="AA290" s="61" t="s">
        <v>77</v>
      </c>
      <c r="AB290" s="49">
        <f>AB287-$E$7</f>
        <v>0.4113332553</v>
      </c>
      <c r="AC290" s="61" t="s">
        <v>77</v>
      </c>
      <c r="AD290" s="49">
        <f>AD287-$E$7</f>
        <v>0.4113617455</v>
      </c>
    </row>
    <row r="291">
      <c r="J291" s="24" t="s">
        <v>86</v>
      </c>
      <c r="K291" s="24">
        <f>G282+K281</f>
        <v>125</v>
      </c>
    </row>
    <row r="292">
      <c r="A292" s="55"/>
      <c r="B292" s="35" t="s">
        <v>64</v>
      </c>
      <c r="C292" s="3"/>
      <c r="D292" s="4" t="s">
        <v>65</v>
      </c>
      <c r="E292" s="54"/>
      <c r="F292" s="8" t="s">
        <v>70</v>
      </c>
      <c r="G292" s="16">
        <f>ROUND(0.05*G293,0)</f>
        <v>4</v>
      </c>
      <c r="H292" s="98" t="s">
        <v>124</v>
      </c>
      <c r="I292" s="36">
        <f>C290-(J292*sum(C288:C289))</f>
        <v>0.0005595670165</v>
      </c>
      <c r="J292" s="11">
        <v>756.0</v>
      </c>
      <c r="K292" s="98" t="s">
        <v>122</v>
      </c>
      <c r="L292" s="36"/>
      <c r="M292" s="98" t="s">
        <v>121</v>
      </c>
      <c r="N292" s="36"/>
      <c r="O292" s="98" t="s">
        <v>112</v>
      </c>
      <c r="P292" s="36"/>
      <c r="Q292" s="98" t="s">
        <v>111</v>
      </c>
      <c r="R292" s="36"/>
      <c r="S292" s="98" t="s">
        <v>110</v>
      </c>
      <c r="T292" s="36"/>
      <c r="U292" s="98" t="s">
        <v>109</v>
      </c>
      <c r="V292" s="36"/>
      <c r="W292" s="98" t="s">
        <v>108</v>
      </c>
      <c r="X292" s="36"/>
      <c r="Y292" s="98" t="s">
        <v>107</v>
      </c>
      <c r="Z292" s="36"/>
      <c r="AA292" s="98" t="s">
        <v>105</v>
      </c>
      <c r="AB292" s="36"/>
      <c r="AC292" s="4" t="s">
        <v>84</v>
      </c>
      <c r="AD292" s="36"/>
    </row>
    <row r="293">
      <c r="A293" s="55"/>
      <c r="B293" s="8" t="s">
        <v>69</v>
      </c>
      <c r="C293" s="40">
        <f>$G$1</f>
        <v>0.00002618254545</v>
      </c>
      <c r="D293" s="8" t="s">
        <v>69</v>
      </c>
      <c r="E293" s="99">
        <f>$E$2</f>
        <v>0.00002618254545</v>
      </c>
      <c r="F293" s="8" t="s">
        <v>73</v>
      </c>
      <c r="G293" s="92">
        <f>200-K291</f>
        <v>75</v>
      </c>
      <c r="H293" s="3" t="s">
        <v>69</v>
      </c>
      <c r="I293" s="57">
        <f>$E$2</f>
        <v>0.00002618254545</v>
      </c>
      <c r="J293" s="3"/>
      <c r="K293" s="3" t="s">
        <v>69</v>
      </c>
      <c r="L293" s="120">
        <f>$E$2</f>
        <v>0.00002618254545</v>
      </c>
      <c r="M293" s="3" t="s">
        <v>69</v>
      </c>
      <c r="N293" s="120">
        <f>$E$2</f>
        <v>0.00002618254545</v>
      </c>
      <c r="O293" s="3" t="s">
        <v>69</v>
      </c>
      <c r="P293" s="120">
        <f>$E$2</f>
        <v>0.00002618254545</v>
      </c>
      <c r="Q293" s="3" t="s">
        <v>69</v>
      </c>
      <c r="R293" s="120">
        <f>$E$2</f>
        <v>0.00002618254545</v>
      </c>
      <c r="S293" s="3" t="s">
        <v>69</v>
      </c>
      <c r="T293" s="120">
        <f>$E$2</f>
        <v>0.00002618254545</v>
      </c>
      <c r="U293" s="3" t="s">
        <v>69</v>
      </c>
      <c r="V293" s="120">
        <f>$E$2</f>
        <v>0.00002618254545</v>
      </c>
      <c r="W293" s="3" t="s">
        <v>69</v>
      </c>
      <c r="X293" s="120">
        <f>$E$2</f>
        <v>0.00002618254545</v>
      </c>
      <c r="Y293" s="3" t="s">
        <v>69</v>
      </c>
      <c r="Z293" s="120">
        <f>$E$2</f>
        <v>0.00002618254545</v>
      </c>
      <c r="AA293" s="3" t="s">
        <v>69</v>
      </c>
      <c r="AB293" s="120">
        <f>$E$2</f>
        <v>0.00002618254545</v>
      </c>
      <c r="AC293" s="3" t="s">
        <v>69</v>
      </c>
      <c r="AD293" s="120">
        <f>$E$2</f>
        <v>0.00002618254545</v>
      </c>
    </row>
    <row r="294">
      <c r="B294" s="8" t="s">
        <v>72</v>
      </c>
      <c r="C294" s="40">
        <f>($G$1*((G293-G292)/G292))*$G$5</f>
        <v>0.000000002753386403</v>
      </c>
      <c r="D294" s="8" t="s">
        <v>72</v>
      </c>
      <c r="E294" s="99">
        <f>$E$3</f>
        <v>0.0000000001551203607</v>
      </c>
      <c r="F294" s="58" t="s">
        <v>75</v>
      </c>
      <c r="G294" s="59">
        <f>sum(C293:C296)+sum(C298:C299)</f>
        <v>0.001008504664</v>
      </c>
      <c r="H294" s="3" t="s">
        <v>72</v>
      </c>
      <c r="I294" s="57">
        <f>$E$3</f>
        <v>0.0000000001551203607</v>
      </c>
      <c r="J294" s="3"/>
      <c r="K294" s="3" t="s">
        <v>72</v>
      </c>
      <c r="L294" s="120">
        <f>$E$3</f>
        <v>0.0000000001551203607</v>
      </c>
      <c r="M294" s="3" t="s">
        <v>72</v>
      </c>
      <c r="N294" s="120">
        <f>$E$3</f>
        <v>0.0000000001551203607</v>
      </c>
      <c r="O294" s="3" t="s">
        <v>72</v>
      </c>
      <c r="P294" s="120">
        <f>$E$3</f>
        <v>0.0000000001551203607</v>
      </c>
      <c r="Q294" s="3" t="s">
        <v>72</v>
      </c>
      <c r="R294" s="120">
        <f>$E$3</f>
        <v>0.0000000001551203607</v>
      </c>
      <c r="S294" s="3" t="s">
        <v>72</v>
      </c>
      <c r="T294" s="120">
        <f>$E$3</f>
        <v>0.0000000001551203607</v>
      </c>
      <c r="U294" s="3" t="s">
        <v>72</v>
      </c>
      <c r="V294" s="120">
        <f>$E$3</f>
        <v>0.0000000001551203607</v>
      </c>
      <c r="W294" s="3" t="s">
        <v>72</v>
      </c>
      <c r="X294" s="120">
        <f>$E$3</f>
        <v>0.0000000001551203607</v>
      </c>
      <c r="Y294" s="3" t="s">
        <v>72</v>
      </c>
      <c r="Z294" s="120">
        <f>$E$3</f>
        <v>0.0000000001551203607</v>
      </c>
      <c r="AA294" s="3" t="s">
        <v>72</v>
      </c>
      <c r="AB294" s="120">
        <f>$E$3</f>
        <v>0.0000000001551203607</v>
      </c>
      <c r="AC294" s="3" t="s">
        <v>72</v>
      </c>
      <c r="AD294" s="120">
        <f>$E$3</f>
        <v>0.0000000001551203607</v>
      </c>
    </row>
    <row r="295">
      <c r="A295" s="55"/>
      <c r="B295" s="8" t="s">
        <v>74</v>
      </c>
      <c r="C295" s="40">
        <f>($G$1*((G293-G292)/G292))</f>
        <v>0.0004647401818</v>
      </c>
      <c r="D295" s="8" t="s">
        <v>74</v>
      </c>
      <c r="E295" s="40">
        <f>$G$1</f>
        <v>0.00002618254545</v>
      </c>
      <c r="F295" s="8"/>
      <c r="G295" s="3"/>
      <c r="H295" s="8" t="s">
        <v>74</v>
      </c>
      <c r="I295" s="57">
        <f>$G$1</f>
        <v>0.00002618254545</v>
      </c>
      <c r="J295" s="3"/>
      <c r="K295" s="8" t="s">
        <v>74</v>
      </c>
      <c r="L295" s="120">
        <f>$G$1</f>
        <v>0.00002618254545</v>
      </c>
      <c r="M295" s="8" t="s">
        <v>74</v>
      </c>
      <c r="N295" s="120">
        <f>$G$1</f>
        <v>0.00002618254545</v>
      </c>
      <c r="O295" s="8" t="s">
        <v>74</v>
      </c>
      <c r="P295" s="120">
        <f>$G$1</f>
        <v>0.00002618254545</v>
      </c>
      <c r="Q295" s="8" t="s">
        <v>74</v>
      </c>
      <c r="R295" s="120">
        <f>$G$1</f>
        <v>0.00002618254545</v>
      </c>
      <c r="S295" s="8" t="s">
        <v>74</v>
      </c>
      <c r="T295" s="120">
        <f>$G$1</f>
        <v>0.00002618254545</v>
      </c>
      <c r="U295" s="8" t="s">
        <v>74</v>
      </c>
      <c r="V295" s="120">
        <f>$G$1</f>
        <v>0.00002618254545</v>
      </c>
      <c r="W295" s="8" t="s">
        <v>74</v>
      </c>
      <c r="X295" s="120">
        <f>$G$1</f>
        <v>0.00002618254545</v>
      </c>
      <c r="Y295" s="8" t="s">
        <v>74</v>
      </c>
      <c r="Z295" s="120">
        <f>$G$1</f>
        <v>0.00002618254545</v>
      </c>
      <c r="AA295" s="8" t="s">
        <v>74</v>
      </c>
      <c r="AB295" s="120">
        <f>$G$1</f>
        <v>0.00002618254545</v>
      </c>
      <c r="AC295" s="8" t="s">
        <v>74</v>
      </c>
      <c r="AD295" s="120">
        <f>$G$1</f>
        <v>0.00002618254545</v>
      </c>
    </row>
    <row r="296">
      <c r="A296" s="55"/>
      <c r="B296" s="8" t="s">
        <v>76</v>
      </c>
      <c r="C296" s="40">
        <f>$C$5</f>
        <v>0.0000000003102407215</v>
      </c>
      <c r="D296" s="3"/>
      <c r="E296" s="3"/>
      <c r="F296" s="3"/>
      <c r="G296" s="3"/>
      <c r="H296" s="3"/>
      <c r="I296" s="3"/>
      <c r="J296" s="8"/>
      <c r="K296" s="3"/>
      <c r="L296" s="3"/>
      <c r="M296" s="3"/>
      <c r="N296" s="3"/>
      <c r="O296" s="3"/>
      <c r="P296" s="3"/>
      <c r="Q296" s="3"/>
      <c r="R296" s="3"/>
      <c r="S296" s="3"/>
      <c r="T296" s="3"/>
      <c r="U296" s="3"/>
      <c r="V296" s="3"/>
      <c r="W296" s="3"/>
      <c r="X296" s="3"/>
      <c r="Y296" s="3"/>
      <c r="Z296" s="3"/>
      <c r="AA296" s="3"/>
      <c r="AB296" s="3"/>
      <c r="AC296" s="3"/>
      <c r="AD296" s="3"/>
    </row>
    <row r="297">
      <c r="A297" s="55"/>
      <c r="B297" s="4" t="s">
        <v>77</v>
      </c>
      <c r="C297" s="46">
        <f>(E290-(E288*J292))-sum(C293:C296)</f>
        <v>0.3923572429</v>
      </c>
      <c r="D297" s="4" t="s">
        <v>77</v>
      </c>
      <c r="E297" s="45">
        <f>(E290-(J292*E288))-(sum(E293:E295))</f>
        <v>0.3927958035</v>
      </c>
      <c r="F297" s="8"/>
      <c r="G297" s="8"/>
      <c r="H297" s="4" t="s">
        <v>77</v>
      </c>
      <c r="I297" s="49">
        <f>(I292-(sum(I293:I295)*J182))</f>
        <v>-0.06683450462</v>
      </c>
      <c r="J297" s="3"/>
      <c r="K297" s="4" t="s">
        <v>77</v>
      </c>
      <c r="L297" s="49">
        <f>(L290-(sum(L293:L295)+($J292*L298)))</f>
        <v>0.3913376134</v>
      </c>
      <c r="M297" s="4" t="s">
        <v>77</v>
      </c>
      <c r="N297" s="49">
        <f>(N290-(sum(N293:N295)+($J292*N298)))</f>
        <v>0.3913559319</v>
      </c>
      <c r="O297" s="4" t="s">
        <v>77</v>
      </c>
      <c r="P297" s="49">
        <f>(P290-(sum(P293:P295)+($J292*P298)))</f>
        <v>0.3913742505</v>
      </c>
      <c r="Q297" s="4" t="s">
        <v>77</v>
      </c>
      <c r="R297" s="49">
        <f>(R290-(sum(R293:R295)+($J292*R298)))</f>
        <v>0.3913925691</v>
      </c>
      <c r="S297" s="4" t="s">
        <v>77</v>
      </c>
      <c r="T297" s="49">
        <f>(T290-(sum(T293:T295)+($J292*T298)))</f>
        <v>0.3914108877</v>
      </c>
      <c r="U297" s="4" t="s">
        <v>77</v>
      </c>
      <c r="V297" s="49">
        <f>(V290-(sum(V293:V295)+($J292*V298)))</f>
        <v>0.3914292062</v>
      </c>
      <c r="W297" s="4" t="s">
        <v>77</v>
      </c>
      <c r="X297" s="49">
        <f>(X290-(sum(X293:X295)+($J292*X298)))</f>
        <v>0.3914475248</v>
      </c>
      <c r="Y297" s="4" t="s">
        <v>77</v>
      </c>
      <c r="Z297" s="49">
        <f>(Z290-(sum(Z293:Z295)+($J292*Z298)))</f>
        <v>0.3914658434</v>
      </c>
      <c r="AA297" s="4" t="s">
        <v>77</v>
      </c>
      <c r="AB297" s="49">
        <f>(AB290-(sum(AB293:AB295)+($J292*AB298)))</f>
        <v>0.3914841619</v>
      </c>
      <c r="AC297" s="4" t="s">
        <v>77</v>
      </c>
      <c r="AD297" s="49">
        <f>(AD290-(sum(AD293:AD295)+($J292*AD298)))</f>
        <v>0.3915126521</v>
      </c>
    </row>
    <row r="298">
      <c r="A298" s="14">
        <f>A288+J292</f>
        <v>23100</v>
      </c>
      <c r="B298" s="8" t="s">
        <v>80</v>
      </c>
      <c r="C298" s="40">
        <f>($G$1*(((G293-G292)/G292)+1))</f>
        <v>0.0004909227273</v>
      </c>
      <c r="D298" s="8" t="s">
        <v>81</v>
      </c>
      <c r="E298" s="40">
        <f>$E$7</f>
        <v>0.00002618614835</v>
      </c>
      <c r="F298" s="3"/>
      <c r="G298" s="51"/>
      <c r="H298" s="3" t="s">
        <v>81</v>
      </c>
      <c r="I298" s="57">
        <f>$E$7</f>
        <v>0.00002618614835</v>
      </c>
      <c r="J298" s="60"/>
      <c r="K298" s="3" t="s">
        <v>81</v>
      </c>
      <c r="L298" s="120">
        <f>$E$7</f>
        <v>0.00002618614835</v>
      </c>
      <c r="M298" s="3" t="s">
        <v>81</v>
      </c>
      <c r="N298" s="120">
        <f>$E$7</f>
        <v>0.00002618614835</v>
      </c>
      <c r="O298" s="3" t="s">
        <v>81</v>
      </c>
      <c r="P298" s="120">
        <f>$E$7</f>
        <v>0.00002618614835</v>
      </c>
      <c r="Q298" s="3" t="s">
        <v>81</v>
      </c>
      <c r="R298" s="120">
        <f>$E$7</f>
        <v>0.00002618614835</v>
      </c>
      <c r="S298" s="3" t="s">
        <v>81</v>
      </c>
      <c r="T298" s="120">
        <f>$E$7</f>
        <v>0.00002618614835</v>
      </c>
      <c r="U298" s="3" t="s">
        <v>81</v>
      </c>
      <c r="V298" s="120">
        <f>$E$7</f>
        <v>0.00002618614835</v>
      </c>
      <c r="W298" s="3" t="s">
        <v>81</v>
      </c>
      <c r="X298" s="120">
        <f>$E$7</f>
        <v>0.00002618614835</v>
      </c>
      <c r="Y298" s="3" t="s">
        <v>81</v>
      </c>
      <c r="Z298" s="120">
        <f>$E$7</f>
        <v>0.00002618614835</v>
      </c>
      <c r="AA298" s="3" t="s">
        <v>81</v>
      </c>
      <c r="AB298" s="120">
        <f>$E$7</f>
        <v>0.00002618614835</v>
      </c>
      <c r="AC298" s="3" t="s">
        <v>81</v>
      </c>
      <c r="AD298" s="120">
        <f>$E$7</f>
        <v>0.00002618614835</v>
      </c>
    </row>
    <row r="299">
      <c r="B299" s="8" t="s">
        <v>82</v>
      </c>
      <c r="C299" s="40">
        <f>$G$1+((128*5E-11)*(G293-1))</f>
        <v>0.00002665614545</v>
      </c>
      <c r="D299" s="3"/>
      <c r="E299" s="3"/>
      <c r="F299" s="3"/>
      <c r="G299" s="3"/>
      <c r="H299" s="8"/>
      <c r="I299" s="3"/>
      <c r="J299" s="8"/>
      <c r="K299" s="8"/>
      <c r="L299" s="3"/>
      <c r="M299" s="8"/>
      <c r="N299" s="3"/>
      <c r="O299" s="8"/>
      <c r="P299" s="3"/>
      <c r="Q299" s="8"/>
      <c r="R299" s="3"/>
      <c r="S299" s="8"/>
      <c r="T299" s="3"/>
      <c r="U299" s="8"/>
      <c r="V299" s="3"/>
      <c r="W299" s="8"/>
      <c r="X299" s="3"/>
      <c r="Y299" s="8"/>
      <c r="Z299" s="3"/>
      <c r="AA299" s="8"/>
      <c r="AB299" s="3"/>
      <c r="AC299" s="8"/>
      <c r="AD299" s="3"/>
    </row>
    <row r="300">
      <c r="B300" s="4" t="s">
        <v>77</v>
      </c>
      <c r="C300" s="49">
        <f>C297-(sum(C298:C299))</f>
        <v>0.3918396641</v>
      </c>
      <c r="D300" s="4" t="s">
        <v>77</v>
      </c>
      <c r="E300" s="49">
        <f>E297-$E$7</f>
        <v>0.3927696173</v>
      </c>
      <c r="F300" s="8"/>
      <c r="G300" s="3"/>
      <c r="H300" s="61" t="s">
        <v>77</v>
      </c>
      <c r="I300" s="49">
        <f>I297-$E$7</f>
        <v>-0.06686069077</v>
      </c>
      <c r="J300" s="60">
        <f>I300-(I298*42)</f>
        <v>-0.067960509</v>
      </c>
      <c r="K300" s="61" t="s">
        <v>77</v>
      </c>
      <c r="L300" s="49">
        <f>L297-$E$7</f>
        <v>0.3913114272</v>
      </c>
      <c r="M300" s="61" t="s">
        <v>77</v>
      </c>
      <c r="N300" s="49">
        <f>N297-$E$7</f>
        <v>0.3913297458</v>
      </c>
      <c r="O300" s="61" t="s">
        <v>77</v>
      </c>
      <c r="P300" s="49">
        <f>P297-$E$7</f>
        <v>0.3913480644</v>
      </c>
      <c r="Q300" s="61" t="s">
        <v>77</v>
      </c>
      <c r="R300" s="49">
        <f>R297-$E$7</f>
        <v>0.3913663829</v>
      </c>
      <c r="S300" s="61" t="s">
        <v>77</v>
      </c>
      <c r="T300" s="49">
        <f>T297-$E$7</f>
        <v>0.3913847015</v>
      </c>
      <c r="U300" s="61" t="s">
        <v>77</v>
      </c>
      <c r="V300" s="49">
        <f>V297-$E$7</f>
        <v>0.3914030201</v>
      </c>
      <c r="W300" s="61" t="s">
        <v>77</v>
      </c>
      <c r="X300" s="49">
        <f>X297-$E$7</f>
        <v>0.3914213386</v>
      </c>
      <c r="Y300" s="61" t="s">
        <v>77</v>
      </c>
      <c r="Z300" s="49">
        <f>Z297-$E$7</f>
        <v>0.3914396572</v>
      </c>
      <c r="AA300" s="61" t="s">
        <v>77</v>
      </c>
      <c r="AB300" s="49">
        <f>AB297-$E$7</f>
        <v>0.3914579758</v>
      </c>
      <c r="AC300" s="61" t="s">
        <v>77</v>
      </c>
      <c r="AD300" s="49">
        <f>AD297-$E$7</f>
        <v>0.3914864659</v>
      </c>
    </row>
    <row r="301">
      <c r="J301" s="24" t="s">
        <v>86</v>
      </c>
      <c r="K301" s="24">
        <f>G292+K291</f>
        <v>129</v>
      </c>
    </row>
    <row r="302">
      <c r="A302" s="55"/>
      <c r="B302" s="35" t="s">
        <v>64</v>
      </c>
      <c r="C302" s="3"/>
      <c r="D302" s="4" t="s">
        <v>65</v>
      </c>
      <c r="E302" s="54"/>
      <c r="F302" s="8" t="s">
        <v>70</v>
      </c>
      <c r="G302" s="16">
        <f>ROUND(0.05*G303,0)</f>
        <v>4</v>
      </c>
      <c r="H302" s="98" t="s">
        <v>124</v>
      </c>
      <c r="I302" s="36">
        <f>C300-(J302*sum(C298:C299))</f>
        <v>0.0005500362758</v>
      </c>
      <c r="J302" s="11">
        <v>756.0</v>
      </c>
      <c r="K302" s="98" t="s">
        <v>122</v>
      </c>
      <c r="L302" s="36"/>
      <c r="M302" s="98" t="s">
        <v>121</v>
      </c>
      <c r="N302" s="36"/>
      <c r="O302" s="98" t="s">
        <v>112</v>
      </c>
      <c r="P302" s="36"/>
      <c r="Q302" s="98" t="s">
        <v>111</v>
      </c>
      <c r="R302" s="36"/>
      <c r="S302" s="98" t="s">
        <v>110</v>
      </c>
      <c r="T302" s="36"/>
      <c r="U302" s="98" t="s">
        <v>109</v>
      </c>
      <c r="V302" s="36"/>
      <c r="W302" s="98" t="s">
        <v>108</v>
      </c>
      <c r="X302" s="36"/>
      <c r="Y302" s="98" t="s">
        <v>107</v>
      </c>
      <c r="Z302" s="36"/>
      <c r="AA302" s="98" t="s">
        <v>105</v>
      </c>
      <c r="AB302" s="36"/>
      <c r="AC302" s="4" t="s">
        <v>84</v>
      </c>
      <c r="AD302" s="36"/>
    </row>
    <row r="303">
      <c r="A303" s="55"/>
      <c r="B303" s="8" t="s">
        <v>69</v>
      </c>
      <c r="C303" s="40">
        <f>$G$1</f>
        <v>0.00002618254545</v>
      </c>
      <c r="D303" s="8" t="s">
        <v>69</v>
      </c>
      <c r="E303" s="99">
        <f>$E$2</f>
        <v>0.00002618254545</v>
      </c>
      <c r="F303" s="8" t="s">
        <v>73</v>
      </c>
      <c r="G303" s="92">
        <f>200-K301</f>
        <v>71</v>
      </c>
      <c r="H303" s="3" t="s">
        <v>69</v>
      </c>
      <c r="I303" s="57">
        <f>$E$2</f>
        <v>0.00002618254545</v>
      </c>
      <c r="J303" s="3"/>
      <c r="K303" s="3" t="s">
        <v>69</v>
      </c>
      <c r="L303" s="120">
        <f>$E$2</f>
        <v>0.00002618254545</v>
      </c>
      <c r="M303" s="3" t="s">
        <v>69</v>
      </c>
      <c r="N303" s="120">
        <f>$E$2</f>
        <v>0.00002618254545</v>
      </c>
      <c r="O303" s="3" t="s">
        <v>69</v>
      </c>
      <c r="P303" s="120">
        <f>$E$2</f>
        <v>0.00002618254545</v>
      </c>
      <c r="Q303" s="3" t="s">
        <v>69</v>
      </c>
      <c r="R303" s="120">
        <f>$E$2</f>
        <v>0.00002618254545</v>
      </c>
      <c r="S303" s="3" t="s">
        <v>69</v>
      </c>
      <c r="T303" s="120">
        <f>$E$2</f>
        <v>0.00002618254545</v>
      </c>
      <c r="U303" s="3" t="s">
        <v>69</v>
      </c>
      <c r="V303" s="120">
        <f>$E$2</f>
        <v>0.00002618254545</v>
      </c>
      <c r="W303" s="3" t="s">
        <v>69</v>
      </c>
      <c r="X303" s="120">
        <f>$E$2</f>
        <v>0.00002618254545</v>
      </c>
      <c r="Y303" s="3" t="s">
        <v>69</v>
      </c>
      <c r="Z303" s="120">
        <f>$E$2</f>
        <v>0.00002618254545</v>
      </c>
      <c r="AA303" s="3" t="s">
        <v>69</v>
      </c>
      <c r="AB303" s="120">
        <f>$E$2</f>
        <v>0.00002618254545</v>
      </c>
      <c r="AC303" s="3" t="s">
        <v>69</v>
      </c>
      <c r="AD303" s="120">
        <f>$E$2</f>
        <v>0.00002618254545</v>
      </c>
    </row>
    <row r="304">
      <c r="B304" s="8" t="s">
        <v>72</v>
      </c>
      <c r="C304" s="40">
        <f>($G$1*((G303-G302)/G302))*$G$5</f>
        <v>0.000000002598266042</v>
      </c>
      <c r="D304" s="8" t="s">
        <v>72</v>
      </c>
      <c r="E304" s="99">
        <f>$E$3</f>
        <v>0.0000000001551203607</v>
      </c>
      <c r="F304" s="58" t="s">
        <v>75</v>
      </c>
      <c r="G304" s="59">
        <f>sum(C303:C306)+sum(C308:C309)</f>
        <v>0.0009561138176</v>
      </c>
      <c r="H304" s="3" t="s">
        <v>72</v>
      </c>
      <c r="I304" s="57">
        <f>$E$3</f>
        <v>0.0000000001551203607</v>
      </c>
      <c r="J304" s="3"/>
      <c r="K304" s="3" t="s">
        <v>72</v>
      </c>
      <c r="L304" s="120">
        <f>$E$3</f>
        <v>0.0000000001551203607</v>
      </c>
      <c r="M304" s="3" t="s">
        <v>72</v>
      </c>
      <c r="N304" s="120">
        <f>$E$3</f>
        <v>0.0000000001551203607</v>
      </c>
      <c r="O304" s="3" t="s">
        <v>72</v>
      </c>
      <c r="P304" s="120">
        <f>$E$3</f>
        <v>0.0000000001551203607</v>
      </c>
      <c r="Q304" s="3" t="s">
        <v>72</v>
      </c>
      <c r="R304" s="120">
        <f>$E$3</f>
        <v>0.0000000001551203607</v>
      </c>
      <c r="S304" s="3" t="s">
        <v>72</v>
      </c>
      <c r="T304" s="120">
        <f>$E$3</f>
        <v>0.0000000001551203607</v>
      </c>
      <c r="U304" s="3" t="s">
        <v>72</v>
      </c>
      <c r="V304" s="120">
        <f>$E$3</f>
        <v>0.0000000001551203607</v>
      </c>
      <c r="W304" s="3" t="s">
        <v>72</v>
      </c>
      <c r="X304" s="120">
        <f>$E$3</f>
        <v>0.0000000001551203607</v>
      </c>
      <c r="Y304" s="3" t="s">
        <v>72</v>
      </c>
      <c r="Z304" s="120">
        <f>$E$3</f>
        <v>0.0000000001551203607</v>
      </c>
      <c r="AA304" s="3" t="s">
        <v>72</v>
      </c>
      <c r="AB304" s="120">
        <f>$E$3</f>
        <v>0.0000000001551203607</v>
      </c>
      <c r="AC304" s="3" t="s">
        <v>72</v>
      </c>
      <c r="AD304" s="120">
        <f>$E$3</f>
        <v>0.0000000001551203607</v>
      </c>
    </row>
    <row r="305">
      <c r="A305" s="55"/>
      <c r="B305" s="8" t="s">
        <v>74</v>
      </c>
      <c r="C305" s="40">
        <f>($G$1*((G303-G302)/G302))</f>
        <v>0.0004385576364</v>
      </c>
      <c r="D305" s="8" t="s">
        <v>74</v>
      </c>
      <c r="E305" s="40">
        <f>$G$1</f>
        <v>0.00002618254545</v>
      </c>
      <c r="F305" s="8"/>
      <c r="G305" s="3"/>
      <c r="H305" s="8" t="s">
        <v>74</v>
      </c>
      <c r="I305" s="57">
        <f>$G$1</f>
        <v>0.00002618254545</v>
      </c>
      <c r="J305" s="3"/>
      <c r="K305" s="8" t="s">
        <v>74</v>
      </c>
      <c r="L305" s="120">
        <f>$G$1</f>
        <v>0.00002618254545</v>
      </c>
      <c r="M305" s="8" t="s">
        <v>74</v>
      </c>
      <c r="N305" s="120">
        <f>$G$1</f>
        <v>0.00002618254545</v>
      </c>
      <c r="O305" s="8" t="s">
        <v>74</v>
      </c>
      <c r="P305" s="120">
        <f>$G$1</f>
        <v>0.00002618254545</v>
      </c>
      <c r="Q305" s="8" t="s">
        <v>74</v>
      </c>
      <c r="R305" s="120">
        <f>$G$1</f>
        <v>0.00002618254545</v>
      </c>
      <c r="S305" s="8" t="s">
        <v>74</v>
      </c>
      <c r="T305" s="120">
        <f>$G$1</f>
        <v>0.00002618254545</v>
      </c>
      <c r="U305" s="8" t="s">
        <v>74</v>
      </c>
      <c r="V305" s="120">
        <f>$G$1</f>
        <v>0.00002618254545</v>
      </c>
      <c r="W305" s="8" t="s">
        <v>74</v>
      </c>
      <c r="X305" s="120">
        <f>$G$1</f>
        <v>0.00002618254545</v>
      </c>
      <c r="Y305" s="8" t="s">
        <v>74</v>
      </c>
      <c r="Z305" s="120">
        <f>$G$1</f>
        <v>0.00002618254545</v>
      </c>
      <c r="AA305" s="8" t="s">
        <v>74</v>
      </c>
      <c r="AB305" s="120">
        <f>$G$1</f>
        <v>0.00002618254545</v>
      </c>
      <c r="AC305" s="8" t="s">
        <v>74</v>
      </c>
      <c r="AD305" s="120">
        <f>$G$1</f>
        <v>0.00002618254545</v>
      </c>
    </row>
    <row r="306">
      <c r="A306" s="55"/>
      <c r="B306" s="8" t="s">
        <v>76</v>
      </c>
      <c r="C306" s="40">
        <f>$C$5</f>
        <v>0.0000000003102407215</v>
      </c>
      <c r="D306" s="3"/>
      <c r="E306" s="3"/>
      <c r="F306" s="3"/>
      <c r="G306" s="3"/>
      <c r="H306" s="3"/>
      <c r="I306" s="3"/>
      <c r="J306" s="8"/>
      <c r="K306" s="3"/>
      <c r="L306" s="3"/>
      <c r="M306" s="3"/>
      <c r="N306" s="3"/>
      <c r="O306" s="3"/>
      <c r="P306" s="3"/>
      <c r="Q306" s="3"/>
      <c r="R306" s="3"/>
      <c r="S306" s="3"/>
      <c r="T306" s="3"/>
      <c r="U306" s="3"/>
      <c r="V306" s="3"/>
      <c r="W306" s="3"/>
      <c r="X306" s="3"/>
      <c r="Y306" s="3"/>
      <c r="Z306" s="3"/>
      <c r="AA306" s="3"/>
      <c r="AB306" s="3"/>
      <c r="AC306" s="3"/>
      <c r="AD306" s="3"/>
    </row>
    <row r="307">
      <c r="A307" s="55"/>
      <c r="B307" s="4" t="s">
        <v>77</v>
      </c>
      <c r="C307" s="46">
        <f>(E300-(E298*J302))-sum(C303:C306)</f>
        <v>0.3725081461</v>
      </c>
      <c r="D307" s="4" t="s">
        <v>77</v>
      </c>
      <c r="E307" s="45">
        <f>(E300-(J302*E298))-(sum(E303:E305))</f>
        <v>0.3729205239</v>
      </c>
      <c r="F307" s="8"/>
      <c r="G307" s="8"/>
      <c r="H307" s="4" t="s">
        <v>77</v>
      </c>
      <c r="I307" s="49">
        <f>(I302-(sum(I303:I305)*J192))</f>
        <v>-0.06684403536</v>
      </c>
      <c r="J307" s="3"/>
      <c r="K307" s="4" t="s">
        <v>77</v>
      </c>
      <c r="L307" s="49">
        <f>(L300-(sum(L303:L305)+($J302*L308)))</f>
        <v>0.3714623338</v>
      </c>
      <c r="M307" s="4" t="s">
        <v>77</v>
      </c>
      <c r="N307" s="49">
        <f>(N300-(sum(N303:N305)+($J302*N308)))</f>
        <v>0.3714806524</v>
      </c>
      <c r="O307" s="4" t="s">
        <v>77</v>
      </c>
      <c r="P307" s="49">
        <f>(P300-(sum(P303:P305)+($J302*P308)))</f>
        <v>0.371498971</v>
      </c>
      <c r="Q307" s="4" t="s">
        <v>77</v>
      </c>
      <c r="R307" s="49">
        <f>(R300-(sum(R303:R305)+($J302*R308)))</f>
        <v>0.3715172895</v>
      </c>
      <c r="S307" s="4" t="s">
        <v>77</v>
      </c>
      <c r="T307" s="49">
        <f>(T300-(sum(T303:T305)+($J302*T308)))</f>
        <v>0.3715356081</v>
      </c>
      <c r="U307" s="4" t="s">
        <v>77</v>
      </c>
      <c r="V307" s="49">
        <f>(V300-(sum(V303:V305)+($J302*V308)))</f>
        <v>0.3715539267</v>
      </c>
      <c r="W307" s="4" t="s">
        <v>77</v>
      </c>
      <c r="X307" s="49">
        <f>(X300-(sum(X303:X305)+($J302*X308)))</f>
        <v>0.3715722452</v>
      </c>
      <c r="Y307" s="4" t="s">
        <v>77</v>
      </c>
      <c r="Z307" s="49">
        <f>(Z300-(sum(Z303:Z305)+($J302*Z308)))</f>
        <v>0.3715905638</v>
      </c>
      <c r="AA307" s="4" t="s">
        <v>77</v>
      </c>
      <c r="AB307" s="49">
        <f>(AB300-(sum(AB303:AB305)+($J302*AB308)))</f>
        <v>0.3716088824</v>
      </c>
      <c r="AC307" s="4" t="s">
        <v>77</v>
      </c>
      <c r="AD307" s="49">
        <f>(AD300-(sum(AD303:AD305)+($J302*AD308)))</f>
        <v>0.3716373725</v>
      </c>
    </row>
    <row r="308">
      <c r="A308" s="14">
        <f>A298+J302</f>
        <v>23856</v>
      </c>
      <c r="B308" s="8" t="s">
        <v>80</v>
      </c>
      <c r="C308" s="40">
        <f>($G$1*(((G303-G302)/G302)+1))</f>
        <v>0.0004647401818</v>
      </c>
      <c r="D308" s="8" t="s">
        <v>81</v>
      </c>
      <c r="E308" s="40">
        <f>$E$7</f>
        <v>0.00002618614835</v>
      </c>
      <c r="F308" s="3"/>
      <c r="G308" s="51"/>
      <c r="H308" s="3" t="s">
        <v>81</v>
      </c>
      <c r="I308" s="57">
        <f>$E$7</f>
        <v>0.00002618614835</v>
      </c>
      <c r="J308" s="60"/>
      <c r="K308" s="3" t="s">
        <v>81</v>
      </c>
      <c r="L308" s="120">
        <f>$E$7</f>
        <v>0.00002618614835</v>
      </c>
      <c r="M308" s="3" t="s">
        <v>81</v>
      </c>
      <c r="N308" s="120">
        <f>$E$7</f>
        <v>0.00002618614835</v>
      </c>
      <c r="O308" s="3" t="s">
        <v>81</v>
      </c>
      <c r="P308" s="120">
        <f>$E$7</f>
        <v>0.00002618614835</v>
      </c>
      <c r="Q308" s="3" t="s">
        <v>81</v>
      </c>
      <c r="R308" s="120">
        <f>$E$7</f>
        <v>0.00002618614835</v>
      </c>
      <c r="S308" s="3" t="s">
        <v>81</v>
      </c>
      <c r="T308" s="120">
        <f>$E$7</f>
        <v>0.00002618614835</v>
      </c>
      <c r="U308" s="3" t="s">
        <v>81</v>
      </c>
      <c r="V308" s="120">
        <f>$E$7</f>
        <v>0.00002618614835</v>
      </c>
      <c r="W308" s="3" t="s">
        <v>81</v>
      </c>
      <c r="X308" s="120">
        <f>$E$7</f>
        <v>0.00002618614835</v>
      </c>
      <c r="Y308" s="3" t="s">
        <v>81</v>
      </c>
      <c r="Z308" s="120">
        <f>$E$7</f>
        <v>0.00002618614835</v>
      </c>
      <c r="AA308" s="3" t="s">
        <v>81</v>
      </c>
      <c r="AB308" s="120">
        <f>$E$7</f>
        <v>0.00002618614835</v>
      </c>
      <c r="AC308" s="3" t="s">
        <v>81</v>
      </c>
      <c r="AD308" s="120">
        <f>$E$7</f>
        <v>0.00002618614835</v>
      </c>
    </row>
    <row r="309">
      <c r="B309" s="8" t="s">
        <v>82</v>
      </c>
      <c r="C309" s="40">
        <f>$G$1+((128*5E-11)*(G303-1))</f>
        <v>0.00002663054545</v>
      </c>
      <c r="D309" s="3"/>
      <c r="E309" s="3"/>
      <c r="F309" s="3"/>
      <c r="G309" s="3"/>
      <c r="H309" s="8"/>
      <c r="I309" s="3"/>
      <c r="J309" s="8"/>
      <c r="K309" s="8"/>
      <c r="L309" s="3"/>
      <c r="M309" s="8"/>
      <c r="N309" s="3"/>
      <c r="O309" s="8"/>
      <c r="P309" s="3"/>
      <c r="Q309" s="8"/>
      <c r="R309" s="3"/>
      <c r="S309" s="8"/>
      <c r="T309" s="3"/>
      <c r="U309" s="8"/>
      <c r="V309" s="3"/>
      <c r="W309" s="8"/>
      <c r="X309" s="3"/>
      <c r="Y309" s="8"/>
      <c r="Z309" s="3"/>
      <c r="AA309" s="8"/>
      <c r="AB309" s="3"/>
      <c r="AC309" s="8"/>
      <c r="AD309" s="3"/>
    </row>
    <row r="310">
      <c r="B310" s="4" t="s">
        <v>77</v>
      </c>
      <c r="C310" s="49">
        <f>C307-(sum(C308:C309))</f>
        <v>0.3720167754</v>
      </c>
      <c r="D310" s="4" t="s">
        <v>77</v>
      </c>
      <c r="E310" s="49">
        <f>E307-$E$7</f>
        <v>0.3728943378</v>
      </c>
      <c r="F310" s="8"/>
      <c r="G310" s="3"/>
      <c r="H310" s="61" t="s">
        <v>77</v>
      </c>
      <c r="I310" s="49">
        <f>I307-$E$7</f>
        <v>-0.06687022151</v>
      </c>
      <c r="J310" s="60">
        <f>I310-(I308*42)</f>
        <v>-0.06797003974</v>
      </c>
      <c r="K310" s="61" t="s">
        <v>77</v>
      </c>
      <c r="L310" s="49">
        <f>L307-$E$7</f>
        <v>0.3714361477</v>
      </c>
      <c r="M310" s="61" t="s">
        <v>77</v>
      </c>
      <c r="N310" s="49">
        <f>N307-$E$7</f>
        <v>0.3714544662</v>
      </c>
      <c r="O310" s="61" t="s">
        <v>77</v>
      </c>
      <c r="P310" s="49">
        <f>P307-$E$7</f>
        <v>0.3714727848</v>
      </c>
      <c r="Q310" s="61" t="s">
        <v>77</v>
      </c>
      <c r="R310" s="49">
        <f>R307-$E$7</f>
        <v>0.3714911034</v>
      </c>
      <c r="S310" s="61" t="s">
        <v>77</v>
      </c>
      <c r="T310" s="49">
        <f>T307-$E$7</f>
        <v>0.371509422</v>
      </c>
      <c r="U310" s="61" t="s">
        <v>77</v>
      </c>
      <c r="V310" s="49">
        <f>V307-$E$7</f>
        <v>0.3715277405</v>
      </c>
      <c r="W310" s="61" t="s">
        <v>77</v>
      </c>
      <c r="X310" s="49">
        <f>X307-$E$7</f>
        <v>0.3715460591</v>
      </c>
      <c r="Y310" s="61" t="s">
        <v>77</v>
      </c>
      <c r="Z310" s="49">
        <f>Z307-$E$7</f>
        <v>0.3715643777</v>
      </c>
      <c r="AA310" s="61" t="s">
        <v>77</v>
      </c>
      <c r="AB310" s="49">
        <f>AB307-$E$7</f>
        <v>0.3715826962</v>
      </c>
      <c r="AC310" s="61" t="s">
        <v>77</v>
      </c>
      <c r="AD310" s="49">
        <f>AD307-$E$7</f>
        <v>0.3716111864</v>
      </c>
    </row>
    <row r="311">
      <c r="J311" s="24" t="s">
        <v>86</v>
      </c>
      <c r="K311" s="24">
        <f>G302+K301</f>
        <v>133</v>
      </c>
    </row>
    <row r="312">
      <c r="A312" s="55"/>
      <c r="B312" s="35" t="s">
        <v>64</v>
      </c>
      <c r="C312" s="3"/>
      <c r="D312" s="4" t="s">
        <v>65</v>
      </c>
      <c r="E312" s="54"/>
      <c r="F312" s="8" t="s">
        <v>70</v>
      </c>
      <c r="G312" s="16">
        <f>ROUND(0.05*G313,0)</f>
        <v>3</v>
      </c>
      <c r="H312" s="98" t="s">
        <v>124</v>
      </c>
      <c r="I312" s="36">
        <f>C310-(J312*sum(C308:C309))</f>
        <v>0.000540505535</v>
      </c>
      <c r="J312" s="11">
        <v>756.0</v>
      </c>
      <c r="K312" s="98" t="s">
        <v>122</v>
      </c>
      <c r="L312" s="36"/>
      <c r="M312" s="98" t="s">
        <v>121</v>
      </c>
      <c r="N312" s="36"/>
      <c r="O312" s="98" t="s">
        <v>112</v>
      </c>
      <c r="P312" s="36"/>
      <c r="Q312" s="98" t="s">
        <v>111</v>
      </c>
      <c r="R312" s="36"/>
      <c r="S312" s="98" t="s">
        <v>110</v>
      </c>
      <c r="T312" s="36"/>
      <c r="U312" s="98" t="s">
        <v>109</v>
      </c>
      <c r="V312" s="36"/>
      <c r="W312" s="98" t="s">
        <v>108</v>
      </c>
      <c r="X312" s="36"/>
      <c r="Y312" s="98" t="s">
        <v>107</v>
      </c>
      <c r="Z312" s="36"/>
      <c r="AA312" s="98" t="s">
        <v>105</v>
      </c>
      <c r="AB312" s="36"/>
      <c r="AC312" s="4" t="s">
        <v>84</v>
      </c>
      <c r="AD312" s="36"/>
    </row>
    <row r="313">
      <c r="A313" s="55"/>
      <c r="B313" s="8" t="s">
        <v>69</v>
      </c>
      <c r="C313" s="40">
        <f>$G$1</f>
        <v>0.00002618254545</v>
      </c>
      <c r="D313" s="8" t="s">
        <v>69</v>
      </c>
      <c r="E313" s="99">
        <f>$E$2</f>
        <v>0.00002618254545</v>
      </c>
      <c r="F313" s="8" t="s">
        <v>73</v>
      </c>
      <c r="G313" s="92">
        <f>200-K311</f>
        <v>67</v>
      </c>
      <c r="H313" s="3" t="s">
        <v>69</v>
      </c>
      <c r="I313" s="57">
        <f>$E$2</f>
        <v>0.00002618254545</v>
      </c>
      <c r="J313" s="3"/>
      <c r="K313" s="3" t="s">
        <v>69</v>
      </c>
      <c r="L313" s="120">
        <f>$E$2</f>
        <v>0.00002618254545</v>
      </c>
      <c r="M313" s="3" t="s">
        <v>69</v>
      </c>
      <c r="N313" s="120">
        <f>$E$2</f>
        <v>0.00002618254545</v>
      </c>
      <c r="O313" s="3" t="s">
        <v>69</v>
      </c>
      <c r="P313" s="120">
        <f>$E$2</f>
        <v>0.00002618254545</v>
      </c>
      <c r="Q313" s="3" t="s">
        <v>69</v>
      </c>
      <c r="R313" s="120">
        <f>$E$2</f>
        <v>0.00002618254545</v>
      </c>
      <c r="S313" s="3" t="s">
        <v>69</v>
      </c>
      <c r="T313" s="120">
        <f>$E$2</f>
        <v>0.00002618254545</v>
      </c>
      <c r="U313" s="3" t="s">
        <v>69</v>
      </c>
      <c r="V313" s="120">
        <f>$E$2</f>
        <v>0.00002618254545</v>
      </c>
      <c r="W313" s="3" t="s">
        <v>69</v>
      </c>
      <c r="X313" s="120">
        <f>$E$2</f>
        <v>0.00002618254545</v>
      </c>
      <c r="Y313" s="3" t="s">
        <v>69</v>
      </c>
      <c r="Z313" s="120">
        <f>$E$2</f>
        <v>0.00002618254545</v>
      </c>
      <c r="AA313" s="3" t="s">
        <v>69</v>
      </c>
      <c r="AB313" s="120">
        <f>$E$2</f>
        <v>0.00002618254545</v>
      </c>
      <c r="AC313" s="3" t="s">
        <v>69</v>
      </c>
      <c r="AD313" s="120">
        <f>$E$2</f>
        <v>0.00002618254545</v>
      </c>
    </row>
    <row r="314">
      <c r="B314" s="8" t="s">
        <v>72</v>
      </c>
      <c r="C314" s="40">
        <f>($G$1*((G313-G312)/G312))*$G$5</f>
        <v>0.000000003309234362</v>
      </c>
      <c r="D314" s="8" t="s">
        <v>72</v>
      </c>
      <c r="E314" s="99">
        <f>$E$3</f>
        <v>0.0000000001551203607</v>
      </c>
      <c r="F314" s="58" t="s">
        <v>75</v>
      </c>
      <c r="G314" s="59">
        <f>sum(C313:C316)+sum(C318:C319)</f>
        <v>0.001196095595</v>
      </c>
      <c r="H314" s="3" t="s">
        <v>72</v>
      </c>
      <c r="I314" s="57">
        <f>$E$3</f>
        <v>0.0000000001551203607</v>
      </c>
      <c r="J314" s="3"/>
      <c r="K314" s="3" t="s">
        <v>72</v>
      </c>
      <c r="L314" s="120">
        <f>$E$3</f>
        <v>0.0000000001551203607</v>
      </c>
      <c r="M314" s="3" t="s">
        <v>72</v>
      </c>
      <c r="N314" s="120">
        <f>$E$3</f>
        <v>0.0000000001551203607</v>
      </c>
      <c r="O314" s="3" t="s">
        <v>72</v>
      </c>
      <c r="P314" s="120">
        <f>$E$3</f>
        <v>0.0000000001551203607</v>
      </c>
      <c r="Q314" s="3" t="s">
        <v>72</v>
      </c>
      <c r="R314" s="120">
        <f>$E$3</f>
        <v>0.0000000001551203607</v>
      </c>
      <c r="S314" s="3" t="s">
        <v>72</v>
      </c>
      <c r="T314" s="120">
        <f>$E$3</f>
        <v>0.0000000001551203607</v>
      </c>
      <c r="U314" s="3" t="s">
        <v>72</v>
      </c>
      <c r="V314" s="120">
        <f>$E$3</f>
        <v>0.0000000001551203607</v>
      </c>
      <c r="W314" s="3" t="s">
        <v>72</v>
      </c>
      <c r="X314" s="120">
        <f>$E$3</f>
        <v>0.0000000001551203607</v>
      </c>
      <c r="Y314" s="3" t="s">
        <v>72</v>
      </c>
      <c r="Z314" s="120">
        <f>$E$3</f>
        <v>0.0000000001551203607</v>
      </c>
      <c r="AA314" s="3" t="s">
        <v>72</v>
      </c>
      <c r="AB314" s="120">
        <f>$E$3</f>
        <v>0.0000000001551203607</v>
      </c>
      <c r="AC314" s="3" t="s">
        <v>72</v>
      </c>
      <c r="AD314" s="120">
        <f>$E$3</f>
        <v>0.0000000001551203607</v>
      </c>
    </row>
    <row r="315">
      <c r="A315" s="55"/>
      <c r="B315" s="8" t="s">
        <v>74</v>
      </c>
      <c r="C315" s="40">
        <f>($G$1*((G313-G312)/G312))</f>
        <v>0.0005585609697</v>
      </c>
      <c r="D315" s="8" t="s">
        <v>74</v>
      </c>
      <c r="E315" s="40">
        <f>$G$1</f>
        <v>0.00002618254545</v>
      </c>
      <c r="F315" s="8"/>
      <c r="G315" s="3"/>
      <c r="H315" s="8" t="s">
        <v>74</v>
      </c>
      <c r="I315" s="57">
        <f>$G$1</f>
        <v>0.00002618254545</v>
      </c>
      <c r="J315" s="3"/>
      <c r="K315" s="8" t="s">
        <v>74</v>
      </c>
      <c r="L315" s="120">
        <f>$G$1</f>
        <v>0.00002618254545</v>
      </c>
      <c r="M315" s="8" t="s">
        <v>74</v>
      </c>
      <c r="N315" s="120">
        <f>$G$1</f>
        <v>0.00002618254545</v>
      </c>
      <c r="O315" s="8" t="s">
        <v>74</v>
      </c>
      <c r="P315" s="120">
        <f>$G$1</f>
        <v>0.00002618254545</v>
      </c>
      <c r="Q315" s="8" t="s">
        <v>74</v>
      </c>
      <c r="R315" s="120">
        <f>$G$1</f>
        <v>0.00002618254545</v>
      </c>
      <c r="S315" s="8" t="s">
        <v>74</v>
      </c>
      <c r="T315" s="120">
        <f>$G$1</f>
        <v>0.00002618254545</v>
      </c>
      <c r="U315" s="8" t="s">
        <v>74</v>
      </c>
      <c r="V315" s="120">
        <f>$G$1</f>
        <v>0.00002618254545</v>
      </c>
      <c r="W315" s="8" t="s">
        <v>74</v>
      </c>
      <c r="X315" s="120">
        <f>$G$1</f>
        <v>0.00002618254545</v>
      </c>
      <c r="Y315" s="8" t="s">
        <v>74</v>
      </c>
      <c r="Z315" s="120">
        <f>$G$1</f>
        <v>0.00002618254545</v>
      </c>
      <c r="AA315" s="8" t="s">
        <v>74</v>
      </c>
      <c r="AB315" s="120">
        <f>$G$1</f>
        <v>0.00002618254545</v>
      </c>
      <c r="AC315" s="8" t="s">
        <v>74</v>
      </c>
      <c r="AD315" s="120">
        <f>$G$1</f>
        <v>0.00002618254545</v>
      </c>
    </row>
    <row r="316">
      <c r="A316" s="55"/>
      <c r="B316" s="8" t="s">
        <v>76</v>
      </c>
      <c r="C316" s="40">
        <f>$C$5</f>
        <v>0.0000000003102407215</v>
      </c>
      <c r="D316" s="3"/>
      <c r="E316" s="3"/>
      <c r="F316" s="3"/>
      <c r="G316" s="3"/>
      <c r="H316" s="3"/>
      <c r="I316" s="3"/>
      <c r="J316" s="8"/>
      <c r="K316" s="3"/>
      <c r="L316" s="3"/>
      <c r="M316" s="3"/>
      <c r="N316" s="3"/>
      <c r="O316" s="3"/>
      <c r="P316" s="3"/>
      <c r="Q316" s="3"/>
      <c r="R316" s="3"/>
      <c r="S316" s="3"/>
      <c r="T316" s="3"/>
      <c r="U316" s="3"/>
      <c r="V316" s="3"/>
      <c r="W316" s="3"/>
      <c r="X316" s="3"/>
      <c r="Y316" s="3"/>
      <c r="Z316" s="3"/>
      <c r="AA316" s="3"/>
      <c r="AB316" s="3"/>
      <c r="AC316" s="3"/>
      <c r="AD316" s="3"/>
    </row>
    <row r="317">
      <c r="A317" s="55"/>
      <c r="B317" s="4" t="s">
        <v>77</v>
      </c>
      <c r="C317" s="46">
        <f>(E310-(E308*J312))-sum(C313:C316)</f>
        <v>0.3525128625</v>
      </c>
      <c r="D317" s="4" t="s">
        <v>77</v>
      </c>
      <c r="E317" s="45">
        <f>(E310-(J312*E308))-(sum(E313:E315))</f>
        <v>0.3530452444</v>
      </c>
      <c r="F317" s="8"/>
      <c r="G317" s="8"/>
      <c r="H317" s="4" t="s">
        <v>77</v>
      </c>
      <c r="I317" s="49">
        <f>(I312-(sum(I313:I315)*J202))</f>
        <v>-0.05768964805</v>
      </c>
      <c r="J317" s="3"/>
      <c r="K317" s="4" t="s">
        <v>77</v>
      </c>
      <c r="L317" s="49">
        <f>(L310-(sum(L313:L315)+($J312*L318)))</f>
        <v>0.3515870543</v>
      </c>
      <c r="M317" s="4" t="s">
        <v>77</v>
      </c>
      <c r="N317" s="49">
        <f>(N310-(sum(N313:N315)+($J312*N318)))</f>
        <v>0.3516053728</v>
      </c>
      <c r="O317" s="4" t="s">
        <v>77</v>
      </c>
      <c r="P317" s="49">
        <f>(P310-(sum(P313:P315)+($J312*P318)))</f>
        <v>0.3516236914</v>
      </c>
      <c r="Q317" s="4" t="s">
        <v>77</v>
      </c>
      <c r="R317" s="49">
        <f>(R310-(sum(R313:R315)+($J312*R318)))</f>
        <v>0.35164201</v>
      </c>
      <c r="S317" s="4" t="s">
        <v>77</v>
      </c>
      <c r="T317" s="49">
        <f>(T310-(sum(T313:T315)+($J312*T318)))</f>
        <v>0.3516603286</v>
      </c>
      <c r="U317" s="4" t="s">
        <v>77</v>
      </c>
      <c r="V317" s="49">
        <f>(V310-(sum(V313:V315)+($J312*V318)))</f>
        <v>0.3516786471</v>
      </c>
      <c r="W317" s="4" t="s">
        <v>77</v>
      </c>
      <c r="X317" s="49">
        <f>(X310-(sum(X313:X315)+($J312*X318)))</f>
        <v>0.3516969657</v>
      </c>
      <c r="Y317" s="4" t="s">
        <v>77</v>
      </c>
      <c r="Z317" s="49">
        <f>(Z310-(sum(Z313:Z315)+($J312*Z318)))</f>
        <v>0.3517152843</v>
      </c>
      <c r="AA317" s="4" t="s">
        <v>77</v>
      </c>
      <c r="AB317" s="49">
        <f>(AB310-(sum(AB313:AB315)+($J312*AB318)))</f>
        <v>0.3517336028</v>
      </c>
      <c r="AC317" s="4" t="s">
        <v>77</v>
      </c>
      <c r="AD317" s="49">
        <f>(AD310-(sum(AD313:AD315)+($J312*AD318)))</f>
        <v>0.351762093</v>
      </c>
    </row>
    <row r="318">
      <c r="A318" s="14">
        <f>A308+J312</f>
        <v>24612</v>
      </c>
      <c r="B318" s="8" t="s">
        <v>80</v>
      </c>
      <c r="C318" s="40">
        <f>($G$1*(((G313-G312)/G312)+1))</f>
        <v>0.0005847435152</v>
      </c>
      <c r="D318" s="8" t="s">
        <v>81</v>
      </c>
      <c r="E318" s="40">
        <f>$E$7</f>
        <v>0.00002618614835</v>
      </c>
      <c r="F318" s="3"/>
      <c r="G318" s="51"/>
      <c r="H318" s="3" t="s">
        <v>81</v>
      </c>
      <c r="I318" s="57">
        <f>$E$7</f>
        <v>0.00002618614835</v>
      </c>
      <c r="J318" s="60"/>
      <c r="K318" s="3" t="s">
        <v>81</v>
      </c>
      <c r="L318" s="120">
        <f>$E$7</f>
        <v>0.00002618614835</v>
      </c>
      <c r="M318" s="3" t="s">
        <v>81</v>
      </c>
      <c r="N318" s="120">
        <f>$E$7</f>
        <v>0.00002618614835</v>
      </c>
      <c r="O318" s="3" t="s">
        <v>81</v>
      </c>
      <c r="P318" s="120">
        <f>$E$7</f>
        <v>0.00002618614835</v>
      </c>
      <c r="Q318" s="3" t="s">
        <v>81</v>
      </c>
      <c r="R318" s="120">
        <f>$E$7</f>
        <v>0.00002618614835</v>
      </c>
      <c r="S318" s="3" t="s">
        <v>81</v>
      </c>
      <c r="T318" s="120">
        <f>$E$7</f>
        <v>0.00002618614835</v>
      </c>
      <c r="U318" s="3" t="s">
        <v>81</v>
      </c>
      <c r="V318" s="120">
        <f>$E$7</f>
        <v>0.00002618614835</v>
      </c>
      <c r="W318" s="3" t="s">
        <v>81</v>
      </c>
      <c r="X318" s="120">
        <f>$E$7</f>
        <v>0.00002618614835</v>
      </c>
      <c r="Y318" s="3" t="s">
        <v>81</v>
      </c>
      <c r="Z318" s="120">
        <f>$E$7</f>
        <v>0.00002618614835</v>
      </c>
      <c r="AA318" s="3" t="s">
        <v>81</v>
      </c>
      <c r="AB318" s="120">
        <f>$E$7</f>
        <v>0.00002618614835</v>
      </c>
      <c r="AC318" s="3" t="s">
        <v>81</v>
      </c>
      <c r="AD318" s="120">
        <f>$E$7</f>
        <v>0.00002618614835</v>
      </c>
    </row>
    <row r="319">
      <c r="B319" s="8" t="s">
        <v>82</v>
      </c>
      <c r="C319" s="40">
        <f>$G$1+((128*5E-11)*(G313-1))</f>
        <v>0.00002660494545</v>
      </c>
      <c r="D319" s="3"/>
      <c r="E319" s="3"/>
      <c r="F319" s="3"/>
      <c r="G319" s="3"/>
      <c r="H319" s="8"/>
      <c r="I319" s="3"/>
      <c r="J319" s="8"/>
      <c r="K319" s="8"/>
      <c r="L319" s="3"/>
      <c r="M319" s="8"/>
      <c r="N319" s="3"/>
      <c r="O319" s="8"/>
      <c r="P319" s="3"/>
      <c r="Q319" s="8"/>
      <c r="R319" s="3"/>
      <c r="S319" s="8"/>
      <c r="T319" s="3"/>
      <c r="U319" s="8"/>
      <c r="V319" s="3"/>
      <c r="W319" s="8"/>
      <c r="X319" s="3"/>
      <c r="Y319" s="8"/>
      <c r="Z319" s="3"/>
      <c r="AA319" s="8"/>
      <c r="AB319" s="3"/>
      <c r="AC319" s="8"/>
      <c r="AD319" s="3"/>
    </row>
    <row r="320">
      <c r="B320" s="4" t="s">
        <v>77</v>
      </c>
      <c r="C320" s="49">
        <f>C317-(sum(C318:C319))</f>
        <v>0.351901514</v>
      </c>
      <c r="D320" s="4" t="s">
        <v>77</v>
      </c>
      <c r="E320" s="49">
        <f>E317-$E$7</f>
        <v>0.3530190582</v>
      </c>
      <c r="F320" s="8"/>
      <c r="G320" s="3"/>
      <c r="H320" s="61" t="s">
        <v>77</v>
      </c>
      <c r="I320" s="49">
        <f>I317-$E$7</f>
        <v>-0.0577158342</v>
      </c>
      <c r="J320" s="60">
        <f>I320-(I318*42)</f>
        <v>-0.05881565243</v>
      </c>
      <c r="K320" s="61" t="s">
        <v>77</v>
      </c>
      <c r="L320" s="49">
        <f>L317-$E$7</f>
        <v>0.3515608681</v>
      </c>
      <c r="M320" s="61" t="s">
        <v>77</v>
      </c>
      <c r="N320" s="49">
        <f>N317-$E$7</f>
        <v>0.3515791867</v>
      </c>
      <c r="O320" s="61" t="s">
        <v>77</v>
      </c>
      <c r="P320" s="49">
        <f>P317-$E$7</f>
        <v>0.3515975053</v>
      </c>
      <c r="Q320" s="61" t="s">
        <v>77</v>
      </c>
      <c r="R320" s="49">
        <f>R317-$E$7</f>
        <v>0.3516158238</v>
      </c>
      <c r="S320" s="61" t="s">
        <v>77</v>
      </c>
      <c r="T320" s="49">
        <f>T317-$E$7</f>
        <v>0.3516341424</v>
      </c>
      <c r="U320" s="61" t="s">
        <v>77</v>
      </c>
      <c r="V320" s="49">
        <f>V317-$E$7</f>
        <v>0.351652461</v>
      </c>
      <c r="W320" s="61" t="s">
        <v>77</v>
      </c>
      <c r="X320" s="49">
        <f>X317-$E$7</f>
        <v>0.3516707795</v>
      </c>
      <c r="Y320" s="61" t="s">
        <v>77</v>
      </c>
      <c r="Z320" s="49">
        <f>Z317-$E$7</f>
        <v>0.3516890981</v>
      </c>
      <c r="AA320" s="61" t="s">
        <v>77</v>
      </c>
      <c r="AB320" s="49">
        <f>AB317-$E$7</f>
        <v>0.3517074167</v>
      </c>
      <c r="AC320" s="61" t="s">
        <v>77</v>
      </c>
      <c r="AD320" s="49">
        <f>AD317-$E$7</f>
        <v>0.3517359068</v>
      </c>
    </row>
    <row r="321">
      <c r="J321" s="24" t="s">
        <v>86</v>
      </c>
      <c r="K321" s="24">
        <f>G312+K311</f>
        <v>136</v>
      </c>
    </row>
    <row r="322">
      <c r="A322" s="55"/>
      <c r="B322" s="35" t="s">
        <v>64</v>
      </c>
      <c r="C322" s="3"/>
      <c r="D322" s="4" t="s">
        <v>65</v>
      </c>
      <c r="E322" s="54"/>
      <c r="F322" s="8" t="s">
        <v>70</v>
      </c>
      <c r="G322" s="16">
        <f>ROUND(0.05*G323,0)</f>
        <v>3</v>
      </c>
      <c r="H322" s="98" t="s">
        <v>124</v>
      </c>
      <c r="I322" s="36">
        <f>C320-(J322*sum(C318:C319))</f>
        <v>0.0009874976373</v>
      </c>
      <c r="J322" s="11">
        <v>574.0</v>
      </c>
      <c r="K322" s="98" t="s">
        <v>122</v>
      </c>
      <c r="L322" s="36"/>
      <c r="M322" s="98" t="s">
        <v>121</v>
      </c>
      <c r="N322" s="36"/>
      <c r="O322" s="98" t="s">
        <v>112</v>
      </c>
      <c r="P322" s="36"/>
      <c r="Q322" s="98" t="s">
        <v>111</v>
      </c>
      <c r="R322" s="36"/>
      <c r="S322" s="98" t="s">
        <v>110</v>
      </c>
      <c r="T322" s="36"/>
      <c r="U322" s="98" t="s">
        <v>109</v>
      </c>
      <c r="V322" s="36"/>
      <c r="W322" s="98" t="s">
        <v>108</v>
      </c>
      <c r="X322" s="36"/>
      <c r="Y322" s="98" t="s">
        <v>107</v>
      </c>
      <c r="Z322" s="36"/>
      <c r="AA322" s="98" t="s">
        <v>105</v>
      </c>
      <c r="AB322" s="36"/>
      <c r="AC322" s="4" t="s">
        <v>84</v>
      </c>
      <c r="AD322" s="36"/>
    </row>
    <row r="323">
      <c r="A323" s="55"/>
      <c r="B323" s="8" t="s">
        <v>69</v>
      </c>
      <c r="C323" s="40">
        <f>$G$1</f>
        <v>0.00002618254545</v>
      </c>
      <c r="D323" s="8" t="s">
        <v>69</v>
      </c>
      <c r="E323" s="99">
        <f>$E$2</f>
        <v>0.00002618254545</v>
      </c>
      <c r="F323" s="8" t="s">
        <v>73</v>
      </c>
      <c r="G323" s="92">
        <f>200-K321</f>
        <v>64</v>
      </c>
      <c r="H323" s="3" t="s">
        <v>69</v>
      </c>
      <c r="I323" s="57">
        <f>$E$2</f>
        <v>0.00002618254545</v>
      </c>
      <c r="J323" s="3"/>
      <c r="K323" s="3" t="s">
        <v>69</v>
      </c>
      <c r="L323" s="120">
        <f>$E$2</f>
        <v>0.00002618254545</v>
      </c>
      <c r="M323" s="3" t="s">
        <v>69</v>
      </c>
      <c r="N323" s="120">
        <f>$E$2</f>
        <v>0.00002618254545</v>
      </c>
      <c r="O323" s="3" t="s">
        <v>69</v>
      </c>
      <c r="P323" s="120">
        <f>$E$2</f>
        <v>0.00002618254545</v>
      </c>
      <c r="Q323" s="3" t="s">
        <v>69</v>
      </c>
      <c r="R323" s="120">
        <f>$E$2</f>
        <v>0.00002618254545</v>
      </c>
      <c r="S323" s="3" t="s">
        <v>69</v>
      </c>
      <c r="T323" s="120">
        <f>$E$2</f>
        <v>0.00002618254545</v>
      </c>
      <c r="U323" s="3" t="s">
        <v>69</v>
      </c>
      <c r="V323" s="120">
        <f>$E$2</f>
        <v>0.00002618254545</v>
      </c>
      <c r="W323" s="3" t="s">
        <v>69</v>
      </c>
      <c r="X323" s="120">
        <f>$E$2</f>
        <v>0.00002618254545</v>
      </c>
      <c r="Y323" s="3" t="s">
        <v>69</v>
      </c>
      <c r="Z323" s="120">
        <f>$E$2</f>
        <v>0.00002618254545</v>
      </c>
      <c r="AA323" s="3" t="s">
        <v>69</v>
      </c>
      <c r="AB323" s="120">
        <f>$E$2</f>
        <v>0.00002618254545</v>
      </c>
      <c r="AC323" s="3" t="s">
        <v>69</v>
      </c>
      <c r="AD323" s="120">
        <f>$E$2</f>
        <v>0.00002618254545</v>
      </c>
    </row>
    <row r="324">
      <c r="B324" s="8" t="s">
        <v>72</v>
      </c>
      <c r="C324" s="40">
        <f>($G$1*((G323-G322)/G322))*$G$5</f>
        <v>0.000000003154114001</v>
      </c>
      <c r="D324" s="8" t="s">
        <v>72</v>
      </c>
      <c r="E324" s="99">
        <f>$E$3</f>
        <v>0.0000000001551203607</v>
      </c>
      <c r="F324" s="58" t="s">
        <v>75</v>
      </c>
      <c r="G324" s="59">
        <f>sum(C323:C326)+sum(C328:C329)</f>
        <v>0.001143711149</v>
      </c>
      <c r="H324" s="3" t="s">
        <v>72</v>
      </c>
      <c r="I324" s="57">
        <f>$E$3</f>
        <v>0.0000000001551203607</v>
      </c>
      <c r="J324" s="3"/>
      <c r="K324" s="3" t="s">
        <v>72</v>
      </c>
      <c r="L324" s="120">
        <f>$E$3</f>
        <v>0.0000000001551203607</v>
      </c>
      <c r="M324" s="3" t="s">
        <v>72</v>
      </c>
      <c r="N324" s="120">
        <f>$E$3</f>
        <v>0.0000000001551203607</v>
      </c>
      <c r="O324" s="3" t="s">
        <v>72</v>
      </c>
      <c r="P324" s="120">
        <f>$E$3</f>
        <v>0.0000000001551203607</v>
      </c>
      <c r="Q324" s="3" t="s">
        <v>72</v>
      </c>
      <c r="R324" s="120">
        <f>$E$3</f>
        <v>0.0000000001551203607</v>
      </c>
      <c r="S324" s="3" t="s">
        <v>72</v>
      </c>
      <c r="T324" s="120">
        <f>$E$3</f>
        <v>0.0000000001551203607</v>
      </c>
      <c r="U324" s="3" t="s">
        <v>72</v>
      </c>
      <c r="V324" s="120">
        <f>$E$3</f>
        <v>0.0000000001551203607</v>
      </c>
      <c r="W324" s="3" t="s">
        <v>72</v>
      </c>
      <c r="X324" s="120">
        <f>$E$3</f>
        <v>0.0000000001551203607</v>
      </c>
      <c r="Y324" s="3" t="s">
        <v>72</v>
      </c>
      <c r="Z324" s="120">
        <f>$E$3</f>
        <v>0.0000000001551203607</v>
      </c>
      <c r="AA324" s="3" t="s">
        <v>72</v>
      </c>
      <c r="AB324" s="120">
        <f>$E$3</f>
        <v>0.0000000001551203607</v>
      </c>
      <c r="AC324" s="3" t="s">
        <v>72</v>
      </c>
      <c r="AD324" s="120">
        <f>$E$3</f>
        <v>0.0000000001551203607</v>
      </c>
    </row>
    <row r="325">
      <c r="A325" s="55"/>
      <c r="B325" s="8" t="s">
        <v>74</v>
      </c>
      <c r="C325" s="40">
        <f>($G$1*((G323-G322)/G322))</f>
        <v>0.0005323784242</v>
      </c>
      <c r="D325" s="8" t="s">
        <v>74</v>
      </c>
      <c r="E325" s="40">
        <f>$G$1</f>
        <v>0.00002618254545</v>
      </c>
      <c r="F325" s="8"/>
      <c r="G325" s="3"/>
      <c r="H325" s="8" t="s">
        <v>74</v>
      </c>
      <c r="I325" s="57">
        <f>$G$1</f>
        <v>0.00002618254545</v>
      </c>
      <c r="J325" s="3"/>
      <c r="K325" s="8" t="s">
        <v>74</v>
      </c>
      <c r="L325" s="120">
        <f>$G$1</f>
        <v>0.00002618254545</v>
      </c>
      <c r="M325" s="8" t="s">
        <v>74</v>
      </c>
      <c r="N325" s="120">
        <f>$G$1</f>
        <v>0.00002618254545</v>
      </c>
      <c r="O325" s="8" t="s">
        <v>74</v>
      </c>
      <c r="P325" s="120">
        <f>$G$1</f>
        <v>0.00002618254545</v>
      </c>
      <c r="Q325" s="8" t="s">
        <v>74</v>
      </c>
      <c r="R325" s="120">
        <f>$G$1</f>
        <v>0.00002618254545</v>
      </c>
      <c r="S325" s="8" t="s">
        <v>74</v>
      </c>
      <c r="T325" s="120">
        <f>$G$1</f>
        <v>0.00002618254545</v>
      </c>
      <c r="U325" s="8" t="s">
        <v>74</v>
      </c>
      <c r="V325" s="120">
        <f>$G$1</f>
        <v>0.00002618254545</v>
      </c>
      <c r="W325" s="8" t="s">
        <v>74</v>
      </c>
      <c r="X325" s="120">
        <f>$G$1</f>
        <v>0.00002618254545</v>
      </c>
      <c r="Y325" s="8" t="s">
        <v>74</v>
      </c>
      <c r="Z325" s="120">
        <f>$G$1</f>
        <v>0.00002618254545</v>
      </c>
      <c r="AA325" s="8" t="s">
        <v>74</v>
      </c>
      <c r="AB325" s="120">
        <f>$G$1</f>
        <v>0.00002618254545</v>
      </c>
      <c r="AC325" s="8" t="s">
        <v>74</v>
      </c>
      <c r="AD325" s="120">
        <f>$G$1</f>
        <v>0.00002618254545</v>
      </c>
    </row>
    <row r="326">
      <c r="A326" s="55"/>
      <c r="B326" s="8" t="s">
        <v>76</v>
      </c>
      <c r="C326" s="40">
        <f>$C$5</f>
        <v>0.0000000003102407215</v>
      </c>
      <c r="D326" s="3"/>
      <c r="E326" s="3"/>
      <c r="F326" s="3"/>
      <c r="G326" s="3"/>
      <c r="H326" s="3"/>
      <c r="I326" s="3"/>
      <c r="J326" s="8"/>
      <c r="K326" s="3"/>
      <c r="L326" s="3"/>
      <c r="M326" s="3"/>
      <c r="N326" s="3"/>
      <c r="O326" s="3"/>
      <c r="P326" s="3"/>
      <c r="Q326" s="3"/>
      <c r="R326" s="3"/>
      <c r="S326" s="3"/>
      <c r="T326" s="3"/>
      <c r="U326" s="3"/>
      <c r="V326" s="3"/>
      <c r="W326" s="3"/>
      <c r="X326" s="3"/>
      <c r="Y326" s="3"/>
      <c r="Z326" s="3"/>
      <c r="AA326" s="3"/>
      <c r="AB326" s="3"/>
      <c r="AC326" s="3"/>
      <c r="AD326" s="3"/>
    </row>
    <row r="327">
      <c r="A327" s="55"/>
      <c r="B327" s="4" t="s">
        <v>77</v>
      </c>
      <c r="C327" s="46">
        <f>(E320-(E318*J322))-sum(C323:C326)</f>
        <v>0.3374296446</v>
      </c>
      <c r="D327" s="4" t="s">
        <v>77</v>
      </c>
      <c r="E327" s="45">
        <f>(E320-(J322*E318))-(sum(E323:E325))</f>
        <v>0.3379358438</v>
      </c>
      <c r="F327" s="8"/>
      <c r="G327" s="8"/>
      <c r="H327" s="4" t="s">
        <v>77</v>
      </c>
      <c r="I327" s="49">
        <f>(I322-(sum(I323:I325)*J212))</f>
        <v>-0.05724265595</v>
      </c>
      <c r="J327" s="3"/>
      <c r="K327" s="4" t="s">
        <v>77</v>
      </c>
      <c r="L327" s="49">
        <f>(L320-(sum(L323:L325)+($J322*L328)))</f>
        <v>0.3364776537</v>
      </c>
      <c r="M327" s="4" t="s">
        <v>77</v>
      </c>
      <c r="N327" s="49">
        <f>(N320-(sum(N323:N325)+($J322*N328)))</f>
        <v>0.3364959723</v>
      </c>
      <c r="O327" s="4" t="s">
        <v>77</v>
      </c>
      <c r="P327" s="49">
        <f>(P320-(sum(P323:P325)+($J322*P328)))</f>
        <v>0.3365142909</v>
      </c>
      <c r="Q327" s="4" t="s">
        <v>77</v>
      </c>
      <c r="R327" s="49">
        <f>(R320-(sum(R323:R325)+($J322*R328)))</f>
        <v>0.3365326094</v>
      </c>
      <c r="S327" s="4" t="s">
        <v>77</v>
      </c>
      <c r="T327" s="49">
        <f>(T320-(sum(T323:T325)+($J322*T328)))</f>
        <v>0.336550928</v>
      </c>
      <c r="U327" s="4" t="s">
        <v>77</v>
      </c>
      <c r="V327" s="49">
        <f>(V320-(sum(V323:V325)+($J322*V328)))</f>
        <v>0.3365692466</v>
      </c>
      <c r="W327" s="4" t="s">
        <v>77</v>
      </c>
      <c r="X327" s="49">
        <f>(X320-(sum(X323:X325)+($J322*X328)))</f>
        <v>0.3365875651</v>
      </c>
      <c r="Y327" s="4" t="s">
        <v>77</v>
      </c>
      <c r="Z327" s="49">
        <f>(Z320-(sum(Z323:Z325)+($J322*Z328)))</f>
        <v>0.3366058837</v>
      </c>
      <c r="AA327" s="4" t="s">
        <v>77</v>
      </c>
      <c r="AB327" s="49">
        <f>(AB320-(sum(AB323:AB325)+($J322*AB328)))</f>
        <v>0.3366242023</v>
      </c>
      <c r="AC327" s="4" t="s">
        <v>77</v>
      </c>
      <c r="AD327" s="49">
        <f>(AD320-(sum(AD323:AD325)+($J322*AD328)))</f>
        <v>0.3366526924</v>
      </c>
    </row>
    <row r="328">
      <c r="A328" s="14">
        <f>A318+J322</f>
        <v>25186</v>
      </c>
      <c r="B328" s="8" t="s">
        <v>80</v>
      </c>
      <c r="C328" s="40">
        <f>($G$1*(((G323-G322)/G322)+1))</f>
        <v>0.0005585609697</v>
      </c>
      <c r="D328" s="8" t="s">
        <v>81</v>
      </c>
      <c r="E328" s="40">
        <f>$E$7</f>
        <v>0.00002618614835</v>
      </c>
      <c r="F328" s="3"/>
      <c r="G328" s="51"/>
      <c r="H328" s="3" t="s">
        <v>81</v>
      </c>
      <c r="I328" s="57">
        <f>$E$7</f>
        <v>0.00002618614835</v>
      </c>
      <c r="J328" s="60"/>
      <c r="K328" s="3" t="s">
        <v>81</v>
      </c>
      <c r="L328" s="120">
        <f>$E$7</f>
        <v>0.00002618614835</v>
      </c>
      <c r="M328" s="3" t="s">
        <v>81</v>
      </c>
      <c r="N328" s="120">
        <f>$E$7</f>
        <v>0.00002618614835</v>
      </c>
      <c r="O328" s="3" t="s">
        <v>81</v>
      </c>
      <c r="P328" s="120">
        <f>$E$7</f>
        <v>0.00002618614835</v>
      </c>
      <c r="Q328" s="3" t="s">
        <v>81</v>
      </c>
      <c r="R328" s="120">
        <f>$E$7</f>
        <v>0.00002618614835</v>
      </c>
      <c r="S328" s="3" t="s">
        <v>81</v>
      </c>
      <c r="T328" s="120">
        <f>$E$7</f>
        <v>0.00002618614835</v>
      </c>
      <c r="U328" s="3" t="s">
        <v>81</v>
      </c>
      <c r="V328" s="120">
        <f>$E$7</f>
        <v>0.00002618614835</v>
      </c>
      <c r="W328" s="3" t="s">
        <v>81</v>
      </c>
      <c r="X328" s="120">
        <f>$E$7</f>
        <v>0.00002618614835</v>
      </c>
      <c r="Y328" s="3" t="s">
        <v>81</v>
      </c>
      <c r="Z328" s="120">
        <f>$E$7</f>
        <v>0.00002618614835</v>
      </c>
      <c r="AA328" s="3" t="s">
        <v>81</v>
      </c>
      <c r="AB328" s="120">
        <f>$E$7</f>
        <v>0.00002618614835</v>
      </c>
      <c r="AC328" s="3" t="s">
        <v>81</v>
      </c>
      <c r="AD328" s="120">
        <f>$E$7</f>
        <v>0.00002618614835</v>
      </c>
    </row>
    <row r="329">
      <c r="B329" s="8" t="s">
        <v>82</v>
      </c>
      <c r="C329" s="40">
        <f>$G$1+((128*5E-11)*(G323-1))</f>
        <v>0.00002658574545</v>
      </c>
      <c r="D329" s="3"/>
      <c r="E329" s="3"/>
      <c r="F329" s="3"/>
      <c r="G329" s="3"/>
      <c r="H329" s="8"/>
      <c r="I329" s="3"/>
      <c r="J329" s="8"/>
      <c r="K329" s="8"/>
      <c r="L329" s="3"/>
      <c r="M329" s="8"/>
      <c r="N329" s="3"/>
      <c r="O329" s="8"/>
      <c r="P329" s="3"/>
      <c r="Q329" s="8"/>
      <c r="R329" s="3"/>
      <c r="S329" s="8"/>
      <c r="T329" s="3"/>
      <c r="U329" s="8"/>
      <c r="V329" s="3"/>
      <c r="W329" s="8"/>
      <c r="X329" s="3"/>
      <c r="Y329" s="8"/>
      <c r="Z329" s="3"/>
      <c r="AA329" s="8"/>
      <c r="AB329" s="3"/>
      <c r="AC329" s="8"/>
      <c r="AD329" s="3"/>
    </row>
    <row r="330">
      <c r="B330" s="4" t="s">
        <v>77</v>
      </c>
      <c r="C330" s="49">
        <f>C327-(sum(C328:C329))</f>
        <v>0.3368444979</v>
      </c>
      <c r="D330" s="4" t="s">
        <v>77</v>
      </c>
      <c r="E330" s="49">
        <f>E327-$E$7</f>
        <v>0.3379096577</v>
      </c>
      <c r="F330" s="8"/>
      <c r="G330" s="3"/>
      <c r="H330" s="61" t="s">
        <v>77</v>
      </c>
      <c r="I330" s="49">
        <f>I327-$E$7</f>
        <v>-0.0572688421</v>
      </c>
      <c r="J330" s="60">
        <f>I330-(I328*42)</f>
        <v>-0.05836866033</v>
      </c>
      <c r="K330" s="61" t="s">
        <v>77</v>
      </c>
      <c r="L330" s="49">
        <f>L327-$E$7</f>
        <v>0.3364514676</v>
      </c>
      <c r="M330" s="61" t="s">
        <v>77</v>
      </c>
      <c r="N330" s="49">
        <f>N327-$E$7</f>
        <v>0.3364697861</v>
      </c>
      <c r="O330" s="61" t="s">
        <v>77</v>
      </c>
      <c r="P330" s="49">
        <f>P327-$E$7</f>
        <v>0.3364881047</v>
      </c>
      <c r="Q330" s="61" t="s">
        <v>77</v>
      </c>
      <c r="R330" s="49">
        <f>R327-$E$7</f>
        <v>0.3365064233</v>
      </c>
      <c r="S330" s="61" t="s">
        <v>77</v>
      </c>
      <c r="T330" s="49">
        <f>T327-$E$7</f>
        <v>0.3365247419</v>
      </c>
      <c r="U330" s="61" t="s">
        <v>77</v>
      </c>
      <c r="V330" s="49">
        <f>V327-$E$7</f>
        <v>0.3365430604</v>
      </c>
      <c r="W330" s="61" t="s">
        <v>77</v>
      </c>
      <c r="X330" s="49">
        <f>X327-$E$7</f>
        <v>0.336561379</v>
      </c>
      <c r="Y330" s="61" t="s">
        <v>77</v>
      </c>
      <c r="Z330" s="49">
        <f>Z327-$E$7</f>
        <v>0.3365796976</v>
      </c>
      <c r="AA330" s="61" t="s">
        <v>77</v>
      </c>
      <c r="AB330" s="49">
        <f>AB327-$E$7</f>
        <v>0.3365980161</v>
      </c>
      <c r="AC330" s="61" t="s">
        <v>77</v>
      </c>
      <c r="AD330" s="49">
        <f>AD327-$E$7</f>
        <v>0.3366265063</v>
      </c>
    </row>
    <row r="331">
      <c r="J331" s="24" t="s">
        <v>86</v>
      </c>
      <c r="K331" s="24">
        <f>G322+K321</f>
        <v>139</v>
      </c>
    </row>
    <row r="332">
      <c r="A332" s="55"/>
      <c r="B332" s="35" t="s">
        <v>64</v>
      </c>
      <c r="C332" s="3"/>
      <c r="D332" s="4" t="s">
        <v>65</v>
      </c>
      <c r="E332" s="54"/>
      <c r="F332" s="8" t="s">
        <v>70</v>
      </c>
      <c r="G332" s="16">
        <f>ROUND(0.05*G333,0)</f>
        <v>3</v>
      </c>
      <c r="H332" s="98" t="s">
        <v>124</v>
      </c>
      <c r="I332" s="36">
        <f>C330-(J332*sum(C328:C329))</f>
        <v>0.0009702834243</v>
      </c>
      <c r="J332" s="11">
        <v>574.0</v>
      </c>
      <c r="K332" s="98" t="s">
        <v>122</v>
      </c>
      <c r="L332" s="36"/>
      <c r="M332" s="98" t="s">
        <v>121</v>
      </c>
      <c r="N332" s="36"/>
      <c r="O332" s="98" t="s">
        <v>112</v>
      </c>
      <c r="P332" s="36"/>
      <c r="Q332" s="98" t="s">
        <v>111</v>
      </c>
      <c r="R332" s="36"/>
      <c r="S332" s="98" t="s">
        <v>110</v>
      </c>
      <c r="T332" s="36"/>
      <c r="U332" s="98" t="s">
        <v>109</v>
      </c>
      <c r="V332" s="36"/>
      <c r="W332" s="98" t="s">
        <v>108</v>
      </c>
      <c r="X332" s="36"/>
      <c r="Y332" s="98" t="s">
        <v>107</v>
      </c>
      <c r="Z332" s="36"/>
      <c r="AA332" s="98" t="s">
        <v>105</v>
      </c>
      <c r="AB332" s="36"/>
      <c r="AC332" s="4" t="s">
        <v>84</v>
      </c>
      <c r="AD332" s="36"/>
    </row>
    <row r="333">
      <c r="A333" s="55"/>
      <c r="B333" s="8" t="s">
        <v>69</v>
      </c>
      <c r="C333" s="40">
        <f>$G$1</f>
        <v>0.00002618254545</v>
      </c>
      <c r="D333" s="8" t="s">
        <v>69</v>
      </c>
      <c r="E333" s="99">
        <f>$E$2</f>
        <v>0.00002618254545</v>
      </c>
      <c r="F333" s="8" t="s">
        <v>73</v>
      </c>
      <c r="G333" s="92">
        <f>200-K331</f>
        <v>61</v>
      </c>
      <c r="H333" s="3" t="s">
        <v>69</v>
      </c>
      <c r="I333" s="57">
        <f>$E$2</f>
        <v>0.00002618254545</v>
      </c>
      <c r="J333" s="3"/>
      <c r="K333" s="3" t="s">
        <v>69</v>
      </c>
      <c r="L333" s="120">
        <f>$E$2</f>
        <v>0.00002618254545</v>
      </c>
      <c r="M333" s="3" t="s">
        <v>69</v>
      </c>
      <c r="N333" s="120">
        <f>$E$2</f>
        <v>0.00002618254545</v>
      </c>
      <c r="O333" s="3" t="s">
        <v>69</v>
      </c>
      <c r="P333" s="120">
        <f>$E$2</f>
        <v>0.00002618254545</v>
      </c>
      <c r="Q333" s="3" t="s">
        <v>69</v>
      </c>
      <c r="R333" s="120">
        <f>$E$2</f>
        <v>0.00002618254545</v>
      </c>
      <c r="S333" s="3" t="s">
        <v>69</v>
      </c>
      <c r="T333" s="120">
        <f>$E$2</f>
        <v>0.00002618254545</v>
      </c>
      <c r="U333" s="3" t="s">
        <v>69</v>
      </c>
      <c r="V333" s="120">
        <f>$E$2</f>
        <v>0.00002618254545</v>
      </c>
      <c r="W333" s="3" t="s">
        <v>69</v>
      </c>
      <c r="X333" s="120">
        <f>$E$2</f>
        <v>0.00002618254545</v>
      </c>
      <c r="Y333" s="3" t="s">
        <v>69</v>
      </c>
      <c r="Z333" s="120">
        <f>$E$2</f>
        <v>0.00002618254545</v>
      </c>
      <c r="AA333" s="3" t="s">
        <v>69</v>
      </c>
      <c r="AB333" s="120">
        <f>$E$2</f>
        <v>0.00002618254545</v>
      </c>
      <c r="AC333" s="3" t="s">
        <v>69</v>
      </c>
      <c r="AD333" s="120">
        <f>$E$2</f>
        <v>0.00002618254545</v>
      </c>
    </row>
    <row r="334">
      <c r="B334" s="8" t="s">
        <v>72</v>
      </c>
      <c r="C334" s="40">
        <f>($G$1*((G333-G332)/G332))*$G$5</f>
        <v>0.000000002998993641</v>
      </c>
      <c r="D334" s="8" t="s">
        <v>72</v>
      </c>
      <c r="E334" s="99">
        <f>$E$3</f>
        <v>0.0000000001551203607</v>
      </c>
      <c r="F334" s="58" t="s">
        <v>75</v>
      </c>
      <c r="G334" s="59">
        <f>sum(C333:C336)+sum(C338:C339)</f>
        <v>0.001091326703</v>
      </c>
      <c r="H334" s="3" t="s">
        <v>72</v>
      </c>
      <c r="I334" s="57">
        <f>$E$3</f>
        <v>0.0000000001551203607</v>
      </c>
      <c r="J334" s="3"/>
      <c r="K334" s="3" t="s">
        <v>72</v>
      </c>
      <c r="L334" s="120">
        <f>$E$3</f>
        <v>0.0000000001551203607</v>
      </c>
      <c r="M334" s="3" t="s">
        <v>72</v>
      </c>
      <c r="N334" s="120">
        <f>$E$3</f>
        <v>0.0000000001551203607</v>
      </c>
      <c r="O334" s="3" t="s">
        <v>72</v>
      </c>
      <c r="P334" s="120">
        <f>$E$3</f>
        <v>0.0000000001551203607</v>
      </c>
      <c r="Q334" s="3" t="s">
        <v>72</v>
      </c>
      <c r="R334" s="120">
        <f>$E$3</f>
        <v>0.0000000001551203607</v>
      </c>
      <c r="S334" s="3" t="s">
        <v>72</v>
      </c>
      <c r="T334" s="120">
        <f>$E$3</f>
        <v>0.0000000001551203607</v>
      </c>
      <c r="U334" s="3" t="s">
        <v>72</v>
      </c>
      <c r="V334" s="120">
        <f>$E$3</f>
        <v>0.0000000001551203607</v>
      </c>
      <c r="W334" s="3" t="s">
        <v>72</v>
      </c>
      <c r="X334" s="120">
        <f>$E$3</f>
        <v>0.0000000001551203607</v>
      </c>
      <c r="Y334" s="3" t="s">
        <v>72</v>
      </c>
      <c r="Z334" s="120">
        <f>$E$3</f>
        <v>0.0000000001551203607</v>
      </c>
      <c r="AA334" s="3" t="s">
        <v>72</v>
      </c>
      <c r="AB334" s="120">
        <f>$E$3</f>
        <v>0.0000000001551203607</v>
      </c>
      <c r="AC334" s="3" t="s">
        <v>72</v>
      </c>
      <c r="AD334" s="120">
        <f>$E$3</f>
        <v>0.0000000001551203607</v>
      </c>
    </row>
    <row r="335">
      <c r="A335" s="55"/>
      <c r="B335" s="8" t="s">
        <v>74</v>
      </c>
      <c r="C335" s="40">
        <f>($G$1*((G333-G332)/G332))</f>
        <v>0.0005061958788</v>
      </c>
      <c r="D335" s="8" t="s">
        <v>74</v>
      </c>
      <c r="E335" s="40">
        <f>$G$1</f>
        <v>0.00002618254545</v>
      </c>
      <c r="F335" s="8"/>
      <c r="G335" s="3"/>
      <c r="H335" s="8" t="s">
        <v>74</v>
      </c>
      <c r="I335" s="57">
        <f>$G$1</f>
        <v>0.00002618254545</v>
      </c>
      <c r="J335" s="3"/>
      <c r="K335" s="8" t="s">
        <v>74</v>
      </c>
      <c r="L335" s="120">
        <f>$G$1</f>
        <v>0.00002618254545</v>
      </c>
      <c r="M335" s="8" t="s">
        <v>74</v>
      </c>
      <c r="N335" s="120">
        <f>$G$1</f>
        <v>0.00002618254545</v>
      </c>
      <c r="O335" s="8" t="s">
        <v>74</v>
      </c>
      <c r="P335" s="120">
        <f>$G$1</f>
        <v>0.00002618254545</v>
      </c>
      <c r="Q335" s="8" t="s">
        <v>74</v>
      </c>
      <c r="R335" s="120">
        <f>$G$1</f>
        <v>0.00002618254545</v>
      </c>
      <c r="S335" s="8" t="s">
        <v>74</v>
      </c>
      <c r="T335" s="120">
        <f>$G$1</f>
        <v>0.00002618254545</v>
      </c>
      <c r="U335" s="8" t="s">
        <v>74</v>
      </c>
      <c r="V335" s="120">
        <f>$G$1</f>
        <v>0.00002618254545</v>
      </c>
      <c r="W335" s="8" t="s">
        <v>74</v>
      </c>
      <c r="X335" s="120">
        <f>$G$1</f>
        <v>0.00002618254545</v>
      </c>
      <c r="Y335" s="8" t="s">
        <v>74</v>
      </c>
      <c r="Z335" s="120">
        <f>$G$1</f>
        <v>0.00002618254545</v>
      </c>
      <c r="AA335" s="8" t="s">
        <v>74</v>
      </c>
      <c r="AB335" s="120">
        <f>$G$1</f>
        <v>0.00002618254545</v>
      </c>
      <c r="AC335" s="8" t="s">
        <v>74</v>
      </c>
      <c r="AD335" s="120">
        <f>$G$1</f>
        <v>0.00002618254545</v>
      </c>
    </row>
    <row r="336">
      <c r="A336" s="55"/>
      <c r="B336" s="8" t="s">
        <v>76</v>
      </c>
      <c r="C336" s="40">
        <f>$C$5</f>
        <v>0.0000000003102407215</v>
      </c>
      <c r="D336" s="3"/>
      <c r="E336" s="3"/>
      <c r="F336" s="3"/>
      <c r="G336" s="3"/>
      <c r="H336" s="3"/>
      <c r="I336" s="3"/>
      <c r="J336" s="8"/>
      <c r="K336" s="3"/>
      <c r="L336" s="3"/>
      <c r="M336" s="3"/>
      <c r="N336" s="3"/>
      <c r="O336" s="3"/>
      <c r="P336" s="3"/>
      <c r="Q336" s="3"/>
      <c r="R336" s="3"/>
      <c r="S336" s="3"/>
      <c r="T336" s="3"/>
      <c r="U336" s="3"/>
      <c r="V336" s="3"/>
      <c r="W336" s="3"/>
      <c r="X336" s="3"/>
      <c r="Y336" s="3"/>
      <c r="Z336" s="3"/>
      <c r="AA336" s="3"/>
      <c r="AB336" s="3"/>
      <c r="AC336" s="3"/>
      <c r="AD336" s="3"/>
    </row>
    <row r="337">
      <c r="A337" s="55"/>
      <c r="B337" s="4" t="s">
        <v>77</v>
      </c>
      <c r="C337" s="46">
        <f>(E330-(E328*J332))-sum(C333:C336)</f>
        <v>0.3223464268</v>
      </c>
      <c r="D337" s="4" t="s">
        <v>77</v>
      </c>
      <c r="E337" s="45">
        <f>(E330-(J332*E328))-(sum(E333:E335))</f>
        <v>0.3228264433</v>
      </c>
      <c r="F337" s="8"/>
      <c r="G337" s="8"/>
      <c r="H337" s="4" t="s">
        <v>77</v>
      </c>
      <c r="I337" s="49">
        <f>(I332-(sum(I333:I335)*J222))</f>
        <v>-0.05725987016</v>
      </c>
      <c r="J337" s="3"/>
      <c r="K337" s="4" t="s">
        <v>77</v>
      </c>
      <c r="L337" s="49">
        <f>(L330-(sum(L333:L335)+($J332*L338)))</f>
        <v>0.3213682532</v>
      </c>
      <c r="M337" s="4" t="s">
        <v>77</v>
      </c>
      <c r="N337" s="49">
        <f>(N330-(sum(N333:N335)+($J332*N338)))</f>
        <v>0.3213865717</v>
      </c>
      <c r="O337" s="4" t="s">
        <v>77</v>
      </c>
      <c r="P337" s="49">
        <f>(P330-(sum(P333:P335)+($J332*P338)))</f>
        <v>0.3214048903</v>
      </c>
      <c r="Q337" s="4" t="s">
        <v>77</v>
      </c>
      <c r="R337" s="49">
        <f>(R330-(sum(R333:R335)+($J332*R338)))</f>
        <v>0.3214232089</v>
      </c>
      <c r="S337" s="4" t="s">
        <v>77</v>
      </c>
      <c r="T337" s="49">
        <f>(T330-(sum(T333:T335)+($J332*T338)))</f>
        <v>0.3214415275</v>
      </c>
      <c r="U337" s="4" t="s">
        <v>77</v>
      </c>
      <c r="V337" s="49">
        <f>(V330-(sum(V333:V335)+($J332*V338)))</f>
        <v>0.321459846</v>
      </c>
      <c r="W337" s="4" t="s">
        <v>77</v>
      </c>
      <c r="X337" s="49">
        <f>(X330-(sum(X333:X335)+($J332*X338)))</f>
        <v>0.3214781646</v>
      </c>
      <c r="Y337" s="4" t="s">
        <v>77</v>
      </c>
      <c r="Z337" s="49">
        <f>(Z330-(sum(Z333:Z335)+($J332*Z338)))</f>
        <v>0.3214964832</v>
      </c>
      <c r="AA337" s="4" t="s">
        <v>77</v>
      </c>
      <c r="AB337" s="49">
        <f>(AB330-(sum(AB333:AB335)+($J332*AB338)))</f>
        <v>0.3215148017</v>
      </c>
      <c r="AC337" s="4" t="s">
        <v>77</v>
      </c>
      <c r="AD337" s="49">
        <f>(AD330-(sum(AD333:AD335)+($J332*AD338)))</f>
        <v>0.3215432919</v>
      </c>
    </row>
    <row r="338">
      <c r="A338" s="14">
        <f>A328+J332</f>
        <v>25760</v>
      </c>
      <c r="B338" s="8" t="s">
        <v>80</v>
      </c>
      <c r="C338" s="40">
        <f>($G$1*(((G333-G332)/G332)+1))</f>
        <v>0.0005323784242</v>
      </c>
      <c r="D338" s="8" t="s">
        <v>81</v>
      </c>
      <c r="E338" s="40">
        <f>$E$7</f>
        <v>0.00002618614835</v>
      </c>
      <c r="F338" s="3"/>
      <c r="G338" s="51"/>
      <c r="H338" s="3" t="s">
        <v>81</v>
      </c>
      <c r="I338" s="57">
        <f>$E$7</f>
        <v>0.00002618614835</v>
      </c>
      <c r="J338" s="60"/>
      <c r="K338" s="3" t="s">
        <v>81</v>
      </c>
      <c r="L338" s="120">
        <f>$E$7</f>
        <v>0.00002618614835</v>
      </c>
      <c r="M338" s="3" t="s">
        <v>81</v>
      </c>
      <c r="N338" s="120">
        <f>$E$7</f>
        <v>0.00002618614835</v>
      </c>
      <c r="O338" s="3" t="s">
        <v>81</v>
      </c>
      <c r="P338" s="120">
        <f>$E$7</f>
        <v>0.00002618614835</v>
      </c>
      <c r="Q338" s="3" t="s">
        <v>81</v>
      </c>
      <c r="R338" s="120">
        <f>$E$7</f>
        <v>0.00002618614835</v>
      </c>
      <c r="S338" s="3" t="s">
        <v>81</v>
      </c>
      <c r="T338" s="120">
        <f>$E$7</f>
        <v>0.00002618614835</v>
      </c>
      <c r="U338" s="3" t="s">
        <v>81</v>
      </c>
      <c r="V338" s="120">
        <f>$E$7</f>
        <v>0.00002618614835</v>
      </c>
      <c r="W338" s="3" t="s">
        <v>81</v>
      </c>
      <c r="X338" s="120">
        <f>$E$7</f>
        <v>0.00002618614835</v>
      </c>
      <c r="Y338" s="3" t="s">
        <v>81</v>
      </c>
      <c r="Z338" s="120">
        <f>$E$7</f>
        <v>0.00002618614835</v>
      </c>
      <c r="AA338" s="3" t="s">
        <v>81</v>
      </c>
      <c r="AB338" s="120">
        <f>$E$7</f>
        <v>0.00002618614835</v>
      </c>
      <c r="AC338" s="3" t="s">
        <v>81</v>
      </c>
      <c r="AD338" s="120">
        <f>$E$7</f>
        <v>0.00002618614835</v>
      </c>
    </row>
    <row r="339">
      <c r="B339" s="8" t="s">
        <v>82</v>
      </c>
      <c r="C339" s="40">
        <f>$G$1+((128*5E-11)*(G333-1))</f>
        <v>0.00002656654545</v>
      </c>
      <c r="D339" s="3"/>
      <c r="E339" s="3"/>
      <c r="F339" s="3"/>
      <c r="G339" s="3"/>
      <c r="H339" s="8"/>
      <c r="I339" s="3"/>
      <c r="J339" s="8"/>
      <c r="K339" s="8"/>
      <c r="L339" s="3"/>
      <c r="M339" s="8"/>
      <c r="N339" s="3"/>
      <c r="O339" s="8"/>
      <c r="P339" s="3"/>
      <c r="Q339" s="8"/>
      <c r="R339" s="3"/>
      <c r="S339" s="8"/>
      <c r="T339" s="3"/>
      <c r="U339" s="8"/>
      <c r="V339" s="3"/>
      <c r="W339" s="8"/>
      <c r="X339" s="3"/>
      <c r="Y339" s="8"/>
      <c r="Z339" s="3"/>
      <c r="AA339" s="8"/>
      <c r="AB339" s="3"/>
      <c r="AC339" s="8"/>
      <c r="AD339" s="3"/>
    </row>
    <row r="340">
      <c r="B340" s="4" t="s">
        <v>77</v>
      </c>
      <c r="C340" s="49">
        <f>C337-(sum(C338:C339))</f>
        <v>0.3217874818</v>
      </c>
      <c r="D340" s="4" t="s">
        <v>77</v>
      </c>
      <c r="E340" s="49">
        <f>E337-$E$7</f>
        <v>0.3228002571</v>
      </c>
      <c r="F340" s="8"/>
      <c r="G340" s="3"/>
      <c r="H340" s="61" t="s">
        <v>77</v>
      </c>
      <c r="I340" s="49">
        <f>I337-$E$7</f>
        <v>-0.05728605631</v>
      </c>
      <c r="J340" s="60">
        <f>I340-(I338*42)</f>
        <v>-0.05838587454</v>
      </c>
      <c r="K340" s="61" t="s">
        <v>77</v>
      </c>
      <c r="L340" s="49">
        <f>L337-$E$7</f>
        <v>0.321342067</v>
      </c>
      <c r="M340" s="61" t="s">
        <v>77</v>
      </c>
      <c r="N340" s="49">
        <f>N337-$E$7</f>
        <v>0.3213603856</v>
      </c>
      <c r="O340" s="61" t="s">
        <v>77</v>
      </c>
      <c r="P340" s="49">
        <f>P337-$E$7</f>
        <v>0.3213787042</v>
      </c>
      <c r="Q340" s="61" t="s">
        <v>77</v>
      </c>
      <c r="R340" s="49">
        <f>R337-$E$7</f>
        <v>0.3213970227</v>
      </c>
      <c r="S340" s="61" t="s">
        <v>77</v>
      </c>
      <c r="T340" s="49">
        <f>T337-$E$7</f>
        <v>0.3214153413</v>
      </c>
      <c r="U340" s="61" t="s">
        <v>77</v>
      </c>
      <c r="V340" s="49">
        <f>V337-$E$7</f>
        <v>0.3214336599</v>
      </c>
      <c r="W340" s="61" t="s">
        <v>77</v>
      </c>
      <c r="X340" s="49">
        <f>X337-$E$7</f>
        <v>0.3214519784</v>
      </c>
      <c r="Y340" s="61" t="s">
        <v>77</v>
      </c>
      <c r="Z340" s="49">
        <f>Z337-$E$7</f>
        <v>0.321470297</v>
      </c>
      <c r="AA340" s="61" t="s">
        <v>77</v>
      </c>
      <c r="AB340" s="49">
        <f>AB337-$E$7</f>
        <v>0.3214886156</v>
      </c>
      <c r="AC340" s="61" t="s">
        <v>77</v>
      </c>
      <c r="AD340" s="49">
        <f>AD337-$E$7</f>
        <v>0.3215171057</v>
      </c>
    </row>
    <row r="341">
      <c r="J341" s="24" t="s">
        <v>86</v>
      </c>
      <c r="K341" s="24">
        <f>G332+K331</f>
        <v>142</v>
      </c>
    </row>
    <row r="342">
      <c r="A342" s="55"/>
      <c r="B342" s="35" t="s">
        <v>64</v>
      </c>
      <c r="C342" s="3"/>
      <c r="D342" s="4" t="s">
        <v>65</v>
      </c>
      <c r="E342" s="54"/>
      <c r="F342" s="8" t="s">
        <v>70</v>
      </c>
      <c r="G342" s="16">
        <f>ROUND(0.05*G343,0)</f>
        <v>3</v>
      </c>
      <c r="H342" s="98" t="s">
        <v>124</v>
      </c>
      <c r="I342" s="36">
        <f>C340-(J342*sum(C338:C339))</f>
        <v>0.0009530692114</v>
      </c>
      <c r="J342" s="11">
        <v>574.0</v>
      </c>
      <c r="K342" s="98" t="s">
        <v>122</v>
      </c>
      <c r="L342" s="36"/>
      <c r="M342" s="98" t="s">
        <v>121</v>
      </c>
      <c r="N342" s="36"/>
      <c r="O342" s="98" t="s">
        <v>112</v>
      </c>
      <c r="P342" s="36"/>
      <c r="Q342" s="98" t="s">
        <v>111</v>
      </c>
      <c r="R342" s="36"/>
      <c r="S342" s="98" t="s">
        <v>110</v>
      </c>
      <c r="T342" s="36"/>
      <c r="U342" s="98" t="s">
        <v>109</v>
      </c>
      <c r="V342" s="36"/>
      <c r="W342" s="98" t="s">
        <v>108</v>
      </c>
      <c r="X342" s="36"/>
      <c r="Y342" s="98" t="s">
        <v>107</v>
      </c>
      <c r="Z342" s="36"/>
      <c r="AA342" s="98" t="s">
        <v>105</v>
      </c>
      <c r="AB342" s="36"/>
      <c r="AC342" s="4" t="s">
        <v>84</v>
      </c>
      <c r="AD342" s="36"/>
    </row>
    <row r="343">
      <c r="A343" s="55"/>
      <c r="B343" s="8" t="s">
        <v>69</v>
      </c>
      <c r="C343" s="40">
        <f>$G$1</f>
        <v>0.00002618254545</v>
      </c>
      <c r="D343" s="8" t="s">
        <v>69</v>
      </c>
      <c r="E343" s="99">
        <f>$E$2</f>
        <v>0.00002618254545</v>
      </c>
      <c r="F343" s="8" t="s">
        <v>73</v>
      </c>
      <c r="G343" s="92">
        <f>200-K341</f>
        <v>58</v>
      </c>
      <c r="H343" s="3" t="s">
        <v>69</v>
      </c>
      <c r="I343" s="57">
        <f>$E$2</f>
        <v>0.00002618254545</v>
      </c>
      <c r="J343" s="3"/>
      <c r="K343" s="3" t="s">
        <v>69</v>
      </c>
      <c r="L343" s="120">
        <f>$E$2</f>
        <v>0.00002618254545</v>
      </c>
      <c r="M343" s="3" t="s">
        <v>69</v>
      </c>
      <c r="N343" s="120">
        <f>$E$2</f>
        <v>0.00002618254545</v>
      </c>
      <c r="O343" s="3" t="s">
        <v>69</v>
      </c>
      <c r="P343" s="120">
        <f>$E$2</f>
        <v>0.00002618254545</v>
      </c>
      <c r="Q343" s="3" t="s">
        <v>69</v>
      </c>
      <c r="R343" s="120">
        <f>$E$2</f>
        <v>0.00002618254545</v>
      </c>
      <c r="S343" s="3" t="s">
        <v>69</v>
      </c>
      <c r="T343" s="120">
        <f>$E$2</f>
        <v>0.00002618254545</v>
      </c>
      <c r="U343" s="3" t="s">
        <v>69</v>
      </c>
      <c r="V343" s="120">
        <f>$E$2</f>
        <v>0.00002618254545</v>
      </c>
      <c r="W343" s="3" t="s">
        <v>69</v>
      </c>
      <c r="X343" s="120">
        <f>$E$2</f>
        <v>0.00002618254545</v>
      </c>
      <c r="Y343" s="3" t="s">
        <v>69</v>
      </c>
      <c r="Z343" s="120">
        <f>$E$2</f>
        <v>0.00002618254545</v>
      </c>
      <c r="AA343" s="3" t="s">
        <v>69</v>
      </c>
      <c r="AB343" s="120">
        <f>$E$2</f>
        <v>0.00002618254545</v>
      </c>
      <c r="AC343" s="3" t="s">
        <v>69</v>
      </c>
      <c r="AD343" s="120">
        <f>$E$2</f>
        <v>0.00002618254545</v>
      </c>
    </row>
    <row r="344">
      <c r="B344" s="8" t="s">
        <v>72</v>
      </c>
      <c r="C344" s="40">
        <f>($G$1*((G343-G342)/G342))*$G$5</f>
        <v>0.00000000284387328</v>
      </c>
      <c r="D344" s="8" t="s">
        <v>72</v>
      </c>
      <c r="E344" s="99">
        <f>$E$3</f>
        <v>0.0000000001551203607</v>
      </c>
      <c r="F344" s="58" t="s">
        <v>75</v>
      </c>
      <c r="G344" s="59">
        <f>sum(C343:C346)+sum(C348:C349)</f>
        <v>0.001038942257</v>
      </c>
      <c r="H344" s="3" t="s">
        <v>72</v>
      </c>
      <c r="I344" s="57">
        <f>$E$3</f>
        <v>0.0000000001551203607</v>
      </c>
      <c r="J344" s="3"/>
      <c r="K344" s="3" t="s">
        <v>72</v>
      </c>
      <c r="L344" s="120">
        <f>$E$3</f>
        <v>0.0000000001551203607</v>
      </c>
      <c r="M344" s="3" t="s">
        <v>72</v>
      </c>
      <c r="N344" s="120">
        <f>$E$3</f>
        <v>0.0000000001551203607</v>
      </c>
      <c r="O344" s="3" t="s">
        <v>72</v>
      </c>
      <c r="P344" s="120">
        <f>$E$3</f>
        <v>0.0000000001551203607</v>
      </c>
      <c r="Q344" s="3" t="s">
        <v>72</v>
      </c>
      <c r="R344" s="120">
        <f>$E$3</f>
        <v>0.0000000001551203607</v>
      </c>
      <c r="S344" s="3" t="s">
        <v>72</v>
      </c>
      <c r="T344" s="120">
        <f>$E$3</f>
        <v>0.0000000001551203607</v>
      </c>
      <c r="U344" s="3" t="s">
        <v>72</v>
      </c>
      <c r="V344" s="120">
        <f>$E$3</f>
        <v>0.0000000001551203607</v>
      </c>
      <c r="W344" s="3" t="s">
        <v>72</v>
      </c>
      <c r="X344" s="120">
        <f>$E$3</f>
        <v>0.0000000001551203607</v>
      </c>
      <c r="Y344" s="3" t="s">
        <v>72</v>
      </c>
      <c r="Z344" s="120">
        <f>$E$3</f>
        <v>0.0000000001551203607</v>
      </c>
      <c r="AA344" s="3" t="s">
        <v>72</v>
      </c>
      <c r="AB344" s="120">
        <f>$E$3</f>
        <v>0.0000000001551203607</v>
      </c>
      <c r="AC344" s="3" t="s">
        <v>72</v>
      </c>
      <c r="AD344" s="120">
        <f>$E$3</f>
        <v>0.0000000001551203607</v>
      </c>
    </row>
    <row r="345">
      <c r="A345" s="55"/>
      <c r="B345" s="8" t="s">
        <v>74</v>
      </c>
      <c r="C345" s="40">
        <f>($G$1*((G343-G342)/G342))</f>
        <v>0.0004800133333</v>
      </c>
      <c r="D345" s="8" t="s">
        <v>74</v>
      </c>
      <c r="E345" s="40">
        <f>$G$1</f>
        <v>0.00002618254545</v>
      </c>
      <c r="F345" s="8"/>
      <c r="G345" s="3"/>
      <c r="H345" s="8" t="s">
        <v>74</v>
      </c>
      <c r="I345" s="57">
        <f>$G$1</f>
        <v>0.00002618254545</v>
      </c>
      <c r="J345" s="3"/>
      <c r="K345" s="8" t="s">
        <v>74</v>
      </c>
      <c r="L345" s="120">
        <f>$G$1</f>
        <v>0.00002618254545</v>
      </c>
      <c r="M345" s="8" t="s">
        <v>74</v>
      </c>
      <c r="N345" s="120">
        <f>$G$1</f>
        <v>0.00002618254545</v>
      </c>
      <c r="O345" s="8" t="s">
        <v>74</v>
      </c>
      <c r="P345" s="120">
        <f>$G$1</f>
        <v>0.00002618254545</v>
      </c>
      <c r="Q345" s="8" t="s">
        <v>74</v>
      </c>
      <c r="R345" s="120">
        <f>$G$1</f>
        <v>0.00002618254545</v>
      </c>
      <c r="S345" s="8" t="s">
        <v>74</v>
      </c>
      <c r="T345" s="120">
        <f>$G$1</f>
        <v>0.00002618254545</v>
      </c>
      <c r="U345" s="8" t="s">
        <v>74</v>
      </c>
      <c r="V345" s="120">
        <f>$G$1</f>
        <v>0.00002618254545</v>
      </c>
      <c r="W345" s="8" t="s">
        <v>74</v>
      </c>
      <c r="X345" s="120">
        <f>$G$1</f>
        <v>0.00002618254545</v>
      </c>
      <c r="Y345" s="8" t="s">
        <v>74</v>
      </c>
      <c r="Z345" s="120">
        <f>$G$1</f>
        <v>0.00002618254545</v>
      </c>
      <c r="AA345" s="8" t="s">
        <v>74</v>
      </c>
      <c r="AB345" s="120">
        <f>$G$1</f>
        <v>0.00002618254545</v>
      </c>
      <c r="AC345" s="8" t="s">
        <v>74</v>
      </c>
      <c r="AD345" s="120">
        <f>$G$1</f>
        <v>0.00002618254545</v>
      </c>
    </row>
    <row r="346">
      <c r="A346" s="55"/>
      <c r="B346" s="8" t="s">
        <v>76</v>
      </c>
      <c r="C346" s="40">
        <f>$C$5</f>
        <v>0.0000000003102407215</v>
      </c>
      <c r="D346" s="3"/>
      <c r="E346" s="3"/>
      <c r="F346" s="3"/>
      <c r="G346" s="3"/>
      <c r="H346" s="3"/>
      <c r="I346" s="3"/>
      <c r="J346" s="8"/>
      <c r="K346" s="3"/>
      <c r="L346" s="3"/>
      <c r="M346" s="3"/>
      <c r="N346" s="3"/>
      <c r="O346" s="3"/>
      <c r="P346" s="3"/>
      <c r="Q346" s="3"/>
      <c r="R346" s="3"/>
      <c r="S346" s="3"/>
      <c r="T346" s="3"/>
      <c r="U346" s="3"/>
      <c r="V346" s="3"/>
      <c r="W346" s="3"/>
      <c r="X346" s="3"/>
      <c r="Y346" s="3"/>
      <c r="Z346" s="3"/>
      <c r="AA346" s="3"/>
      <c r="AB346" s="3"/>
      <c r="AC346" s="3"/>
      <c r="AD346" s="3"/>
    </row>
    <row r="347">
      <c r="A347" s="55"/>
      <c r="B347" s="4" t="s">
        <v>77</v>
      </c>
      <c r="C347" s="46">
        <f>(E340-(E338*J342))-sum(C343:C346)</f>
        <v>0.3072632089</v>
      </c>
      <c r="D347" s="4" t="s">
        <v>77</v>
      </c>
      <c r="E347" s="45">
        <f>(E340-(J342*E338))-(sum(E343:E345))</f>
        <v>0.3077170427</v>
      </c>
      <c r="F347" s="8"/>
      <c r="G347" s="8"/>
      <c r="H347" s="4" t="s">
        <v>77</v>
      </c>
      <c r="I347" s="49">
        <f>(I342-(sum(I343:I345)*J232))</f>
        <v>-0.04795607058</v>
      </c>
      <c r="J347" s="3"/>
      <c r="K347" s="4" t="s">
        <v>77</v>
      </c>
      <c r="L347" s="49">
        <f>(L340-(sum(L343:L345)+($J342*L348)))</f>
        <v>0.3062588526</v>
      </c>
      <c r="M347" s="4" t="s">
        <v>77</v>
      </c>
      <c r="N347" s="49">
        <f>(N340-(sum(N343:N345)+($J342*N348)))</f>
        <v>0.3062771712</v>
      </c>
      <c r="O347" s="4" t="s">
        <v>77</v>
      </c>
      <c r="P347" s="49">
        <f>(P340-(sum(P343:P345)+($J342*P348)))</f>
        <v>0.3062954898</v>
      </c>
      <c r="Q347" s="4" t="s">
        <v>77</v>
      </c>
      <c r="R347" s="49">
        <f>(R340-(sum(R343:R345)+($J342*R348)))</f>
        <v>0.3063138083</v>
      </c>
      <c r="S347" s="4" t="s">
        <v>77</v>
      </c>
      <c r="T347" s="49">
        <f>(T340-(sum(T343:T345)+($J342*T348)))</f>
        <v>0.3063321269</v>
      </c>
      <c r="U347" s="4" t="s">
        <v>77</v>
      </c>
      <c r="V347" s="49">
        <f>(V340-(sum(V343:V345)+($J342*V348)))</f>
        <v>0.3063504455</v>
      </c>
      <c r="W347" s="4" t="s">
        <v>77</v>
      </c>
      <c r="X347" s="49">
        <f>(X340-(sum(X343:X345)+($J342*X348)))</f>
        <v>0.306368764</v>
      </c>
      <c r="Y347" s="4" t="s">
        <v>77</v>
      </c>
      <c r="Z347" s="49">
        <f>(Z340-(sum(Z343:Z345)+($J342*Z348)))</f>
        <v>0.3063870826</v>
      </c>
      <c r="AA347" s="4" t="s">
        <v>77</v>
      </c>
      <c r="AB347" s="49">
        <f>(AB340-(sum(AB343:AB345)+($J342*AB348)))</f>
        <v>0.3064054012</v>
      </c>
      <c r="AC347" s="4" t="s">
        <v>77</v>
      </c>
      <c r="AD347" s="49">
        <f>(AD340-(sum(AD343:AD345)+($J342*AD348)))</f>
        <v>0.3064338913</v>
      </c>
    </row>
    <row r="348">
      <c r="A348" s="14">
        <f>A338+J342</f>
        <v>26334</v>
      </c>
      <c r="B348" s="8" t="s">
        <v>80</v>
      </c>
      <c r="C348" s="40">
        <f>($G$1*(((G343-G342)/G342)+1))</f>
        <v>0.0005061958788</v>
      </c>
      <c r="D348" s="8" t="s">
        <v>81</v>
      </c>
      <c r="E348" s="40">
        <f>$E$7</f>
        <v>0.00002618614835</v>
      </c>
      <c r="F348" s="3"/>
      <c r="G348" s="51"/>
      <c r="H348" s="3" t="s">
        <v>81</v>
      </c>
      <c r="I348" s="57">
        <f>$E$7</f>
        <v>0.00002618614835</v>
      </c>
      <c r="J348" s="60"/>
      <c r="K348" s="3" t="s">
        <v>81</v>
      </c>
      <c r="L348" s="120">
        <f>$E$7</f>
        <v>0.00002618614835</v>
      </c>
      <c r="M348" s="3" t="s">
        <v>81</v>
      </c>
      <c r="N348" s="120">
        <f>$E$7</f>
        <v>0.00002618614835</v>
      </c>
      <c r="O348" s="3" t="s">
        <v>81</v>
      </c>
      <c r="P348" s="120">
        <f>$E$7</f>
        <v>0.00002618614835</v>
      </c>
      <c r="Q348" s="3" t="s">
        <v>81</v>
      </c>
      <c r="R348" s="120">
        <f>$E$7</f>
        <v>0.00002618614835</v>
      </c>
      <c r="S348" s="3" t="s">
        <v>81</v>
      </c>
      <c r="T348" s="120">
        <f>$E$7</f>
        <v>0.00002618614835</v>
      </c>
      <c r="U348" s="3" t="s">
        <v>81</v>
      </c>
      <c r="V348" s="120">
        <f>$E$7</f>
        <v>0.00002618614835</v>
      </c>
      <c r="W348" s="3" t="s">
        <v>81</v>
      </c>
      <c r="X348" s="120">
        <f>$E$7</f>
        <v>0.00002618614835</v>
      </c>
      <c r="Y348" s="3" t="s">
        <v>81</v>
      </c>
      <c r="Z348" s="120">
        <f>$E$7</f>
        <v>0.00002618614835</v>
      </c>
      <c r="AA348" s="3" t="s">
        <v>81</v>
      </c>
      <c r="AB348" s="120">
        <f>$E$7</f>
        <v>0.00002618614835</v>
      </c>
      <c r="AC348" s="3" t="s">
        <v>81</v>
      </c>
      <c r="AD348" s="120">
        <f>$E$7</f>
        <v>0.00002618614835</v>
      </c>
    </row>
    <row r="349">
      <c r="B349" s="8" t="s">
        <v>82</v>
      </c>
      <c r="C349" s="40">
        <f>$G$1+((128*5E-11)*(G343-1))</f>
        <v>0.00002654734545</v>
      </c>
      <c r="D349" s="3"/>
      <c r="E349" s="3"/>
      <c r="F349" s="3"/>
      <c r="G349" s="3"/>
      <c r="H349" s="8"/>
      <c r="I349" s="3"/>
      <c r="J349" s="8"/>
      <c r="K349" s="8"/>
      <c r="L349" s="3"/>
      <c r="M349" s="8"/>
      <c r="N349" s="3"/>
      <c r="O349" s="8"/>
      <c r="P349" s="3"/>
      <c r="Q349" s="8"/>
      <c r="R349" s="3"/>
      <c r="S349" s="8"/>
      <c r="T349" s="3"/>
      <c r="U349" s="8"/>
      <c r="V349" s="3"/>
      <c r="W349" s="8"/>
      <c r="X349" s="3"/>
      <c r="Y349" s="8"/>
      <c r="Z349" s="3"/>
      <c r="AA349" s="8"/>
      <c r="AB349" s="3"/>
      <c r="AC349" s="8"/>
      <c r="AD349" s="3"/>
    </row>
    <row r="350">
      <c r="B350" s="4" t="s">
        <v>77</v>
      </c>
      <c r="C350" s="49">
        <f>C347-(sum(C348:C349))</f>
        <v>0.3067304657</v>
      </c>
      <c r="D350" s="4" t="s">
        <v>77</v>
      </c>
      <c r="E350" s="49">
        <f>E347-$E$7</f>
        <v>0.3076908566</v>
      </c>
      <c r="F350" s="8"/>
      <c r="G350" s="3"/>
      <c r="H350" s="61" t="s">
        <v>77</v>
      </c>
      <c r="I350" s="49">
        <f>I347-$E$7</f>
        <v>-0.04798225673</v>
      </c>
      <c r="J350" s="60">
        <f>I350-(I348*42)</f>
        <v>-0.04908207496</v>
      </c>
      <c r="K350" s="61" t="s">
        <v>77</v>
      </c>
      <c r="L350" s="49">
        <f>L347-$E$7</f>
        <v>0.3062326665</v>
      </c>
      <c r="M350" s="61" t="s">
        <v>77</v>
      </c>
      <c r="N350" s="49">
        <f>N347-$E$7</f>
        <v>0.306250985</v>
      </c>
      <c r="O350" s="61" t="s">
        <v>77</v>
      </c>
      <c r="P350" s="49">
        <f>P347-$E$7</f>
        <v>0.3062693036</v>
      </c>
      <c r="Q350" s="61" t="s">
        <v>77</v>
      </c>
      <c r="R350" s="49">
        <f>R347-$E$7</f>
        <v>0.3062876222</v>
      </c>
      <c r="S350" s="61" t="s">
        <v>77</v>
      </c>
      <c r="T350" s="49">
        <f>T347-$E$7</f>
        <v>0.3063059408</v>
      </c>
      <c r="U350" s="61" t="s">
        <v>77</v>
      </c>
      <c r="V350" s="49">
        <f>V347-$E$7</f>
        <v>0.3063242593</v>
      </c>
      <c r="W350" s="61" t="s">
        <v>77</v>
      </c>
      <c r="X350" s="49">
        <f>X347-$E$7</f>
        <v>0.3063425779</v>
      </c>
      <c r="Y350" s="61" t="s">
        <v>77</v>
      </c>
      <c r="Z350" s="49">
        <f>Z347-$E$7</f>
        <v>0.3063608965</v>
      </c>
      <c r="AA350" s="61" t="s">
        <v>77</v>
      </c>
      <c r="AB350" s="49">
        <f>AB347-$E$7</f>
        <v>0.306379215</v>
      </c>
      <c r="AC350" s="61" t="s">
        <v>77</v>
      </c>
      <c r="AD350" s="49">
        <f>AD347-$E$7</f>
        <v>0.3064077052</v>
      </c>
    </row>
    <row r="351">
      <c r="J351" s="24" t="s">
        <v>86</v>
      </c>
      <c r="K351" s="24">
        <f>G342+K341</f>
        <v>145</v>
      </c>
    </row>
    <row r="352">
      <c r="A352" s="55"/>
      <c r="B352" s="35" t="s">
        <v>64</v>
      </c>
      <c r="C352" s="3"/>
      <c r="D352" s="4" t="s">
        <v>65</v>
      </c>
      <c r="E352" s="54"/>
      <c r="F352" s="8" t="s">
        <v>70</v>
      </c>
      <c r="G352" s="16">
        <f>ROUND(0.05*G353,0)</f>
        <v>3</v>
      </c>
      <c r="H352" s="98" t="s">
        <v>124</v>
      </c>
      <c r="I352" s="36">
        <f>C350-(J352*sum(C348:C349))</f>
        <v>0.0009358549984</v>
      </c>
      <c r="J352" s="11">
        <v>574.0</v>
      </c>
      <c r="K352" s="98" t="s">
        <v>122</v>
      </c>
      <c r="L352" s="36"/>
      <c r="M352" s="98" t="s">
        <v>121</v>
      </c>
      <c r="N352" s="36"/>
      <c r="O352" s="98" t="s">
        <v>112</v>
      </c>
      <c r="P352" s="36"/>
      <c r="Q352" s="98" t="s">
        <v>111</v>
      </c>
      <c r="R352" s="36"/>
      <c r="S352" s="98" t="s">
        <v>110</v>
      </c>
      <c r="T352" s="36"/>
      <c r="U352" s="98" t="s">
        <v>109</v>
      </c>
      <c r="V352" s="36"/>
      <c r="W352" s="98" t="s">
        <v>108</v>
      </c>
      <c r="X352" s="36"/>
      <c r="Y352" s="98" t="s">
        <v>107</v>
      </c>
      <c r="Z352" s="36"/>
      <c r="AA352" s="98" t="s">
        <v>105</v>
      </c>
      <c r="AB352" s="36"/>
      <c r="AC352" s="4" t="s">
        <v>84</v>
      </c>
      <c r="AD352" s="36"/>
    </row>
    <row r="353">
      <c r="A353" s="55"/>
      <c r="B353" s="8" t="s">
        <v>69</v>
      </c>
      <c r="C353" s="40">
        <f>$G$1</f>
        <v>0.00002618254545</v>
      </c>
      <c r="D353" s="8" t="s">
        <v>69</v>
      </c>
      <c r="E353" s="99">
        <f>$E$2</f>
        <v>0.00002618254545</v>
      </c>
      <c r="F353" s="8" t="s">
        <v>73</v>
      </c>
      <c r="G353" s="92">
        <f>200-K351</f>
        <v>55</v>
      </c>
      <c r="H353" s="3" t="s">
        <v>69</v>
      </c>
      <c r="I353" s="57">
        <f>$E$2</f>
        <v>0.00002618254545</v>
      </c>
      <c r="J353" s="3"/>
      <c r="K353" s="3" t="s">
        <v>69</v>
      </c>
      <c r="L353" s="120">
        <f>$E$2</f>
        <v>0.00002618254545</v>
      </c>
      <c r="M353" s="3" t="s">
        <v>69</v>
      </c>
      <c r="N353" s="120">
        <f>$E$2</f>
        <v>0.00002618254545</v>
      </c>
      <c r="O353" s="3" t="s">
        <v>69</v>
      </c>
      <c r="P353" s="120">
        <f>$E$2</f>
        <v>0.00002618254545</v>
      </c>
      <c r="Q353" s="3" t="s">
        <v>69</v>
      </c>
      <c r="R353" s="120">
        <f>$E$2</f>
        <v>0.00002618254545</v>
      </c>
      <c r="S353" s="3" t="s">
        <v>69</v>
      </c>
      <c r="T353" s="120">
        <f>$E$2</f>
        <v>0.00002618254545</v>
      </c>
      <c r="U353" s="3" t="s">
        <v>69</v>
      </c>
      <c r="V353" s="120">
        <f>$E$2</f>
        <v>0.00002618254545</v>
      </c>
      <c r="W353" s="3" t="s">
        <v>69</v>
      </c>
      <c r="X353" s="120">
        <f>$E$2</f>
        <v>0.00002618254545</v>
      </c>
      <c r="Y353" s="3" t="s">
        <v>69</v>
      </c>
      <c r="Z353" s="120">
        <f>$E$2</f>
        <v>0.00002618254545</v>
      </c>
      <c r="AA353" s="3" t="s">
        <v>69</v>
      </c>
      <c r="AB353" s="120">
        <f>$E$2</f>
        <v>0.00002618254545</v>
      </c>
      <c r="AC353" s="3" t="s">
        <v>69</v>
      </c>
      <c r="AD353" s="120">
        <f>$E$2</f>
        <v>0.00002618254545</v>
      </c>
    </row>
    <row r="354">
      <c r="B354" s="8" t="s">
        <v>72</v>
      </c>
      <c r="C354" s="40">
        <f>($G$1*((G353-G352)/G352))*$G$5</f>
        <v>0.000000002688752919</v>
      </c>
      <c r="D354" s="8" t="s">
        <v>72</v>
      </c>
      <c r="E354" s="99">
        <f>$E$3</f>
        <v>0.0000000001551203607</v>
      </c>
      <c r="F354" s="58" t="s">
        <v>75</v>
      </c>
      <c r="G354" s="59">
        <f>sum(C353:C356)+sum(C358:C359)</f>
        <v>0.0009865578111</v>
      </c>
      <c r="H354" s="3" t="s">
        <v>72</v>
      </c>
      <c r="I354" s="57">
        <f>$E$3</f>
        <v>0.0000000001551203607</v>
      </c>
      <c r="J354" s="3"/>
      <c r="K354" s="3" t="s">
        <v>72</v>
      </c>
      <c r="L354" s="120">
        <f>$E$3</f>
        <v>0.0000000001551203607</v>
      </c>
      <c r="M354" s="3" t="s">
        <v>72</v>
      </c>
      <c r="N354" s="120">
        <f>$E$3</f>
        <v>0.0000000001551203607</v>
      </c>
      <c r="O354" s="3" t="s">
        <v>72</v>
      </c>
      <c r="P354" s="120">
        <f>$E$3</f>
        <v>0.0000000001551203607</v>
      </c>
      <c r="Q354" s="3" t="s">
        <v>72</v>
      </c>
      <c r="R354" s="120">
        <f>$E$3</f>
        <v>0.0000000001551203607</v>
      </c>
      <c r="S354" s="3" t="s">
        <v>72</v>
      </c>
      <c r="T354" s="120">
        <f>$E$3</f>
        <v>0.0000000001551203607</v>
      </c>
      <c r="U354" s="3" t="s">
        <v>72</v>
      </c>
      <c r="V354" s="120">
        <f>$E$3</f>
        <v>0.0000000001551203607</v>
      </c>
      <c r="W354" s="3" t="s">
        <v>72</v>
      </c>
      <c r="X354" s="120">
        <f>$E$3</f>
        <v>0.0000000001551203607</v>
      </c>
      <c r="Y354" s="3" t="s">
        <v>72</v>
      </c>
      <c r="Z354" s="120">
        <f>$E$3</f>
        <v>0.0000000001551203607</v>
      </c>
      <c r="AA354" s="3" t="s">
        <v>72</v>
      </c>
      <c r="AB354" s="120">
        <f>$E$3</f>
        <v>0.0000000001551203607</v>
      </c>
      <c r="AC354" s="3" t="s">
        <v>72</v>
      </c>
      <c r="AD354" s="120">
        <f>$E$3</f>
        <v>0.0000000001551203607</v>
      </c>
    </row>
    <row r="355">
      <c r="A355" s="55"/>
      <c r="B355" s="8" t="s">
        <v>74</v>
      </c>
      <c r="C355" s="40">
        <f>($G$1*((G353-G352)/G352))</f>
        <v>0.0004538307879</v>
      </c>
      <c r="D355" s="8" t="s">
        <v>74</v>
      </c>
      <c r="E355" s="40">
        <f>$G$1</f>
        <v>0.00002618254545</v>
      </c>
      <c r="F355" s="8"/>
      <c r="G355" s="3"/>
      <c r="H355" s="8" t="s">
        <v>74</v>
      </c>
      <c r="I355" s="57">
        <f>$G$1</f>
        <v>0.00002618254545</v>
      </c>
      <c r="J355" s="3"/>
      <c r="K355" s="8" t="s">
        <v>74</v>
      </c>
      <c r="L355" s="120">
        <f>$G$1</f>
        <v>0.00002618254545</v>
      </c>
      <c r="M355" s="8" t="s">
        <v>74</v>
      </c>
      <c r="N355" s="120">
        <f>$G$1</f>
        <v>0.00002618254545</v>
      </c>
      <c r="O355" s="8" t="s">
        <v>74</v>
      </c>
      <c r="P355" s="120">
        <f>$G$1</f>
        <v>0.00002618254545</v>
      </c>
      <c r="Q355" s="8" t="s">
        <v>74</v>
      </c>
      <c r="R355" s="120">
        <f>$G$1</f>
        <v>0.00002618254545</v>
      </c>
      <c r="S355" s="8" t="s">
        <v>74</v>
      </c>
      <c r="T355" s="120">
        <f>$G$1</f>
        <v>0.00002618254545</v>
      </c>
      <c r="U355" s="8" t="s">
        <v>74</v>
      </c>
      <c r="V355" s="120">
        <f>$G$1</f>
        <v>0.00002618254545</v>
      </c>
      <c r="W355" s="8" t="s">
        <v>74</v>
      </c>
      <c r="X355" s="120">
        <f>$G$1</f>
        <v>0.00002618254545</v>
      </c>
      <c r="Y355" s="8" t="s">
        <v>74</v>
      </c>
      <c r="Z355" s="120">
        <f>$G$1</f>
        <v>0.00002618254545</v>
      </c>
      <c r="AA355" s="8" t="s">
        <v>74</v>
      </c>
      <c r="AB355" s="120">
        <f>$G$1</f>
        <v>0.00002618254545</v>
      </c>
      <c r="AC355" s="8" t="s">
        <v>74</v>
      </c>
      <c r="AD355" s="120">
        <f>$G$1</f>
        <v>0.00002618254545</v>
      </c>
    </row>
    <row r="356">
      <c r="A356" s="55"/>
      <c r="B356" s="8" t="s">
        <v>76</v>
      </c>
      <c r="C356" s="40">
        <f>$C$5</f>
        <v>0.0000000003102407215</v>
      </c>
      <c r="D356" s="3"/>
      <c r="E356" s="3"/>
      <c r="F356" s="3"/>
      <c r="G356" s="3"/>
      <c r="H356" s="3"/>
      <c r="I356" s="3"/>
      <c r="J356" s="8"/>
      <c r="K356" s="3"/>
      <c r="L356" s="3"/>
      <c r="M356" s="3"/>
      <c r="N356" s="3"/>
      <c r="O356" s="3"/>
      <c r="P356" s="3"/>
      <c r="Q356" s="3"/>
      <c r="R356" s="3"/>
      <c r="S356" s="3"/>
      <c r="T356" s="3"/>
      <c r="U356" s="3"/>
      <c r="V356" s="3"/>
      <c r="W356" s="3"/>
      <c r="X356" s="3"/>
      <c r="Y356" s="3"/>
      <c r="Z356" s="3"/>
      <c r="AA356" s="3"/>
      <c r="AB356" s="3"/>
      <c r="AC356" s="3"/>
      <c r="AD356" s="3"/>
    </row>
    <row r="357">
      <c r="A357" s="55"/>
      <c r="B357" s="4" t="s">
        <v>77</v>
      </c>
      <c r="C357" s="46">
        <f>(E350-(E348*J352))-sum(C353:C356)</f>
        <v>0.2921799911</v>
      </c>
      <c r="D357" s="4" t="s">
        <v>77</v>
      </c>
      <c r="E357" s="45">
        <f>(E350-(J352*E348))-(sum(E353:E355))</f>
        <v>0.2926076422</v>
      </c>
      <c r="F357" s="8"/>
      <c r="G357" s="8"/>
      <c r="H357" s="4" t="s">
        <v>77</v>
      </c>
      <c r="I357" s="49">
        <f>(I352-(sum(I353:I355)*J242))</f>
        <v>-0.04802565004</v>
      </c>
      <c r="J357" s="3"/>
      <c r="K357" s="4" t="s">
        <v>77</v>
      </c>
      <c r="L357" s="49">
        <f>(L350-(sum(L353:L355)+($J352*L358)))</f>
        <v>0.2911494521</v>
      </c>
      <c r="M357" s="4" t="s">
        <v>77</v>
      </c>
      <c r="N357" s="49">
        <f>(N350-(sum(N353:N355)+($J352*N358)))</f>
        <v>0.2911677706</v>
      </c>
      <c r="O357" s="4" t="s">
        <v>77</v>
      </c>
      <c r="P357" s="49">
        <f>(P350-(sum(P353:P355)+($J352*P358)))</f>
        <v>0.2911860892</v>
      </c>
      <c r="Q357" s="4" t="s">
        <v>77</v>
      </c>
      <c r="R357" s="49">
        <f>(R350-(sum(R353:R355)+($J352*R358)))</f>
        <v>0.2912044078</v>
      </c>
      <c r="S357" s="4" t="s">
        <v>77</v>
      </c>
      <c r="T357" s="49">
        <f>(T350-(sum(T353:T355)+($J352*T358)))</f>
        <v>0.2912227264</v>
      </c>
      <c r="U357" s="4" t="s">
        <v>77</v>
      </c>
      <c r="V357" s="49">
        <f>(V350-(sum(V353:V355)+($J352*V358)))</f>
        <v>0.2912410449</v>
      </c>
      <c r="W357" s="4" t="s">
        <v>77</v>
      </c>
      <c r="X357" s="49">
        <f>(X350-(sum(X353:X355)+($J352*X358)))</f>
        <v>0.2912593635</v>
      </c>
      <c r="Y357" s="4" t="s">
        <v>77</v>
      </c>
      <c r="Z357" s="49">
        <f>(Z350-(sum(Z353:Z355)+($J352*Z358)))</f>
        <v>0.2912776821</v>
      </c>
      <c r="AA357" s="4" t="s">
        <v>77</v>
      </c>
      <c r="AB357" s="49">
        <f>(AB350-(sum(AB353:AB355)+($J352*AB358)))</f>
        <v>0.2912960006</v>
      </c>
      <c r="AC357" s="4" t="s">
        <v>77</v>
      </c>
      <c r="AD357" s="49">
        <f>(AD350-(sum(AD353:AD355)+($J352*AD358)))</f>
        <v>0.2913244908</v>
      </c>
    </row>
    <row r="358">
      <c r="A358" s="14">
        <f>A348+J352</f>
        <v>26908</v>
      </c>
      <c r="B358" s="8" t="s">
        <v>80</v>
      </c>
      <c r="C358" s="40">
        <f>($G$1*(((G353-G352)/G352)+1))</f>
        <v>0.0004800133333</v>
      </c>
      <c r="D358" s="8" t="s">
        <v>81</v>
      </c>
      <c r="E358" s="40">
        <f>$E$7</f>
        <v>0.00002618614835</v>
      </c>
      <c r="F358" s="3"/>
      <c r="G358" s="51"/>
      <c r="H358" s="3" t="s">
        <v>81</v>
      </c>
      <c r="I358" s="57">
        <f>$E$7</f>
        <v>0.00002618614835</v>
      </c>
      <c r="J358" s="60"/>
      <c r="K358" s="3" t="s">
        <v>81</v>
      </c>
      <c r="L358" s="120">
        <f>$E$7</f>
        <v>0.00002618614835</v>
      </c>
      <c r="M358" s="3" t="s">
        <v>81</v>
      </c>
      <c r="N358" s="120">
        <f>$E$7</f>
        <v>0.00002618614835</v>
      </c>
      <c r="O358" s="3" t="s">
        <v>81</v>
      </c>
      <c r="P358" s="120">
        <f>$E$7</f>
        <v>0.00002618614835</v>
      </c>
      <c r="Q358" s="3" t="s">
        <v>81</v>
      </c>
      <c r="R358" s="120">
        <f>$E$7</f>
        <v>0.00002618614835</v>
      </c>
      <c r="S358" s="3" t="s">
        <v>81</v>
      </c>
      <c r="T358" s="120">
        <f>$E$7</f>
        <v>0.00002618614835</v>
      </c>
      <c r="U358" s="3" t="s">
        <v>81</v>
      </c>
      <c r="V358" s="120">
        <f>$E$7</f>
        <v>0.00002618614835</v>
      </c>
      <c r="W358" s="3" t="s">
        <v>81</v>
      </c>
      <c r="X358" s="120">
        <f>$E$7</f>
        <v>0.00002618614835</v>
      </c>
      <c r="Y358" s="3" t="s">
        <v>81</v>
      </c>
      <c r="Z358" s="120">
        <f>$E$7</f>
        <v>0.00002618614835</v>
      </c>
      <c r="AA358" s="3" t="s">
        <v>81</v>
      </c>
      <c r="AB358" s="120">
        <f>$E$7</f>
        <v>0.00002618614835</v>
      </c>
      <c r="AC358" s="3" t="s">
        <v>81</v>
      </c>
      <c r="AD358" s="120">
        <f>$E$7</f>
        <v>0.00002618614835</v>
      </c>
    </row>
    <row r="359">
      <c r="B359" s="8" t="s">
        <v>82</v>
      </c>
      <c r="C359" s="40">
        <f>$G$1+((128*5E-11)*(G353-1))</f>
        <v>0.00002652814545</v>
      </c>
      <c r="D359" s="3"/>
      <c r="E359" s="3"/>
      <c r="F359" s="3"/>
      <c r="G359" s="3"/>
      <c r="H359" s="8"/>
      <c r="I359" s="3"/>
      <c r="J359" s="8"/>
      <c r="K359" s="8"/>
      <c r="L359" s="3"/>
      <c r="M359" s="8"/>
      <c r="N359" s="3"/>
      <c r="O359" s="8"/>
      <c r="P359" s="3"/>
      <c r="Q359" s="8"/>
      <c r="R359" s="3"/>
      <c r="S359" s="8"/>
      <c r="T359" s="3"/>
      <c r="U359" s="8"/>
      <c r="V359" s="3"/>
      <c r="W359" s="8"/>
      <c r="X359" s="3"/>
      <c r="Y359" s="8"/>
      <c r="Z359" s="3"/>
      <c r="AA359" s="8"/>
      <c r="AB359" s="3"/>
      <c r="AC359" s="8"/>
      <c r="AD359" s="3"/>
    </row>
    <row r="360">
      <c r="B360" s="4" t="s">
        <v>77</v>
      </c>
      <c r="C360" s="49">
        <f>C357-(sum(C358:C359))</f>
        <v>0.2916734496</v>
      </c>
      <c r="D360" s="4" t="s">
        <v>77</v>
      </c>
      <c r="E360" s="49">
        <f>E357-$E$7</f>
        <v>0.292581456</v>
      </c>
      <c r="F360" s="8"/>
      <c r="G360" s="3"/>
      <c r="H360" s="61" t="s">
        <v>77</v>
      </c>
      <c r="I360" s="49">
        <f>I357-$E$7</f>
        <v>-0.04805183619</v>
      </c>
      <c r="J360" s="60">
        <f>I360-(I358*42)</f>
        <v>-0.04915165442</v>
      </c>
      <c r="K360" s="61" t="s">
        <v>77</v>
      </c>
      <c r="L360" s="49">
        <f>L357-$E$7</f>
        <v>0.2911232659</v>
      </c>
      <c r="M360" s="61" t="s">
        <v>77</v>
      </c>
      <c r="N360" s="49">
        <f>N357-$E$7</f>
        <v>0.2911415845</v>
      </c>
      <c r="O360" s="61" t="s">
        <v>77</v>
      </c>
      <c r="P360" s="49">
        <f>P357-$E$7</f>
        <v>0.2911599031</v>
      </c>
      <c r="Q360" s="61" t="s">
        <v>77</v>
      </c>
      <c r="R360" s="49">
        <f>R357-$E$7</f>
        <v>0.2911782216</v>
      </c>
      <c r="S360" s="61" t="s">
        <v>77</v>
      </c>
      <c r="T360" s="49">
        <f>T357-$E$7</f>
        <v>0.2911965402</v>
      </c>
      <c r="U360" s="61" t="s">
        <v>77</v>
      </c>
      <c r="V360" s="49">
        <f>V357-$E$7</f>
        <v>0.2912148588</v>
      </c>
      <c r="W360" s="61" t="s">
        <v>77</v>
      </c>
      <c r="X360" s="49">
        <f>X357-$E$7</f>
        <v>0.2912331773</v>
      </c>
      <c r="Y360" s="61" t="s">
        <v>77</v>
      </c>
      <c r="Z360" s="49">
        <f>Z357-$E$7</f>
        <v>0.2912514959</v>
      </c>
      <c r="AA360" s="61" t="s">
        <v>77</v>
      </c>
      <c r="AB360" s="49">
        <f>AB357-$E$7</f>
        <v>0.2912698145</v>
      </c>
      <c r="AC360" s="61" t="s">
        <v>77</v>
      </c>
      <c r="AD360" s="49">
        <f>AD357-$E$7</f>
        <v>0.2912983046</v>
      </c>
    </row>
    <row r="361">
      <c r="J361" s="24" t="s">
        <v>86</v>
      </c>
      <c r="K361" s="24">
        <f>G352+K351</f>
        <v>148</v>
      </c>
    </row>
    <row r="362">
      <c r="A362" s="55"/>
      <c r="B362" s="35" t="s">
        <v>64</v>
      </c>
      <c r="C362" s="3"/>
      <c r="D362" s="4" t="s">
        <v>65</v>
      </c>
      <c r="E362" s="54"/>
      <c r="F362" s="8" t="s">
        <v>70</v>
      </c>
      <c r="G362" s="16">
        <f>ROUND(0.05*G363,0)</f>
        <v>3</v>
      </c>
      <c r="H362" s="98" t="s">
        <v>124</v>
      </c>
      <c r="I362" s="36">
        <f>C360-(J362*sum(C358:C359))</f>
        <v>0.0009186407854</v>
      </c>
      <c r="J362" s="11">
        <v>574.0</v>
      </c>
      <c r="K362" s="98" t="s">
        <v>122</v>
      </c>
      <c r="L362" s="36"/>
      <c r="M362" s="98" t="s">
        <v>121</v>
      </c>
      <c r="N362" s="36"/>
      <c r="O362" s="98" t="s">
        <v>112</v>
      </c>
      <c r="P362" s="36"/>
      <c r="Q362" s="98" t="s">
        <v>111</v>
      </c>
      <c r="R362" s="36"/>
      <c r="S362" s="98" t="s">
        <v>110</v>
      </c>
      <c r="T362" s="36"/>
      <c r="U362" s="98" t="s">
        <v>109</v>
      </c>
      <c r="V362" s="36"/>
      <c r="W362" s="98" t="s">
        <v>108</v>
      </c>
      <c r="X362" s="36"/>
      <c r="Y362" s="98" t="s">
        <v>107</v>
      </c>
      <c r="Z362" s="36"/>
      <c r="AA362" s="98" t="s">
        <v>105</v>
      </c>
      <c r="AB362" s="36"/>
      <c r="AC362" s="4" t="s">
        <v>84</v>
      </c>
      <c r="AD362" s="36"/>
    </row>
    <row r="363">
      <c r="A363" s="55"/>
      <c r="B363" s="8" t="s">
        <v>69</v>
      </c>
      <c r="C363" s="40">
        <f>$G$1</f>
        <v>0.00002618254545</v>
      </c>
      <c r="D363" s="8" t="s">
        <v>69</v>
      </c>
      <c r="E363" s="99">
        <f>$E$2</f>
        <v>0.00002618254545</v>
      </c>
      <c r="F363" s="8" t="s">
        <v>73</v>
      </c>
      <c r="G363" s="92">
        <f>200-K361</f>
        <v>52</v>
      </c>
      <c r="H363" s="3" t="s">
        <v>69</v>
      </c>
      <c r="I363" s="57">
        <f>$E$2</f>
        <v>0.00002618254545</v>
      </c>
      <c r="J363" s="3"/>
      <c r="K363" s="3" t="s">
        <v>69</v>
      </c>
      <c r="L363" s="120">
        <f>$E$2</f>
        <v>0.00002618254545</v>
      </c>
      <c r="M363" s="3" t="s">
        <v>69</v>
      </c>
      <c r="N363" s="120">
        <f>$E$2</f>
        <v>0.00002618254545</v>
      </c>
      <c r="O363" s="3" t="s">
        <v>69</v>
      </c>
      <c r="P363" s="120">
        <f>$E$2</f>
        <v>0.00002618254545</v>
      </c>
      <c r="Q363" s="3" t="s">
        <v>69</v>
      </c>
      <c r="R363" s="120">
        <f>$E$2</f>
        <v>0.00002618254545</v>
      </c>
      <c r="S363" s="3" t="s">
        <v>69</v>
      </c>
      <c r="T363" s="120">
        <f>$E$2</f>
        <v>0.00002618254545</v>
      </c>
      <c r="U363" s="3" t="s">
        <v>69</v>
      </c>
      <c r="V363" s="120">
        <f>$E$2</f>
        <v>0.00002618254545</v>
      </c>
      <c r="W363" s="3" t="s">
        <v>69</v>
      </c>
      <c r="X363" s="120">
        <f>$E$2</f>
        <v>0.00002618254545</v>
      </c>
      <c r="Y363" s="3" t="s">
        <v>69</v>
      </c>
      <c r="Z363" s="120">
        <f>$E$2</f>
        <v>0.00002618254545</v>
      </c>
      <c r="AA363" s="3" t="s">
        <v>69</v>
      </c>
      <c r="AB363" s="120">
        <f>$E$2</f>
        <v>0.00002618254545</v>
      </c>
      <c r="AC363" s="3" t="s">
        <v>69</v>
      </c>
      <c r="AD363" s="120">
        <f>$E$2</f>
        <v>0.00002618254545</v>
      </c>
    </row>
    <row r="364">
      <c r="B364" s="8" t="s">
        <v>72</v>
      </c>
      <c r="C364" s="40">
        <f>($G$1*((G363-G362)/G362))*$G$5</f>
        <v>0.000000002533632559</v>
      </c>
      <c r="D364" s="8" t="s">
        <v>72</v>
      </c>
      <c r="E364" s="99">
        <f>$E$3</f>
        <v>0.0000000001551203607</v>
      </c>
      <c r="F364" s="58" t="s">
        <v>75</v>
      </c>
      <c r="G364" s="59">
        <f>sum(C363:C366)+sum(C368:C369)</f>
        <v>0.0009341733651</v>
      </c>
      <c r="H364" s="3" t="s">
        <v>72</v>
      </c>
      <c r="I364" s="57">
        <f>$E$3</f>
        <v>0.0000000001551203607</v>
      </c>
      <c r="J364" s="3"/>
      <c r="K364" s="3" t="s">
        <v>72</v>
      </c>
      <c r="L364" s="120">
        <f>$E$3</f>
        <v>0.0000000001551203607</v>
      </c>
      <c r="M364" s="3" t="s">
        <v>72</v>
      </c>
      <c r="N364" s="120">
        <f>$E$3</f>
        <v>0.0000000001551203607</v>
      </c>
      <c r="O364" s="3" t="s">
        <v>72</v>
      </c>
      <c r="P364" s="120">
        <f>$E$3</f>
        <v>0.0000000001551203607</v>
      </c>
      <c r="Q364" s="3" t="s">
        <v>72</v>
      </c>
      <c r="R364" s="120">
        <f>$E$3</f>
        <v>0.0000000001551203607</v>
      </c>
      <c r="S364" s="3" t="s">
        <v>72</v>
      </c>
      <c r="T364" s="120">
        <f>$E$3</f>
        <v>0.0000000001551203607</v>
      </c>
      <c r="U364" s="3" t="s">
        <v>72</v>
      </c>
      <c r="V364" s="120">
        <f>$E$3</f>
        <v>0.0000000001551203607</v>
      </c>
      <c r="W364" s="3" t="s">
        <v>72</v>
      </c>
      <c r="X364" s="120">
        <f>$E$3</f>
        <v>0.0000000001551203607</v>
      </c>
      <c r="Y364" s="3" t="s">
        <v>72</v>
      </c>
      <c r="Z364" s="120">
        <f>$E$3</f>
        <v>0.0000000001551203607</v>
      </c>
      <c r="AA364" s="3" t="s">
        <v>72</v>
      </c>
      <c r="AB364" s="120">
        <f>$E$3</f>
        <v>0.0000000001551203607</v>
      </c>
      <c r="AC364" s="3" t="s">
        <v>72</v>
      </c>
      <c r="AD364" s="120">
        <f>$E$3</f>
        <v>0.0000000001551203607</v>
      </c>
    </row>
    <row r="365">
      <c r="A365" s="55"/>
      <c r="B365" s="8" t="s">
        <v>74</v>
      </c>
      <c r="C365" s="40">
        <f>($G$1*((G363-G362)/G362))</f>
        <v>0.0004276482424</v>
      </c>
      <c r="D365" s="8" t="s">
        <v>74</v>
      </c>
      <c r="E365" s="40">
        <f>$G$1</f>
        <v>0.00002618254545</v>
      </c>
      <c r="F365" s="8"/>
      <c r="G365" s="3"/>
      <c r="H365" s="8" t="s">
        <v>74</v>
      </c>
      <c r="I365" s="57">
        <f>$G$1</f>
        <v>0.00002618254545</v>
      </c>
      <c r="J365" s="3"/>
      <c r="K365" s="8" t="s">
        <v>74</v>
      </c>
      <c r="L365" s="120">
        <f>$G$1</f>
        <v>0.00002618254545</v>
      </c>
      <c r="M365" s="8" t="s">
        <v>74</v>
      </c>
      <c r="N365" s="120">
        <f>$G$1</f>
        <v>0.00002618254545</v>
      </c>
      <c r="O365" s="8" t="s">
        <v>74</v>
      </c>
      <c r="P365" s="120">
        <f>$G$1</f>
        <v>0.00002618254545</v>
      </c>
      <c r="Q365" s="8" t="s">
        <v>74</v>
      </c>
      <c r="R365" s="120">
        <f>$G$1</f>
        <v>0.00002618254545</v>
      </c>
      <c r="S365" s="8" t="s">
        <v>74</v>
      </c>
      <c r="T365" s="120">
        <f>$G$1</f>
        <v>0.00002618254545</v>
      </c>
      <c r="U365" s="8" t="s">
        <v>74</v>
      </c>
      <c r="V365" s="120">
        <f>$G$1</f>
        <v>0.00002618254545</v>
      </c>
      <c r="W365" s="8" t="s">
        <v>74</v>
      </c>
      <c r="X365" s="120">
        <f>$G$1</f>
        <v>0.00002618254545</v>
      </c>
      <c r="Y365" s="8" t="s">
        <v>74</v>
      </c>
      <c r="Z365" s="120">
        <f>$G$1</f>
        <v>0.00002618254545</v>
      </c>
      <c r="AA365" s="8" t="s">
        <v>74</v>
      </c>
      <c r="AB365" s="120">
        <f>$G$1</f>
        <v>0.00002618254545</v>
      </c>
      <c r="AC365" s="8" t="s">
        <v>74</v>
      </c>
      <c r="AD365" s="120">
        <f>$G$1</f>
        <v>0.00002618254545</v>
      </c>
    </row>
    <row r="366">
      <c r="A366" s="55"/>
      <c r="B366" s="8" t="s">
        <v>76</v>
      </c>
      <c r="C366" s="40">
        <f>$C$5</f>
        <v>0.0000000003102407215</v>
      </c>
      <c r="D366" s="3"/>
      <c r="E366" s="3"/>
      <c r="F366" s="3"/>
      <c r="G366" s="3"/>
      <c r="H366" s="3"/>
      <c r="I366" s="3"/>
      <c r="J366" s="8"/>
      <c r="K366" s="3"/>
      <c r="L366" s="3"/>
      <c r="M366" s="3"/>
      <c r="N366" s="3"/>
      <c r="O366" s="3"/>
      <c r="P366" s="3"/>
      <c r="Q366" s="3"/>
      <c r="R366" s="3"/>
      <c r="S366" s="3"/>
      <c r="T366" s="3"/>
      <c r="U366" s="3"/>
      <c r="V366" s="3"/>
      <c r="W366" s="3"/>
      <c r="X366" s="3"/>
      <c r="Y366" s="3"/>
      <c r="Z366" s="3"/>
      <c r="AA366" s="3"/>
      <c r="AB366" s="3"/>
      <c r="AC366" s="3"/>
      <c r="AD366" s="3"/>
    </row>
    <row r="367">
      <c r="A367" s="55"/>
      <c r="B367" s="4" t="s">
        <v>77</v>
      </c>
      <c r="C367" s="46">
        <f>(E360-(E358*J362))-sum(C363:C366)</f>
        <v>0.2770967732</v>
      </c>
      <c r="D367" s="4" t="s">
        <v>77</v>
      </c>
      <c r="E367" s="45">
        <f>(E360-(J362*E358))-(sum(E363:E365))</f>
        <v>0.2774982416</v>
      </c>
      <c r="F367" s="8"/>
      <c r="G367" s="8"/>
      <c r="H367" s="4" t="s">
        <v>77</v>
      </c>
      <c r="I367" s="49">
        <f>(I362-(sum(I363:I365)*J252))</f>
        <v>-0.04804286425</v>
      </c>
      <c r="J367" s="3"/>
      <c r="K367" s="4" t="s">
        <v>77</v>
      </c>
      <c r="L367" s="49">
        <f>(L360-(sum(L363:L365)+($J362*L368)))</f>
        <v>0.2760400515</v>
      </c>
      <c r="M367" s="4" t="s">
        <v>77</v>
      </c>
      <c r="N367" s="49">
        <f>(N360-(sum(N363:N365)+($J362*N368)))</f>
        <v>0.2760583701</v>
      </c>
      <c r="O367" s="4" t="s">
        <v>77</v>
      </c>
      <c r="P367" s="49">
        <f>(P360-(sum(P363:P365)+($J362*P368)))</f>
        <v>0.2760766887</v>
      </c>
      <c r="Q367" s="4" t="s">
        <v>77</v>
      </c>
      <c r="R367" s="49">
        <f>(R360-(sum(R363:R365)+($J362*R368)))</f>
        <v>0.2760950072</v>
      </c>
      <c r="S367" s="4" t="s">
        <v>77</v>
      </c>
      <c r="T367" s="49">
        <f>(T360-(sum(T363:T365)+($J362*T368)))</f>
        <v>0.2761133258</v>
      </c>
      <c r="U367" s="4" t="s">
        <v>77</v>
      </c>
      <c r="V367" s="49">
        <f>(V360-(sum(V363:V365)+($J362*V368)))</f>
        <v>0.2761316444</v>
      </c>
      <c r="W367" s="4" t="s">
        <v>77</v>
      </c>
      <c r="X367" s="49">
        <f>(X360-(sum(X363:X365)+($J362*X368)))</f>
        <v>0.2761499629</v>
      </c>
      <c r="Y367" s="4" t="s">
        <v>77</v>
      </c>
      <c r="Z367" s="49">
        <f>(Z360-(sum(Z363:Z365)+($J362*Z368)))</f>
        <v>0.2761682815</v>
      </c>
      <c r="AA367" s="4" t="s">
        <v>77</v>
      </c>
      <c r="AB367" s="49">
        <f>(AB360-(sum(AB363:AB365)+($J362*AB368)))</f>
        <v>0.2761866001</v>
      </c>
      <c r="AC367" s="4" t="s">
        <v>77</v>
      </c>
      <c r="AD367" s="49">
        <f>(AD360-(sum(AD363:AD365)+($J362*AD368)))</f>
        <v>0.2762150902</v>
      </c>
    </row>
    <row r="368">
      <c r="A368" s="14">
        <f>A358+J362</f>
        <v>27482</v>
      </c>
      <c r="B368" s="8" t="s">
        <v>80</v>
      </c>
      <c r="C368" s="40">
        <f>($G$1*(((G363-G362)/G362)+1))</f>
        <v>0.0004538307879</v>
      </c>
      <c r="D368" s="8" t="s">
        <v>81</v>
      </c>
      <c r="E368" s="40">
        <f>$E$7</f>
        <v>0.00002618614835</v>
      </c>
      <c r="F368" s="3"/>
      <c r="G368" s="51"/>
      <c r="H368" s="3" t="s">
        <v>81</v>
      </c>
      <c r="I368" s="57">
        <f>$E$7</f>
        <v>0.00002618614835</v>
      </c>
      <c r="J368" s="60"/>
      <c r="K368" s="3" t="s">
        <v>81</v>
      </c>
      <c r="L368" s="120">
        <f>$E$7</f>
        <v>0.00002618614835</v>
      </c>
      <c r="M368" s="3" t="s">
        <v>81</v>
      </c>
      <c r="N368" s="120">
        <f>$E$7</f>
        <v>0.00002618614835</v>
      </c>
      <c r="O368" s="3" t="s">
        <v>81</v>
      </c>
      <c r="P368" s="120">
        <f>$E$7</f>
        <v>0.00002618614835</v>
      </c>
      <c r="Q368" s="3" t="s">
        <v>81</v>
      </c>
      <c r="R368" s="120">
        <f>$E$7</f>
        <v>0.00002618614835</v>
      </c>
      <c r="S368" s="3" t="s">
        <v>81</v>
      </c>
      <c r="T368" s="120">
        <f>$E$7</f>
        <v>0.00002618614835</v>
      </c>
      <c r="U368" s="3" t="s">
        <v>81</v>
      </c>
      <c r="V368" s="120">
        <f>$E$7</f>
        <v>0.00002618614835</v>
      </c>
      <c r="W368" s="3" t="s">
        <v>81</v>
      </c>
      <c r="X368" s="120">
        <f>$E$7</f>
        <v>0.00002618614835</v>
      </c>
      <c r="Y368" s="3" t="s">
        <v>81</v>
      </c>
      <c r="Z368" s="120">
        <f>$E$7</f>
        <v>0.00002618614835</v>
      </c>
      <c r="AA368" s="3" t="s">
        <v>81</v>
      </c>
      <c r="AB368" s="120">
        <f>$E$7</f>
        <v>0.00002618614835</v>
      </c>
      <c r="AC368" s="3" t="s">
        <v>81</v>
      </c>
      <c r="AD368" s="120">
        <f>$E$7</f>
        <v>0.00002618614835</v>
      </c>
    </row>
    <row r="369">
      <c r="B369" s="8" t="s">
        <v>82</v>
      </c>
      <c r="C369" s="40">
        <f>$G$1+((128*5E-11)*(G363-1))</f>
        <v>0.00002650894545</v>
      </c>
      <c r="D369" s="3"/>
      <c r="E369" s="3"/>
      <c r="F369" s="3"/>
      <c r="G369" s="3"/>
      <c r="H369" s="8"/>
      <c r="I369" s="3"/>
      <c r="J369" s="8"/>
      <c r="K369" s="8"/>
      <c r="L369" s="3"/>
      <c r="M369" s="8"/>
      <c r="N369" s="3"/>
      <c r="O369" s="8"/>
      <c r="P369" s="3"/>
      <c r="Q369" s="8"/>
      <c r="R369" s="3"/>
      <c r="S369" s="8"/>
      <c r="T369" s="3"/>
      <c r="U369" s="8"/>
      <c r="V369" s="3"/>
      <c r="W369" s="8"/>
      <c r="X369" s="3"/>
      <c r="Y369" s="8"/>
      <c r="Z369" s="3"/>
      <c r="AA369" s="8"/>
      <c r="AB369" s="3"/>
      <c r="AC369" s="8"/>
      <c r="AD369" s="3"/>
    </row>
    <row r="370">
      <c r="B370" s="4" t="s">
        <v>77</v>
      </c>
      <c r="C370" s="49">
        <f>C367-(sum(C368:C369))</f>
        <v>0.2766164335</v>
      </c>
      <c r="D370" s="4" t="s">
        <v>77</v>
      </c>
      <c r="E370" s="49">
        <f>E367-$E$7</f>
        <v>0.2774720555</v>
      </c>
      <c r="F370" s="8"/>
      <c r="G370" s="3"/>
      <c r="H370" s="61" t="s">
        <v>77</v>
      </c>
      <c r="I370" s="49">
        <f>I367-$E$7</f>
        <v>-0.0480690504</v>
      </c>
      <c r="J370" s="60">
        <f>I370-(I368*42)</f>
        <v>-0.04916886863</v>
      </c>
      <c r="K370" s="61" t="s">
        <v>77</v>
      </c>
      <c r="L370" s="49">
        <f>L367-$E$7</f>
        <v>0.2760138654</v>
      </c>
      <c r="M370" s="61" t="s">
        <v>77</v>
      </c>
      <c r="N370" s="49">
        <f>N367-$E$7</f>
        <v>0.2760321839</v>
      </c>
      <c r="O370" s="61" t="s">
        <v>77</v>
      </c>
      <c r="P370" s="49">
        <f>P367-$E$7</f>
        <v>0.2760505025</v>
      </c>
      <c r="Q370" s="61" t="s">
        <v>77</v>
      </c>
      <c r="R370" s="49">
        <f>R367-$E$7</f>
        <v>0.2760688211</v>
      </c>
      <c r="S370" s="61" t="s">
        <v>77</v>
      </c>
      <c r="T370" s="49">
        <f>T367-$E$7</f>
        <v>0.2760871397</v>
      </c>
      <c r="U370" s="61" t="s">
        <v>77</v>
      </c>
      <c r="V370" s="49">
        <f>V367-$E$7</f>
        <v>0.2761054582</v>
      </c>
      <c r="W370" s="61" t="s">
        <v>77</v>
      </c>
      <c r="X370" s="49">
        <f>X367-$E$7</f>
        <v>0.2761237768</v>
      </c>
      <c r="Y370" s="61" t="s">
        <v>77</v>
      </c>
      <c r="Z370" s="49">
        <f>Z367-$E$7</f>
        <v>0.2761420954</v>
      </c>
      <c r="AA370" s="61" t="s">
        <v>77</v>
      </c>
      <c r="AB370" s="49">
        <f>AB367-$E$7</f>
        <v>0.2761604139</v>
      </c>
      <c r="AC370" s="61" t="s">
        <v>77</v>
      </c>
      <c r="AD370" s="49">
        <f>AD367-$E$7</f>
        <v>0.2761889041</v>
      </c>
    </row>
    <row r="371">
      <c r="J371" s="24" t="s">
        <v>86</v>
      </c>
      <c r="K371" s="24">
        <f>G362+K361</f>
        <v>151</v>
      </c>
    </row>
    <row r="372">
      <c r="A372" s="55"/>
      <c r="B372" s="35" t="s">
        <v>64</v>
      </c>
      <c r="C372" s="3"/>
      <c r="D372" s="4" t="s">
        <v>65</v>
      </c>
      <c r="E372" s="54"/>
      <c r="F372" s="8" t="s">
        <v>70</v>
      </c>
      <c r="G372" s="16">
        <f>ROUND(0.05*G373,0)</f>
        <v>2</v>
      </c>
      <c r="H372" s="98" t="s">
        <v>124</v>
      </c>
      <c r="I372" s="36">
        <f>C370-(J372*sum(C368:C369))</f>
        <v>0.0009014265725</v>
      </c>
      <c r="J372" s="11">
        <v>574.0</v>
      </c>
      <c r="K372" s="98" t="s">
        <v>122</v>
      </c>
      <c r="L372" s="36"/>
      <c r="M372" s="98" t="s">
        <v>121</v>
      </c>
      <c r="N372" s="36"/>
      <c r="O372" s="98" t="s">
        <v>112</v>
      </c>
      <c r="P372" s="36"/>
      <c r="Q372" s="98" t="s">
        <v>111</v>
      </c>
      <c r="R372" s="36"/>
      <c r="S372" s="98" t="s">
        <v>110</v>
      </c>
      <c r="T372" s="36"/>
      <c r="U372" s="98" t="s">
        <v>109</v>
      </c>
      <c r="V372" s="36"/>
      <c r="W372" s="98" t="s">
        <v>108</v>
      </c>
      <c r="X372" s="36"/>
      <c r="Y372" s="98" t="s">
        <v>107</v>
      </c>
      <c r="Z372" s="36"/>
      <c r="AA372" s="98" t="s">
        <v>105</v>
      </c>
      <c r="AB372" s="36"/>
      <c r="AC372" s="4" t="s">
        <v>84</v>
      </c>
      <c r="AD372" s="36"/>
    </row>
    <row r="373">
      <c r="A373" s="55"/>
      <c r="B373" s="8" t="s">
        <v>69</v>
      </c>
      <c r="C373" s="40">
        <f>$G$1</f>
        <v>0.00002618254545</v>
      </c>
      <c r="D373" s="8" t="s">
        <v>69</v>
      </c>
      <c r="E373" s="99">
        <f>$E$2</f>
        <v>0.00002618254545</v>
      </c>
      <c r="F373" s="8" t="s">
        <v>73</v>
      </c>
      <c r="G373" s="92">
        <f>200-K371</f>
        <v>49</v>
      </c>
      <c r="H373" s="3" t="s">
        <v>69</v>
      </c>
      <c r="I373" s="57">
        <f>$E$2</f>
        <v>0.00002618254545</v>
      </c>
      <c r="J373" s="3"/>
      <c r="K373" s="3" t="s">
        <v>69</v>
      </c>
      <c r="L373" s="120">
        <f>$E$2</f>
        <v>0.00002618254545</v>
      </c>
      <c r="M373" s="3" t="s">
        <v>69</v>
      </c>
      <c r="N373" s="120">
        <f>$E$2</f>
        <v>0.00002618254545</v>
      </c>
      <c r="O373" s="3" t="s">
        <v>69</v>
      </c>
      <c r="P373" s="120">
        <f>$E$2</f>
        <v>0.00002618254545</v>
      </c>
      <c r="Q373" s="3" t="s">
        <v>69</v>
      </c>
      <c r="R373" s="120">
        <f>$E$2</f>
        <v>0.00002618254545</v>
      </c>
      <c r="S373" s="3" t="s">
        <v>69</v>
      </c>
      <c r="T373" s="120">
        <f>$E$2</f>
        <v>0.00002618254545</v>
      </c>
      <c r="U373" s="3" t="s">
        <v>69</v>
      </c>
      <c r="V373" s="120">
        <f>$E$2</f>
        <v>0.00002618254545</v>
      </c>
      <c r="W373" s="3" t="s">
        <v>69</v>
      </c>
      <c r="X373" s="120">
        <f>$E$2</f>
        <v>0.00002618254545</v>
      </c>
      <c r="Y373" s="3" t="s">
        <v>69</v>
      </c>
      <c r="Z373" s="120">
        <f>$E$2</f>
        <v>0.00002618254545</v>
      </c>
      <c r="AA373" s="3" t="s">
        <v>69</v>
      </c>
      <c r="AB373" s="120">
        <f>$E$2</f>
        <v>0.00002618254545</v>
      </c>
      <c r="AC373" s="3" t="s">
        <v>69</v>
      </c>
      <c r="AD373" s="120">
        <f>$E$2</f>
        <v>0.00002618254545</v>
      </c>
    </row>
    <row r="374">
      <c r="B374" s="8" t="s">
        <v>72</v>
      </c>
      <c r="C374" s="40">
        <f>($G$1*((G373-G372)/G372))*$G$5</f>
        <v>0.000000003645328477</v>
      </c>
      <c r="D374" s="8" t="s">
        <v>72</v>
      </c>
      <c r="E374" s="99">
        <f>$E$3</f>
        <v>0.0000000001551203607</v>
      </c>
      <c r="F374" s="58" t="s">
        <v>75</v>
      </c>
      <c r="G374" s="59">
        <f>sum(C373:C376)+sum(C378:C379)</f>
        <v>0.001309438428</v>
      </c>
      <c r="H374" s="3" t="s">
        <v>72</v>
      </c>
      <c r="I374" s="57">
        <f>$E$3</f>
        <v>0.0000000001551203607</v>
      </c>
      <c r="J374" s="3"/>
      <c r="K374" s="3" t="s">
        <v>72</v>
      </c>
      <c r="L374" s="120">
        <f>$E$3</f>
        <v>0.0000000001551203607</v>
      </c>
      <c r="M374" s="3" t="s">
        <v>72</v>
      </c>
      <c r="N374" s="120">
        <f>$E$3</f>
        <v>0.0000000001551203607</v>
      </c>
      <c r="O374" s="3" t="s">
        <v>72</v>
      </c>
      <c r="P374" s="120">
        <f>$E$3</f>
        <v>0.0000000001551203607</v>
      </c>
      <c r="Q374" s="3" t="s">
        <v>72</v>
      </c>
      <c r="R374" s="120">
        <f>$E$3</f>
        <v>0.0000000001551203607</v>
      </c>
      <c r="S374" s="3" t="s">
        <v>72</v>
      </c>
      <c r="T374" s="120">
        <f>$E$3</f>
        <v>0.0000000001551203607</v>
      </c>
      <c r="U374" s="3" t="s">
        <v>72</v>
      </c>
      <c r="V374" s="120">
        <f>$E$3</f>
        <v>0.0000000001551203607</v>
      </c>
      <c r="W374" s="3" t="s">
        <v>72</v>
      </c>
      <c r="X374" s="120">
        <f>$E$3</f>
        <v>0.0000000001551203607</v>
      </c>
      <c r="Y374" s="3" t="s">
        <v>72</v>
      </c>
      <c r="Z374" s="120">
        <f>$E$3</f>
        <v>0.0000000001551203607</v>
      </c>
      <c r="AA374" s="3" t="s">
        <v>72</v>
      </c>
      <c r="AB374" s="120">
        <f>$E$3</f>
        <v>0.0000000001551203607</v>
      </c>
      <c r="AC374" s="3" t="s">
        <v>72</v>
      </c>
      <c r="AD374" s="120">
        <f>$E$3</f>
        <v>0.0000000001551203607</v>
      </c>
    </row>
    <row r="375">
      <c r="A375" s="55"/>
      <c r="B375" s="8" t="s">
        <v>74</v>
      </c>
      <c r="C375" s="40">
        <f>($G$1*((G373-G372)/G372))</f>
        <v>0.0006152898182</v>
      </c>
      <c r="D375" s="8" t="s">
        <v>74</v>
      </c>
      <c r="E375" s="40">
        <f>$G$1</f>
        <v>0.00002618254545</v>
      </c>
      <c r="F375" s="8"/>
      <c r="G375" s="3"/>
      <c r="H375" s="8" t="s">
        <v>74</v>
      </c>
      <c r="I375" s="57">
        <f>$G$1</f>
        <v>0.00002618254545</v>
      </c>
      <c r="J375" s="3"/>
      <c r="K375" s="8" t="s">
        <v>74</v>
      </c>
      <c r="L375" s="120">
        <f>$G$1</f>
        <v>0.00002618254545</v>
      </c>
      <c r="M375" s="8" t="s">
        <v>74</v>
      </c>
      <c r="N375" s="120">
        <f>$G$1</f>
        <v>0.00002618254545</v>
      </c>
      <c r="O375" s="8" t="s">
        <v>74</v>
      </c>
      <c r="P375" s="120">
        <f>$G$1</f>
        <v>0.00002618254545</v>
      </c>
      <c r="Q375" s="8" t="s">
        <v>74</v>
      </c>
      <c r="R375" s="120">
        <f>$G$1</f>
        <v>0.00002618254545</v>
      </c>
      <c r="S375" s="8" t="s">
        <v>74</v>
      </c>
      <c r="T375" s="120">
        <f>$G$1</f>
        <v>0.00002618254545</v>
      </c>
      <c r="U375" s="8" t="s">
        <v>74</v>
      </c>
      <c r="V375" s="120">
        <f>$G$1</f>
        <v>0.00002618254545</v>
      </c>
      <c r="W375" s="8" t="s">
        <v>74</v>
      </c>
      <c r="X375" s="120">
        <f>$G$1</f>
        <v>0.00002618254545</v>
      </c>
      <c r="Y375" s="8" t="s">
        <v>74</v>
      </c>
      <c r="Z375" s="120">
        <f>$G$1</f>
        <v>0.00002618254545</v>
      </c>
      <c r="AA375" s="8" t="s">
        <v>74</v>
      </c>
      <c r="AB375" s="120">
        <f>$G$1</f>
        <v>0.00002618254545</v>
      </c>
      <c r="AC375" s="8" t="s">
        <v>74</v>
      </c>
      <c r="AD375" s="120">
        <f>$G$1</f>
        <v>0.00002618254545</v>
      </c>
    </row>
    <row r="376">
      <c r="A376" s="55"/>
      <c r="B376" s="8" t="s">
        <v>76</v>
      </c>
      <c r="C376" s="40">
        <f>$C$5</f>
        <v>0.0000000003102407215</v>
      </c>
      <c r="D376" s="3"/>
      <c r="E376" s="3"/>
      <c r="F376" s="3"/>
      <c r="G376" s="3"/>
      <c r="H376" s="3"/>
      <c r="I376" s="3"/>
      <c r="J376" s="8"/>
      <c r="K376" s="3"/>
      <c r="L376" s="3"/>
      <c r="M376" s="3"/>
      <c r="N376" s="3"/>
      <c r="O376" s="3"/>
      <c r="P376" s="3"/>
      <c r="Q376" s="3"/>
      <c r="R376" s="3"/>
      <c r="S376" s="3"/>
      <c r="T376" s="3"/>
      <c r="U376" s="3"/>
      <c r="V376" s="3"/>
      <c r="W376" s="3"/>
      <c r="X376" s="3"/>
      <c r="Y376" s="3"/>
      <c r="Z376" s="3"/>
      <c r="AA376" s="3"/>
      <c r="AB376" s="3"/>
      <c r="AC376" s="3"/>
      <c r="AD376" s="3"/>
    </row>
    <row r="377">
      <c r="A377" s="55"/>
      <c r="B377" s="4" t="s">
        <v>77</v>
      </c>
      <c r="C377" s="46">
        <f>(E370-(E368*J372))-sum(C373:C376)</f>
        <v>0.26179973</v>
      </c>
      <c r="D377" s="4" t="s">
        <v>77</v>
      </c>
      <c r="E377" s="45">
        <f>(E370-(J372*E368))-(sum(E373:E375))</f>
        <v>0.2623888411</v>
      </c>
      <c r="F377" s="8"/>
      <c r="G377" s="8"/>
      <c r="H377" s="4" t="s">
        <v>77</v>
      </c>
      <c r="I377" s="49">
        <f>(I372-(sum(I373:I375)*J262))</f>
        <v>-0.04806007847</v>
      </c>
      <c r="J377" s="3"/>
      <c r="K377" s="4" t="s">
        <v>77</v>
      </c>
      <c r="L377" s="49">
        <f>(L370-(sum(L373:L375)+($J372*L378)))</f>
        <v>0.260930651</v>
      </c>
      <c r="M377" s="4" t="s">
        <v>77</v>
      </c>
      <c r="N377" s="49">
        <f>(N370-(sum(N373:N375)+($J372*N378)))</f>
        <v>0.2609489695</v>
      </c>
      <c r="O377" s="4" t="s">
        <v>77</v>
      </c>
      <c r="P377" s="49">
        <f>(P370-(sum(P373:P375)+($J372*P378)))</f>
        <v>0.2609672881</v>
      </c>
      <c r="Q377" s="4" t="s">
        <v>77</v>
      </c>
      <c r="R377" s="49">
        <f>(R370-(sum(R373:R375)+($J372*R378)))</f>
        <v>0.2609856067</v>
      </c>
      <c r="S377" s="4" t="s">
        <v>77</v>
      </c>
      <c r="T377" s="49">
        <f>(T370-(sum(T373:T375)+($J372*T378)))</f>
        <v>0.2610039253</v>
      </c>
      <c r="U377" s="4" t="s">
        <v>77</v>
      </c>
      <c r="V377" s="49">
        <f>(V370-(sum(V373:V375)+($J372*V378)))</f>
        <v>0.2610222438</v>
      </c>
      <c r="W377" s="4" t="s">
        <v>77</v>
      </c>
      <c r="X377" s="49">
        <f>(X370-(sum(X373:X375)+($J372*X378)))</f>
        <v>0.2610405624</v>
      </c>
      <c r="Y377" s="4" t="s">
        <v>77</v>
      </c>
      <c r="Z377" s="49">
        <f>(Z370-(sum(Z373:Z375)+($J372*Z378)))</f>
        <v>0.261058881</v>
      </c>
      <c r="AA377" s="4" t="s">
        <v>77</v>
      </c>
      <c r="AB377" s="49">
        <f>(AB370-(sum(AB373:AB375)+($J372*AB378)))</f>
        <v>0.2610771995</v>
      </c>
      <c r="AC377" s="4" t="s">
        <v>77</v>
      </c>
      <c r="AD377" s="49">
        <f>(AD370-(sum(AD373:AD375)+($J372*AD378)))</f>
        <v>0.2611056897</v>
      </c>
    </row>
    <row r="378">
      <c r="A378" s="14">
        <f>A368+J372</f>
        <v>28056</v>
      </c>
      <c r="B378" s="8" t="s">
        <v>80</v>
      </c>
      <c r="C378" s="40">
        <f>($G$1*(((G373-G372)/G372)+1))</f>
        <v>0.0006414723636</v>
      </c>
      <c r="D378" s="8" t="s">
        <v>81</v>
      </c>
      <c r="E378" s="40">
        <f>$E$7</f>
        <v>0.00002618614835</v>
      </c>
      <c r="F378" s="3"/>
      <c r="G378" s="51"/>
      <c r="H378" s="3" t="s">
        <v>81</v>
      </c>
      <c r="I378" s="57">
        <f>$E$7</f>
        <v>0.00002618614835</v>
      </c>
      <c r="J378" s="60"/>
      <c r="K378" s="3" t="s">
        <v>81</v>
      </c>
      <c r="L378" s="120">
        <f>$E$7</f>
        <v>0.00002618614835</v>
      </c>
      <c r="M378" s="3" t="s">
        <v>81</v>
      </c>
      <c r="N378" s="120">
        <f>$E$7</f>
        <v>0.00002618614835</v>
      </c>
      <c r="O378" s="3" t="s">
        <v>81</v>
      </c>
      <c r="P378" s="120">
        <f>$E$7</f>
        <v>0.00002618614835</v>
      </c>
      <c r="Q378" s="3" t="s">
        <v>81</v>
      </c>
      <c r="R378" s="120">
        <f>$E$7</f>
        <v>0.00002618614835</v>
      </c>
      <c r="S378" s="3" t="s">
        <v>81</v>
      </c>
      <c r="T378" s="120">
        <f>$E$7</f>
        <v>0.00002618614835</v>
      </c>
      <c r="U378" s="3" t="s">
        <v>81</v>
      </c>
      <c r="V378" s="120">
        <f>$E$7</f>
        <v>0.00002618614835</v>
      </c>
      <c r="W378" s="3" t="s">
        <v>81</v>
      </c>
      <c r="X378" s="120">
        <f>$E$7</f>
        <v>0.00002618614835</v>
      </c>
      <c r="Y378" s="3" t="s">
        <v>81</v>
      </c>
      <c r="Z378" s="120">
        <f>$E$7</f>
        <v>0.00002618614835</v>
      </c>
      <c r="AA378" s="3" t="s">
        <v>81</v>
      </c>
      <c r="AB378" s="120">
        <f>$E$7</f>
        <v>0.00002618614835</v>
      </c>
      <c r="AC378" s="3" t="s">
        <v>81</v>
      </c>
      <c r="AD378" s="120">
        <f>$E$7</f>
        <v>0.00002618614835</v>
      </c>
    </row>
    <row r="379">
      <c r="B379" s="8" t="s">
        <v>82</v>
      </c>
      <c r="C379" s="40">
        <f>$G$1+((128*5E-11)*(G373-1))</f>
        <v>0.00002648974545</v>
      </c>
      <c r="D379" s="3"/>
      <c r="E379" s="3"/>
      <c r="F379" s="3"/>
      <c r="G379" s="3"/>
      <c r="H379" s="8"/>
      <c r="I379" s="3"/>
      <c r="J379" s="8"/>
      <c r="K379" s="8"/>
      <c r="L379" s="3"/>
      <c r="M379" s="8"/>
      <c r="N379" s="3"/>
      <c r="O379" s="8"/>
      <c r="P379" s="3"/>
      <c r="Q379" s="8"/>
      <c r="R379" s="3"/>
      <c r="S379" s="8"/>
      <c r="T379" s="3"/>
      <c r="U379" s="8"/>
      <c r="V379" s="3"/>
      <c r="W379" s="8"/>
      <c r="X379" s="3"/>
      <c r="Y379" s="8"/>
      <c r="Z379" s="3"/>
      <c r="AA379" s="8"/>
      <c r="AB379" s="3"/>
      <c r="AC379" s="8"/>
      <c r="AD379" s="3"/>
    </row>
    <row r="380">
      <c r="B380" s="4" t="s">
        <v>77</v>
      </c>
      <c r="C380" s="49">
        <f>C377-(sum(C378:C379))</f>
        <v>0.2611317679</v>
      </c>
      <c r="D380" s="4" t="s">
        <v>77</v>
      </c>
      <c r="E380" s="49">
        <f>E377-$E$7</f>
        <v>0.2623626549</v>
      </c>
      <c r="F380" s="8"/>
      <c r="G380" s="3"/>
      <c r="H380" s="61" t="s">
        <v>77</v>
      </c>
      <c r="I380" s="49">
        <f>I377-$E$7</f>
        <v>-0.04808626461</v>
      </c>
      <c r="J380" s="60">
        <f>I380-(I378*42)</f>
        <v>-0.04918608284</v>
      </c>
      <c r="K380" s="61" t="s">
        <v>77</v>
      </c>
      <c r="L380" s="49">
        <f>L377-$E$7</f>
        <v>0.2609044648</v>
      </c>
      <c r="M380" s="61" t="s">
        <v>77</v>
      </c>
      <c r="N380" s="49">
        <f>N377-$E$7</f>
        <v>0.2609227834</v>
      </c>
      <c r="O380" s="61" t="s">
        <v>77</v>
      </c>
      <c r="P380" s="49">
        <f>P377-$E$7</f>
        <v>0.260941102</v>
      </c>
      <c r="Q380" s="61" t="s">
        <v>77</v>
      </c>
      <c r="R380" s="49">
        <f>R377-$E$7</f>
        <v>0.2609594205</v>
      </c>
      <c r="S380" s="61" t="s">
        <v>77</v>
      </c>
      <c r="T380" s="49">
        <f>T377-$E$7</f>
        <v>0.2609777391</v>
      </c>
      <c r="U380" s="61" t="s">
        <v>77</v>
      </c>
      <c r="V380" s="49">
        <f>V377-$E$7</f>
        <v>0.2609960577</v>
      </c>
      <c r="W380" s="61" t="s">
        <v>77</v>
      </c>
      <c r="X380" s="49">
        <f>X377-$E$7</f>
        <v>0.2610143762</v>
      </c>
      <c r="Y380" s="61" t="s">
        <v>77</v>
      </c>
      <c r="Z380" s="49">
        <f>Z377-$E$7</f>
        <v>0.2610326948</v>
      </c>
      <c r="AA380" s="61" t="s">
        <v>77</v>
      </c>
      <c r="AB380" s="49">
        <f>AB377-$E$7</f>
        <v>0.2610510134</v>
      </c>
      <c r="AC380" s="61" t="s">
        <v>77</v>
      </c>
      <c r="AD380" s="49">
        <f>AD377-$E$7</f>
        <v>0.2610795035</v>
      </c>
    </row>
    <row r="381">
      <c r="J381" s="24" t="s">
        <v>86</v>
      </c>
      <c r="K381" s="24">
        <f>G372+K371</f>
        <v>153</v>
      </c>
    </row>
    <row r="382">
      <c r="A382" s="55"/>
      <c r="B382" s="35" t="s">
        <v>64</v>
      </c>
      <c r="C382" s="3"/>
      <c r="D382" s="4" t="s">
        <v>65</v>
      </c>
      <c r="E382" s="54"/>
      <c r="F382" s="8" t="s">
        <v>70</v>
      </c>
      <c r="G382" s="16">
        <f>ROUND(0.05*G383,0)</f>
        <v>2</v>
      </c>
      <c r="H382" s="98" t="s">
        <v>124</v>
      </c>
      <c r="I382" s="36">
        <f>C380-(J382*sum(C378:C379))</f>
        <v>0.001294507456</v>
      </c>
      <c r="J382" s="11">
        <v>389.0</v>
      </c>
      <c r="K382" s="98" t="s">
        <v>122</v>
      </c>
      <c r="L382" s="36"/>
      <c r="M382" s="98" t="s">
        <v>121</v>
      </c>
      <c r="N382" s="36"/>
      <c r="O382" s="98" t="s">
        <v>112</v>
      </c>
      <c r="P382" s="36"/>
      <c r="Q382" s="98" t="s">
        <v>111</v>
      </c>
      <c r="R382" s="36"/>
      <c r="S382" s="98" t="s">
        <v>110</v>
      </c>
      <c r="T382" s="36"/>
      <c r="U382" s="98" t="s">
        <v>109</v>
      </c>
      <c r="V382" s="36"/>
      <c r="W382" s="98" t="s">
        <v>108</v>
      </c>
      <c r="X382" s="36"/>
      <c r="Y382" s="98" t="s">
        <v>107</v>
      </c>
      <c r="Z382" s="36"/>
      <c r="AA382" s="98" t="s">
        <v>105</v>
      </c>
      <c r="AB382" s="36"/>
      <c r="AC382" s="4" t="s">
        <v>84</v>
      </c>
      <c r="AD382" s="36"/>
    </row>
    <row r="383">
      <c r="A383" s="55"/>
      <c r="B383" s="8" t="s">
        <v>69</v>
      </c>
      <c r="C383" s="40">
        <f>$G$1</f>
        <v>0.00002618254545</v>
      </c>
      <c r="D383" s="8" t="s">
        <v>69</v>
      </c>
      <c r="E383" s="99">
        <f>$E$2</f>
        <v>0.00002618254545</v>
      </c>
      <c r="F383" s="8" t="s">
        <v>73</v>
      </c>
      <c r="G383" s="92">
        <f>200-K381</f>
        <v>47</v>
      </c>
      <c r="H383" s="3" t="s">
        <v>69</v>
      </c>
      <c r="I383" s="57">
        <f>$E$2</f>
        <v>0.00002618254545</v>
      </c>
      <c r="J383" s="3"/>
      <c r="K383" s="3" t="s">
        <v>69</v>
      </c>
      <c r="L383" s="120">
        <f>$E$2</f>
        <v>0.00002618254545</v>
      </c>
      <c r="M383" s="3" t="s">
        <v>69</v>
      </c>
      <c r="N383" s="120">
        <f>$E$2</f>
        <v>0.00002618254545</v>
      </c>
      <c r="O383" s="3" t="s">
        <v>69</v>
      </c>
      <c r="P383" s="120">
        <f>$E$2</f>
        <v>0.00002618254545</v>
      </c>
      <c r="Q383" s="3" t="s">
        <v>69</v>
      </c>
      <c r="R383" s="120">
        <f>$E$2</f>
        <v>0.00002618254545</v>
      </c>
      <c r="S383" s="3" t="s">
        <v>69</v>
      </c>
      <c r="T383" s="120">
        <f>$E$2</f>
        <v>0.00002618254545</v>
      </c>
      <c r="U383" s="3" t="s">
        <v>69</v>
      </c>
      <c r="V383" s="120">
        <f>$E$2</f>
        <v>0.00002618254545</v>
      </c>
      <c r="W383" s="3" t="s">
        <v>69</v>
      </c>
      <c r="X383" s="120">
        <f>$E$2</f>
        <v>0.00002618254545</v>
      </c>
      <c r="Y383" s="3" t="s">
        <v>69</v>
      </c>
      <c r="Z383" s="120">
        <f>$E$2</f>
        <v>0.00002618254545</v>
      </c>
      <c r="AA383" s="3" t="s">
        <v>69</v>
      </c>
      <c r="AB383" s="120">
        <f>$E$2</f>
        <v>0.00002618254545</v>
      </c>
      <c r="AC383" s="3" t="s">
        <v>69</v>
      </c>
      <c r="AD383" s="120">
        <f>$E$2</f>
        <v>0.00002618254545</v>
      </c>
    </row>
    <row r="384">
      <c r="B384" s="8" t="s">
        <v>72</v>
      </c>
      <c r="C384" s="40">
        <f>($G$1*((G383-G382)/G382))*$G$5</f>
        <v>0.000000003490208116</v>
      </c>
      <c r="D384" s="8" t="s">
        <v>72</v>
      </c>
      <c r="E384" s="99">
        <f>$E$3</f>
        <v>0.0000000001551203607</v>
      </c>
      <c r="F384" s="58" t="s">
        <v>75</v>
      </c>
      <c r="G384" s="59">
        <f>sum(C383:C386)+sum(C388:C389)</f>
        <v>0.001257060382</v>
      </c>
      <c r="H384" s="3" t="s">
        <v>72</v>
      </c>
      <c r="I384" s="57">
        <f>$E$3</f>
        <v>0.0000000001551203607</v>
      </c>
      <c r="J384" s="3"/>
      <c r="K384" s="3" t="s">
        <v>72</v>
      </c>
      <c r="L384" s="120">
        <f>$E$3</f>
        <v>0.0000000001551203607</v>
      </c>
      <c r="M384" s="3" t="s">
        <v>72</v>
      </c>
      <c r="N384" s="120">
        <f>$E$3</f>
        <v>0.0000000001551203607</v>
      </c>
      <c r="O384" s="3" t="s">
        <v>72</v>
      </c>
      <c r="P384" s="120">
        <f>$E$3</f>
        <v>0.0000000001551203607</v>
      </c>
      <c r="Q384" s="3" t="s">
        <v>72</v>
      </c>
      <c r="R384" s="120">
        <f>$E$3</f>
        <v>0.0000000001551203607</v>
      </c>
      <c r="S384" s="3" t="s">
        <v>72</v>
      </c>
      <c r="T384" s="120">
        <f>$E$3</f>
        <v>0.0000000001551203607</v>
      </c>
      <c r="U384" s="3" t="s">
        <v>72</v>
      </c>
      <c r="V384" s="120">
        <f>$E$3</f>
        <v>0.0000000001551203607</v>
      </c>
      <c r="W384" s="3" t="s">
        <v>72</v>
      </c>
      <c r="X384" s="120">
        <f>$E$3</f>
        <v>0.0000000001551203607</v>
      </c>
      <c r="Y384" s="3" t="s">
        <v>72</v>
      </c>
      <c r="Z384" s="120">
        <f>$E$3</f>
        <v>0.0000000001551203607</v>
      </c>
      <c r="AA384" s="3" t="s">
        <v>72</v>
      </c>
      <c r="AB384" s="120">
        <f>$E$3</f>
        <v>0.0000000001551203607</v>
      </c>
      <c r="AC384" s="3" t="s">
        <v>72</v>
      </c>
      <c r="AD384" s="120">
        <f>$E$3</f>
        <v>0.0000000001551203607</v>
      </c>
    </row>
    <row r="385">
      <c r="A385" s="55"/>
      <c r="B385" s="8" t="s">
        <v>74</v>
      </c>
      <c r="C385" s="40">
        <f>($G$1*((G383-G382)/G382))</f>
        <v>0.0005891072727</v>
      </c>
      <c r="D385" s="8" t="s">
        <v>74</v>
      </c>
      <c r="E385" s="40">
        <f>$G$1</f>
        <v>0.00002618254545</v>
      </c>
      <c r="F385" s="8"/>
      <c r="G385" s="3"/>
      <c r="H385" s="8" t="s">
        <v>74</v>
      </c>
      <c r="I385" s="57">
        <f>$G$1</f>
        <v>0.00002618254545</v>
      </c>
      <c r="J385" s="3"/>
      <c r="K385" s="8" t="s">
        <v>74</v>
      </c>
      <c r="L385" s="120">
        <f>$G$1</f>
        <v>0.00002618254545</v>
      </c>
      <c r="M385" s="8" t="s">
        <v>74</v>
      </c>
      <c r="N385" s="120">
        <f>$G$1</f>
        <v>0.00002618254545</v>
      </c>
      <c r="O385" s="8" t="s">
        <v>74</v>
      </c>
      <c r="P385" s="120">
        <f>$G$1</f>
        <v>0.00002618254545</v>
      </c>
      <c r="Q385" s="8" t="s">
        <v>74</v>
      </c>
      <c r="R385" s="120">
        <f>$G$1</f>
        <v>0.00002618254545</v>
      </c>
      <c r="S385" s="8" t="s">
        <v>74</v>
      </c>
      <c r="T385" s="120">
        <f>$G$1</f>
        <v>0.00002618254545</v>
      </c>
      <c r="U385" s="8" t="s">
        <v>74</v>
      </c>
      <c r="V385" s="120">
        <f>$G$1</f>
        <v>0.00002618254545</v>
      </c>
      <c r="W385" s="8" t="s">
        <v>74</v>
      </c>
      <c r="X385" s="120">
        <f>$G$1</f>
        <v>0.00002618254545</v>
      </c>
      <c r="Y385" s="8" t="s">
        <v>74</v>
      </c>
      <c r="Z385" s="120">
        <f>$G$1</f>
        <v>0.00002618254545</v>
      </c>
      <c r="AA385" s="8" t="s">
        <v>74</v>
      </c>
      <c r="AB385" s="120">
        <f>$G$1</f>
        <v>0.00002618254545</v>
      </c>
      <c r="AC385" s="8" t="s">
        <v>74</v>
      </c>
      <c r="AD385" s="120">
        <f>$G$1</f>
        <v>0.00002618254545</v>
      </c>
    </row>
    <row r="386">
      <c r="A386" s="55"/>
      <c r="B386" s="8" t="s">
        <v>76</v>
      </c>
      <c r="C386" s="40">
        <f>$C$5</f>
        <v>0.0000000003102407215</v>
      </c>
      <c r="D386" s="3"/>
      <c r="E386" s="3"/>
      <c r="F386" s="3"/>
      <c r="G386" s="3"/>
      <c r="H386" s="3"/>
      <c r="I386" s="3"/>
      <c r="J386" s="8"/>
      <c r="K386" s="3"/>
      <c r="L386" s="3"/>
      <c r="M386" s="3"/>
      <c r="N386" s="3"/>
      <c r="O386" s="3"/>
      <c r="P386" s="3"/>
      <c r="Q386" s="3"/>
      <c r="R386" s="3"/>
      <c r="S386" s="3"/>
      <c r="T386" s="3"/>
      <c r="U386" s="3"/>
      <c r="V386" s="3"/>
      <c r="W386" s="3"/>
      <c r="X386" s="3"/>
      <c r="Y386" s="3"/>
      <c r="Z386" s="3"/>
      <c r="AA386" s="3"/>
      <c r="AB386" s="3"/>
      <c r="AC386" s="3"/>
      <c r="AD386" s="3"/>
    </row>
    <row r="387">
      <c r="A387" s="55"/>
      <c r="B387" s="4" t="s">
        <v>77</v>
      </c>
      <c r="C387" s="46">
        <f>(E380-(E378*J382))-sum(C383:C386)</f>
        <v>0.2515609496</v>
      </c>
      <c r="D387" s="4" t="s">
        <v>77</v>
      </c>
      <c r="E387" s="45">
        <f>(E380-(J382*E378))-(sum(E383:E385))</f>
        <v>0.252123878</v>
      </c>
      <c r="F387" s="8"/>
      <c r="G387" s="8"/>
      <c r="H387" s="4" t="s">
        <v>77</v>
      </c>
      <c r="I387" s="49">
        <f>(I382-(sum(I383:I385)*J272))</f>
        <v>-0.03829361854</v>
      </c>
      <c r="J387" s="3"/>
      <c r="K387" s="4" t="s">
        <v>77</v>
      </c>
      <c r="L387" s="49">
        <f>(L380-(sum(L383:L385)+($J382*L388)))</f>
        <v>0.2506656879</v>
      </c>
      <c r="M387" s="4" t="s">
        <v>77</v>
      </c>
      <c r="N387" s="49">
        <f>(N380-(sum(N383:N385)+($J382*N388)))</f>
        <v>0.2506840064</v>
      </c>
      <c r="O387" s="4" t="s">
        <v>77</v>
      </c>
      <c r="P387" s="49">
        <f>(P380-(sum(P383:P385)+($J382*P388)))</f>
        <v>0.250702325</v>
      </c>
      <c r="Q387" s="4" t="s">
        <v>77</v>
      </c>
      <c r="R387" s="49">
        <f>(R380-(sum(R383:R385)+($J382*R388)))</f>
        <v>0.2507206436</v>
      </c>
      <c r="S387" s="4" t="s">
        <v>77</v>
      </c>
      <c r="T387" s="49">
        <f>(T380-(sum(T383:T385)+($J382*T388)))</f>
        <v>0.2507389621</v>
      </c>
      <c r="U387" s="4" t="s">
        <v>77</v>
      </c>
      <c r="V387" s="49">
        <f>(V380-(sum(V383:V385)+($J382*V388)))</f>
        <v>0.2507572807</v>
      </c>
      <c r="W387" s="4" t="s">
        <v>77</v>
      </c>
      <c r="X387" s="49">
        <f>(X380-(sum(X383:X385)+($J382*X388)))</f>
        <v>0.2507755993</v>
      </c>
      <c r="Y387" s="4" t="s">
        <v>77</v>
      </c>
      <c r="Z387" s="49">
        <f>(Z380-(sum(Z383:Z385)+($J382*Z388)))</f>
        <v>0.2507939179</v>
      </c>
      <c r="AA387" s="4" t="s">
        <v>77</v>
      </c>
      <c r="AB387" s="49">
        <f>(AB380-(sum(AB383:AB385)+($J382*AB388)))</f>
        <v>0.2508122364</v>
      </c>
      <c r="AC387" s="4" t="s">
        <v>77</v>
      </c>
      <c r="AD387" s="49">
        <f>(AD380-(sum(AD383:AD385)+($J382*AD388)))</f>
        <v>0.2508407266</v>
      </c>
    </row>
    <row r="388">
      <c r="A388" s="14">
        <f>A378+J382</f>
        <v>28445</v>
      </c>
      <c r="B388" s="8" t="s">
        <v>80</v>
      </c>
      <c r="C388" s="40">
        <f>($G$1*(((G383-G382)/G382)+1))</f>
        <v>0.0006152898182</v>
      </c>
      <c r="D388" s="8" t="s">
        <v>81</v>
      </c>
      <c r="E388" s="40">
        <f>$E$7</f>
        <v>0.00002618614835</v>
      </c>
      <c r="F388" s="3"/>
      <c r="G388" s="51"/>
      <c r="H388" s="3" t="s">
        <v>81</v>
      </c>
      <c r="I388" s="57">
        <f>$E$7</f>
        <v>0.00002618614835</v>
      </c>
      <c r="J388" s="60"/>
      <c r="K388" s="3" t="s">
        <v>81</v>
      </c>
      <c r="L388" s="120">
        <f>$E$7</f>
        <v>0.00002618614835</v>
      </c>
      <c r="M388" s="3" t="s">
        <v>81</v>
      </c>
      <c r="N388" s="120">
        <f>$E$7</f>
        <v>0.00002618614835</v>
      </c>
      <c r="O388" s="3" t="s">
        <v>81</v>
      </c>
      <c r="P388" s="120">
        <f>$E$7</f>
        <v>0.00002618614835</v>
      </c>
      <c r="Q388" s="3" t="s">
        <v>81</v>
      </c>
      <c r="R388" s="120">
        <f>$E$7</f>
        <v>0.00002618614835</v>
      </c>
      <c r="S388" s="3" t="s">
        <v>81</v>
      </c>
      <c r="T388" s="120">
        <f>$E$7</f>
        <v>0.00002618614835</v>
      </c>
      <c r="U388" s="3" t="s">
        <v>81</v>
      </c>
      <c r="V388" s="120">
        <f>$E$7</f>
        <v>0.00002618614835</v>
      </c>
      <c r="W388" s="3" t="s">
        <v>81</v>
      </c>
      <c r="X388" s="120">
        <f>$E$7</f>
        <v>0.00002618614835</v>
      </c>
      <c r="Y388" s="3" t="s">
        <v>81</v>
      </c>
      <c r="Z388" s="120">
        <f>$E$7</f>
        <v>0.00002618614835</v>
      </c>
      <c r="AA388" s="3" t="s">
        <v>81</v>
      </c>
      <c r="AB388" s="120">
        <f>$E$7</f>
        <v>0.00002618614835</v>
      </c>
      <c r="AC388" s="3" t="s">
        <v>81</v>
      </c>
      <c r="AD388" s="120">
        <f>$E$7</f>
        <v>0.00002618614835</v>
      </c>
    </row>
    <row r="389">
      <c r="B389" s="8" t="s">
        <v>82</v>
      </c>
      <c r="C389" s="40">
        <f>$G$1+((128*5E-11)*(G383-1))</f>
        <v>0.00002647694545</v>
      </c>
      <c r="D389" s="3"/>
      <c r="E389" s="3"/>
      <c r="F389" s="3"/>
      <c r="G389" s="3"/>
      <c r="H389" s="8"/>
      <c r="I389" s="3"/>
      <c r="J389" s="8"/>
      <c r="K389" s="8"/>
      <c r="L389" s="3"/>
      <c r="M389" s="8"/>
      <c r="N389" s="3"/>
      <c r="O389" s="8"/>
      <c r="P389" s="3"/>
      <c r="Q389" s="8"/>
      <c r="R389" s="3"/>
      <c r="S389" s="8"/>
      <c r="T389" s="3"/>
      <c r="U389" s="8"/>
      <c r="V389" s="3"/>
      <c r="W389" s="8"/>
      <c r="X389" s="3"/>
      <c r="Y389" s="8"/>
      <c r="Z389" s="3"/>
      <c r="AA389" s="8"/>
      <c r="AB389" s="3"/>
      <c r="AC389" s="8"/>
      <c r="AD389" s="3"/>
    </row>
    <row r="390">
      <c r="B390" s="4" t="s">
        <v>77</v>
      </c>
      <c r="C390" s="49">
        <f>C387-(sum(C388:C389))</f>
        <v>0.2509191828</v>
      </c>
      <c r="D390" s="4" t="s">
        <v>77</v>
      </c>
      <c r="E390" s="49">
        <f>E387-$E$7</f>
        <v>0.2520976918</v>
      </c>
      <c r="F390" s="8"/>
      <c r="G390" s="3"/>
      <c r="H390" s="61" t="s">
        <v>77</v>
      </c>
      <c r="I390" s="49">
        <f>I387-$E$7</f>
        <v>-0.03831980469</v>
      </c>
      <c r="J390" s="60">
        <f>I390-(I388*42)</f>
        <v>-0.03941962292</v>
      </c>
      <c r="K390" s="61" t="s">
        <v>77</v>
      </c>
      <c r="L390" s="49">
        <f>L387-$E$7</f>
        <v>0.2506395017</v>
      </c>
      <c r="M390" s="61" t="s">
        <v>77</v>
      </c>
      <c r="N390" s="49">
        <f>N387-$E$7</f>
        <v>0.2506578203</v>
      </c>
      <c r="O390" s="61" t="s">
        <v>77</v>
      </c>
      <c r="P390" s="49">
        <f>P387-$E$7</f>
        <v>0.2506761389</v>
      </c>
      <c r="Q390" s="61" t="s">
        <v>77</v>
      </c>
      <c r="R390" s="49">
        <f>R387-$E$7</f>
        <v>0.2506944574</v>
      </c>
      <c r="S390" s="61" t="s">
        <v>77</v>
      </c>
      <c r="T390" s="49">
        <f>T387-$E$7</f>
        <v>0.250712776</v>
      </c>
      <c r="U390" s="61" t="s">
        <v>77</v>
      </c>
      <c r="V390" s="49">
        <f>V387-$E$7</f>
        <v>0.2507310946</v>
      </c>
      <c r="W390" s="61" t="s">
        <v>77</v>
      </c>
      <c r="X390" s="49">
        <f>X387-$E$7</f>
        <v>0.2507494131</v>
      </c>
      <c r="Y390" s="61" t="s">
        <v>77</v>
      </c>
      <c r="Z390" s="49">
        <f>Z387-$E$7</f>
        <v>0.2507677317</v>
      </c>
      <c r="AA390" s="61" t="s">
        <v>77</v>
      </c>
      <c r="AB390" s="49">
        <f>AB387-$E$7</f>
        <v>0.2507860503</v>
      </c>
      <c r="AC390" s="61" t="s">
        <v>77</v>
      </c>
      <c r="AD390" s="49">
        <f>AD387-$E$7</f>
        <v>0.2508145404</v>
      </c>
    </row>
    <row r="391">
      <c r="J391" s="24" t="s">
        <v>86</v>
      </c>
      <c r="K391" s="24">
        <f>G382+K381</f>
        <v>155</v>
      </c>
    </row>
    <row r="392">
      <c r="A392" s="55"/>
      <c r="B392" s="35" t="s">
        <v>64</v>
      </c>
      <c r="C392" s="3"/>
      <c r="D392" s="4" t="s">
        <v>65</v>
      </c>
      <c r="E392" s="54"/>
      <c r="F392" s="8" t="s">
        <v>70</v>
      </c>
      <c r="G392" s="16">
        <f>ROUND(0.05*G393,0)</f>
        <v>2</v>
      </c>
      <c r="H392" s="98" t="s">
        <v>124</v>
      </c>
      <c r="I392" s="36">
        <f>C390-(J392*sum(C388:C389))</f>
        <v>0.0006301450163</v>
      </c>
      <c r="J392" s="11">
        <v>390.0</v>
      </c>
      <c r="K392" s="98" t="s">
        <v>122</v>
      </c>
      <c r="L392" s="36"/>
      <c r="M392" s="98" t="s">
        <v>121</v>
      </c>
      <c r="N392" s="36"/>
      <c r="O392" s="98" t="s">
        <v>112</v>
      </c>
      <c r="P392" s="36"/>
      <c r="Q392" s="98" t="s">
        <v>111</v>
      </c>
      <c r="R392" s="36"/>
      <c r="S392" s="98" t="s">
        <v>110</v>
      </c>
      <c r="T392" s="36"/>
      <c r="U392" s="98" t="s">
        <v>109</v>
      </c>
      <c r="V392" s="36"/>
      <c r="W392" s="98" t="s">
        <v>108</v>
      </c>
      <c r="X392" s="36"/>
      <c r="Y392" s="98" t="s">
        <v>107</v>
      </c>
      <c r="Z392" s="36"/>
      <c r="AA392" s="98" t="s">
        <v>105</v>
      </c>
      <c r="AB392" s="36"/>
      <c r="AC392" s="4" t="s">
        <v>84</v>
      </c>
      <c r="AD392" s="36"/>
    </row>
    <row r="393">
      <c r="A393" s="55"/>
      <c r="B393" s="8" t="s">
        <v>69</v>
      </c>
      <c r="C393" s="40">
        <f>$G$1</f>
        <v>0.00002618254545</v>
      </c>
      <c r="D393" s="8" t="s">
        <v>69</v>
      </c>
      <c r="E393" s="99">
        <f>$E$2</f>
        <v>0.00002618254545</v>
      </c>
      <c r="F393" s="8" t="s">
        <v>73</v>
      </c>
      <c r="G393" s="92">
        <f>200-K391</f>
        <v>45</v>
      </c>
      <c r="H393" s="3" t="s">
        <v>69</v>
      </c>
      <c r="I393" s="57">
        <f>$E$2</f>
        <v>0.00002618254545</v>
      </c>
      <c r="J393" s="3"/>
      <c r="K393" s="3" t="s">
        <v>69</v>
      </c>
      <c r="L393" s="120">
        <f>$E$2</f>
        <v>0.00002618254545</v>
      </c>
      <c r="M393" s="3" t="s">
        <v>69</v>
      </c>
      <c r="N393" s="120">
        <f>$E$2</f>
        <v>0.00002618254545</v>
      </c>
      <c r="O393" s="3" t="s">
        <v>69</v>
      </c>
      <c r="P393" s="120">
        <f>$E$2</f>
        <v>0.00002618254545</v>
      </c>
      <c r="Q393" s="3" t="s">
        <v>69</v>
      </c>
      <c r="R393" s="120">
        <f>$E$2</f>
        <v>0.00002618254545</v>
      </c>
      <c r="S393" s="3" t="s">
        <v>69</v>
      </c>
      <c r="T393" s="120">
        <f>$E$2</f>
        <v>0.00002618254545</v>
      </c>
      <c r="U393" s="3" t="s">
        <v>69</v>
      </c>
      <c r="V393" s="120">
        <f>$E$2</f>
        <v>0.00002618254545</v>
      </c>
      <c r="W393" s="3" t="s">
        <v>69</v>
      </c>
      <c r="X393" s="120">
        <f>$E$2</f>
        <v>0.00002618254545</v>
      </c>
      <c r="Y393" s="3" t="s">
        <v>69</v>
      </c>
      <c r="Z393" s="120">
        <f>$E$2</f>
        <v>0.00002618254545</v>
      </c>
      <c r="AA393" s="3" t="s">
        <v>69</v>
      </c>
      <c r="AB393" s="120">
        <f>$E$2</f>
        <v>0.00002618254545</v>
      </c>
      <c r="AC393" s="3" t="s">
        <v>69</v>
      </c>
      <c r="AD393" s="120">
        <f>$E$2</f>
        <v>0.00002618254545</v>
      </c>
    </row>
    <row r="394">
      <c r="B394" s="8" t="s">
        <v>72</v>
      </c>
      <c r="C394" s="40">
        <f>($G$1*((G393-G392)/G392))*$G$5</f>
        <v>0.000000003335087756</v>
      </c>
      <c r="D394" s="8" t="s">
        <v>72</v>
      </c>
      <c r="E394" s="99">
        <f>$E$3</f>
        <v>0.0000000001551203607</v>
      </c>
      <c r="F394" s="58" t="s">
        <v>75</v>
      </c>
      <c r="G394" s="59">
        <f>sum(C393:C396)+sum(C398:C399)</f>
        <v>0.001204682336</v>
      </c>
      <c r="H394" s="3" t="s">
        <v>72</v>
      </c>
      <c r="I394" s="57">
        <f>$E$3</f>
        <v>0.0000000001551203607</v>
      </c>
      <c r="J394" s="3"/>
      <c r="K394" s="3" t="s">
        <v>72</v>
      </c>
      <c r="L394" s="120">
        <f>$E$3</f>
        <v>0.0000000001551203607</v>
      </c>
      <c r="M394" s="3" t="s">
        <v>72</v>
      </c>
      <c r="N394" s="120">
        <f>$E$3</f>
        <v>0.0000000001551203607</v>
      </c>
      <c r="O394" s="3" t="s">
        <v>72</v>
      </c>
      <c r="P394" s="120">
        <f>$E$3</f>
        <v>0.0000000001551203607</v>
      </c>
      <c r="Q394" s="3" t="s">
        <v>72</v>
      </c>
      <c r="R394" s="120">
        <f>$E$3</f>
        <v>0.0000000001551203607</v>
      </c>
      <c r="S394" s="3" t="s">
        <v>72</v>
      </c>
      <c r="T394" s="120">
        <f>$E$3</f>
        <v>0.0000000001551203607</v>
      </c>
      <c r="U394" s="3" t="s">
        <v>72</v>
      </c>
      <c r="V394" s="120">
        <f>$E$3</f>
        <v>0.0000000001551203607</v>
      </c>
      <c r="W394" s="3" t="s">
        <v>72</v>
      </c>
      <c r="X394" s="120">
        <f>$E$3</f>
        <v>0.0000000001551203607</v>
      </c>
      <c r="Y394" s="3" t="s">
        <v>72</v>
      </c>
      <c r="Z394" s="120">
        <f>$E$3</f>
        <v>0.0000000001551203607</v>
      </c>
      <c r="AA394" s="3" t="s">
        <v>72</v>
      </c>
      <c r="AB394" s="120">
        <f>$E$3</f>
        <v>0.0000000001551203607</v>
      </c>
      <c r="AC394" s="3" t="s">
        <v>72</v>
      </c>
      <c r="AD394" s="120">
        <f>$E$3</f>
        <v>0.0000000001551203607</v>
      </c>
    </row>
    <row r="395">
      <c r="A395" s="55"/>
      <c r="B395" s="8" t="s">
        <v>74</v>
      </c>
      <c r="C395" s="40">
        <f>($G$1*((G393-G392)/G392))</f>
        <v>0.0005629247273</v>
      </c>
      <c r="D395" s="8" t="s">
        <v>74</v>
      </c>
      <c r="E395" s="40">
        <f>$G$1</f>
        <v>0.00002618254545</v>
      </c>
      <c r="F395" s="8"/>
      <c r="G395" s="3"/>
      <c r="H395" s="8" t="s">
        <v>74</v>
      </c>
      <c r="I395" s="57">
        <f>$G$1</f>
        <v>0.00002618254545</v>
      </c>
      <c r="J395" s="3"/>
      <c r="K395" s="8" t="s">
        <v>74</v>
      </c>
      <c r="L395" s="120">
        <f>$G$1</f>
        <v>0.00002618254545</v>
      </c>
      <c r="M395" s="8" t="s">
        <v>74</v>
      </c>
      <c r="N395" s="120">
        <f>$G$1</f>
        <v>0.00002618254545</v>
      </c>
      <c r="O395" s="8" t="s">
        <v>74</v>
      </c>
      <c r="P395" s="120">
        <f>$G$1</f>
        <v>0.00002618254545</v>
      </c>
      <c r="Q395" s="8" t="s">
        <v>74</v>
      </c>
      <c r="R395" s="120">
        <f>$G$1</f>
        <v>0.00002618254545</v>
      </c>
      <c r="S395" s="8" t="s">
        <v>74</v>
      </c>
      <c r="T395" s="120">
        <f>$G$1</f>
        <v>0.00002618254545</v>
      </c>
      <c r="U395" s="8" t="s">
        <v>74</v>
      </c>
      <c r="V395" s="120">
        <f>$G$1</f>
        <v>0.00002618254545</v>
      </c>
      <c r="W395" s="8" t="s">
        <v>74</v>
      </c>
      <c r="X395" s="120">
        <f>$G$1</f>
        <v>0.00002618254545</v>
      </c>
      <c r="Y395" s="8" t="s">
        <v>74</v>
      </c>
      <c r="Z395" s="120">
        <f>$G$1</f>
        <v>0.00002618254545</v>
      </c>
      <c r="AA395" s="8" t="s">
        <v>74</v>
      </c>
      <c r="AB395" s="120">
        <f>$G$1</f>
        <v>0.00002618254545</v>
      </c>
      <c r="AC395" s="8" t="s">
        <v>74</v>
      </c>
      <c r="AD395" s="120">
        <f>$G$1</f>
        <v>0.00002618254545</v>
      </c>
    </row>
    <row r="396">
      <c r="A396" s="55"/>
      <c r="B396" s="8" t="s">
        <v>76</v>
      </c>
      <c r="C396" s="40">
        <f>$C$5</f>
        <v>0.0000000003102407215</v>
      </c>
      <c r="D396" s="3"/>
      <c r="E396" s="3"/>
      <c r="F396" s="3"/>
      <c r="G396" s="3"/>
      <c r="H396" s="3"/>
      <c r="I396" s="3"/>
      <c r="J396" s="8"/>
      <c r="K396" s="3"/>
      <c r="L396" s="3"/>
      <c r="M396" s="3"/>
      <c r="N396" s="3"/>
      <c r="O396" s="3"/>
      <c r="P396" s="3"/>
      <c r="Q396" s="3"/>
      <c r="R396" s="3"/>
      <c r="S396" s="3"/>
      <c r="T396" s="3"/>
      <c r="U396" s="3"/>
      <c r="V396" s="3"/>
      <c r="W396" s="3"/>
      <c r="X396" s="3"/>
      <c r="Y396" s="3"/>
      <c r="Z396" s="3"/>
      <c r="AA396" s="3"/>
      <c r="AB396" s="3"/>
      <c r="AC396" s="3"/>
      <c r="AD396" s="3"/>
    </row>
    <row r="397">
      <c r="A397" s="55"/>
      <c r="B397" s="4" t="s">
        <v>77</v>
      </c>
      <c r="C397" s="46">
        <f>(E390-(E388*J392))-sum(C393:C396)</f>
        <v>0.241295983</v>
      </c>
      <c r="D397" s="4" t="s">
        <v>77</v>
      </c>
      <c r="E397" s="45">
        <f>(E390-(J392*E388))-(sum(E393:E395))</f>
        <v>0.2418327287</v>
      </c>
      <c r="F397" s="8"/>
      <c r="G397" s="8"/>
      <c r="H397" s="4" t="s">
        <v>77</v>
      </c>
      <c r="I397" s="49">
        <f>(I392-(sum(I393:I395)*J282))</f>
        <v>-0.03895798098</v>
      </c>
      <c r="J397" s="3"/>
      <c r="K397" s="4" t="s">
        <v>77</v>
      </c>
      <c r="L397" s="49">
        <f>(L390-(sum(L393:L395)+($J392*L398)))</f>
        <v>0.2403745386</v>
      </c>
      <c r="M397" s="4" t="s">
        <v>77</v>
      </c>
      <c r="N397" s="49">
        <f>(N390-(sum(N393:N395)+($J392*N398)))</f>
        <v>0.2403928572</v>
      </c>
      <c r="O397" s="4" t="s">
        <v>77</v>
      </c>
      <c r="P397" s="49">
        <f>(P390-(sum(P393:P395)+($J392*P398)))</f>
        <v>0.2404111758</v>
      </c>
      <c r="Q397" s="4" t="s">
        <v>77</v>
      </c>
      <c r="R397" s="49">
        <f>(R390-(sum(R393:R395)+($J392*R398)))</f>
        <v>0.2404294943</v>
      </c>
      <c r="S397" s="4" t="s">
        <v>77</v>
      </c>
      <c r="T397" s="49">
        <f>(T390-(sum(T393:T395)+($J392*T398)))</f>
        <v>0.2404478129</v>
      </c>
      <c r="U397" s="4" t="s">
        <v>77</v>
      </c>
      <c r="V397" s="49">
        <f>(V390-(sum(V393:V395)+($J392*V398)))</f>
        <v>0.2404661315</v>
      </c>
      <c r="W397" s="4" t="s">
        <v>77</v>
      </c>
      <c r="X397" s="49">
        <f>(X390-(sum(X393:X395)+($J392*X398)))</f>
        <v>0.24048445</v>
      </c>
      <c r="Y397" s="4" t="s">
        <v>77</v>
      </c>
      <c r="Z397" s="49">
        <f>(Z390-(sum(Z393:Z395)+($J392*Z398)))</f>
        <v>0.2405027686</v>
      </c>
      <c r="AA397" s="4" t="s">
        <v>77</v>
      </c>
      <c r="AB397" s="49">
        <f>(AB390-(sum(AB393:AB395)+($J392*AB398)))</f>
        <v>0.2405210872</v>
      </c>
      <c r="AC397" s="4" t="s">
        <v>77</v>
      </c>
      <c r="AD397" s="49">
        <f>(AD390-(sum(AD393:AD395)+($J392*AD398)))</f>
        <v>0.2405495773</v>
      </c>
    </row>
    <row r="398">
      <c r="A398" s="14">
        <f>A388+J392</f>
        <v>28835</v>
      </c>
      <c r="B398" s="8" t="s">
        <v>80</v>
      </c>
      <c r="C398" s="40">
        <f>($G$1*(((G393-G392)/G392)+1))</f>
        <v>0.0005891072727</v>
      </c>
      <c r="D398" s="8" t="s">
        <v>81</v>
      </c>
      <c r="E398" s="40">
        <f>$E$7</f>
        <v>0.00002618614835</v>
      </c>
      <c r="F398" s="3"/>
      <c r="G398" s="51"/>
      <c r="H398" s="3" t="s">
        <v>81</v>
      </c>
      <c r="I398" s="57">
        <f>$E$7</f>
        <v>0.00002618614835</v>
      </c>
      <c r="J398" s="60"/>
      <c r="K398" s="3" t="s">
        <v>81</v>
      </c>
      <c r="L398" s="120">
        <f>$E$7</f>
        <v>0.00002618614835</v>
      </c>
      <c r="M398" s="3" t="s">
        <v>81</v>
      </c>
      <c r="N398" s="120">
        <f>$E$7</f>
        <v>0.00002618614835</v>
      </c>
      <c r="O398" s="3" t="s">
        <v>81</v>
      </c>
      <c r="P398" s="120">
        <f>$E$7</f>
        <v>0.00002618614835</v>
      </c>
      <c r="Q398" s="3" t="s">
        <v>81</v>
      </c>
      <c r="R398" s="120">
        <f>$E$7</f>
        <v>0.00002618614835</v>
      </c>
      <c r="S398" s="3" t="s">
        <v>81</v>
      </c>
      <c r="T398" s="120">
        <f>$E$7</f>
        <v>0.00002618614835</v>
      </c>
      <c r="U398" s="3" t="s">
        <v>81</v>
      </c>
      <c r="V398" s="120">
        <f>$E$7</f>
        <v>0.00002618614835</v>
      </c>
      <c r="W398" s="3" t="s">
        <v>81</v>
      </c>
      <c r="X398" s="120">
        <f>$E$7</f>
        <v>0.00002618614835</v>
      </c>
      <c r="Y398" s="3" t="s">
        <v>81</v>
      </c>
      <c r="Z398" s="120">
        <f>$E$7</f>
        <v>0.00002618614835</v>
      </c>
      <c r="AA398" s="3" t="s">
        <v>81</v>
      </c>
      <c r="AB398" s="120">
        <f>$E$7</f>
        <v>0.00002618614835</v>
      </c>
      <c r="AC398" s="3" t="s">
        <v>81</v>
      </c>
      <c r="AD398" s="120">
        <f>$E$7</f>
        <v>0.00002618614835</v>
      </c>
    </row>
    <row r="399">
      <c r="B399" s="8" t="s">
        <v>82</v>
      </c>
      <c r="C399" s="40">
        <f>$G$1+((128*5E-11)*(G393-1))</f>
        <v>0.00002646414545</v>
      </c>
      <c r="D399" s="3"/>
      <c r="E399" s="3"/>
      <c r="F399" s="3"/>
      <c r="G399" s="3"/>
      <c r="H399" s="8"/>
      <c r="I399" s="3"/>
      <c r="J399" s="8"/>
      <c r="K399" s="8"/>
      <c r="L399" s="3"/>
      <c r="M399" s="8"/>
      <c r="N399" s="3"/>
      <c r="O399" s="8"/>
      <c r="P399" s="3"/>
      <c r="Q399" s="8"/>
      <c r="R399" s="3"/>
      <c r="S399" s="8"/>
      <c r="T399" s="3"/>
      <c r="U399" s="8"/>
      <c r="V399" s="3"/>
      <c r="W399" s="8"/>
      <c r="X399" s="3"/>
      <c r="Y399" s="8"/>
      <c r="Z399" s="3"/>
      <c r="AA399" s="8"/>
      <c r="AB399" s="3"/>
      <c r="AC399" s="8"/>
      <c r="AD399" s="3"/>
    </row>
    <row r="400">
      <c r="B400" s="4" t="s">
        <v>77</v>
      </c>
      <c r="C400" s="49">
        <f>C397-(sum(C398:C399))</f>
        <v>0.2406804116</v>
      </c>
      <c r="D400" s="4" t="s">
        <v>77</v>
      </c>
      <c r="E400" s="49">
        <f>E397-$E$7</f>
        <v>0.2418065426</v>
      </c>
      <c r="F400" s="8"/>
      <c r="G400" s="3"/>
      <c r="H400" s="61" t="s">
        <v>77</v>
      </c>
      <c r="I400" s="49">
        <f>I397-$E$7</f>
        <v>-0.03898416713</v>
      </c>
      <c r="J400" s="60">
        <f>I400-(I398*42)</f>
        <v>-0.04008398536</v>
      </c>
      <c r="K400" s="61" t="s">
        <v>77</v>
      </c>
      <c r="L400" s="49">
        <f>L397-$E$7</f>
        <v>0.2403483525</v>
      </c>
      <c r="M400" s="61" t="s">
        <v>77</v>
      </c>
      <c r="N400" s="49">
        <f>N397-$E$7</f>
        <v>0.240366671</v>
      </c>
      <c r="O400" s="61" t="s">
        <v>77</v>
      </c>
      <c r="P400" s="49">
        <f>P397-$E$7</f>
        <v>0.2403849896</v>
      </c>
      <c r="Q400" s="61" t="s">
        <v>77</v>
      </c>
      <c r="R400" s="49">
        <f>R397-$E$7</f>
        <v>0.2404033082</v>
      </c>
      <c r="S400" s="61" t="s">
        <v>77</v>
      </c>
      <c r="T400" s="49">
        <f>T397-$E$7</f>
        <v>0.2404216267</v>
      </c>
      <c r="U400" s="61" t="s">
        <v>77</v>
      </c>
      <c r="V400" s="49">
        <f>V397-$E$7</f>
        <v>0.2404399453</v>
      </c>
      <c r="W400" s="61" t="s">
        <v>77</v>
      </c>
      <c r="X400" s="49">
        <f>X397-$E$7</f>
        <v>0.2404582639</v>
      </c>
      <c r="Y400" s="61" t="s">
        <v>77</v>
      </c>
      <c r="Z400" s="49">
        <f>Z397-$E$7</f>
        <v>0.2404765825</v>
      </c>
      <c r="AA400" s="61" t="s">
        <v>77</v>
      </c>
      <c r="AB400" s="49">
        <f>AB397-$E$7</f>
        <v>0.240494901</v>
      </c>
      <c r="AC400" s="61" t="s">
        <v>77</v>
      </c>
      <c r="AD400" s="49">
        <f>AD397-$E$7</f>
        <v>0.2405233912</v>
      </c>
    </row>
    <row r="401">
      <c r="J401" s="24" t="s">
        <v>86</v>
      </c>
      <c r="K401" s="24">
        <f>G392+K391</f>
        <v>157</v>
      </c>
    </row>
    <row r="402">
      <c r="A402" s="55"/>
      <c r="B402" s="35" t="s">
        <v>64</v>
      </c>
      <c r="C402" s="3"/>
      <c r="D402" s="4" t="s">
        <v>65</v>
      </c>
      <c r="E402" s="54"/>
      <c r="F402" s="8" t="s">
        <v>70</v>
      </c>
      <c r="G402" s="16">
        <f>ROUND(0.05*G403,0)</f>
        <v>2</v>
      </c>
      <c r="H402" s="98" t="s">
        <v>124</v>
      </c>
      <c r="I402" s="36">
        <f>C400-(J402*sum(C398:C399))</f>
        <v>0.0006075585369</v>
      </c>
      <c r="J402" s="11">
        <v>390.0</v>
      </c>
      <c r="K402" s="98" t="s">
        <v>122</v>
      </c>
      <c r="L402" s="36"/>
      <c r="M402" s="98" t="s">
        <v>121</v>
      </c>
      <c r="N402" s="36"/>
      <c r="O402" s="98" t="s">
        <v>112</v>
      </c>
      <c r="P402" s="36"/>
      <c r="Q402" s="98" t="s">
        <v>111</v>
      </c>
      <c r="R402" s="36"/>
      <c r="S402" s="98" t="s">
        <v>110</v>
      </c>
      <c r="T402" s="36"/>
      <c r="U402" s="98" t="s">
        <v>109</v>
      </c>
      <c r="V402" s="36"/>
      <c r="W402" s="98" t="s">
        <v>108</v>
      </c>
      <c r="X402" s="36"/>
      <c r="Y402" s="98" t="s">
        <v>107</v>
      </c>
      <c r="Z402" s="36"/>
      <c r="AA402" s="98" t="s">
        <v>105</v>
      </c>
      <c r="AB402" s="36"/>
      <c r="AC402" s="4" t="s">
        <v>84</v>
      </c>
      <c r="AD402" s="36"/>
    </row>
    <row r="403">
      <c r="A403" s="55"/>
      <c r="B403" s="8" t="s">
        <v>69</v>
      </c>
      <c r="C403" s="40">
        <f>$G$1</f>
        <v>0.00002618254545</v>
      </c>
      <c r="D403" s="8" t="s">
        <v>69</v>
      </c>
      <c r="E403" s="99">
        <f>$E$2</f>
        <v>0.00002618254545</v>
      </c>
      <c r="F403" s="8" t="s">
        <v>73</v>
      </c>
      <c r="G403" s="92">
        <f>200-K401</f>
        <v>43</v>
      </c>
      <c r="H403" s="3" t="s">
        <v>69</v>
      </c>
      <c r="I403" s="57">
        <f>$E$2</f>
        <v>0.00002618254545</v>
      </c>
      <c r="J403" s="3"/>
      <c r="K403" s="3" t="s">
        <v>69</v>
      </c>
      <c r="L403" s="120">
        <f>$E$2</f>
        <v>0.00002618254545</v>
      </c>
      <c r="M403" s="3" t="s">
        <v>69</v>
      </c>
      <c r="N403" s="120">
        <f>$E$2</f>
        <v>0.00002618254545</v>
      </c>
      <c r="O403" s="3" t="s">
        <v>69</v>
      </c>
      <c r="P403" s="120">
        <f>$E$2</f>
        <v>0.00002618254545</v>
      </c>
      <c r="Q403" s="3" t="s">
        <v>69</v>
      </c>
      <c r="R403" s="120">
        <f>$E$2</f>
        <v>0.00002618254545</v>
      </c>
      <c r="S403" s="3" t="s">
        <v>69</v>
      </c>
      <c r="T403" s="120">
        <f>$E$2</f>
        <v>0.00002618254545</v>
      </c>
      <c r="U403" s="3" t="s">
        <v>69</v>
      </c>
      <c r="V403" s="120">
        <f>$E$2</f>
        <v>0.00002618254545</v>
      </c>
      <c r="W403" s="3" t="s">
        <v>69</v>
      </c>
      <c r="X403" s="120">
        <f>$E$2</f>
        <v>0.00002618254545</v>
      </c>
      <c r="Y403" s="3" t="s">
        <v>69</v>
      </c>
      <c r="Z403" s="120">
        <f>$E$2</f>
        <v>0.00002618254545</v>
      </c>
      <c r="AA403" s="3" t="s">
        <v>69</v>
      </c>
      <c r="AB403" s="120">
        <f>$E$2</f>
        <v>0.00002618254545</v>
      </c>
      <c r="AC403" s="3" t="s">
        <v>69</v>
      </c>
      <c r="AD403" s="120">
        <f>$E$2</f>
        <v>0.00002618254545</v>
      </c>
    </row>
    <row r="404">
      <c r="B404" s="8" t="s">
        <v>72</v>
      </c>
      <c r="C404" s="40">
        <f>($G$1*((G403-G402)/G402))*$G$5</f>
        <v>0.000000003179967395</v>
      </c>
      <c r="D404" s="8" t="s">
        <v>72</v>
      </c>
      <c r="E404" s="99">
        <f>$E$3</f>
        <v>0.0000000001551203607</v>
      </c>
      <c r="F404" s="58" t="s">
        <v>75</v>
      </c>
      <c r="G404" s="59">
        <f>sum(C403:C406)+sum(C408:C409)</f>
        <v>0.00115230429</v>
      </c>
      <c r="H404" s="3" t="s">
        <v>72</v>
      </c>
      <c r="I404" s="57">
        <f>$E$3</f>
        <v>0.0000000001551203607</v>
      </c>
      <c r="J404" s="3"/>
      <c r="K404" s="3" t="s">
        <v>72</v>
      </c>
      <c r="L404" s="120">
        <f>$E$3</f>
        <v>0.0000000001551203607</v>
      </c>
      <c r="M404" s="3" t="s">
        <v>72</v>
      </c>
      <c r="N404" s="120">
        <f>$E$3</f>
        <v>0.0000000001551203607</v>
      </c>
      <c r="O404" s="3" t="s">
        <v>72</v>
      </c>
      <c r="P404" s="120">
        <f>$E$3</f>
        <v>0.0000000001551203607</v>
      </c>
      <c r="Q404" s="3" t="s">
        <v>72</v>
      </c>
      <c r="R404" s="120">
        <f>$E$3</f>
        <v>0.0000000001551203607</v>
      </c>
      <c r="S404" s="3" t="s">
        <v>72</v>
      </c>
      <c r="T404" s="120">
        <f>$E$3</f>
        <v>0.0000000001551203607</v>
      </c>
      <c r="U404" s="3" t="s">
        <v>72</v>
      </c>
      <c r="V404" s="120">
        <f>$E$3</f>
        <v>0.0000000001551203607</v>
      </c>
      <c r="W404" s="3" t="s">
        <v>72</v>
      </c>
      <c r="X404" s="120">
        <f>$E$3</f>
        <v>0.0000000001551203607</v>
      </c>
      <c r="Y404" s="3" t="s">
        <v>72</v>
      </c>
      <c r="Z404" s="120">
        <f>$E$3</f>
        <v>0.0000000001551203607</v>
      </c>
      <c r="AA404" s="3" t="s">
        <v>72</v>
      </c>
      <c r="AB404" s="120">
        <f>$E$3</f>
        <v>0.0000000001551203607</v>
      </c>
      <c r="AC404" s="3" t="s">
        <v>72</v>
      </c>
      <c r="AD404" s="120">
        <f>$E$3</f>
        <v>0.0000000001551203607</v>
      </c>
    </row>
    <row r="405">
      <c r="A405" s="55"/>
      <c r="B405" s="8" t="s">
        <v>74</v>
      </c>
      <c r="C405" s="40">
        <f>($G$1*((G403-G402)/G402))</f>
        <v>0.0005367421818</v>
      </c>
      <c r="D405" s="8" t="s">
        <v>74</v>
      </c>
      <c r="E405" s="40">
        <f>$G$1</f>
        <v>0.00002618254545</v>
      </c>
      <c r="F405" s="8"/>
      <c r="G405" s="3"/>
      <c r="H405" s="8" t="s">
        <v>74</v>
      </c>
      <c r="I405" s="57">
        <f>$G$1</f>
        <v>0.00002618254545</v>
      </c>
      <c r="J405" s="3"/>
      <c r="K405" s="8" t="s">
        <v>74</v>
      </c>
      <c r="L405" s="120">
        <f>$G$1</f>
        <v>0.00002618254545</v>
      </c>
      <c r="M405" s="8" t="s">
        <v>74</v>
      </c>
      <c r="N405" s="120">
        <f>$G$1</f>
        <v>0.00002618254545</v>
      </c>
      <c r="O405" s="8" t="s">
        <v>74</v>
      </c>
      <c r="P405" s="120">
        <f>$G$1</f>
        <v>0.00002618254545</v>
      </c>
      <c r="Q405" s="8" t="s">
        <v>74</v>
      </c>
      <c r="R405" s="120">
        <f>$G$1</f>
        <v>0.00002618254545</v>
      </c>
      <c r="S405" s="8" t="s">
        <v>74</v>
      </c>
      <c r="T405" s="120">
        <f>$G$1</f>
        <v>0.00002618254545</v>
      </c>
      <c r="U405" s="8" t="s">
        <v>74</v>
      </c>
      <c r="V405" s="120">
        <f>$G$1</f>
        <v>0.00002618254545</v>
      </c>
      <c r="W405" s="8" t="s">
        <v>74</v>
      </c>
      <c r="X405" s="120">
        <f>$G$1</f>
        <v>0.00002618254545</v>
      </c>
      <c r="Y405" s="8" t="s">
        <v>74</v>
      </c>
      <c r="Z405" s="120">
        <f>$G$1</f>
        <v>0.00002618254545</v>
      </c>
      <c r="AA405" s="8" t="s">
        <v>74</v>
      </c>
      <c r="AB405" s="120">
        <f>$G$1</f>
        <v>0.00002618254545</v>
      </c>
      <c r="AC405" s="8" t="s">
        <v>74</v>
      </c>
      <c r="AD405" s="120">
        <f>$G$1</f>
        <v>0.00002618254545</v>
      </c>
    </row>
    <row r="406">
      <c r="A406" s="55"/>
      <c r="B406" s="8" t="s">
        <v>76</v>
      </c>
      <c r="C406" s="40">
        <f>$C$5</f>
        <v>0.0000000003102407215</v>
      </c>
      <c r="D406" s="3"/>
      <c r="E406" s="3"/>
      <c r="F406" s="3"/>
      <c r="G406" s="3"/>
      <c r="H406" s="3"/>
      <c r="I406" s="3"/>
      <c r="J406" s="8"/>
      <c r="K406" s="3"/>
      <c r="L406" s="3"/>
      <c r="M406" s="3"/>
      <c r="N406" s="3"/>
      <c r="O406" s="3"/>
      <c r="P406" s="3"/>
      <c r="Q406" s="3"/>
      <c r="R406" s="3"/>
      <c r="S406" s="3"/>
      <c r="T406" s="3"/>
      <c r="U406" s="3"/>
      <c r="V406" s="3"/>
      <c r="W406" s="3"/>
      <c r="X406" s="3"/>
      <c r="Y406" s="3"/>
      <c r="Z406" s="3"/>
      <c r="AA406" s="3"/>
      <c r="AB406" s="3"/>
      <c r="AC406" s="3"/>
      <c r="AD406" s="3"/>
    </row>
    <row r="407">
      <c r="A407" s="55"/>
      <c r="B407" s="4" t="s">
        <v>77</v>
      </c>
      <c r="C407" s="46">
        <f>(E400-(E398*J402))-sum(C403:C406)</f>
        <v>0.2310310165</v>
      </c>
      <c r="D407" s="4" t="s">
        <v>77</v>
      </c>
      <c r="E407" s="45">
        <f>(E400-(J402*E398))-(sum(E403:E405))</f>
        <v>0.2315415795</v>
      </c>
      <c r="F407" s="8"/>
      <c r="G407" s="8"/>
      <c r="H407" s="4" t="s">
        <v>77</v>
      </c>
      <c r="I407" s="49">
        <f>(I402-(sum(I403:I405)*J292))</f>
        <v>-0.03898056746</v>
      </c>
      <c r="J407" s="3"/>
      <c r="K407" s="4" t="s">
        <v>77</v>
      </c>
      <c r="L407" s="49">
        <f>(L400-(sum(L403:L405)+($J402*L408)))</f>
        <v>0.2300833894</v>
      </c>
      <c r="M407" s="4" t="s">
        <v>77</v>
      </c>
      <c r="N407" s="49">
        <f>(N400-(sum(N403:N405)+($J402*N408)))</f>
        <v>0.2301017079</v>
      </c>
      <c r="O407" s="4" t="s">
        <v>77</v>
      </c>
      <c r="P407" s="49">
        <f>(P400-(sum(P403:P405)+($J402*P408)))</f>
        <v>0.2301200265</v>
      </c>
      <c r="Q407" s="4" t="s">
        <v>77</v>
      </c>
      <c r="R407" s="49">
        <f>(R400-(sum(R403:R405)+($J402*R408)))</f>
        <v>0.2301383451</v>
      </c>
      <c r="S407" s="4" t="s">
        <v>77</v>
      </c>
      <c r="T407" s="49">
        <f>(T400-(sum(T403:T405)+($J402*T408)))</f>
        <v>0.2301566636</v>
      </c>
      <c r="U407" s="4" t="s">
        <v>77</v>
      </c>
      <c r="V407" s="49">
        <f>(V400-(sum(V403:V405)+($J402*V408)))</f>
        <v>0.2301749822</v>
      </c>
      <c r="W407" s="4" t="s">
        <v>77</v>
      </c>
      <c r="X407" s="49">
        <f>(X400-(sum(X403:X405)+($J402*X408)))</f>
        <v>0.2301933008</v>
      </c>
      <c r="Y407" s="4" t="s">
        <v>77</v>
      </c>
      <c r="Z407" s="49">
        <f>(Z400-(sum(Z403:Z405)+($J402*Z408)))</f>
        <v>0.2302116194</v>
      </c>
      <c r="AA407" s="4" t="s">
        <v>77</v>
      </c>
      <c r="AB407" s="49">
        <f>(AB400-(sum(AB403:AB405)+($J402*AB408)))</f>
        <v>0.2302299379</v>
      </c>
      <c r="AC407" s="4" t="s">
        <v>77</v>
      </c>
      <c r="AD407" s="49">
        <f>(AD400-(sum(AD403:AD405)+($J402*AD408)))</f>
        <v>0.2302584281</v>
      </c>
    </row>
    <row r="408">
      <c r="A408" s="14">
        <f>A398+J402</f>
        <v>29225</v>
      </c>
      <c r="B408" s="8" t="s">
        <v>80</v>
      </c>
      <c r="C408" s="40">
        <f>($G$1*(((G403-G402)/G402)+1))</f>
        <v>0.0005629247273</v>
      </c>
      <c r="D408" s="8" t="s">
        <v>81</v>
      </c>
      <c r="E408" s="40">
        <f>$E$7</f>
        <v>0.00002618614835</v>
      </c>
      <c r="F408" s="3"/>
      <c r="G408" s="51"/>
      <c r="H408" s="3" t="s">
        <v>81</v>
      </c>
      <c r="I408" s="57">
        <f>$E$7</f>
        <v>0.00002618614835</v>
      </c>
      <c r="J408" s="60"/>
      <c r="K408" s="3" t="s">
        <v>81</v>
      </c>
      <c r="L408" s="120">
        <f>$E$7</f>
        <v>0.00002618614835</v>
      </c>
      <c r="M408" s="3" t="s">
        <v>81</v>
      </c>
      <c r="N408" s="120">
        <f>$E$7</f>
        <v>0.00002618614835</v>
      </c>
      <c r="O408" s="3" t="s">
        <v>81</v>
      </c>
      <c r="P408" s="120">
        <f>$E$7</f>
        <v>0.00002618614835</v>
      </c>
      <c r="Q408" s="3" t="s">
        <v>81</v>
      </c>
      <c r="R408" s="120">
        <f>$E$7</f>
        <v>0.00002618614835</v>
      </c>
      <c r="S408" s="3" t="s">
        <v>81</v>
      </c>
      <c r="T408" s="120">
        <f>$E$7</f>
        <v>0.00002618614835</v>
      </c>
      <c r="U408" s="3" t="s">
        <v>81</v>
      </c>
      <c r="V408" s="120">
        <f>$E$7</f>
        <v>0.00002618614835</v>
      </c>
      <c r="W408" s="3" t="s">
        <v>81</v>
      </c>
      <c r="X408" s="120">
        <f>$E$7</f>
        <v>0.00002618614835</v>
      </c>
      <c r="Y408" s="3" t="s">
        <v>81</v>
      </c>
      <c r="Z408" s="120">
        <f>$E$7</f>
        <v>0.00002618614835</v>
      </c>
      <c r="AA408" s="3" t="s">
        <v>81</v>
      </c>
      <c r="AB408" s="120">
        <f>$E$7</f>
        <v>0.00002618614835</v>
      </c>
      <c r="AC408" s="3" t="s">
        <v>81</v>
      </c>
      <c r="AD408" s="120">
        <f>$E$7</f>
        <v>0.00002618614835</v>
      </c>
    </row>
    <row r="409">
      <c r="B409" s="8" t="s">
        <v>82</v>
      </c>
      <c r="C409" s="40">
        <f>$G$1+((128*5E-11)*(G403-1))</f>
        <v>0.00002645134545</v>
      </c>
      <c r="D409" s="3"/>
      <c r="E409" s="3"/>
      <c r="F409" s="3"/>
      <c r="G409" s="3"/>
      <c r="H409" s="8"/>
      <c r="I409" s="3"/>
      <c r="J409" s="8"/>
      <c r="K409" s="8"/>
      <c r="L409" s="3"/>
      <c r="M409" s="8"/>
      <c r="N409" s="3"/>
      <c r="O409" s="8"/>
      <c r="P409" s="3"/>
      <c r="Q409" s="8"/>
      <c r="R409" s="3"/>
      <c r="S409" s="8"/>
      <c r="T409" s="3"/>
      <c r="U409" s="8"/>
      <c r="V409" s="3"/>
      <c r="W409" s="8"/>
      <c r="X409" s="3"/>
      <c r="Y409" s="8"/>
      <c r="Z409" s="3"/>
      <c r="AA409" s="8"/>
      <c r="AB409" s="3"/>
      <c r="AC409" s="8"/>
      <c r="AD409" s="3"/>
    </row>
    <row r="410">
      <c r="B410" s="4" t="s">
        <v>77</v>
      </c>
      <c r="C410" s="49">
        <f>C407-(sum(C408:C409))</f>
        <v>0.2304416404</v>
      </c>
      <c r="D410" s="4" t="s">
        <v>77</v>
      </c>
      <c r="E410" s="49">
        <f>E407-$E$7</f>
        <v>0.2315153933</v>
      </c>
      <c r="F410" s="8"/>
      <c r="G410" s="3"/>
      <c r="H410" s="61" t="s">
        <v>77</v>
      </c>
      <c r="I410" s="49">
        <f>I407-$E$7</f>
        <v>-0.03900675361</v>
      </c>
      <c r="J410" s="60">
        <f>I410-(I408*42)</f>
        <v>-0.04010657184</v>
      </c>
      <c r="K410" s="61" t="s">
        <v>77</v>
      </c>
      <c r="L410" s="49">
        <f>L407-$E$7</f>
        <v>0.2300572032</v>
      </c>
      <c r="M410" s="61" t="s">
        <v>77</v>
      </c>
      <c r="N410" s="49">
        <f>N407-$E$7</f>
        <v>0.2300755218</v>
      </c>
      <c r="O410" s="61" t="s">
        <v>77</v>
      </c>
      <c r="P410" s="49">
        <f>P407-$E$7</f>
        <v>0.2300938404</v>
      </c>
      <c r="Q410" s="61" t="s">
        <v>77</v>
      </c>
      <c r="R410" s="49">
        <f>R407-$E$7</f>
        <v>0.2301121589</v>
      </c>
      <c r="S410" s="61" t="s">
        <v>77</v>
      </c>
      <c r="T410" s="49">
        <f>T407-$E$7</f>
        <v>0.2301304775</v>
      </c>
      <c r="U410" s="61" t="s">
        <v>77</v>
      </c>
      <c r="V410" s="49">
        <f>V407-$E$7</f>
        <v>0.2301487961</v>
      </c>
      <c r="W410" s="61" t="s">
        <v>77</v>
      </c>
      <c r="X410" s="49">
        <f>X407-$E$7</f>
        <v>0.2301671146</v>
      </c>
      <c r="Y410" s="61" t="s">
        <v>77</v>
      </c>
      <c r="Z410" s="49">
        <f>Z407-$E$7</f>
        <v>0.2301854332</v>
      </c>
      <c r="AA410" s="61" t="s">
        <v>77</v>
      </c>
      <c r="AB410" s="49">
        <f>AB407-$E$7</f>
        <v>0.2302037518</v>
      </c>
      <c r="AC410" s="61" t="s">
        <v>77</v>
      </c>
      <c r="AD410" s="49">
        <f>AD407-$E$7</f>
        <v>0.2302322419</v>
      </c>
    </row>
    <row r="411">
      <c r="J411" s="24" t="s">
        <v>86</v>
      </c>
      <c r="K411" s="24">
        <f>G402+K401</f>
        <v>159</v>
      </c>
    </row>
    <row r="412">
      <c r="A412" s="55"/>
      <c r="B412" s="35" t="s">
        <v>64</v>
      </c>
      <c r="C412" s="3"/>
      <c r="D412" s="4" t="s">
        <v>65</v>
      </c>
      <c r="E412" s="54"/>
      <c r="F412" s="8" t="s">
        <v>70</v>
      </c>
      <c r="G412" s="16">
        <f>ROUND(0.05*G413,0)</f>
        <v>2</v>
      </c>
      <c r="H412" s="98" t="s">
        <v>124</v>
      </c>
      <c r="I412" s="36">
        <f>C410-(J412*sum(C408:C409))</f>
        <v>0.0005849720576</v>
      </c>
      <c r="J412" s="11">
        <v>390.0</v>
      </c>
      <c r="K412" s="98" t="s">
        <v>122</v>
      </c>
      <c r="L412" s="36"/>
      <c r="M412" s="98" t="s">
        <v>121</v>
      </c>
      <c r="N412" s="36"/>
      <c r="O412" s="98" t="s">
        <v>112</v>
      </c>
      <c r="P412" s="36"/>
      <c r="Q412" s="98" t="s">
        <v>111</v>
      </c>
      <c r="R412" s="36"/>
      <c r="S412" s="98" t="s">
        <v>110</v>
      </c>
      <c r="T412" s="36"/>
      <c r="U412" s="98" t="s">
        <v>109</v>
      </c>
      <c r="V412" s="36"/>
      <c r="W412" s="98" t="s">
        <v>108</v>
      </c>
      <c r="X412" s="36"/>
      <c r="Y412" s="98" t="s">
        <v>107</v>
      </c>
      <c r="Z412" s="36"/>
      <c r="AA412" s="98" t="s">
        <v>105</v>
      </c>
      <c r="AB412" s="36"/>
      <c r="AC412" s="4" t="s">
        <v>84</v>
      </c>
      <c r="AD412" s="36"/>
    </row>
    <row r="413">
      <c r="A413" s="55"/>
      <c r="B413" s="8" t="s">
        <v>69</v>
      </c>
      <c r="C413" s="40">
        <f>$G$1</f>
        <v>0.00002618254545</v>
      </c>
      <c r="D413" s="8" t="s">
        <v>69</v>
      </c>
      <c r="E413" s="99">
        <f>$E$2</f>
        <v>0.00002618254545</v>
      </c>
      <c r="F413" s="8" t="s">
        <v>73</v>
      </c>
      <c r="G413" s="92">
        <f>200-K411</f>
        <v>41</v>
      </c>
      <c r="H413" s="3" t="s">
        <v>69</v>
      </c>
      <c r="I413" s="57">
        <f>$E$2</f>
        <v>0.00002618254545</v>
      </c>
      <c r="J413" s="3"/>
      <c r="K413" s="3" t="s">
        <v>69</v>
      </c>
      <c r="L413" s="120">
        <f>$E$2</f>
        <v>0.00002618254545</v>
      </c>
      <c r="M413" s="3" t="s">
        <v>69</v>
      </c>
      <c r="N413" s="120">
        <f>$E$2</f>
        <v>0.00002618254545</v>
      </c>
      <c r="O413" s="3" t="s">
        <v>69</v>
      </c>
      <c r="P413" s="120">
        <f>$E$2</f>
        <v>0.00002618254545</v>
      </c>
      <c r="Q413" s="3" t="s">
        <v>69</v>
      </c>
      <c r="R413" s="120">
        <f>$E$2</f>
        <v>0.00002618254545</v>
      </c>
      <c r="S413" s="3" t="s">
        <v>69</v>
      </c>
      <c r="T413" s="120">
        <f>$E$2</f>
        <v>0.00002618254545</v>
      </c>
      <c r="U413" s="3" t="s">
        <v>69</v>
      </c>
      <c r="V413" s="120">
        <f>$E$2</f>
        <v>0.00002618254545</v>
      </c>
      <c r="W413" s="3" t="s">
        <v>69</v>
      </c>
      <c r="X413" s="120">
        <f>$E$2</f>
        <v>0.00002618254545</v>
      </c>
      <c r="Y413" s="3" t="s">
        <v>69</v>
      </c>
      <c r="Z413" s="120">
        <f>$E$2</f>
        <v>0.00002618254545</v>
      </c>
      <c r="AA413" s="3" t="s">
        <v>69</v>
      </c>
      <c r="AB413" s="120">
        <f>$E$2</f>
        <v>0.00002618254545</v>
      </c>
      <c r="AC413" s="3" t="s">
        <v>69</v>
      </c>
      <c r="AD413" s="120">
        <f>$E$2</f>
        <v>0.00002618254545</v>
      </c>
    </row>
    <row r="414">
      <c r="B414" s="8" t="s">
        <v>72</v>
      </c>
      <c r="C414" s="40">
        <f>($G$1*((G413-G412)/G412))*$G$5</f>
        <v>0.000000003024847034</v>
      </c>
      <c r="D414" s="8" t="s">
        <v>72</v>
      </c>
      <c r="E414" s="99">
        <f>$E$3</f>
        <v>0.0000000001551203607</v>
      </c>
      <c r="F414" s="58" t="s">
        <v>75</v>
      </c>
      <c r="G414" s="59">
        <f>sum(C413:C416)+sum(C418:C419)</f>
        <v>0.001099926244</v>
      </c>
      <c r="H414" s="3" t="s">
        <v>72</v>
      </c>
      <c r="I414" s="57">
        <f>$E$3</f>
        <v>0.0000000001551203607</v>
      </c>
      <c r="J414" s="3"/>
      <c r="K414" s="3" t="s">
        <v>72</v>
      </c>
      <c r="L414" s="120">
        <f>$E$3</f>
        <v>0.0000000001551203607</v>
      </c>
      <c r="M414" s="3" t="s">
        <v>72</v>
      </c>
      <c r="N414" s="120">
        <f>$E$3</f>
        <v>0.0000000001551203607</v>
      </c>
      <c r="O414" s="3" t="s">
        <v>72</v>
      </c>
      <c r="P414" s="120">
        <f>$E$3</f>
        <v>0.0000000001551203607</v>
      </c>
      <c r="Q414" s="3" t="s">
        <v>72</v>
      </c>
      <c r="R414" s="120">
        <f>$E$3</f>
        <v>0.0000000001551203607</v>
      </c>
      <c r="S414" s="3" t="s">
        <v>72</v>
      </c>
      <c r="T414" s="120">
        <f>$E$3</f>
        <v>0.0000000001551203607</v>
      </c>
      <c r="U414" s="3" t="s">
        <v>72</v>
      </c>
      <c r="V414" s="120">
        <f>$E$3</f>
        <v>0.0000000001551203607</v>
      </c>
      <c r="W414" s="3" t="s">
        <v>72</v>
      </c>
      <c r="X414" s="120">
        <f>$E$3</f>
        <v>0.0000000001551203607</v>
      </c>
      <c r="Y414" s="3" t="s">
        <v>72</v>
      </c>
      <c r="Z414" s="120">
        <f>$E$3</f>
        <v>0.0000000001551203607</v>
      </c>
      <c r="AA414" s="3" t="s">
        <v>72</v>
      </c>
      <c r="AB414" s="120">
        <f>$E$3</f>
        <v>0.0000000001551203607</v>
      </c>
      <c r="AC414" s="3" t="s">
        <v>72</v>
      </c>
      <c r="AD414" s="120">
        <f>$E$3</f>
        <v>0.0000000001551203607</v>
      </c>
    </row>
    <row r="415">
      <c r="A415" s="55"/>
      <c r="B415" s="8" t="s">
        <v>74</v>
      </c>
      <c r="C415" s="40">
        <f>($G$1*((G413-G412)/G412))</f>
        <v>0.0005105596364</v>
      </c>
      <c r="D415" s="8" t="s">
        <v>74</v>
      </c>
      <c r="E415" s="40">
        <f>$G$1</f>
        <v>0.00002618254545</v>
      </c>
      <c r="F415" s="8"/>
      <c r="G415" s="3"/>
      <c r="H415" s="8" t="s">
        <v>74</v>
      </c>
      <c r="I415" s="57">
        <f>$G$1</f>
        <v>0.00002618254545</v>
      </c>
      <c r="J415" s="3"/>
      <c r="K415" s="8" t="s">
        <v>74</v>
      </c>
      <c r="L415" s="120">
        <f>$G$1</f>
        <v>0.00002618254545</v>
      </c>
      <c r="M415" s="8" t="s">
        <v>74</v>
      </c>
      <c r="N415" s="120">
        <f>$G$1</f>
        <v>0.00002618254545</v>
      </c>
      <c r="O415" s="8" t="s">
        <v>74</v>
      </c>
      <c r="P415" s="120">
        <f>$G$1</f>
        <v>0.00002618254545</v>
      </c>
      <c r="Q415" s="8" t="s">
        <v>74</v>
      </c>
      <c r="R415" s="120">
        <f>$G$1</f>
        <v>0.00002618254545</v>
      </c>
      <c r="S415" s="8" t="s">
        <v>74</v>
      </c>
      <c r="T415" s="120">
        <f>$G$1</f>
        <v>0.00002618254545</v>
      </c>
      <c r="U415" s="8" t="s">
        <v>74</v>
      </c>
      <c r="V415" s="120">
        <f>$G$1</f>
        <v>0.00002618254545</v>
      </c>
      <c r="W415" s="8" t="s">
        <v>74</v>
      </c>
      <c r="X415" s="120">
        <f>$G$1</f>
        <v>0.00002618254545</v>
      </c>
      <c r="Y415" s="8" t="s">
        <v>74</v>
      </c>
      <c r="Z415" s="120">
        <f>$G$1</f>
        <v>0.00002618254545</v>
      </c>
      <c r="AA415" s="8" t="s">
        <v>74</v>
      </c>
      <c r="AB415" s="120">
        <f>$G$1</f>
        <v>0.00002618254545</v>
      </c>
      <c r="AC415" s="8" t="s">
        <v>74</v>
      </c>
      <c r="AD415" s="120">
        <f>$G$1</f>
        <v>0.00002618254545</v>
      </c>
    </row>
    <row r="416">
      <c r="A416" s="55"/>
      <c r="B416" s="8" t="s">
        <v>76</v>
      </c>
      <c r="C416" s="40">
        <f>$C$5</f>
        <v>0.0000000003102407215</v>
      </c>
      <c r="D416" s="3"/>
      <c r="E416" s="3"/>
      <c r="F416" s="3"/>
      <c r="G416" s="3"/>
      <c r="H416" s="3"/>
      <c r="I416" s="3"/>
      <c r="J416" s="8"/>
      <c r="K416" s="3"/>
      <c r="L416" s="3"/>
      <c r="M416" s="3"/>
      <c r="N416" s="3"/>
      <c r="O416" s="3"/>
      <c r="P416" s="3"/>
      <c r="Q416" s="3"/>
      <c r="R416" s="3"/>
      <c r="S416" s="3"/>
      <c r="T416" s="3"/>
      <c r="U416" s="3"/>
      <c r="V416" s="3"/>
      <c r="W416" s="3"/>
      <c r="X416" s="3"/>
      <c r="Y416" s="3"/>
      <c r="Z416" s="3"/>
      <c r="AA416" s="3"/>
      <c r="AB416" s="3"/>
      <c r="AC416" s="3"/>
      <c r="AD416" s="3"/>
    </row>
    <row r="417">
      <c r="A417" s="55"/>
      <c r="B417" s="4" t="s">
        <v>77</v>
      </c>
      <c r="C417" s="46">
        <f>(E410-(E408*J412))-sum(C413:C416)</f>
        <v>0.2207660499</v>
      </c>
      <c r="D417" s="4" t="s">
        <v>77</v>
      </c>
      <c r="E417" s="45">
        <f>(E410-(J412*E408))-(sum(E413:E415))</f>
        <v>0.2212504302</v>
      </c>
      <c r="F417" s="8"/>
      <c r="G417" s="8"/>
      <c r="H417" s="4" t="s">
        <v>77</v>
      </c>
      <c r="I417" s="49">
        <f>(I412-(sum(I413:I415)*J302))</f>
        <v>-0.03900315394</v>
      </c>
      <c r="J417" s="3"/>
      <c r="K417" s="4" t="s">
        <v>77</v>
      </c>
      <c r="L417" s="49">
        <f>(L410-(sum(L413:L415)+($J412*L418)))</f>
        <v>0.2197922401</v>
      </c>
      <c r="M417" s="4" t="s">
        <v>77</v>
      </c>
      <c r="N417" s="49">
        <f>(N410-(sum(N413:N415)+($J412*N418)))</f>
        <v>0.2198105587</v>
      </c>
      <c r="O417" s="4" t="s">
        <v>77</v>
      </c>
      <c r="P417" s="49">
        <f>(P410-(sum(P413:P415)+($J412*P418)))</f>
        <v>0.2198288773</v>
      </c>
      <c r="Q417" s="4" t="s">
        <v>77</v>
      </c>
      <c r="R417" s="49">
        <f>(R410-(sum(R413:R415)+($J412*R418)))</f>
        <v>0.2198471958</v>
      </c>
      <c r="S417" s="4" t="s">
        <v>77</v>
      </c>
      <c r="T417" s="49">
        <f>(T410-(sum(T413:T415)+($J412*T418)))</f>
        <v>0.2198655144</v>
      </c>
      <c r="U417" s="4" t="s">
        <v>77</v>
      </c>
      <c r="V417" s="49">
        <f>(V410-(sum(V413:V415)+($J412*V418)))</f>
        <v>0.219883833</v>
      </c>
      <c r="W417" s="4" t="s">
        <v>77</v>
      </c>
      <c r="X417" s="49">
        <f>(X410-(sum(X413:X415)+($J412*X418)))</f>
        <v>0.2199021515</v>
      </c>
      <c r="Y417" s="4" t="s">
        <v>77</v>
      </c>
      <c r="Z417" s="49">
        <f>(Z410-(sum(Z413:Z415)+($J412*Z418)))</f>
        <v>0.2199204701</v>
      </c>
      <c r="AA417" s="4" t="s">
        <v>77</v>
      </c>
      <c r="AB417" s="49">
        <f>(AB410-(sum(AB413:AB415)+($J412*AB418)))</f>
        <v>0.2199387887</v>
      </c>
      <c r="AC417" s="4" t="s">
        <v>77</v>
      </c>
      <c r="AD417" s="49">
        <f>(AD410-(sum(AD413:AD415)+($J412*AD418)))</f>
        <v>0.2199672788</v>
      </c>
    </row>
    <row r="418">
      <c r="A418" s="14">
        <f>A408+J412</f>
        <v>29615</v>
      </c>
      <c r="B418" s="8" t="s">
        <v>80</v>
      </c>
      <c r="C418" s="40">
        <f>($G$1*(((G413-G412)/G412)+1))</f>
        <v>0.0005367421818</v>
      </c>
      <c r="D418" s="8" t="s">
        <v>81</v>
      </c>
      <c r="E418" s="40">
        <f>$E$7</f>
        <v>0.00002618614835</v>
      </c>
      <c r="F418" s="3"/>
      <c r="G418" s="51"/>
      <c r="H418" s="3" t="s">
        <v>81</v>
      </c>
      <c r="I418" s="57">
        <f>$E$7</f>
        <v>0.00002618614835</v>
      </c>
      <c r="J418" s="60"/>
      <c r="K418" s="3" t="s">
        <v>81</v>
      </c>
      <c r="L418" s="120">
        <f>$E$7</f>
        <v>0.00002618614835</v>
      </c>
      <c r="M418" s="3" t="s">
        <v>81</v>
      </c>
      <c r="N418" s="120">
        <f>$E$7</f>
        <v>0.00002618614835</v>
      </c>
      <c r="O418" s="3" t="s">
        <v>81</v>
      </c>
      <c r="P418" s="120">
        <f>$E$7</f>
        <v>0.00002618614835</v>
      </c>
      <c r="Q418" s="3" t="s">
        <v>81</v>
      </c>
      <c r="R418" s="120">
        <f>$E$7</f>
        <v>0.00002618614835</v>
      </c>
      <c r="S418" s="3" t="s">
        <v>81</v>
      </c>
      <c r="T418" s="120">
        <f>$E$7</f>
        <v>0.00002618614835</v>
      </c>
      <c r="U418" s="3" t="s">
        <v>81</v>
      </c>
      <c r="V418" s="120">
        <f>$E$7</f>
        <v>0.00002618614835</v>
      </c>
      <c r="W418" s="3" t="s">
        <v>81</v>
      </c>
      <c r="X418" s="120">
        <f>$E$7</f>
        <v>0.00002618614835</v>
      </c>
      <c r="Y418" s="3" t="s">
        <v>81</v>
      </c>
      <c r="Z418" s="120">
        <f>$E$7</f>
        <v>0.00002618614835</v>
      </c>
      <c r="AA418" s="3" t="s">
        <v>81</v>
      </c>
      <c r="AB418" s="120">
        <f>$E$7</f>
        <v>0.00002618614835</v>
      </c>
      <c r="AC418" s="3" t="s">
        <v>81</v>
      </c>
      <c r="AD418" s="120">
        <f>$E$7</f>
        <v>0.00002618614835</v>
      </c>
    </row>
    <row r="419">
      <c r="B419" s="8" t="s">
        <v>82</v>
      </c>
      <c r="C419" s="40">
        <f>$G$1+((128*5E-11)*(G413-1))</f>
        <v>0.00002643854545</v>
      </c>
      <c r="D419" s="3"/>
      <c r="E419" s="3"/>
      <c r="F419" s="3"/>
      <c r="G419" s="3"/>
      <c r="H419" s="8"/>
      <c r="I419" s="3"/>
      <c r="J419" s="8"/>
      <c r="K419" s="8"/>
      <c r="L419" s="3"/>
      <c r="M419" s="8"/>
      <c r="N419" s="3"/>
      <c r="O419" s="8"/>
      <c r="P419" s="3"/>
      <c r="Q419" s="8"/>
      <c r="R419" s="3"/>
      <c r="S419" s="8"/>
      <c r="T419" s="3"/>
      <c r="U419" s="8"/>
      <c r="V419" s="3"/>
      <c r="W419" s="8"/>
      <c r="X419" s="3"/>
      <c r="Y419" s="8"/>
      <c r="Z419" s="3"/>
      <c r="AA419" s="8"/>
      <c r="AB419" s="3"/>
      <c r="AC419" s="8"/>
      <c r="AD419" s="3"/>
    </row>
    <row r="420">
      <c r="B420" s="4" t="s">
        <v>77</v>
      </c>
      <c r="C420" s="49">
        <f>C417-(sum(C418:C419))</f>
        <v>0.2202028692</v>
      </c>
      <c r="D420" s="4" t="s">
        <v>77</v>
      </c>
      <c r="E420" s="49">
        <f>E417-$E$7</f>
        <v>0.2212242441</v>
      </c>
      <c r="F420" s="8"/>
      <c r="G420" s="3"/>
      <c r="H420" s="61" t="s">
        <v>77</v>
      </c>
      <c r="I420" s="49">
        <f>I417-$E$7</f>
        <v>-0.03902934009</v>
      </c>
      <c r="J420" s="60">
        <f>I420-(I418*42)</f>
        <v>-0.04012915832</v>
      </c>
      <c r="K420" s="61" t="s">
        <v>77</v>
      </c>
      <c r="L420" s="49">
        <f>L417-$E$7</f>
        <v>0.219766054</v>
      </c>
      <c r="M420" s="61" t="s">
        <v>77</v>
      </c>
      <c r="N420" s="49">
        <f>N417-$E$7</f>
        <v>0.2197843725</v>
      </c>
      <c r="O420" s="61" t="s">
        <v>77</v>
      </c>
      <c r="P420" s="49">
        <f>P417-$E$7</f>
        <v>0.2198026911</v>
      </c>
      <c r="Q420" s="61" t="s">
        <v>77</v>
      </c>
      <c r="R420" s="49">
        <f>R417-$E$7</f>
        <v>0.2198210097</v>
      </c>
      <c r="S420" s="61" t="s">
        <v>77</v>
      </c>
      <c r="T420" s="49">
        <f>T417-$E$7</f>
        <v>0.2198393282</v>
      </c>
      <c r="U420" s="61" t="s">
        <v>77</v>
      </c>
      <c r="V420" s="49">
        <f>V417-$E$7</f>
        <v>0.2198576468</v>
      </c>
      <c r="W420" s="61" t="s">
        <v>77</v>
      </c>
      <c r="X420" s="49">
        <f>X417-$E$7</f>
        <v>0.2198759654</v>
      </c>
      <c r="Y420" s="61" t="s">
        <v>77</v>
      </c>
      <c r="Z420" s="49">
        <f>Z417-$E$7</f>
        <v>0.2198942839</v>
      </c>
      <c r="AA420" s="61" t="s">
        <v>77</v>
      </c>
      <c r="AB420" s="49">
        <f>AB417-$E$7</f>
        <v>0.2199126025</v>
      </c>
      <c r="AC420" s="61" t="s">
        <v>77</v>
      </c>
      <c r="AD420" s="49">
        <f>AD417-$E$7</f>
        <v>0.2199410927</v>
      </c>
    </row>
    <row r="421">
      <c r="J421" s="24" t="s">
        <v>86</v>
      </c>
      <c r="K421" s="24">
        <f>G412+K411</f>
        <v>161</v>
      </c>
    </row>
    <row r="422">
      <c r="A422" s="55"/>
      <c r="B422" s="35" t="s">
        <v>64</v>
      </c>
      <c r="C422" s="3"/>
      <c r="D422" s="4" t="s">
        <v>65</v>
      </c>
      <c r="E422" s="54"/>
      <c r="F422" s="8" t="s">
        <v>70</v>
      </c>
      <c r="G422" s="16">
        <f>ROUND(0.05*G423,0)</f>
        <v>2</v>
      </c>
      <c r="H422" s="98" t="s">
        <v>124</v>
      </c>
      <c r="I422" s="36">
        <f>C420-(J422*sum(C418:C419))</f>
        <v>0.0005623855782</v>
      </c>
      <c r="J422" s="11">
        <v>390.0</v>
      </c>
      <c r="K422" s="98" t="s">
        <v>122</v>
      </c>
      <c r="L422" s="36"/>
      <c r="M422" s="98" t="s">
        <v>121</v>
      </c>
      <c r="N422" s="36"/>
      <c r="O422" s="98" t="s">
        <v>112</v>
      </c>
      <c r="P422" s="36"/>
      <c r="Q422" s="98" t="s">
        <v>111</v>
      </c>
      <c r="R422" s="36"/>
      <c r="S422" s="98" t="s">
        <v>110</v>
      </c>
      <c r="T422" s="36"/>
      <c r="U422" s="98" t="s">
        <v>109</v>
      </c>
      <c r="V422" s="36"/>
      <c r="W422" s="98" t="s">
        <v>108</v>
      </c>
      <c r="X422" s="36"/>
      <c r="Y422" s="98" t="s">
        <v>107</v>
      </c>
      <c r="Z422" s="36"/>
      <c r="AA422" s="98" t="s">
        <v>105</v>
      </c>
      <c r="AB422" s="36"/>
      <c r="AC422" s="4" t="s">
        <v>84</v>
      </c>
      <c r="AD422" s="36"/>
    </row>
    <row r="423">
      <c r="A423" s="55"/>
      <c r="B423" s="8" t="s">
        <v>69</v>
      </c>
      <c r="C423" s="40">
        <f>$G$1</f>
        <v>0.00002618254545</v>
      </c>
      <c r="D423" s="8" t="s">
        <v>69</v>
      </c>
      <c r="E423" s="99">
        <f>$E$2</f>
        <v>0.00002618254545</v>
      </c>
      <c r="F423" s="8" t="s">
        <v>73</v>
      </c>
      <c r="G423" s="92">
        <f>200-K421</f>
        <v>39</v>
      </c>
      <c r="H423" s="3" t="s">
        <v>69</v>
      </c>
      <c r="I423" s="57">
        <f>$E$2</f>
        <v>0.00002618254545</v>
      </c>
      <c r="J423" s="3"/>
      <c r="K423" s="3" t="s">
        <v>69</v>
      </c>
      <c r="L423" s="120">
        <f>$E$2</f>
        <v>0.00002618254545</v>
      </c>
      <c r="M423" s="3" t="s">
        <v>69</v>
      </c>
      <c r="N423" s="120">
        <f>$E$2</f>
        <v>0.00002618254545</v>
      </c>
      <c r="O423" s="3" t="s">
        <v>69</v>
      </c>
      <c r="P423" s="120">
        <f>$E$2</f>
        <v>0.00002618254545</v>
      </c>
      <c r="Q423" s="3" t="s">
        <v>69</v>
      </c>
      <c r="R423" s="120">
        <f>$E$2</f>
        <v>0.00002618254545</v>
      </c>
      <c r="S423" s="3" t="s">
        <v>69</v>
      </c>
      <c r="T423" s="120">
        <f>$E$2</f>
        <v>0.00002618254545</v>
      </c>
      <c r="U423" s="3" t="s">
        <v>69</v>
      </c>
      <c r="V423" s="120">
        <f>$E$2</f>
        <v>0.00002618254545</v>
      </c>
      <c r="W423" s="3" t="s">
        <v>69</v>
      </c>
      <c r="X423" s="120">
        <f>$E$2</f>
        <v>0.00002618254545</v>
      </c>
      <c r="Y423" s="3" t="s">
        <v>69</v>
      </c>
      <c r="Z423" s="120">
        <f>$E$2</f>
        <v>0.00002618254545</v>
      </c>
      <c r="AA423" s="3" t="s">
        <v>69</v>
      </c>
      <c r="AB423" s="120">
        <f>$E$2</f>
        <v>0.00002618254545</v>
      </c>
      <c r="AC423" s="3" t="s">
        <v>69</v>
      </c>
      <c r="AD423" s="120">
        <f>$E$2</f>
        <v>0.00002618254545</v>
      </c>
    </row>
    <row r="424">
      <c r="B424" s="8" t="s">
        <v>72</v>
      </c>
      <c r="C424" s="40">
        <f>($G$1*((G423-G422)/G422))*$G$5</f>
        <v>0.000000002869726673</v>
      </c>
      <c r="D424" s="8" t="s">
        <v>72</v>
      </c>
      <c r="E424" s="99">
        <f>$E$3</f>
        <v>0.0000000001551203607</v>
      </c>
      <c r="F424" s="58" t="s">
        <v>75</v>
      </c>
      <c r="G424" s="59">
        <f>sum(C423:C426)+sum(C428:C429)</f>
        <v>0.001047548198</v>
      </c>
      <c r="H424" s="3" t="s">
        <v>72</v>
      </c>
      <c r="I424" s="57">
        <f>$E$3</f>
        <v>0.0000000001551203607</v>
      </c>
      <c r="J424" s="3"/>
      <c r="K424" s="3" t="s">
        <v>72</v>
      </c>
      <c r="L424" s="120">
        <f>$E$3</f>
        <v>0.0000000001551203607</v>
      </c>
      <c r="M424" s="3" t="s">
        <v>72</v>
      </c>
      <c r="N424" s="120">
        <f>$E$3</f>
        <v>0.0000000001551203607</v>
      </c>
      <c r="O424" s="3" t="s">
        <v>72</v>
      </c>
      <c r="P424" s="120">
        <f>$E$3</f>
        <v>0.0000000001551203607</v>
      </c>
      <c r="Q424" s="3" t="s">
        <v>72</v>
      </c>
      <c r="R424" s="120">
        <f>$E$3</f>
        <v>0.0000000001551203607</v>
      </c>
      <c r="S424" s="3" t="s">
        <v>72</v>
      </c>
      <c r="T424" s="120">
        <f>$E$3</f>
        <v>0.0000000001551203607</v>
      </c>
      <c r="U424" s="3" t="s">
        <v>72</v>
      </c>
      <c r="V424" s="120">
        <f>$E$3</f>
        <v>0.0000000001551203607</v>
      </c>
      <c r="W424" s="3" t="s">
        <v>72</v>
      </c>
      <c r="X424" s="120">
        <f>$E$3</f>
        <v>0.0000000001551203607</v>
      </c>
      <c r="Y424" s="3" t="s">
        <v>72</v>
      </c>
      <c r="Z424" s="120">
        <f>$E$3</f>
        <v>0.0000000001551203607</v>
      </c>
      <c r="AA424" s="3" t="s">
        <v>72</v>
      </c>
      <c r="AB424" s="120">
        <f>$E$3</f>
        <v>0.0000000001551203607</v>
      </c>
      <c r="AC424" s="3" t="s">
        <v>72</v>
      </c>
      <c r="AD424" s="120">
        <f>$E$3</f>
        <v>0.0000000001551203607</v>
      </c>
    </row>
    <row r="425">
      <c r="A425" s="55"/>
      <c r="B425" s="8" t="s">
        <v>74</v>
      </c>
      <c r="C425" s="40">
        <f>($G$1*((G423-G422)/G422))</f>
        <v>0.0004843770909</v>
      </c>
      <c r="D425" s="8" t="s">
        <v>74</v>
      </c>
      <c r="E425" s="40">
        <f>$G$1</f>
        <v>0.00002618254545</v>
      </c>
      <c r="F425" s="8"/>
      <c r="G425" s="3"/>
      <c r="H425" s="8" t="s">
        <v>74</v>
      </c>
      <c r="I425" s="57">
        <f>$G$1</f>
        <v>0.00002618254545</v>
      </c>
      <c r="J425" s="3"/>
      <c r="K425" s="8" t="s">
        <v>74</v>
      </c>
      <c r="L425" s="120">
        <f>$G$1</f>
        <v>0.00002618254545</v>
      </c>
      <c r="M425" s="8" t="s">
        <v>74</v>
      </c>
      <c r="N425" s="120">
        <f>$G$1</f>
        <v>0.00002618254545</v>
      </c>
      <c r="O425" s="8" t="s">
        <v>74</v>
      </c>
      <c r="P425" s="120">
        <f>$G$1</f>
        <v>0.00002618254545</v>
      </c>
      <c r="Q425" s="8" t="s">
        <v>74</v>
      </c>
      <c r="R425" s="120">
        <f>$G$1</f>
        <v>0.00002618254545</v>
      </c>
      <c r="S425" s="8" t="s">
        <v>74</v>
      </c>
      <c r="T425" s="120">
        <f>$G$1</f>
        <v>0.00002618254545</v>
      </c>
      <c r="U425" s="8" t="s">
        <v>74</v>
      </c>
      <c r="V425" s="120">
        <f>$G$1</f>
        <v>0.00002618254545</v>
      </c>
      <c r="W425" s="8" t="s">
        <v>74</v>
      </c>
      <c r="X425" s="120">
        <f>$G$1</f>
        <v>0.00002618254545</v>
      </c>
      <c r="Y425" s="8" t="s">
        <v>74</v>
      </c>
      <c r="Z425" s="120">
        <f>$G$1</f>
        <v>0.00002618254545</v>
      </c>
      <c r="AA425" s="8" t="s">
        <v>74</v>
      </c>
      <c r="AB425" s="120">
        <f>$G$1</f>
        <v>0.00002618254545</v>
      </c>
      <c r="AC425" s="8" t="s">
        <v>74</v>
      </c>
      <c r="AD425" s="120">
        <f>$G$1</f>
        <v>0.00002618254545</v>
      </c>
    </row>
    <row r="426">
      <c r="A426" s="55"/>
      <c r="B426" s="8" t="s">
        <v>76</v>
      </c>
      <c r="C426" s="40">
        <f>$C$5</f>
        <v>0.0000000003102407215</v>
      </c>
      <c r="D426" s="3"/>
      <c r="E426" s="3"/>
      <c r="F426" s="3"/>
      <c r="G426" s="3"/>
      <c r="H426" s="3"/>
      <c r="I426" s="3"/>
      <c r="J426" s="8"/>
      <c r="K426" s="3"/>
      <c r="L426" s="3"/>
      <c r="M426" s="3"/>
      <c r="N426" s="3"/>
      <c r="O426" s="3"/>
      <c r="P426" s="3"/>
      <c r="Q426" s="3"/>
      <c r="R426" s="3"/>
      <c r="S426" s="3"/>
      <c r="T426" s="3"/>
      <c r="U426" s="3"/>
      <c r="V426" s="3"/>
      <c r="W426" s="3"/>
      <c r="X426" s="3"/>
      <c r="Y426" s="3"/>
      <c r="Z426" s="3"/>
      <c r="AA426" s="3"/>
      <c r="AB426" s="3"/>
      <c r="AC426" s="3"/>
      <c r="AD426" s="3"/>
    </row>
    <row r="427">
      <c r="A427" s="55"/>
      <c r="B427" s="4" t="s">
        <v>77</v>
      </c>
      <c r="C427" s="46">
        <f>(E420-(E418*J422))-sum(C423:C426)</f>
        <v>0.2105010834</v>
      </c>
      <c r="D427" s="4" t="s">
        <v>77</v>
      </c>
      <c r="E427" s="45">
        <f>(E420-(J422*E418))-(sum(E423:E425))</f>
        <v>0.210959281</v>
      </c>
      <c r="F427" s="8"/>
      <c r="G427" s="8"/>
      <c r="H427" s="4" t="s">
        <v>77</v>
      </c>
      <c r="I427" s="49">
        <f>(I422-(sum(I423:I425)*J312))</f>
        <v>-0.03902574042</v>
      </c>
      <c r="J427" s="3"/>
      <c r="K427" s="4" t="s">
        <v>77</v>
      </c>
      <c r="L427" s="49">
        <f>(L420-(sum(L423:L425)+($J422*L428)))</f>
        <v>0.2095010909</v>
      </c>
      <c r="M427" s="4" t="s">
        <v>77</v>
      </c>
      <c r="N427" s="49">
        <f>(N420-(sum(N423:N425)+($J422*N428)))</f>
        <v>0.2095194094</v>
      </c>
      <c r="O427" s="4" t="s">
        <v>77</v>
      </c>
      <c r="P427" s="49">
        <f>(P420-(sum(P423:P425)+($J422*P428)))</f>
        <v>0.209537728</v>
      </c>
      <c r="Q427" s="4" t="s">
        <v>77</v>
      </c>
      <c r="R427" s="49">
        <f>(R420-(sum(R423:R425)+($J422*R428)))</f>
        <v>0.2095560466</v>
      </c>
      <c r="S427" s="4" t="s">
        <v>77</v>
      </c>
      <c r="T427" s="49">
        <f>(T420-(sum(T423:T425)+($J422*T428)))</f>
        <v>0.2095743651</v>
      </c>
      <c r="U427" s="4" t="s">
        <v>77</v>
      </c>
      <c r="V427" s="49">
        <f>(V420-(sum(V423:V425)+($J422*V428)))</f>
        <v>0.2095926837</v>
      </c>
      <c r="W427" s="4" t="s">
        <v>77</v>
      </c>
      <c r="X427" s="49">
        <f>(X420-(sum(X423:X425)+($J422*X428)))</f>
        <v>0.2096110023</v>
      </c>
      <c r="Y427" s="4" t="s">
        <v>77</v>
      </c>
      <c r="Z427" s="49">
        <f>(Z420-(sum(Z423:Z425)+($J422*Z428)))</f>
        <v>0.2096293208</v>
      </c>
      <c r="AA427" s="4" t="s">
        <v>77</v>
      </c>
      <c r="AB427" s="49">
        <f>(AB420-(sum(AB423:AB425)+($J422*AB428)))</f>
        <v>0.2096476394</v>
      </c>
      <c r="AC427" s="4" t="s">
        <v>77</v>
      </c>
      <c r="AD427" s="49">
        <f>(AD420-(sum(AD423:AD425)+($J422*AD428)))</f>
        <v>0.2096761296</v>
      </c>
    </row>
    <row r="428">
      <c r="A428" s="14">
        <f>A418+J422</f>
        <v>30005</v>
      </c>
      <c r="B428" s="8" t="s">
        <v>80</v>
      </c>
      <c r="C428" s="40">
        <f>($G$1*(((G423-G422)/G422)+1))</f>
        <v>0.0005105596364</v>
      </c>
      <c r="D428" s="8" t="s">
        <v>81</v>
      </c>
      <c r="E428" s="40">
        <f>$E$7</f>
        <v>0.00002618614835</v>
      </c>
      <c r="F428" s="3"/>
      <c r="G428" s="51"/>
      <c r="H428" s="3" t="s">
        <v>81</v>
      </c>
      <c r="I428" s="57">
        <f>$E$7</f>
        <v>0.00002618614835</v>
      </c>
      <c r="J428" s="60"/>
      <c r="K428" s="3" t="s">
        <v>81</v>
      </c>
      <c r="L428" s="120">
        <f>$E$7</f>
        <v>0.00002618614835</v>
      </c>
      <c r="M428" s="3" t="s">
        <v>81</v>
      </c>
      <c r="N428" s="120">
        <f>$E$7</f>
        <v>0.00002618614835</v>
      </c>
      <c r="O428" s="3" t="s">
        <v>81</v>
      </c>
      <c r="P428" s="120">
        <f>$E$7</f>
        <v>0.00002618614835</v>
      </c>
      <c r="Q428" s="3" t="s">
        <v>81</v>
      </c>
      <c r="R428" s="120">
        <f>$E$7</f>
        <v>0.00002618614835</v>
      </c>
      <c r="S428" s="3" t="s">
        <v>81</v>
      </c>
      <c r="T428" s="120">
        <f>$E$7</f>
        <v>0.00002618614835</v>
      </c>
      <c r="U428" s="3" t="s">
        <v>81</v>
      </c>
      <c r="V428" s="120">
        <f>$E$7</f>
        <v>0.00002618614835</v>
      </c>
      <c r="W428" s="3" t="s">
        <v>81</v>
      </c>
      <c r="X428" s="120">
        <f>$E$7</f>
        <v>0.00002618614835</v>
      </c>
      <c r="Y428" s="3" t="s">
        <v>81</v>
      </c>
      <c r="Z428" s="120">
        <f>$E$7</f>
        <v>0.00002618614835</v>
      </c>
      <c r="AA428" s="3" t="s">
        <v>81</v>
      </c>
      <c r="AB428" s="120">
        <f>$E$7</f>
        <v>0.00002618614835</v>
      </c>
      <c r="AC428" s="3" t="s">
        <v>81</v>
      </c>
      <c r="AD428" s="120">
        <f>$E$7</f>
        <v>0.00002618614835</v>
      </c>
    </row>
    <row r="429">
      <c r="B429" s="8" t="s">
        <v>82</v>
      </c>
      <c r="C429" s="40">
        <f>$G$1+((128*5E-11)*(G423-1))</f>
        <v>0.00002642574545</v>
      </c>
      <c r="D429" s="3"/>
      <c r="E429" s="3"/>
      <c r="F429" s="3"/>
      <c r="G429" s="3"/>
      <c r="H429" s="8"/>
      <c r="I429" s="3"/>
      <c r="J429" s="8"/>
      <c r="K429" s="8"/>
      <c r="L429" s="3"/>
      <c r="M429" s="8"/>
      <c r="N429" s="3"/>
      <c r="O429" s="8"/>
      <c r="P429" s="3"/>
      <c r="Q429" s="8"/>
      <c r="R429" s="3"/>
      <c r="S429" s="8"/>
      <c r="T429" s="3"/>
      <c r="U429" s="8"/>
      <c r="V429" s="3"/>
      <c r="W429" s="8"/>
      <c r="X429" s="3"/>
      <c r="Y429" s="8"/>
      <c r="Z429" s="3"/>
      <c r="AA429" s="8"/>
      <c r="AB429" s="3"/>
      <c r="AC429" s="8"/>
      <c r="AD429" s="3"/>
    </row>
    <row r="430">
      <c r="B430" s="4" t="s">
        <v>77</v>
      </c>
      <c r="C430" s="49">
        <f>C427-(sum(C428:C429))</f>
        <v>0.209964098</v>
      </c>
      <c r="D430" s="4" t="s">
        <v>77</v>
      </c>
      <c r="E430" s="49">
        <f>E427-$E$7</f>
        <v>0.2109330948</v>
      </c>
      <c r="F430" s="8"/>
      <c r="G430" s="3"/>
      <c r="H430" s="61" t="s">
        <v>77</v>
      </c>
      <c r="I430" s="49">
        <f>I427-$E$7</f>
        <v>-0.03905192657</v>
      </c>
      <c r="J430" s="60">
        <f>I430-(I428*42)</f>
        <v>-0.0401517448</v>
      </c>
      <c r="K430" s="61" t="s">
        <v>77</v>
      </c>
      <c r="L430" s="49">
        <f>L427-$E$7</f>
        <v>0.2094749047</v>
      </c>
      <c r="M430" s="61" t="s">
        <v>77</v>
      </c>
      <c r="N430" s="49">
        <f>N427-$E$7</f>
        <v>0.2094932233</v>
      </c>
      <c r="O430" s="61" t="s">
        <v>77</v>
      </c>
      <c r="P430" s="49">
        <f>P427-$E$7</f>
        <v>0.2095115419</v>
      </c>
      <c r="Q430" s="61" t="s">
        <v>77</v>
      </c>
      <c r="R430" s="49">
        <f>R427-$E$7</f>
        <v>0.2095298604</v>
      </c>
      <c r="S430" s="61" t="s">
        <v>77</v>
      </c>
      <c r="T430" s="49">
        <f>T427-$E$7</f>
        <v>0.209548179</v>
      </c>
      <c r="U430" s="61" t="s">
        <v>77</v>
      </c>
      <c r="V430" s="49">
        <f>V427-$E$7</f>
        <v>0.2095664976</v>
      </c>
      <c r="W430" s="61" t="s">
        <v>77</v>
      </c>
      <c r="X430" s="49">
        <f>X427-$E$7</f>
        <v>0.2095848161</v>
      </c>
      <c r="Y430" s="61" t="s">
        <v>77</v>
      </c>
      <c r="Z430" s="49">
        <f>Z427-$E$7</f>
        <v>0.2096031347</v>
      </c>
      <c r="AA430" s="61" t="s">
        <v>77</v>
      </c>
      <c r="AB430" s="49">
        <f>AB427-$E$7</f>
        <v>0.2096214533</v>
      </c>
      <c r="AC430" s="61" t="s">
        <v>77</v>
      </c>
      <c r="AD430" s="49">
        <f>AD427-$E$7</f>
        <v>0.2096499434</v>
      </c>
    </row>
    <row r="431">
      <c r="J431" s="24" t="s">
        <v>86</v>
      </c>
      <c r="K431" s="24">
        <f>G422+K421</f>
        <v>163</v>
      </c>
    </row>
    <row r="432">
      <c r="A432" s="55"/>
      <c r="B432" s="35" t="s">
        <v>64</v>
      </c>
      <c r="C432" s="3"/>
      <c r="D432" s="4" t="s">
        <v>65</v>
      </c>
      <c r="E432" s="54"/>
      <c r="F432" s="8" t="s">
        <v>70</v>
      </c>
      <c r="G432" s="16">
        <f>ROUND(0.05*G433,0)</f>
        <v>2</v>
      </c>
      <c r="H432" s="98" t="s">
        <v>124</v>
      </c>
      <c r="I432" s="36">
        <f>C430-(J432*sum(C428:C429))</f>
        <v>0.0005397990988</v>
      </c>
      <c r="J432" s="11">
        <v>390.0</v>
      </c>
      <c r="K432" s="98" t="s">
        <v>122</v>
      </c>
      <c r="L432" s="36"/>
      <c r="M432" s="98" t="s">
        <v>121</v>
      </c>
      <c r="N432" s="36"/>
      <c r="O432" s="98" t="s">
        <v>112</v>
      </c>
      <c r="P432" s="36"/>
      <c r="Q432" s="98" t="s">
        <v>111</v>
      </c>
      <c r="R432" s="36"/>
      <c r="S432" s="98" t="s">
        <v>110</v>
      </c>
      <c r="T432" s="36"/>
      <c r="U432" s="98" t="s">
        <v>109</v>
      </c>
      <c r="V432" s="36"/>
      <c r="W432" s="98" t="s">
        <v>108</v>
      </c>
      <c r="X432" s="36"/>
      <c r="Y432" s="98" t="s">
        <v>107</v>
      </c>
      <c r="Z432" s="36"/>
      <c r="AA432" s="98" t="s">
        <v>105</v>
      </c>
      <c r="AB432" s="36"/>
      <c r="AC432" s="4" t="s">
        <v>84</v>
      </c>
      <c r="AD432" s="36"/>
    </row>
    <row r="433">
      <c r="A433" s="55"/>
      <c r="B433" s="8" t="s">
        <v>69</v>
      </c>
      <c r="C433" s="40">
        <f>$G$1</f>
        <v>0.00002618254545</v>
      </c>
      <c r="D433" s="8" t="s">
        <v>69</v>
      </c>
      <c r="E433" s="99">
        <f>$E$2</f>
        <v>0.00002618254545</v>
      </c>
      <c r="F433" s="8" t="s">
        <v>73</v>
      </c>
      <c r="G433" s="92">
        <f>200-K431</f>
        <v>37</v>
      </c>
      <c r="H433" s="3" t="s">
        <v>69</v>
      </c>
      <c r="I433" s="57">
        <f>$E$2</f>
        <v>0.00002618254545</v>
      </c>
      <c r="J433" s="3"/>
      <c r="K433" s="3" t="s">
        <v>69</v>
      </c>
      <c r="L433" s="120">
        <f>$E$2</f>
        <v>0.00002618254545</v>
      </c>
      <c r="M433" s="3" t="s">
        <v>69</v>
      </c>
      <c r="N433" s="120">
        <f>$E$2</f>
        <v>0.00002618254545</v>
      </c>
      <c r="O433" s="3" t="s">
        <v>69</v>
      </c>
      <c r="P433" s="120">
        <f>$E$2</f>
        <v>0.00002618254545</v>
      </c>
      <c r="Q433" s="3" t="s">
        <v>69</v>
      </c>
      <c r="R433" s="120">
        <f>$E$2</f>
        <v>0.00002618254545</v>
      </c>
      <c r="S433" s="3" t="s">
        <v>69</v>
      </c>
      <c r="T433" s="120">
        <f>$E$2</f>
        <v>0.00002618254545</v>
      </c>
      <c r="U433" s="3" t="s">
        <v>69</v>
      </c>
      <c r="V433" s="120">
        <f>$E$2</f>
        <v>0.00002618254545</v>
      </c>
      <c r="W433" s="3" t="s">
        <v>69</v>
      </c>
      <c r="X433" s="120">
        <f>$E$2</f>
        <v>0.00002618254545</v>
      </c>
      <c r="Y433" s="3" t="s">
        <v>69</v>
      </c>
      <c r="Z433" s="120">
        <f>$E$2</f>
        <v>0.00002618254545</v>
      </c>
      <c r="AA433" s="3" t="s">
        <v>69</v>
      </c>
      <c r="AB433" s="120">
        <f>$E$2</f>
        <v>0.00002618254545</v>
      </c>
      <c r="AC433" s="3" t="s">
        <v>69</v>
      </c>
      <c r="AD433" s="120">
        <f>$E$2</f>
        <v>0.00002618254545</v>
      </c>
    </row>
    <row r="434">
      <c r="B434" s="8" t="s">
        <v>72</v>
      </c>
      <c r="C434" s="40">
        <f>($G$1*((G433-G432)/G432))*$G$5</f>
        <v>0.000000002714606313</v>
      </c>
      <c r="D434" s="8" t="s">
        <v>72</v>
      </c>
      <c r="E434" s="99">
        <f>$E$3</f>
        <v>0.0000000001551203607</v>
      </c>
      <c r="F434" s="58" t="s">
        <v>75</v>
      </c>
      <c r="G434" s="59">
        <f>sum(C433:C436)+sum(C438:C439)</f>
        <v>0.0009951701521</v>
      </c>
      <c r="H434" s="3" t="s">
        <v>72</v>
      </c>
      <c r="I434" s="57">
        <f>$E$3</f>
        <v>0.0000000001551203607</v>
      </c>
      <c r="J434" s="3"/>
      <c r="K434" s="3" t="s">
        <v>72</v>
      </c>
      <c r="L434" s="120">
        <f>$E$3</f>
        <v>0.0000000001551203607</v>
      </c>
      <c r="M434" s="3" t="s">
        <v>72</v>
      </c>
      <c r="N434" s="120">
        <f>$E$3</f>
        <v>0.0000000001551203607</v>
      </c>
      <c r="O434" s="3" t="s">
        <v>72</v>
      </c>
      <c r="P434" s="120">
        <f>$E$3</f>
        <v>0.0000000001551203607</v>
      </c>
      <c r="Q434" s="3" t="s">
        <v>72</v>
      </c>
      <c r="R434" s="120">
        <f>$E$3</f>
        <v>0.0000000001551203607</v>
      </c>
      <c r="S434" s="3" t="s">
        <v>72</v>
      </c>
      <c r="T434" s="120">
        <f>$E$3</f>
        <v>0.0000000001551203607</v>
      </c>
      <c r="U434" s="3" t="s">
        <v>72</v>
      </c>
      <c r="V434" s="120">
        <f>$E$3</f>
        <v>0.0000000001551203607</v>
      </c>
      <c r="W434" s="3" t="s">
        <v>72</v>
      </c>
      <c r="X434" s="120">
        <f>$E$3</f>
        <v>0.0000000001551203607</v>
      </c>
      <c r="Y434" s="3" t="s">
        <v>72</v>
      </c>
      <c r="Z434" s="120">
        <f>$E$3</f>
        <v>0.0000000001551203607</v>
      </c>
      <c r="AA434" s="3" t="s">
        <v>72</v>
      </c>
      <c r="AB434" s="120">
        <f>$E$3</f>
        <v>0.0000000001551203607</v>
      </c>
      <c r="AC434" s="3" t="s">
        <v>72</v>
      </c>
      <c r="AD434" s="120">
        <f>$E$3</f>
        <v>0.0000000001551203607</v>
      </c>
    </row>
    <row r="435">
      <c r="A435" s="55"/>
      <c r="B435" s="8" t="s">
        <v>74</v>
      </c>
      <c r="C435" s="40">
        <f>($G$1*((G433-G432)/G432))</f>
        <v>0.0004581945455</v>
      </c>
      <c r="D435" s="8" t="s">
        <v>74</v>
      </c>
      <c r="E435" s="40">
        <f>$G$1</f>
        <v>0.00002618254545</v>
      </c>
      <c r="F435" s="8"/>
      <c r="G435" s="3"/>
      <c r="H435" s="8" t="s">
        <v>74</v>
      </c>
      <c r="I435" s="57">
        <f>$G$1</f>
        <v>0.00002618254545</v>
      </c>
      <c r="J435" s="3"/>
      <c r="K435" s="8" t="s">
        <v>74</v>
      </c>
      <c r="L435" s="120">
        <f>$G$1</f>
        <v>0.00002618254545</v>
      </c>
      <c r="M435" s="8" t="s">
        <v>74</v>
      </c>
      <c r="N435" s="120">
        <f>$G$1</f>
        <v>0.00002618254545</v>
      </c>
      <c r="O435" s="8" t="s">
        <v>74</v>
      </c>
      <c r="P435" s="120">
        <f>$G$1</f>
        <v>0.00002618254545</v>
      </c>
      <c r="Q435" s="8" t="s">
        <v>74</v>
      </c>
      <c r="R435" s="120">
        <f>$G$1</f>
        <v>0.00002618254545</v>
      </c>
      <c r="S435" s="8" t="s">
        <v>74</v>
      </c>
      <c r="T435" s="120">
        <f>$G$1</f>
        <v>0.00002618254545</v>
      </c>
      <c r="U435" s="8" t="s">
        <v>74</v>
      </c>
      <c r="V435" s="120">
        <f>$G$1</f>
        <v>0.00002618254545</v>
      </c>
      <c r="W435" s="8" t="s">
        <v>74</v>
      </c>
      <c r="X435" s="120">
        <f>$G$1</f>
        <v>0.00002618254545</v>
      </c>
      <c r="Y435" s="8" t="s">
        <v>74</v>
      </c>
      <c r="Z435" s="120">
        <f>$G$1</f>
        <v>0.00002618254545</v>
      </c>
      <c r="AA435" s="8" t="s">
        <v>74</v>
      </c>
      <c r="AB435" s="120">
        <f>$G$1</f>
        <v>0.00002618254545</v>
      </c>
      <c r="AC435" s="8" t="s">
        <v>74</v>
      </c>
      <c r="AD435" s="120">
        <f>$G$1</f>
        <v>0.00002618254545</v>
      </c>
    </row>
    <row r="436">
      <c r="A436" s="55"/>
      <c r="B436" s="8" t="s">
        <v>76</v>
      </c>
      <c r="C436" s="40">
        <f>$C$5</f>
        <v>0.0000000003102407215</v>
      </c>
      <c r="D436" s="3"/>
      <c r="E436" s="3"/>
      <c r="F436" s="3"/>
      <c r="G436" s="3"/>
      <c r="H436" s="3"/>
      <c r="I436" s="3"/>
      <c r="J436" s="8"/>
      <c r="K436" s="3"/>
      <c r="L436" s="3"/>
      <c r="M436" s="3"/>
      <c r="N436" s="3"/>
      <c r="O436" s="3"/>
      <c r="P436" s="3"/>
      <c r="Q436" s="3"/>
      <c r="R436" s="3"/>
      <c r="S436" s="3"/>
      <c r="T436" s="3"/>
      <c r="U436" s="3"/>
      <c r="V436" s="3"/>
      <c r="W436" s="3"/>
      <c r="X436" s="3"/>
      <c r="Y436" s="3"/>
      <c r="Z436" s="3"/>
      <c r="AA436" s="3"/>
      <c r="AB436" s="3"/>
      <c r="AC436" s="3"/>
      <c r="AD436" s="3"/>
    </row>
    <row r="437">
      <c r="A437" s="55"/>
      <c r="B437" s="4" t="s">
        <v>77</v>
      </c>
      <c r="C437" s="46">
        <f>(E430-(E428*J432))-sum(C433:C436)</f>
        <v>0.2002361168</v>
      </c>
      <c r="D437" s="4" t="s">
        <v>77</v>
      </c>
      <c r="E437" s="45">
        <f>(E430-(J432*E428))-(sum(E433:E435))</f>
        <v>0.2006681317</v>
      </c>
      <c r="F437" s="8"/>
      <c r="G437" s="8"/>
      <c r="H437" s="4" t="s">
        <v>77</v>
      </c>
      <c r="I437" s="49">
        <f>(I432-(sum(I433:I435)*J322))</f>
        <v>-0.02951785212</v>
      </c>
      <c r="J437" s="3"/>
      <c r="K437" s="4" t="s">
        <v>77</v>
      </c>
      <c r="L437" s="49">
        <f>(L430-(sum(L433:L435)+($J432*L438)))</f>
        <v>0.1992099416</v>
      </c>
      <c r="M437" s="4" t="s">
        <v>77</v>
      </c>
      <c r="N437" s="49">
        <f>(N430-(sum(N433:N435)+($J432*N438)))</f>
        <v>0.1992282602</v>
      </c>
      <c r="O437" s="4" t="s">
        <v>77</v>
      </c>
      <c r="P437" s="49">
        <f>(P430-(sum(P433:P435)+($J432*P438)))</f>
        <v>0.1992465787</v>
      </c>
      <c r="Q437" s="4" t="s">
        <v>77</v>
      </c>
      <c r="R437" s="49">
        <f>(R430-(sum(R433:R435)+($J432*R438)))</f>
        <v>0.1992648973</v>
      </c>
      <c r="S437" s="4" t="s">
        <v>77</v>
      </c>
      <c r="T437" s="49">
        <f>(T430-(sum(T433:T435)+($J432*T438)))</f>
        <v>0.1992832159</v>
      </c>
      <c r="U437" s="4" t="s">
        <v>77</v>
      </c>
      <c r="V437" s="49">
        <f>(V430-(sum(V433:V435)+($J432*V438)))</f>
        <v>0.1993015345</v>
      </c>
      <c r="W437" s="4" t="s">
        <v>77</v>
      </c>
      <c r="X437" s="49">
        <f>(X430-(sum(X433:X435)+($J432*X438)))</f>
        <v>0.199319853</v>
      </c>
      <c r="Y437" s="4" t="s">
        <v>77</v>
      </c>
      <c r="Z437" s="49">
        <f>(Z430-(sum(Z433:Z435)+($J432*Z438)))</f>
        <v>0.1993381716</v>
      </c>
      <c r="AA437" s="4" t="s">
        <v>77</v>
      </c>
      <c r="AB437" s="49">
        <f>(AB430-(sum(AB433:AB435)+($J432*AB438)))</f>
        <v>0.1993564902</v>
      </c>
      <c r="AC437" s="4" t="s">
        <v>77</v>
      </c>
      <c r="AD437" s="49">
        <f>(AD430-(sum(AD433:AD435)+($J432*AD438)))</f>
        <v>0.1993849803</v>
      </c>
    </row>
    <row r="438">
      <c r="A438" s="14">
        <f>A428+J432</f>
        <v>30395</v>
      </c>
      <c r="B438" s="8" t="s">
        <v>80</v>
      </c>
      <c r="C438" s="40">
        <f>($G$1*(((G433-G432)/G432)+1))</f>
        <v>0.0004843770909</v>
      </c>
      <c r="D438" s="8" t="s">
        <v>81</v>
      </c>
      <c r="E438" s="40">
        <f>$E$7</f>
        <v>0.00002618614835</v>
      </c>
      <c r="F438" s="3"/>
      <c r="G438" s="51"/>
      <c r="H438" s="3" t="s">
        <v>81</v>
      </c>
      <c r="I438" s="57">
        <f>$E$7</f>
        <v>0.00002618614835</v>
      </c>
      <c r="J438" s="60"/>
      <c r="K438" s="3" t="s">
        <v>81</v>
      </c>
      <c r="L438" s="120">
        <f>$E$7</f>
        <v>0.00002618614835</v>
      </c>
      <c r="M438" s="3" t="s">
        <v>81</v>
      </c>
      <c r="N438" s="120">
        <f>$E$7</f>
        <v>0.00002618614835</v>
      </c>
      <c r="O438" s="3" t="s">
        <v>81</v>
      </c>
      <c r="P438" s="120">
        <f>$E$7</f>
        <v>0.00002618614835</v>
      </c>
      <c r="Q438" s="3" t="s">
        <v>81</v>
      </c>
      <c r="R438" s="120">
        <f>$E$7</f>
        <v>0.00002618614835</v>
      </c>
      <c r="S438" s="3" t="s">
        <v>81</v>
      </c>
      <c r="T438" s="120">
        <f>$E$7</f>
        <v>0.00002618614835</v>
      </c>
      <c r="U438" s="3" t="s">
        <v>81</v>
      </c>
      <c r="V438" s="120">
        <f>$E$7</f>
        <v>0.00002618614835</v>
      </c>
      <c r="W438" s="3" t="s">
        <v>81</v>
      </c>
      <c r="X438" s="120">
        <f>$E$7</f>
        <v>0.00002618614835</v>
      </c>
      <c r="Y438" s="3" t="s">
        <v>81</v>
      </c>
      <c r="Z438" s="120">
        <f>$E$7</f>
        <v>0.00002618614835</v>
      </c>
      <c r="AA438" s="3" t="s">
        <v>81</v>
      </c>
      <c r="AB438" s="120">
        <f>$E$7</f>
        <v>0.00002618614835</v>
      </c>
      <c r="AC438" s="3" t="s">
        <v>81</v>
      </c>
      <c r="AD438" s="120">
        <f>$E$7</f>
        <v>0.00002618614835</v>
      </c>
    </row>
    <row r="439">
      <c r="B439" s="8" t="s">
        <v>82</v>
      </c>
      <c r="C439" s="40">
        <f>$G$1+((128*5E-11)*(G433-1))</f>
        <v>0.00002641294545</v>
      </c>
      <c r="D439" s="3"/>
      <c r="E439" s="3"/>
      <c r="F439" s="3"/>
      <c r="G439" s="3"/>
      <c r="H439" s="8"/>
      <c r="I439" s="3"/>
      <c r="J439" s="8"/>
      <c r="K439" s="8"/>
      <c r="L439" s="3"/>
      <c r="M439" s="8"/>
      <c r="N439" s="3"/>
      <c r="O439" s="8"/>
      <c r="P439" s="3"/>
      <c r="Q439" s="8"/>
      <c r="R439" s="3"/>
      <c r="S439" s="8"/>
      <c r="T439" s="3"/>
      <c r="U439" s="8"/>
      <c r="V439" s="3"/>
      <c r="W439" s="8"/>
      <c r="X439" s="3"/>
      <c r="Y439" s="8"/>
      <c r="Z439" s="3"/>
      <c r="AA439" s="8"/>
      <c r="AB439" s="3"/>
      <c r="AC439" s="8"/>
      <c r="AD439" s="3"/>
    </row>
    <row r="440">
      <c r="B440" s="4" t="s">
        <v>77</v>
      </c>
      <c r="C440" s="49">
        <f>C437-(sum(C438:C439))</f>
        <v>0.1997253268</v>
      </c>
      <c r="D440" s="4" t="s">
        <v>77</v>
      </c>
      <c r="E440" s="49">
        <f>E437-$E$7</f>
        <v>0.2006419456</v>
      </c>
      <c r="F440" s="8"/>
      <c r="G440" s="3"/>
      <c r="H440" s="61" t="s">
        <v>77</v>
      </c>
      <c r="I440" s="49">
        <f>I437-$E$7</f>
        <v>-0.02954403827</v>
      </c>
      <c r="J440" s="60">
        <f>I440-(I438*42)</f>
        <v>-0.0306438565</v>
      </c>
      <c r="K440" s="61" t="s">
        <v>77</v>
      </c>
      <c r="L440" s="49">
        <f>L437-$E$7</f>
        <v>0.1991837555</v>
      </c>
      <c r="M440" s="61" t="s">
        <v>77</v>
      </c>
      <c r="N440" s="49">
        <f>N437-$E$7</f>
        <v>0.199202074</v>
      </c>
      <c r="O440" s="61" t="s">
        <v>77</v>
      </c>
      <c r="P440" s="49">
        <f>P437-$E$7</f>
        <v>0.1992203926</v>
      </c>
      <c r="Q440" s="61" t="s">
        <v>77</v>
      </c>
      <c r="R440" s="49">
        <f>R437-$E$7</f>
        <v>0.1992387112</v>
      </c>
      <c r="S440" s="61" t="s">
        <v>77</v>
      </c>
      <c r="T440" s="49">
        <f>T437-$E$7</f>
        <v>0.1992570297</v>
      </c>
      <c r="U440" s="61" t="s">
        <v>77</v>
      </c>
      <c r="V440" s="49">
        <f>V437-$E$7</f>
        <v>0.1992753483</v>
      </c>
      <c r="W440" s="61" t="s">
        <v>77</v>
      </c>
      <c r="X440" s="49">
        <f>X437-$E$7</f>
        <v>0.1992936669</v>
      </c>
      <c r="Y440" s="61" t="s">
        <v>77</v>
      </c>
      <c r="Z440" s="49">
        <f>Z437-$E$7</f>
        <v>0.1993119854</v>
      </c>
      <c r="AA440" s="61" t="s">
        <v>77</v>
      </c>
      <c r="AB440" s="49">
        <f>AB437-$E$7</f>
        <v>0.199330304</v>
      </c>
      <c r="AC440" s="61" t="s">
        <v>77</v>
      </c>
      <c r="AD440" s="49">
        <f>AD437-$E$7</f>
        <v>0.1993587942</v>
      </c>
    </row>
    <row r="441">
      <c r="J441" s="24" t="s">
        <v>86</v>
      </c>
      <c r="K441" s="24">
        <f>G432+K431</f>
        <v>165</v>
      </c>
    </row>
    <row r="442">
      <c r="A442" s="55"/>
      <c r="B442" s="35" t="s">
        <v>64</v>
      </c>
      <c r="C442" s="3"/>
      <c r="D442" s="4" t="s">
        <v>65</v>
      </c>
      <c r="E442" s="54"/>
      <c r="F442" s="8" t="s">
        <v>70</v>
      </c>
      <c r="G442" s="16">
        <f>ROUND(0.05*G443,0)</f>
        <v>2</v>
      </c>
      <c r="H442" s="98" t="s">
        <v>124</v>
      </c>
      <c r="I442" s="36">
        <f>C440-(J442*sum(C438:C439))</f>
        <v>0.0005172126195</v>
      </c>
      <c r="J442" s="11">
        <v>390.0</v>
      </c>
      <c r="K442" s="98" t="s">
        <v>122</v>
      </c>
      <c r="L442" s="36"/>
      <c r="M442" s="98" t="s">
        <v>121</v>
      </c>
      <c r="N442" s="36"/>
      <c r="O442" s="98" t="s">
        <v>112</v>
      </c>
      <c r="P442" s="36"/>
      <c r="Q442" s="98" t="s">
        <v>111</v>
      </c>
      <c r="R442" s="36"/>
      <c r="S442" s="98" t="s">
        <v>110</v>
      </c>
      <c r="T442" s="36"/>
      <c r="U442" s="98" t="s">
        <v>109</v>
      </c>
      <c r="V442" s="36"/>
      <c r="W442" s="98" t="s">
        <v>108</v>
      </c>
      <c r="X442" s="36"/>
      <c r="Y442" s="98" t="s">
        <v>107</v>
      </c>
      <c r="Z442" s="36"/>
      <c r="AA442" s="98" t="s">
        <v>105</v>
      </c>
      <c r="AB442" s="36"/>
      <c r="AC442" s="4" t="s">
        <v>84</v>
      </c>
      <c r="AD442" s="36"/>
    </row>
    <row r="443">
      <c r="A443" s="55"/>
      <c r="B443" s="8" t="s">
        <v>69</v>
      </c>
      <c r="C443" s="40">
        <f>$G$1</f>
        <v>0.00002618254545</v>
      </c>
      <c r="D443" s="8" t="s">
        <v>69</v>
      </c>
      <c r="E443" s="99">
        <f>$E$2</f>
        <v>0.00002618254545</v>
      </c>
      <c r="F443" s="8" t="s">
        <v>73</v>
      </c>
      <c r="G443" s="92">
        <f>200-K441</f>
        <v>35</v>
      </c>
      <c r="H443" s="3" t="s">
        <v>69</v>
      </c>
      <c r="I443" s="57">
        <f>$E$2</f>
        <v>0.00002618254545</v>
      </c>
      <c r="J443" s="3"/>
      <c r="K443" s="3" t="s">
        <v>69</v>
      </c>
      <c r="L443" s="120">
        <f>$E$2</f>
        <v>0.00002618254545</v>
      </c>
      <c r="M443" s="3" t="s">
        <v>69</v>
      </c>
      <c r="N443" s="120">
        <f>$E$2</f>
        <v>0.00002618254545</v>
      </c>
      <c r="O443" s="3" t="s">
        <v>69</v>
      </c>
      <c r="P443" s="120">
        <f>$E$2</f>
        <v>0.00002618254545</v>
      </c>
      <c r="Q443" s="3" t="s">
        <v>69</v>
      </c>
      <c r="R443" s="120">
        <f>$E$2</f>
        <v>0.00002618254545</v>
      </c>
      <c r="S443" s="3" t="s">
        <v>69</v>
      </c>
      <c r="T443" s="120">
        <f>$E$2</f>
        <v>0.00002618254545</v>
      </c>
      <c r="U443" s="3" t="s">
        <v>69</v>
      </c>
      <c r="V443" s="120">
        <f>$E$2</f>
        <v>0.00002618254545</v>
      </c>
      <c r="W443" s="3" t="s">
        <v>69</v>
      </c>
      <c r="X443" s="120">
        <f>$E$2</f>
        <v>0.00002618254545</v>
      </c>
      <c r="Y443" s="3" t="s">
        <v>69</v>
      </c>
      <c r="Z443" s="120">
        <f>$E$2</f>
        <v>0.00002618254545</v>
      </c>
      <c r="AA443" s="3" t="s">
        <v>69</v>
      </c>
      <c r="AB443" s="120">
        <f>$E$2</f>
        <v>0.00002618254545</v>
      </c>
      <c r="AC443" s="3" t="s">
        <v>69</v>
      </c>
      <c r="AD443" s="120">
        <f>$E$2</f>
        <v>0.00002618254545</v>
      </c>
    </row>
    <row r="444">
      <c r="B444" s="8" t="s">
        <v>72</v>
      </c>
      <c r="C444" s="40">
        <f>($G$1*((G443-G442)/G442))*$G$5</f>
        <v>0.000000002559485952</v>
      </c>
      <c r="D444" s="8" t="s">
        <v>72</v>
      </c>
      <c r="E444" s="99">
        <f>$E$3</f>
        <v>0.0000000001551203607</v>
      </c>
      <c r="F444" s="58" t="s">
        <v>75</v>
      </c>
      <c r="G444" s="59">
        <f>sum(C443:C446)+sum(C448:C449)</f>
        <v>0.0009427921061</v>
      </c>
      <c r="H444" s="3" t="s">
        <v>72</v>
      </c>
      <c r="I444" s="57">
        <f>$E$3</f>
        <v>0.0000000001551203607</v>
      </c>
      <c r="J444" s="3"/>
      <c r="K444" s="3" t="s">
        <v>72</v>
      </c>
      <c r="L444" s="120">
        <f>$E$3</f>
        <v>0.0000000001551203607</v>
      </c>
      <c r="M444" s="3" t="s">
        <v>72</v>
      </c>
      <c r="N444" s="120">
        <f>$E$3</f>
        <v>0.0000000001551203607</v>
      </c>
      <c r="O444" s="3" t="s">
        <v>72</v>
      </c>
      <c r="P444" s="120">
        <f>$E$3</f>
        <v>0.0000000001551203607</v>
      </c>
      <c r="Q444" s="3" t="s">
        <v>72</v>
      </c>
      <c r="R444" s="120">
        <f>$E$3</f>
        <v>0.0000000001551203607</v>
      </c>
      <c r="S444" s="3" t="s">
        <v>72</v>
      </c>
      <c r="T444" s="120">
        <f>$E$3</f>
        <v>0.0000000001551203607</v>
      </c>
      <c r="U444" s="3" t="s">
        <v>72</v>
      </c>
      <c r="V444" s="120">
        <f>$E$3</f>
        <v>0.0000000001551203607</v>
      </c>
      <c r="W444" s="3" t="s">
        <v>72</v>
      </c>
      <c r="X444" s="120">
        <f>$E$3</f>
        <v>0.0000000001551203607</v>
      </c>
      <c r="Y444" s="3" t="s">
        <v>72</v>
      </c>
      <c r="Z444" s="120">
        <f>$E$3</f>
        <v>0.0000000001551203607</v>
      </c>
      <c r="AA444" s="3" t="s">
        <v>72</v>
      </c>
      <c r="AB444" s="120">
        <f>$E$3</f>
        <v>0.0000000001551203607</v>
      </c>
      <c r="AC444" s="3" t="s">
        <v>72</v>
      </c>
      <c r="AD444" s="120">
        <f>$E$3</f>
        <v>0.0000000001551203607</v>
      </c>
    </row>
    <row r="445">
      <c r="A445" s="55"/>
      <c r="B445" s="8" t="s">
        <v>74</v>
      </c>
      <c r="C445" s="40">
        <f>($G$1*((G443-G442)/G442))</f>
        <v>0.000432012</v>
      </c>
      <c r="D445" s="8" t="s">
        <v>74</v>
      </c>
      <c r="E445" s="40">
        <f>$G$1</f>
        <v>0.00002618254545</v>
      </c>
      <c r="F445" s="8"/>
      <c r="G445" s="3"/>
      <c r="H445" s="8" t="s">
        <v>74</v>
      </c>
      <c r="I445" s="57">
        <f>$G$1</f>
        <v>0.00002618254545</v>
      </c>
      <c r="J445" s="3"/>
      <c r="K445" s="8" t="s">
        <v>74</v>
      </c>
      <c r="L445" s="120">
        <f>$G$1</f>
        <v>0.00002618254545</v>
      </c>
      <c r="M445" s="8" t="s">
        <v>74</v>
      </c>
      <c r="N445" s="120">
        <f>$G$1</f>
        <v>0.00002618254545</v>
      </c>
      <c r="O445" s="8" t="s">
        <v>74</v>
      </c>
      <c r="P445" s="120">
        <f>$G$1</f>
        <v>0.00002618254545</v>
      </c>
      <c r="Q445" s="8" t="s">
        <v>74</v>
      </c>
      <c r="R445" s="120">
        <f>$G$1</f>
        <v>0.00002618254545</v>
      </c>
      <c r="S445" s="8" t="s">
        <v>74</v>
      </c>
      <c r="T445" s="120">
        <f>$G$1</f>
        <v>0.00002618254545</v>
      </c>
      <c r="U445" s="8" t="s">
        <v>74</v>
      </c>
      <c r="V445" s="120">
        <f>$G$1</f>
        <v>0.00002618254545</v>
      </c>
      <c r="W445" s="8" t="s">
        <v>74</v>
      </c>
      <c r="X445" s="120">
        <f>$G$1</f>
        <v>0.00002618254545</v>
      </c>
      <c r="Y445" s="8" t="s">
        <v>74</v>
      </c>
      <c r="Z445" s="120">
        <f>$G$1</f>
        <v>0.00002618254545</v>
      </c>
      <c r="AA445" s="8" t="s">
        <v>74</v>
      </c>
      <c r="AB445" s="120">
        <f>$G$1</f>
        <v>0.00002618254545</v>
      </c>
      <c r="AC445" s="8" t="s">
        <v>74</v>
      </c>
      <c r="AD445" s="120">
        <f>$G$1</f>
        <v>0.00002618254545</v>
      </c>
    </row>
    <row r="446">
      <c r="A446" s="55"/>
      <c r="B446" s="8" t="s">
        <v>76</v>
      </c>
      <c r="C446" s="40">
        <f>$C$5</f>
        <v>0.0000000003102407215</v>
      </c>
      <c r="D446" s="3"/>
      <c r="E446" s="3"/>
      <c r="F446" s="3"/>
      <c r="G446" s="3"/>
      <c r="H446" s="3"/>
      <c r="I446" s="3"/>
      <c r="J446" s="8"/>
      <c r="K446" s="3"/>
      <c r="L446" s="3"/>
      <c r="M446" s="3"/>
      <c r="N446" s="3"/>
      <c r="O446" s="3"/>
      <c r="P446" s="3"/>
      <c r="Q446" s="3"/>
      <c r="R446" s="3"/>
      <c r="S446" s="3"/>
      <c r="T446" s="3"/>
      <c r="U446" s="3"/>
      <c r="V446" s="3"/>
      <c r="W446" s="3"/>
      <c r="X446" s="3"/>
      <c r="Y446" s="3"/>
      <c r="Z446" s="3"/>
      <c r="AA446" s="3"/>
      <c r="AB446" s="3"/>
      <c r="AC446" s="3"/>
      <c r="AD446" s="3"/>
    </row>
    <row r="447">
      <c r="A447" s="55"/>
      <c r="B447" s="4" t="s">
        <v>77</v>
      </c>
      <c r="C447" s="46">
        <f>(E440-(E438*J442))-sum(C443:C446)</f>
        <v>0.1899711503</v>
      </c>
      <c r="D447" s="4" t="s">
        <v>77</v>
      </c>
      <c r="E447" s="45">
        <f>(E440-(J442*E438))-(sum(E443:E445))</f>
        <v>0.1903769825</v>
      </c>
      <c r="F447" s="8"/>
      <c r="G447" s="8"/>
      <c r="H447" s="4" t="s">
        <v>77</v>
      </c>
      <c r="I447" s="49">
        <f>(I442-(sum(I443:I445)*J332))</f>
        <v>-0.0295404386</v>
      </c>
      <c r="J447" s="3"/>
      <c r="K447" s="4" t="s">
        <v>77</v>
      </c>
      <c r="L447" s="49">
        <f>(L440-(sum(L443:L445)+($J442*L448)))</f>
        <v>0.1889187924</v>
      </c>
      <c r="M447" s="4" t="s">
        <v>77</v>
      </c>
      <c r="N447" s="49">
        <f>(N440-(sum(N443:N445)+($J442*N448)))</f>
        <v>0.1889371109</v>
      </c>
      <c r="O447" s="4" t="s">
        <v>77</v>
      </c>
      <c r="P447" s="49">
        <f>(P440-(sum(P443:P445)+($J442*P448)))</f>
        <v>0.1889554295</v>
      </c>
      <c r="Q447" s="4" t="s">
        <v>77</v>
      </c>
      <c r="R447" s="49">
        <f>(R440-(sum(R443:R445)+($J442*R448)))</f>
        <v>0.1889737481</v>
      </c>
      <c r="S447" s="4" t="s">
        <v>77</v>
      </c>
      <c r="T447" s="49">
        <f>(T440-(sum(T443:T445)+($J442*T448)))</f>
        <v>0.1889920666</v>
      </c>
      <c r="U447" s="4" t="s">
        <v>77</v>
      </c>
      <c r="V447" s="49">
        <f>(V440-(sum(V443:V445)+($J442*V448)))</f>
        <v>0.1890103852</v>
      </c>
      <c r="W447" s="4" t="s">
        <v>77</v>
      </c>
      <c r="X447" s="49">
        <f>(X440-(sum(X443:X445)+($J442*X448)))</f>
        <v>0.1890287038</v>
      </c>
      <c r="Y447" s="4" t="s">
        <v>77</v>
      </c>
      <c r="Z447" s="49">
        <f>(Z440-(sum(Z443:Z445)+($J442*Z448)))</f>
        <v>0.1890470223</v>
      </c>
      <c r="AA447" s="4" t="s">
        <v>77</v>
      </c>
      <c r="AB447" s="49">
        <f>(AB440-(sum(AB443:AB445)+($J442*AB448)))</f>
        <v>0.1890653409</v>
      </c>
      <c r="AC447" s="4" t="s">
        <v>77</v>
      </c>
      <c r="AD447" s="49">
        <f>(AD440-(sum(AD443:AD445)+($J442*AD448)))</f>
        <v>0.1890938311</v>
      </c>
    </row>
    <row r="448">
      <c r="A448" s="14">
        <f>A438+J442</f>
        <v>30785</v>
      </c>
      <c r="B448" s="8" t="s">
        <v>80</v>
      </c>
      <c r="C448" s="40">
        <f>($G$1*(((G443-G442)/G442)+1))</f>
        <v>0.0004581945455</v>
      </c>
      <c r="D448" s="8" t="s">
        <v>81</v>
      </c>
      <c r="E448" s="40">
        <f>$E$7</f>
        <v>0.00002618614835</v>
      </c>
      <c r="F448" s="3"/>
      <c r="G448" s="51"/>
      <c r="H448" s="3" t="s">
        <v>81</v>
      </c>
      <c r="I448" s="57">
        <f>$E$7</f>
        <v>0.00002618614835</v>
      </c>
      <c r="J448" s="60"/>
      <c r="K448" s="3" t="s">
        <v>81</v>
      </c>
      <c r="L448" s="120">
        <f>$E$7</f>
        <v>0.00002618614835</v>
      </c>
      <c r="M448" s="3" t="s">
        <v>81</v>
      </c>
      <c r="N448" s="120">
        <f>$E$7</f>
        <v>0.00002618614835</v>
      </c>
      <c r="O448" s="3" t="s">
        <v>81</v>
      </c>
      <c r="P448" s="120">
        <f>$E$7</f>
        <v>0.00002618614835</v>
      </c>
      <c r="Q448" s="3" t="s">
        <v>81</v>
      </c>
      <c r="R448" s="120">
        <f>$E$7</f>
        <v>0.00002618614835</v>
      </c>
      <c r="S448" s="3" t="s">
        <v>81</v>
      </c>
      <c r="T448" s="120">
        <f>$E$7</f>
        <v>0.00002618614835</v>
      </c>
      <c r="U448" s="3" t="s">
        <v>81</v>
      </c>
      <c r="V448" s="120">
        <f>$E$7</f>
        <v>0.00002618614835</v>
      </c>
      <c r="W448" s="3" t="s">
        <v>81</v>
      </c>
      <c r="X448" s="120">
        <f>$E$7</f>
        <v>0.00002618614835</v>
      </c>
      <c r="Y448" s="3" t="s">
        <v>81</v>
      </c>
      <c r="Z448" s="120">
        <f>$E$7</f>
        <v>0.00002618614835</v>
      </c>
      <c r="AA448" s="3" t="s">
        <v>81</v>
      </c>
      <c r="AB448" s="120">
        <f>$E$7</f>
        <v>0.00002618614835</v>
      </c>
      <c r="AC448" s="3" t="s">
        <v>81</v>
      </c>
      <c r="AD448" s="120">
        <f>$E$7</f>
        <v>0.00002618614835</v>
      </c>
    </row>
    <row r="449">
      <c r="B449" s="8" t="s">
        <v>82</v>
      </c>
      <c r="C449" s="40">
        <f>$G$1+((128*5E-11)*(G443-1))</f>
        <v>0.00002640014545</v>
      </c>
      <c r="D449" s="3"/>
      <c r="E449" s="3"/>
      <c r="F449" s="3"/>
      <c r="G449" s="3"/>
      <c r="H449" s="8"/>
      <c r="I449" s="3"/>
      <c r="J449" s="8"/>
      <c r="K449" s="8"/>
      <c r="L449" s="3"/>
      <c r="M449" s="8"/>
      <c r="N449" s="3"/>
      <c r="O449" s="8"/>
      <c r="P449" s="3"/>
      <c r="Q449" s="8"/>
      <c r="R449" s="3"/>
      <c r="S449" s="8"/>
      <c r="T449" s="3"/>
      <c r="U449" s="8"/>
      <c r="V449" s="3"/>
      <c r="W449" s="8"/>
      <c r="X449" s="3"/>
      <c r="Y449" s="8"/>
      <c r="Z449" s="3"/>
      <c r="AA449" s="8"/>
      <c r="AB449" s="3"/>
      <c r="AC449" s="8"/>
      <c r="AD449" s="3"/>
    </row>
    <row r="450">
      <c r="B450" s="4" t="s">
        <v>77</v>
      </c>
      <c r="C450" s="49">
        <f>C447-(sum(C448:C449))</f>
        <v>0.1894865556</v>
      </c>
      <c r="D450" s="4" t="s">
        <v>77</v>
      </c>
      <c r="E450" s="49">
        <f>E447-$E$7</f>
        <v>0.1903507963</v>
      </c>
      <c r="F450" s="8"/>
      <c r="G450" s="3"/>
      <c r="H450" s="61" t="s">
        <v>77</v>
      </c>
      <c r="I450" s="49">
        <f>I447-$E$7</f>
        <v>-0.02956662475</v>
      </c>
      <c r="J450" s="60">
        <f>I450-(I448*42)</f>
        <v>-0.03066644298</v>
      </c>
      <c r="K450" s="61" t="s">
        <v>77</v>
      </c>
      <c r="L450" s="49">
        <f>L447-$E$7</f>
        <v>0.1888926062</v>
      </c>
      <c r="M450" s="61" t="s">
        <v>77</v>
      </c>
      <c r="N450" s="49">
        <f>N447-$E$7</f>
        <v>0.1889109248</v>
      </c>
      <c r="O450" s="61" t="s">
        <v>77</v>
      </c>
      <c r="P450" s="49">
        <f>P447-$E$7</f>
        <v>0.1889292433</v>
      </c>
      <c r="Q450" s="61" t="s">
        <v>77</v>
      </c>
      <c r="R450" s="49">
        <f>R447-$E$7</f>
        <v>0.1889475619</v>
      </c>
      <c r="S450" s="61" t="s">
        <v>77</v>
      </c>
      <c r="T450" s="49">
        <f>T447-$E$7</f>
        <v>0.1889658805</v>
      </c>
      <c r="U450" s="61" t="s">
        <v>77</v>
      </c>
      <c r="V450" s="49">
        <f>V447-$E$7</f>
        <v>0.1889841991</v>
      </c>
      <c r="W450" s="61" t="s">
        <v>77</v>
      </c>
      <c r="X450" s="49">
        <f>X447-$E$7</f>
        <v>0.1890025176</v>
      </c>
      <c r="Y450" s="61" t="s">
        <v>77</v>
      </c>
      <c r="Z450" s="49">
        <f>Z447-$E$7</f>
        <v>0.1890208362</v>
      </c>
      <c r="AA450" s="61" t="s">
        <v>77</v>
      </c>
      <c r="AB450" s="49">
        <f>AB447-$E$7</f>
        <v>0.1890391548</v>
      </c>
      <c r="AC450" s="61" t="s">
        <v>77</v>
      </c>
      <c r="AD450" s="49">
        <f>AD447-$E$7</f>
        <v>0.1890676449</v>
      </c>
    </row>
    <row r="451">
      <c r="J451" s="24" t="s">
        <v>86</v>
      </c>
      <c r="K451" s="24">
        <f>G442+K441</f>
        <v>167</v>
      </c>
    </row>
    <row r="452">
      <c r="A452" s="55"/>
      <c r="B452" s="35" t="s">
        <v>64</v>
      </c>
      <c r="C452" s="3"/>
      <c r="D452" s="4" t="s">
        <v>65</v>
      </c>
      <c r="E452" s="54"/>
      <c r="F452" s="8" t="s">
        <v>70</v>
      </c>
      <c r="G452" s="16">
        <f>ROUND(0.05*G453,0)</f>
        <v>2</v>
      </c>
      <c r="H452" s="98" t="s">
        <v>124</v>
      </c>
      <c r="I452" s="36">
        <f>C450-(J452*sum(C448:C449))</f>
        <v>0.000979220831</v>
      </c>
      <c r="J452" s="11">
        <v>389.0</v>
      </c>
      <c r="K452" s="98" t="s">
        <v>122</v>
      </c>
      <c r="L452" s="36"/>
      <c r="M452" s="98" t="s">
        <v>121</v>
      </c>
      <c r="N452" s="36"/>
      <c r="O452" s="98" t="s">
        <v>112</v>
      </c>
      <c r="P452" s="36"/>
      <c r="Q452" s="98" t="s">
        <v>111</v>
      </c>
      <c r="R452" s="36"/>
      <c r="S452" s="98" t="s">
        <v>110</v>
      </c>
      <c r="T452" s="36"/>
      <c r="U452" s="98" t="s">
        <v>109</v>
      </c>
      <c r="V452" s="36"/>
      <c r="W452" s="98" t="s">
        <v>108</v>
      </c>
      <c r="X452" s="36"/>
      <c r="Y452" s="98" t="s">
        <v>107</v>
      </c>
      <c r="Z452" s="36"/>
      <c r="AA452" s="98" t="s">
        <v>105</v>
      </c>
      <c r="AB452" s="36"/>
      <c r="AC452" s="4" t="s">
        <v>84</v>
      </c>
      <c r="AD452" s="36"/>
    </row>
    <row r="453">
      <c r="A453" s="55"/>
      <c r="B453" s="8" t="s">
        <v>69</v>
      </c>
      <c r="C453" s="40">
        <f>0.000041472</f>
        <v>0.000041472</v>
      </c>
      <c r="D453" s="8" t="s">
        <v>69</v>
      </c>
      <c r="E453" s="99">
        <f>$E$2</f>
        <v>0.00002618254545</v>
      </c>
      <c r="F453" s="8" t="s">
        <v>73</v>
      </c>
      <c r="G453" s="92">
        <f>200-K451</f>
        <v>33</v>
      </c>
      <c r="H453" s="3" t="s">
        <v>69</v>
      </c>
      <c r="I453" s="57">
        <f>$E$2</f>
        <v>0.00002618254545</v>
      </c>
      <c r="J453" s="3"/>
      <c r="K453" s="3" t="s">
        <v>69</v>
      </c>
      <c r="L453" s="120">
        <f>$E$2</f>
        <v>0.00002618254545</v>
      </c>
      <c r="M453" s="3" t="s">
        <v>69</v>
      </c>
      <c r="N453" s="120">
        <f>$E$2</f>
        <v>0.00002618254545</v>
      </c>
      <c r="O453" s="3" t="s">
        <v>69</v>
      </c>
      <c r="P453" s="120">
        <f>$E$2</f>
        <v>0.00002618254545</v>
      </c>
      <c r="Q453" s="3" t="s">
        <v>69</v>
      </c>
      <c r="R453" s="120">
        <f>$E$2</f>
        <v>0.00002618254545</v>
      </c>
      <c r="S453" s="3" t="s">
        <v>69</v>
      </c>
      <c r="T453" s="120">
        <f>$E$2</f>
        <v>0.00002618254545</v>
      </c>
      <c r="U453" s="3" t="s">
        <v>69</v>
      </c>
      <c r="V453" s="120">
        <f>$E$2</f>
        <v>0.00002618254545</v>
      </c>
      <c r="W453" s="3" t="s">
        <v>69</v>
      </c>
      <c r="X453" s="120">
        <f>$E$2</f>
        <v>0.00002618254545</v>
      </c>
      <c r="Y453" s="3" t="s">
        <v>69</v>
      </c>
      <c r="Z453" s="120">
        <f>$E$2</f>
        <v>0.00002618254545</v>
      </c>
      <c r="AA453" s="3" t="s">
        <v>69</v>
      </c>
      <c r="AB453" s="120">
        <f>$E$2</f>
        <v>0.00002618254545</v>
      </c>
      <c r="AC453" s="3" t="s">
        <v>69</v>
      </c>
      <c r="AD453" s="120">
        <f>$E$2</f>
        <v>0.00002618254545</v>
      </c>
    </row>
    <row r="454">
      <c r="B454" s="8" t="s">
        <v>72</v>
      </c>
      <c r="C454" s="40">
        <f>($G$1*(($G$13-$G$12)/$G$12))*$G$5</f>
        <v>0.000000002947286854</v>
      </c>
      <c r="D454" s="8" t="s">
        <v>72</v>
      </c>
      <c r="E454" s="99">
        <f>$E$3</f>
        <v>0.0000000001551203607</v>
      </c>
      <c r="F454" s="58" t="s">
        <v>75</v>
      </c>
      <c r="G454" s="59">
        <f>sum(C453:C456)+sum(C458:C459)</f>
        <v>0.001088981876</v>
      </c>
      <c r="H454" s="3" t="s">
        <v>72</v>
      </c>
      <c r="I454" s="57">
        <f>$E$3</f>
        <v>0.0000000001551203607</v>
      </c>
      <c r="J454" s="3"/>
      <c r="K454" s="3" t="s">
        <v>72</v>
      </c>
      <c r="L454" s="120">
        <f>$E$3</f>
        <v>0.0000000001551203607</v>
      </c>
      <c r="M454" s="3" t="s">
        <v>72</v>
      </c>
      <c r="N454" s="120">
        <f>$E$3</f>
        <v>0.0000000001551203607</v>
      </c>
      <c r="O454" s="3" t="s">
        <v>72</v>
      </c>
      <c r="P454" s="120">
        <f>$E$3</f>
        <v>0.0000000001551203607</v>
      </c>
      <c r="Q454" s="3" t="s">
        <v>72</v>
      </c>
      <c r="R454" s="120">
        <f>$E$3</f>
        <v>0.0000000001551203607</v>
      </c>
      <c r="S454" s="3" t="s">
        <v>72</v>
      </c>
      <c r="T454" s="120">
        <f>$E$3</f>
        <v>0.0000000001551203607</v>
      </c>
      <c r="U454" s="3" t="s">
        <v>72</v>
      </c>
      <c r="V454" s="120">
        <f>$E$3</f>
        <v>0.0000000001551203607</v>
      </c>
      <c r="W454" s="3" t="s">
        <v>72</v>
      </c>
      <c r="X454" s="120">
        <f>$E$3</f>
        <v>0.0000000001551203607</v>
      </c>
      <c r="Y454" s="3" t="s">
        <v>72</v>
      </c>
      <c r="Z454" s="120">
        <f>$E$3</f>
        <v>0.0000000001551203607</v>
      </c>
      <c r="AA454" s="3" t="s">
        <v>72</v>
      </c>
      <c r="AB454" s="120">
        <f>$E$3</f>
        <v>0.0000000001551203607</v>
      </c>
      <c r="AC454" s="3" t="s">
        <v>72</v>
      </c>
      <c r="AD454" s="120">
        <f>$E$3</f>
        <v>0.0000000001551203607</v>
      </c>
    </row>
    <row r="455">
      <c r="A455" s="55"/>
      <c r="B455" s="8" t="s">
        <v>74</v>
      </c>
      <c r="C455" s="40">
        <f>($G$1*(($G$13-$G$12)/$G$12))</f>
        <v>0.0004974683636</v>
      </c>
      <c r="D455" s="8" t="s">
        <v>74</v>
      </c>
      <c r="E455" s="40">
        <f>$G$1</f>
        <v>0.00002618254545</v>
      </c>
      <c r="F455" s="8"/>
      <c r="G455" s="3"/>
      <c r="H455" s="8" t="s">
        <v>74</v>
      </c>
      <c r="I455" s="57">
        <f>$G$1</f>
        <v>0.00002618254545</v>
      </c>
      <c r="J455" s="3"/>
      <c r="K455" s="8" t="s">
        <v>74</v>
      </c>
      <c r="L455" s="120">
        <f>$G$1</f>
        <v>0.00002618254545</v>
      </c>
      <c r="M455" s="8" t="s">
        <v>74</v>
      </c>
      <c r="N455" s="120">
        <f>$G$1</f>
        <v>0.00002618254545</v>
      </c>
      <c r="O455" s="8" t="s">
        <v>74</v>
      </c>
      <c r="P455" s="120">
        <f>$G$1</f>
        <v>0.00002618254545</v>
      </c>
      <c r="Q455" s="8" t="s">
        <v>74</v>
      </c>
      <c r="R455" s="120">
        <f>$G$1</f>
        <v>0.00002618254545</v>
      </c>
      <c r="S455" s="8" t="s">
        <v>74</v>
      </c>
      <c r="T455" s="120">
        <f>$G$1</f>
        <v>0.00002618254545</v>
      </c>
      <c r="U455" s="8" t="s">
        <v>74</v>
      </c>
      <c r="V455" s="120">
        <f>$G$1</f>
        <v>0.00002618254545</v>
      </c>
      <c r="W455" s="8" t="s">
        <v>74</v>
      </c>
      <c r="X455" s="120">
        <f>$G$1</f>
        <v>0.00002618254545</v>
      </c>
      <c r="Y455" s="8" t="s">
        <v>74</v>
      </c>
      <c r="Z455" s="120">
        <f>$G$1</f>
        <v>0.00002618254545</v>
      </c>
      <c r="AA455" s="8" t="s">
        <v>74</v>
      </c>
      <c r="AB455" s="120">
        <f>$G$1</f>
        <v>0.00002618254545</v>
      </c>
      <c r="AC455" s="8" t="s">
        <v>74</v>
      </c>
      <c r="AD455" s="120">
        <f>$G$1</f>
        <v>0.00002618254545</v>
      </c>
    </row>
    <row r="456">
      <c r="A456" s="55"/>
      <c r="B456" s="8" t="s">
        <v>76</v>
      </c>
      <c r="C456" s="40">
        <f>$C$5</f>
        <v>0.0000000003102407215</v>
      </c>
      <c r="D456" s="3"/>
      <c r="E456" s="3"/>
      <c r="F456" s="3"/>
      <c r="G456" s="3"/>
      <c r="H456" s="3"/>
      <c r="I456" s="3"/>
      <c r="J456" s="8"/>
      <c r="K456" s="3"/>
      <c r="L456" s="3"/>
      <c r="M456" s="3"/>
      <c r="N456" s="3"/>
      <c r="O456" s="3"/>
      <c r="P456" s="3"/>
      <c r="Q456" s="3"/>
      <c r="R456" s="3"/>
      <c r="S456" s="3"/>
      <c r="T456" s="3"/>
      <c r="U456" s="3"/>
      <c r="V456" s="3"/>
      <c r="W456" s="3"/>
      <c r="X456" s="3"/>
      <c r="Y456" s="3"/>
      <c r="Z456" s="3"/>
      <c r="AA456" s="3"/>
      <c r="AB456" s="3"/>
      <c r="AC456" s="3"/>
      <c r="AD456" s="3"/>
    </row>
    <row r="457">
      <c r="A457" s="55"/>
      <c r="B457" s="4" t="s">
        <v>77</v>
      </c>
      <c r="C457" s="46">
        <f>(E450-(E448*J452))-sum(C453:C456)</f>
        <v>0.179625441</v>
      </c>
      <c r="D457" s="4" t="s">
        <v>77</v>
      </c>
      <c r="E457" s="45">
        <f>(E450-(J452*E448))-(sum(E453:E455))</f>
        <v>0.1801120194</v>
      </c>
      <c r="F457" s="8"/>
      <c r="G457" s="8"/>
      <c r="H457" s="4" t="s">
        <v>77</v>
      </c>
      <c r="I457" s="49">
        <f>(I452-(sum(I453:I455)*J342))</f>
        <v>-0.02907843039</v>
      </c>
      <c r="J457" s="3"/>
      <c r="K457" s="4" t="s">
        <v>77</v>
      </c>
      <c r="L457" s="49">
        <f>(L450-(sum(L453:L455)+($J452*L458)))</f>
        <v>0.1786538293</v>
      </c>
      <c r="M457" s="4" t="s">
        <v>77</v>
      </c>
      <c r="N457" s="49">
        <f>(N450-(sum(N453:N455)+($J452*N458)))</f>
        <v>0.1786721478</v>
      </c>
      <c r="O457" s="4" t="s">
        <v>77</v>
      </c>
      <c r="P457" s="49">
        <f>(P450-(sum(P453:P455)+($J452*P458)))</f>
        <v>0.1786904664</v>
      </c>
      <c r="Q457" s="4" t="s">
        <v>77</v>
      </c>
      <c r="R457" s="49">
        <f>(R450-(sum(R453:R455)+($J452*R458)))</f>
        <v>0.178708785</v>
      </c>
      <c r="S457" s="4" t="s">
        <v>77</v>
      </c>
      <c r="T457" s="49">
        <f>(T450-(sum(T453:T455)+($J452*T458)))</f>
        <v>0.1787271035</v>
      </c>
      <c r="U457" s="4" t="s">
        <v>77</v>
      </c>
      <c r="V457" s="49">
        <f>(V450-(sum(V453:V455)+($J452*V458)))</f>
        <v>0.1787454221</v>
      </c>
      <c r="W457" s="4" t="s">
        <v>77</v>
      </c>
      <c r="X457" s="49">
        <f>(X450-(sum(X453:X455)+($J452*X458)))</f>
        <v>0.1787637407</v>
      </c>
      <c r="Y457" s="4" t="s">
        <v>77</v>
      </c>
      <c r="Z457" s="49">
        <f>(Z450-(sum(Z453:Z455)+($J452*Z458)))</f>
        <v>0.1787820592</v>
      </c>
      <c r="AA457" s="4" t="s">
        <v>77</v>
      </c>
      <c r="AB457" s="49">
        <f>(AB450-(sum(AB453:AB455)+($J452*AB458)))</f>
        <v>0.1788003778</v>
      </c>
      <c r="AC457" s="4" t="s">
        <v>77</v>
      </c>
      <c r="AD457" s="49">
        <f>(AD450-(sum(AD453:AD455)+($J452*AD458)))</f>
        <v>0.178828868</v>
      </c>
    </row>
    <row r="458">
      <c r="A458" s="14">
        <f>A448+J452</f>
        <v>31174</v>
      </c>
      <c r="B458" s="8" t="s">
        <v>80</v>
      </c>
      <c r="C458" s="40">
        <f>($G$1*((($G$3-$G$2)/$G$2)+1))</f>
        <v>0.0005236509091</v>
      </c>
      <c r="D458" s="8" t="s">
        <v>81</v>
      </c>
      <c r="E458" s="40">
        <f>$E$7</f>
        <v>0.00002618614835</v>
      </c>
      <c r="F458" s="3"/>
      <c r="G458" s="51"/>
      <c r="H458" s="3" t="s">
        <v>81</v>
      </c>
      <c r="I458" s="57">
        <f>$E$7</f>
        <v>0.00002618614835</v>
      </c>
      <c r="J458" s="60"/>
      <c r="K458" s="3" t="s">
        <v>81</v>
      </c>
      <c r="L458" s="120">
        <f>$E$7</f>
        <v>0.00002618614835</v>
      </c>
      <c r="M458" s="3" t="s">
        <v>81</v>
      </c>
      <c r="N458" s="120">
        <f>$E$7</f>
        <v>0.00002618614835</v>
      </c>
      <c r="O458" s="3" t="s">
        <v>81</v>
      </c>
      <c r="P458" s="120">
        <f>$E$7</f>
        <v>0.00002618614835</v>
      </c>
      <c r="Q458" s="3" t="s">
        <v>81</v>
      </c>
      <c r="R458" s="120">
        <f>$E$7</f>
        <v>0.00002618614835</v>
      </c>
      <c r="S458" s="3" t="s">
        <v>81</v>
      </c>
      <c r="T458" s="120">
        <f>$E$7</f>
        <v>0.00002618614835</v>
      </c>
      <c r="U458" s="3" t="s">
        <v>81</v>
      </c>
      <c r="V458" s="120">
        <f>$E$7</f>
        <v>0.00002618614835</v>
      </c>
      <c r="W458" s="3" t="s">
        <v>81</v>
      </c>
      <c r="X458" s="120">
        <f>$E$7</f>
        <v>0.00002618614835</v>
      </c>
      <c r="Y458" s="3" t="s">
        <v>81</v>
      </c>
      <c r="Z458" s="120">
        <f>$E$7</f>
        <v>0.00002618614835</v>
      </c>
      <c r="AA458" s="3" t="s">
        <v>81</v>
      </c>
      <c r="AB458" s="120">
        <f>$E$7</f>
        <v>0.00002618614835</v>
      </c>
      <c r="AC458" s="3" t="s">
        <v>81</v>
      </c>
      <c r="AD458" s="120">
        <f>$E$7</f>
        <v>0.00002618614835</v>
      </c>
    </row>
    <row r="459">
      <c r="B459" s="8" t="s">
        <v>82</v>
      </c>
      <c r="C459" s="40">
        <f>$G$1+((128*5E-11)*(G453-1))</f>
        <v>0.00002638734545</v>
      </c>
      <c r="D459" s="3"/>
      <c r="E459" s="3"/>
      <c r="F459" s="3"/>
      <c r="G459" s="3"/>
      <c r="H459" s="8"/>
      <c r="I459" s="3"/>
      <c r="J459" s="8"/>
      <c r="K459" s="8"/>
      <c r="L459" s="3"/>
      <c r="M459" s="8"/>
      <c r="N459" s="3"/>
      <c r="O459" s="8"/>
      <c r="P459" s="3"/>
      <c r="Q459" s="8"/>
      <c r="R459" s="3"/>
      <c r="S459" s="8"/>
      <c r="T459" s="3"/>
      <c r="U459" s="8"/>
      <c r="V459" s="3"/>
      <c r="W459" s="8"/>
      <c r="X459" s="3"/>
      <c r="Y459" s="8"/>
      <c r="Z459" s="3"/>
      <c r="AA459" s="8"/>
      <c r="AB459" s="3"/>
      <c r="AC459" s="8"/>
      <c r="AD459" s="3"/>
    </row>
    <row r="460">
      <c r="B460" s="4" t="s">
        <v>77</v>
      </c>
      <c r="C460" s="49">
        <f>C457-(sum(C458:C459))</f>
        <v>0.1790754027</v>
      </c>
      <c r="D460" s="4" t="s">
        <v>77</v>
      </c>
      <c r="E460" s="49">
        <f>E457-$E$7</f>
        <v>0.1800858332</v>
      </c>
      <c r="F460" s="8"/>
      <c r="G460" s="3"/>
      <c r="H460" s="61" t="s">
        <v>77</v>
      </c>
      <c r="I460" s="49">
        <f>I457-$E$7</f>
        <v>-0.02910461654</v>
      </c>
      <c r="J460" s="60">
        <f>I460-(I458*42)</f>
        <v>-0.03020443477</v>
      </c>
      <c r="K460" s="61" t="s">
        <v>77</v>
      </c>
      <c r="L460" s="49">
        <f>L457-$E$7</f>
        <v>0.1786276431</v>
      </c>
      <c r="M460" s="61" t="s">
        <v>77</v>
      </c>
      <c r="N460" s="49">
        <f>N457-$E$7</f>
        <v>0.1786459617</v>
      </c>
      <c r="O460" s="61" t="s">
        <v>77</v>
      </c>
      <c r="P460" s="49">
        <f>P457-$E$7</f>
        <v>0.1786642802</v>
      </c>
      <c r="Q460" s="61" t="s">
        <v>77</v>
      </c>
      <c r="R460" s="49">
        <f>R457-$E$7</f>
        <v>0.1786825988</v>
      </c>
      <c r="S460" s="61" t="s">
        <v>77</v>
      </c>
      <c r="T460" s="49">
        <f>T457-$E$7</f>
        <v>0.1787009174</v>
      </c>
      <c r="U460" s="61" t="s">
        <v>77</v>
      </c>
      <c r="V460" s="49">
        <f>V457-$E$7</f>
        <v>0.1787192359</v>
      </c>
      <c r="W460" s="61" t="s">
        <v>77</v>
      </c>
      <c r="X460" s="49">
        <f>X457-$E$7</f>
        <v>0.1787375545</v>
      </c>
      <c r="Y460" s="61" t="s">
        <v>77</v>
      </c>
      <c r="Z460" s="49">
        <f>Z457-$E$7</f>
        <v>0.1787558731</v>
      </c>
      <c r="AA460" s="61" t="s">
        <v>77</v>
      </c>
      <c r="AB460" s="49">
        <f>AB457-$E$7</f>
        <v>0.1787741917</v>
      </c>
      <c r="AC460" s="61" t="s">
        <v>77</v>
      </c>
      <c r="AD460" s="49">
        <f>AD457-$E$7</f>
        <v>0.1788026818</v>
      </c>
    </row>
    <row r="461">
      <c r="J461" s="24" t="s">
        <v>86</v>
      </c>
      <c r="K461" s="24">
        <f>G452+K451</f>
        <v>169</v>
      </c>
    </row>
    <row r="462">
      <c r="A462" s="55"/>
      <c r="B462" s="35" t="s">
        <v>64</v>
      </c>
      <c r="C462" s="3"/>
      <c r="D462" s="4" t="s">
        <v>65</v>
      </c>
      <c r="E462" s="54"/>
      <c r="F462" s="8" t="s">
        <v>70</v>
      </c>
      <c r="G462" s="16">
        <f>ROUND(0.05*G463,0)</f>
        <v>2</v>
      </c>
      <c r="H462" s="98" t="s">
        <v>124</v>
      </c>
      <c r="I462" s="36">
        <f>C460-(J462*sum(C458:C459))</f>
        <v>0.000863008248</v>
      </c>
      <c r="J462" s="11">
        <v>324.0</v>
      </c>
      <c r="K462" s="98" t="s">
        <v>122</v>
      </c>
      <c r="L462" s="36"/>
      <c r="M462" s="98" t="s">
        <v>121</v>
      </c>
      <c r="N462" s="36"/>
      <c r="O462" s="98" t="s">
        <v>112</v>
      </c>
      <c r="P462" s="36"/>
      <c r="Q462" s="98" t="s">
        <v>111</v>
      </c>
      <c r="R462" s="36"/>
      <c r="S462" s="98" t="s">
        <v>110</v>
      </c>
      <c r="T462" s="36"/>
      <c r="U462" s="98" t="s">
        <v>109</v>
      </c>
      <c r="V462" s="36"/>
      <c r="W462" s="98" t="s">
        <v>108</v>
      </c>
      <c r="X462" s="36"/>
      <c r="Y462" s="98" t="s">
        <v>107</v>
      </c>
      <c r="Z462" s="36"/>
      <c r="AA462" s="98" t="s">
        <v>105</v>
      </c>
      <c r="AB462" s="36"/>
      <c r="AC462" s="4" t="s">
        <v>84</v>
      </c>
      <c r="AD462" s="36"/>
    </row>
    <row r="463">
      <c r="A463" s="55"/>
      <c r="B463" s="8" t="s">
        <v>69</v>
      </c>
      <c r="C463" s="40">
        <f>$G$1</f>
        <v>0.00002618254545</v>
      </c>
      <c r="D463" s="8" t="s">
        <v>69</v>
      </c>
      <c r="E463" s="99">
        <f>$E$2</f>
        <v>0.00002618254545</v>
      </c>
      <c r="F463" s="8" t="s">
        <v>73</v>
      </c>
      <c r="G463" s="92">
        <f>200-K461</f>
        <v>31</v>
      </c>
      <c r="H463" s="3" t="s">
        <v>69</v>
      </c>
      <c r="I463" s="57">
        <f>$E$2</f>
        <v>0.00002618254545</v>
      </c>
      <c r="J463" s="3"/>
      <c r="K463" s="3" t="s">
        <v>69</v>
      </c>
      <c r="L463" s="120">
        <f>$E$2</f>
        <v>0.00002618254545</v>
      </c>
      <c r="M463" s="3" t="s">
        <v>69</v>
      </c>
      <c r="N463" s="120">
        <f>$E$2</f>
        <v>0.00002618254545</v>
      </c>
      <c r="O463" s="3" t="s">
        <v>69</v>
      </c>
      <c r="P463" s="120">
        <f>$E$2</f>
        <v>0.00002618254545</v>
      </c>
      <c r="Q463" s="3" t="s">
        <v>69</v>
      </c>
      <c r="R463" s="120">
        <f>$E$2</f>
        <v>0.00002618254545</v>
      </c>
      <c r="S463" s="3" t="s">
        <v>69</v>
      </c>
      <c r="T463" s="120">
        <f>$E$2</f>
        <v>0.00002618254545</v>
      </c>
      <c r="U463" s="3" t="s">
        <v>69</v>
      </c>
      <c r="V463" s="120">
        <f>$E$2</f>
        <v>0.00002618254545</v>
      </c>
      <c r="W463" s="3" t="s">
        <v>69</v>
      </c>
      <c r="X463" s="120">
        <f>$E$2</f>
        <v>0.00002618254545</v>
      </c>
      <c r="Y463" s="3" t="s">
        <v>69</v>
      </c>
      <c r="Z463" s="120">
        <f>$E$2</f>
        <v>0.00002618254545</v>
      </c>
      <c r="AA463" s="3" t="s">
        <v>69</v>
      </c>
      <c r="AB463" s="120">
        <f>$E$2</f>
        <v>0.00002618254545</v>
      </c>
      <c r="AC463" s="3" t="s">
        <v>69</v>
      </c>
      <c r="AD463" s="120">
        <f>$E$2</f>
        <v>0.00002618254545</v>
      </c>
    </row>
    <row r="464">
      <c r="B464" s="8" t="s">
        <v>72</v>
      </c>
      <c r="C464" s="40">
        <f>($G$1*((G463-G462)/G462))*$G$5</f>
        <v>0.000000002249245231</v>
      </c>
      <c r="D464" s="8" t="s">
        <v>72</v>
      </c>
      <c r="E464" s="99">
        <f>$E$3</f>
        <v>0.0000000001551203607</v>
      </c>
      <c r="F464" s="58" t="s">
        <v>75</v>
      </c>
      <c r="G464" s="59">
        <f>sum(C463:C466)+sum(C468:C469)</f>
        <v>0.000838036014</v>
      </c>
      <c r="H464" s="3" t="s">
        <v>72</v>
      </c>
      <c r="I464" s="57">
        <f>$E$3</f>
        <v>0.0000000001551203607</v>
      </c>
      <c r="J464" s="3"/>
      <c r="K464" s="3" t="s">
        <v>72</v>
      </c>
      <c r="L464" s="120">
        <f>$E$3</f>
        <v>0.0000000001551203607</v>
      </c>
      <c r="M464" s="3" t="s">
        <v>72</v>
      </c>
      <c r="N464" s="120">
        <f>$E$3</f>
        <v>0.0000000001551203607</v>
      </c>
      <c r="O464" s="3" t="s">
        <v>72</v>
      </c>
      <c r="P464" s="120">
        <f>$E$3</f>
        <v>0.0000000001551203607</v>
      </c>
      <c r="Q464" s="3" t="s">
        <v>72</v>
      </c>
      <c r="R464" s="120">
        <f>$E$3</f>
        <v>0.0000000001551203607</v>
      </c>
      <c r="S464" s="3" t="s">
        <v>72</v>
      </c>
      <c r="T464" s="120">
        <f>$E$3</f>
        <v>0.0000000001551203607</v>
      </c>
      <c r="U464" s="3" t="s">
        <v>72</v>
      </c>
      <c r="V464" s="120">
        <f>$E$3</f>
        <v>0.0000000001551203607</v>
      </c>
      <c r="W464" s="3" t="s">
        <v>72</v>
      </c>
      <c r="X464" s="120">
        <f>$E$3</f>
        <v>0.0000000001551203607</v>
      </c>
      <c r="Y464" s="3" t="s">
        <v>72</v>
      </c>
      <c r="Z464" s="120">
        <f>$E$3</f>
        <v>0.0000000001551203607</v>
      </c>
      <c r="AA464" s="3" t="s">
        <v>72</v>
      </c>
      <c r="AB464" s="120">
        <f>$E$3</f>
        <v>0.0000000001551203607</v>
      </c>
      <c r="AC464" s="3" t="s">
        <v>72</v>
      </c>
      <c r="AD464" s="120">
        <f>$E$3</f>
        <v>0.0000000001551203607</v>
      </c>
    </row>
    <row r="465">
      <c r="A465" s="55"/>
      <c r="B465" s="8" t="s">
        <v>74</v>
      </c>
      <c r="C465" s="40">
        <f>($G$1*((G463-G462)/G462))</f>
        <v>0.0003796469091</v>
      </c>
      <c r="D465" s="8" t="s">
        <v>74</v>
      </c>
      <c r="E465" s="40">
        <f>$G$1</f>
        <v>0.00002618254545</v>
      </c>
      <c r="F465" s="8"/>
      <c r="G465" s="3"/>
      <c r="H465" s="8" t="s">
        <v>74</v>
      </c>
      <c r="I465" s="57">
        <f>$G$1</f>
        <v>0.00002618254545</v>
      </c>
      <c r="J465" s="3"/>
      <c r="K465" s="8" t="s">
        <v>74</v>
      </c>
      <c r="L465" s="120">
        <f>$G$1</f>
        <v>0.00002618254545</v>
      </c>
      <c r="M465" s="8" t="s">
        <v>74</v>
      </c>
      <c r="N465" s="120">
        <f>$G$1</f>
        <v>0.00002618254545</v>
      </c>
      <c r="O465" s="8" t="s">
        <v>74</v>
      </c>
      <c r="P465" s="120">
        <f>$G$1</f>
        <v>0.00002618254545</v>
      </c>
      <c r="Q465" s="8" t="s">
        <v>74</v>
      </c>
      <c r="R465" s="120">
        <f>$G$1</f>
        <v>0.00002618254545</v>
      </c>
      <c r="S465" s="8" t="s">
        <v>74</v>
      </c>
      <c r="T465" s="120">
        <f>$G$1</f>
        <v>0.00002618254545</v>
      </c>
      <c r="U465" s="8" t="s">
        <v>74</v>
      </c>
      <c r="V465" s="120">
        <f>$G$1</f>
        <v>0.00002618254545</v>
      </c>
      <c r="W465" s="8" t="s">
        <v>74</v>
      </c>
      <c r="X465" s="120">
        <f>$G$1</f>
        <v>0.00002618254545</v>
      </c>
      <c r="Y465" s="8" t="s">
        <v>74</v>
      </c>
      <c r="Z465" s="120">
        <f>$G$1</f>
        <v>0.00002618254545</v>
      </c>
      <c r="AA465" s="8" t="s">
        <v>74</v>
      </c>
      <c r="AB465" s="120">
        <f>$G$1</f>
        <v>0.00002618254545</v>
      </c>
      <c r="AC465" s="8" t="s">
        <v>74</v>
      </c>
      <c r="AD465" s="120">
        <f>$G$1</f>
        <v>0.00002618254545</v>
      </c>
    </row>
    <row r="466">
      <c r="A466" s="55"/>
      <c r="B466" s="8" t="s">
        <v>76</v>
      </c>
      <c r="C466" s="40">
        <f>$C$5</f>
        <v>0.0000000003102407215</v>
      </c>
      <c r="D466" s="3"/>
      <c r="E466" s="3"/>
      <c r="F466" s="3"/>
      <c r="G466" s="3"/>
      <c r="H466" s="3"/>
      <c r="I466" s="3"/>
      <c r="J466" s="8"/>
      <c r="K466" s="3"/>
      <c r="L466" s="3"/>
      <c r="M466" s="3"/>
      <c r="N466" s="3"/>
      <c r="O466" s="3"/>
      <c r="P466" s="3"/>
      <c r="Q466" s="3"/>
      <c r="R466" s="3"/>
      <c r="S466" s="3"/>
      <c r="T466" s="3"/>
      <c r="U466" s="3"/>
      <c r="V466" s="3"/>
      <c r="W466" s="3"/>
      <c r="X466" s="3"/>
      <c r="Y466" s="3"/>
      <c r="Z466" s="3"/>
      <c r="AA466" s="3"/>
      <c r="AB466" s="3"/>
      <c r="AC466" s="3"/>
      <c r="AD466" s="3"/>
    </row>
    <row r="467">
      <c r="A467" s="55"/>
      <c r="B467" s="4" t="s">
        <v>77</v>
      </c>
      <c r="C467" s="46">
        <f>(E460-(E458*J462))-sum(C463:C466)</f>
        <v>0.1711956891</v>
      </c>
      <c r="D467" s="4" t="s">
        <v>77</v>
      </c>
      <c r="E467" s="45">
        <f>(E460-(J462*E458))-(sum(E463:E465))</f>
        <v>0.1715491559</v>
      </c>
      <c r="F467" s="8"/>
      <c r="G467" s="8"/>
      <c r="H467" s="4" t="s">
        <v>77</v>
      </c>
      <c r="I467" s="49">
        <f>(I462-(sum(I463:I465)*J352))</f>
        <v>-0.02919464297</v>
      </c>
      <c r="J467" s="3"/>
      <c r="K467" s="4" t="s">
        <v>77</v>
      </c>
      <c r="L467" s="49">
        <f>(L460-(sum(L463:L465)+($J462*L468)))</f>
        <v>0.1700909658</v>
      </c>
      <c r="M467" s="4" t="s">
        <v>77</v>
      </c>
      <c r="N467" s="49">
        <f>(N460-(sum(N463:N465)+($J462*N468)))</f>
        <v>0.1701092844</v>
      </c>
      <c r="O467" s="4" t="s">
        <v>77</v>
      </c>
      <c r="P467" s="49">
        <f>(P460-(sum(P463:P465)+($J462*P468)))</f>
        <v>0.1701276029</v>
      </c>
      <c r="Q467" s="4" t="s">
        <v>77</v>
      </c>
      <c r="R467" s="49">
        <f>(R460-(sum(R463:R465)+($J462*R468)))</f>
        <v>0.1701459215</v>
      </c>
      <c r="S467" s="4" t="s">
        <v>77</v>
      </c>
      <c r="T467" s="49">
        <f>(T460-(sum(T463:T465)+($J462*T468)))</f>
        <v>0.1701642401</v>
      </c>
      <c r="U467" s="4" t="s">
        <v>77</v>
      </c>
      <c r="V467" s="49">
        <f>(V460-(sum(V463:V465)+($J462*V468)))</f>
        <v>0.1701825586</v>
      </c>
      <c r="W467" s="4" t="s">
        <v>77</v>
      </c>
      <c r="X467" s="49">
        <f>(X460-(sum(X463:X465)+($J462*X468)))</f>
        <v>0.1702008772</v>
      </c>
      <c r="Y467" s="4" t="s">
        <v>77</v>
      </c>
      <c r="Z467" s="49">
        <f>(Z460-(sum(Z463:Z465)+($J462*Z468)))</f>
        <v>0.1702191958</v>
      </c>
      <c r="AA467" s="4" t="s">
        <v>77</v>
      </c>
      <c r="AB467" s="49">
        <f>(AB460-(sum(AB463:AB465)+($J462*AB468)))</f>
        <v>0.1702375143</v>
      </c>
      <c r="AC467" s="4" t="s">
        <v>77</v>
      </c>
      <c r="AD467" s="49">
        <f>(AD460-(sum(AD463:AD465)+($J462*AD468)))</f>
        <v>0.1702660045</v>
      </c>
    </row>
    <row r="468">
      <c r="A468" s="14">
        <f>A458+J462</f>
        <v>31498</v>
      </c>
      <c r="B468" s="8" t="s">
        <v>80</v>
      </c>
      <c r="C468" s="40">
        <f>($G$1*(((G463-G462)/G462)+1))</f>
        <v>0.0004058294545</v>
      </c>
      <c r="D468" s="8" t="s">
        <v>81</v>
      </c>
      <c r="E468" s="40">
        <f>$E$7</f>
        <v>0.00002618614835</v>
      </c>
      <c r="F468" s="3"/>
      <c r="G468" s="51"/>
      <c r="H468" s="3" t="s">
        <v>81</v>
      </c>
      <c r="I468" s="57">
        <f>$E$7</f>
        <v>0.00002618614835</v>
      </c>
      <c r="J468" s="60"/>
      <c r="K468" s="3" t="s">
        <v>81</v>
      </c>
      <c r="L468" s="120">
        <f>$E$7</f>
        <v>0.00002618614835</v>
      </c>
      <c r="M468" s="3" t="s">
        <v>81</v>
      </c>
      <c r="N468" s="120">
        <f>$E$7</f>
        <v>0.00002618614835</v>
      </c>
      <c r="O468" s="3" t="s">
        <v>81</v>
      </c>
      <c r="P468" s="120">
        <f>$E$7</f>
        <v>0.00002618614835</v>
      </c>
      <c r="Q468" s="3" t="s">
        <v>81</v>
      </c>
      <c r="R468" s="120">
        <f>$E$7</f>
        <v>0.00002618614835</v>
      </c>
      <c r="S468" s="3" t="s">
        <v>81</v>
      </c>
      <c r="T468" s="120">
        <f>$E$7</f>
        <v>0.00002618614835</v>
      </c>
      <c r="U468" s="3" t="s">
        <v>81</v>
      </c>
      <c r="V468" s="120">
        <f>$E$7</f>
        <v>0.00002618614835</v>
      </c>
      <c r="W468" s="3" t="s">
        <v>81</v>
      </c>
      <c r="X468" s="120">
        <f>$E$7</f>
        <v>0.00002618614835</v>
      </c>
      <c r="Y468" s="3" t="s">
        <v>81</v>
      </c>
      <c r="Z468" s="120">
        <f>$E$7</f>
        <v>0.00002618614835</v>
      </c>
      <c r="AA468" s="3" t="s">
        <v>81</v>
      </c>
      <c r="AB468" s="120">
        <f>$E$7</f>
        <v>0.00002618614835</v>
      </c>
      <c r="AC468" s="3" t="s">
        <v>81</v>
      </c>
      <c r="AD468" s="120">
        <f>$E$7</f>
        <v>0.00002618614835</v>
      </c>
    </row>
    <row r="469">
      <c r="B469" s="8" t="s">
        <v>82</v>
      </c>
      <c r="C469" s="40">
        <f>$G$1+((128*5E-11)*(G463-1))</f>
        <v>0.00002637454545</v>
      </c>
      <c r="D469" s="3"/>
      <c r="E469" s="3"/>
      <c r="F469" s="3"/>
      <c r="G469" s="3"/>
      <c r="H469" s="8"/>
      <c r="I469" s="3"/>
      <c r="J469" s="8"/>
      <c r="K469" s="8"/>
      <c r="L469" s="3"/>
      <c r="M469" s="8"/>
      <c r="N469" s="3"/>
      <c r="O469" s="8"/>
      <c r="P469" s="3"/>
      <c r="Q469" s="8"/>
      <c r="R469" s="3"/>
      <c r="S469" s="8"/>
      <c r="T469" s="3"/>
      <c r="U469" s="8"/>
      <c r="V469" s="3"/>
      <c r="W469" s="8"/>
      <c r="X469" s="3"/>
      <c r="Y469" s="8"/>
      <c r="Z469" s="3"/>
      <c r="AA469" s="8"/>
      <c r="AB469" s="3"/>
      <c r="AC469" s="8"/>
      <c r="AD469" s="3"/>
    </row>
    <row r="470">
      <c r="B470" s="4" t="s">
        <v>77</v>
      </c>
      <c r="C470" s="49">
        <f>C467-(sum(C468:C469))</f>
        <v>0.1707634851</v>
      </c>
      <c r="D470" s="4" t="s">
        <v>77</v>
      </c>
      <c r="E470" s="49">
        <f>E467-$E$7</f>
        <v>0.1715229697</v>
      </c>
      <c r="F470" s="8"/>
      <c r="G470" s="3"/>
      <c r="H470" s="61" t="s">
        <v>77</v>
      </c>
      <c r="I470" s="49">
        <f>I467-$E$7</f>
        <v>-0.02922082912</v>
      </c>
      <c r="J470" s="60">
        <f>I470-(I468*42)</f>
        <v>-0.03032064735</v>
      </c>
      <c r="K470" s="61" t="s">
        <v>77</v>
      </c>
      <c r="L470" s="49">
        <f>L467-$E$7</f>
        <v>0.1700647796</v>
      </c>
      <c r="M470" s="61" t="s">
        <v>77</v>
      </c>
      <c r="N470" s="49">
        <f>N467-$E$7</f>
        <v>0.1700830982</v>
      </c>
      <c r="O470" s="61" t="s">
        <v>77</v>
      </c>
      <c r="P470" s="49">
        <f>P467-$E$7</f>
        <v>0.1701014168</v>
      </c>
      <c r="Q470" s="61" t="s">
        <v>77</v>
      </c>
      <c r="R470" s="49">
        <f>R467-$E$7</f>
        <v>0.1701197353</v>
      </c>
      <c r="S470" s="61" t="s">
        <v>77</v>
      </c>
      <c r="T470" s="49">
        <f>T467-$E$7</f>
        <v>0.1701380539</v>
      </c>
      <c r="U470" s="61" t="s">
        <v>77</v>
      </c>
      <c r="V470" s="49">
        <f>V467-$E$7</f>
        <v>0.1701563725</v>
      </c>
      <c r="W470" s="61" t="s">
        <v>77</v>
      </c>
      <c r="X470" s="49">
        <f>X467-$E$7</f>
        <v>0.1701746911</v>
      </c>
      <c r="Y470" s="61" t="s">
        <v>77</v>
      </c>
      <c r="Z470" s="49">
        <f>Z467-$E$7</f>
        <v>0.1701930096</v>
      </c>
      <c r="AA470" s="61" t="s">
        <v>77</v>
      </c>
      <c r="AB470" s="49">
        <f>AB467-$E$7</f>
        <v>0.1702113282</v>
      </c>
      <c r="AC470" s="61" t="s">
        <v>77</v>
      </c>
      <c r="AD470" s="49">
        <f>AD467-$E$7</f>
        <v>0.1702398183</v>
      </c>
    </row>
    <row r="471">
      <c r="J471" s="24" t="s">
        <v>86</v>
      </c>
      <c r="K471" s="24">
        <f>G462+K461</f>
        <v>171</v>
      </c>
    </row>
    <row r="472">
      <c r="A472" s="55"/>
      <c r="B472" s="35" t="s">
        <v>64</v>
      </c>
      <c r="C472" s="3"/>
      <c r="D472" s="4" t="s">
        <v>65</v>
      </c>
      <c r="E472" s="54"/>
      <c r="F472" s="8" t="s">
        <v>70</v>
      </c>
      <c r="G472" s="16">
        <f>ROUND(0.05*G473,0)</f>
        <v>1</v>
      </c>
      <c r="H472" s="98" t="s">
        <v>124</v>
      </c>
      <c r="I472" s="36">
        <f>C470-(J472*sum(C468:C469))</f>
        <v>0.0004751091212</v>
      </c>
      <c r="J472" s="11">
        <v>394.0</v>
      </c>
      <c r="K472" s="98" t="s">
        <v>122</v>
      </c>
      <c r="L472" s="36"/>
      <c r="M472" s="98" t="s">
        <v>121</v>
      </c>
      <c r="N472" s="36"/>
      <c r="O472" s="98" t="s">
        <v>112</v>
      </c>
      <c r="P472" s="36"/>
      <c r="Q472" s="98" t="s">
        <v>111</v>
      </c>
      <c r="R472" s="36"/>
      <c r="S472" s="98" t="s">
        <v>110</v>
      </c>
      <c r="T472" s="36"/>
      <c r="U472" s="98" t="s">
        <v>109</v>
      </c>
      <c r="V472" s="36"/>
      <c r="W472" s="98" t="s">
        <v>108</v>
      </c>
      <c r="X472" s="36"/>
      <c r="Y472" s="98" t="s">
        <v>107</v>
      </c>
      <c r="Z472" s="36"/>
      <c r="AA472" s="98" t="s">
        <v>105</v>
      </c>
      <c r="AB472" s="36"/>
      <c r="AC472" s="4" t="s">
        <v>84</v>
      </c>
      <c r="AD472" s="36"/>
    </row>
    <row r="473">
      <c r="A473" s="55"/>
      <c r="B473" s="8" t="s">
        <v>69</v>
      </c>
      <c r="C473" s="40">
        <f>$G$1</f>
        <v>0.00002618254545</v>
      </c>
      <c r="D473" s="8" t="s">
        <v>69</v>
      </c>
      <c r="E473" s="99">
        <f>$E$2</f>
        <v>0.00002618254545</v>
      </c>
      <c r="F473" s="8" t="s">
        <v>73</v>
      </c>
      <c r="G473" s="92">
        <f>200-K471</f>
        <v>29</v>
      </c>
      <c r="H473" s="3" t="s">
        <v>69</v>
      </c>
      <c r="I473" s="57">
        <f>$E$2</f>
        <v>0.00002618254545</v>
      </c>
      <c r="J473" s="3"/>
      <c r="K473" s="3" t="s">
        <v>69</v>
      </c>
      <c r="L473" s="120">
        <f>$E$2</f>
        <v>0.00002618254545</v>
      </c>
      <c r="M473" s="3" t="s">
        <v>69</v>
      </c>
      <c r="N473" s="120">
        <f>$E$2</f>
        <v>0.00002618254545</v>
      </c>
      <c r="O473" s="3" t="s">
        <v>69</v>
      </c>
      <c r="P473" s="120">
        <f>$E$2</f>
        <v>0.00002618254545</v>
      </c>
      <c r="Q473" s="3" t="s">
        <v>69</v>
      </c>
      <c r="R473" s="120">
        <f>$E$2</f>
        <v>0.00002618254545</v>
      </c>
      <c r="S473" s="3" t="s">
        <v>69</v>
      </c>
      <c r="T473" s="120">
        <f>$E$2</f>
        <v>0.00002618254545</v>
      </c>
      <c r="U473" s="3" t="s">
        <v>69</v>
      </c>
      <c r="V473" s="120">
        <f>$E$2</f>
        <v>0.00002618254545</v>
      </c>
      <c r="W473" s="3" t="s">
        <v>69</v>
      </c>
      <c r="X473" s="120">
        <f>$E$2</f>
        <v>0.00002618254545</v>
      </c>
      <c r="Y473" s="3" t="s">
        <v>69</v>
      </c>
      <c r="Z473" s="120">
        <f>$E$2</f>
        <v>0.00002618254545</v>
      </c>
      <c r="AA473" s="3" t="s">
        <v>69</v>
      </c>
      <c r="AB473" s="120">
        <f>$E$2</f>
        <v>0.00002618254545</v>
      </c>
      <c r="AC473" s="3" t="s">
        <v>69</v>
      </c>
      <c r="AD473" s="120">
        <f>$E$2</f>
        <v>0.00002618254545</v>
      </c>
    </row>
    <row r="474">
      <c r="B474" s="8" t="s">
        <v>72</v>
      </c>
      <c r="C474" s="40">
        <f>($G$1*((G473-G472)/G472))*$G$5</f>
        <v>0.0000000043433701</v>
      </c>
      <c r="D474" s="8" t="s">
        <v>72</v>
      </c>
      <c r="E474" s="99">
        <f>$E$3</f>
        <v>0.0000000001551203607</v>
      </c>
      <c r="F474" s="58" t="s">
        <v>75</v>
      </c>
      <c r="G474" s="59">
        <f>sum(C473:C476)+sum(C478:C479)</f>
        <v>0.001544954035</v>
      </c>
      <c r="H474" s="3" t="s">
        <v>72</v>
      </c>
      <c r="I474" s="57">
        <f>$E$3</f>
        <v>0.0000000001551203607</v>
      </c>
      <c r="J474" s="3"/>
      <c r="K474" s="3" t="s">
        <v>72</v>
      </c>
      <c r="L474" s="120">
        <f>$E$3</f>
        <v>0.0000000001551203607</v>
      </c>
      <c r="M474" s="3" t="s">
        <v>72</v>
      </c>
      <c r="N474" s="120">
        <f>$E$3</f>
        <v>0.0000000001551203607</v>
      </c>
      <c r="O474" s="3" t="s">
        <v>72</v>
      </c>
      <c r="P474" s="120">
        <f>$E$3</f>
        <v>0.0000000001551203607</v>
      </c>
      <c r="Q474" s="3" t="s">
        <v>72</v>
      </c>
      <c r="R474" s="120">
        <f>$E$3</f>
        <v>0.0000000001551203607</v>
      </c>
      <c r="S474" s="3" t="s">
        <v>72</v>
      </c>
      <c r="T474" s="120">
        <f>$E$3</f>
        <v>0.0000000001551203607</v>
      </c>
      <c r="U474" s="3" t="s">
        <v>72</v>
      </c>
      <c r="V474" s="120">
        <f>$E$3</f>
        <v>0.0000000001551203607</v>
      </c>
      <c r="W474" s="3" t="s">
        <v>72</v>
      </c>
      <c r="X474" s="120">
        <f>$E$3</f>
        <v>0.0000000001551203607</v>
      </c>
      <c r="Y474" s="3" t="s">
        <v>72</v>
      </c>
      <c r="Z474" s="120">
        <f>$E$3</f>
        <v>0.0000000001551203607</v>
      </c>
      <c r="AA474" s="3" t="s">
        <v>72</v>
      </c>
      <c r="AB474" s="120">
        <f>$E$3</f>
        <v>0.0000000001551203607</v>
      </c>
      <c r="AC474" s="3" t="s">
        <v>72</v>
      </c>
      <c r="AD474" s="120">
        <f>$E$3</f>
        <v>0.0000000001551203607</v>
      </c>
    </row>
    <row r="475">
      <c r="A475" s="55"/>
      <c r="B475" s="8" t="s">
        <v>74</v>
      </c>
      <c r="C475" s="40">
        <f>($G$1*((G473-G472)/G472))</f>
        <v>0.0007331112727</v>
      </c>
      <c r="D475" s="8" t="s">
        <v>74</v>
      </c>
      <c r="E475" s="40">
        <f>$G$1</f>
        <v>0.00002618254545</v>
      </c>
      <c r="F475" s="8"/>
      <c r="G475" s="3"/>
      <c r="H475" s="8" t="s">
        <v>74</v>
      </c>
      <c r="I475" s="57">
        <f>$G$1</f>
        <v>0.00002618254545</v>
      </c>
      <c r="J475" s="3"/>
      <c r="K475" s="8" t="s">
        <v>74</v>
      </c>
      <c r="L475" s="120">
        <f>$G$1</f>
        <v>0.00002618254545</v>
      </c>
      <c r="M475" s="8" t="s">
        <v>74</v>
      </c>
      <c r="N475" s="120">
        <f>$G$1</f>
        <v>0.00002618254545</v>
      </c>
      <c r="O475" s="8" t="s">
        <v>74</v>
      </c>
      <c r="P475" s="120">
        <f>$G$1</f>
        <v>0.00002618254545</v>
      </c>
      <c r="Q475" s="8" t="s">
        <v>74</v>
      </c>
      <c r="R475" s="120">
        <f>$G$1</f>
        <v>0.00002618254545</v>
      </c>
      <c r="S475" s="8" t="s">
        <v>74</v>
      </c>
      <c r="T475" s="120">
        <f>$G$1</f>
        <v>0.00002618254545</v>
      </c>
      <c r="U475" s="8" t="s">
        <v>74</v>
      </c>
      <c r="V475" s="120">
        <f>$G$1</f>
        <v>0.00002618254545</v>
      </c>
      <c r="W475" s="8" t="s">
        <v>74</v>
      </c>
      <c r="X475" s="120">
        <f>$G$1</f>
        <v>0.00002618254545</v>
      </c>
      <c r="Y475" s="8" t="s">
        <v>74</v>
      </c>
      <c r="Z475" s="120">
        <f>$G$1</f>
        <v>0.00002618254545</v>
      </c>
      <c r="AA475" s="8" t="s">
        <v>74</v>
      </c>
      <c r="AB475" s="120">
        <f>$G$1</f>
        <v>0.00002618254545</v>
      </c>
      <c r="AC475" s="8" t="s">
        <v>74</v>
      </c>
      <c r="AD475" s="120">
        <f>$G$1</f>
        <v>0.00002618254545</v>
      </c>
    </row>
    <row r="476">
      <c r="A476" s="55"/>
      <c r="B476" s="8" t="s">
        <v>76</v>
      </c>
      <c r="C476" s="40">
        <f>$C$5</f>
        <v>0.0000000003102407215</v>
      </c>
      <c r="D476" s="3"/>
      <c r="E476" s="3"/>
      <c r="F476" s="3"/>
      <c r="G476" s="3"/>
      <c r="H476" s="3"/>
      <c r="I476" s="3"/>
      <c r="J476" s="8"/>
      <c r="K476" s="3"/>
      <c r="L476" s="3"/>
      <c r="M476" s="3"/>
      <c r="N476" s="3"/>
      <c r="O476" s="3"/>
      <c r="P476" s="3"/>
      <c r="Q476" s="3"/>
      <c r="R476" s="3"/>
      <c r="S476" s="3"/>
      <c r="T476" s="3"/>
      <c r="U476" s="3"/>
      <c r="V476" s="3"/>
      <c r="W476" s="3"/>
      <c r="X476" s="3"/>
      <c r="Y476" s="3"/>
      <c r="Z476" s="3"/>
      <c r="AA476" s="3"/>
      <c r="AB476" s="3"/>
      <c r="AC476" s="3"/>
      <c r="AD476" s="3"/>
    </row>
    <row r="477">
      <c r="A477" s="55"/>
      <c r="B477" s="4" t="s">
        <v>77</v>
      </c>
      <c r="C477" s="46">
        <f>(E470-(E468*J472))-sum(C473:C476)</f>
        <v>0.1604463288</v>
      </c>
      <c r="D477" s="4" t="s">
        <v>77</v>
      </c>
      <c r="E477" s="45">
        <f>(E470-(J472*E468))-(sum(E473:E475))</f>
        <v>0.161153262</v>
      </c>
      <c r="F477" s="8"/>
      <c r="G477" s="8"/>
      <c r="H477" s="4" t="s">
        <v>77</v>
      </c>
      <c r="I477" s="49">
        <f>(I472-(sum(I473:I475)*J362))</f>
        <v>-0.0295825421</v>
      </c>
      <c r="J477" s="3"/>
      <c r="K477" s="4" t="s">
        <v>77</v>
      </c>
      <c r="L477" s="49">
        <f>(L470-(sum(L473:L475)+($J472*L478)))</f>
        <v>0.1596950719</v>
      </c>
      <c r="M477" s="4" t="s">
        <v>77</v>
      </c>
      <c r="N477" s="49">
        <f>(N470-(sum(N473:N475)+($J472*N478)))</f>
        <v>0.1597133905</v>
      </c>
      <c r="O477" s="4" t="s">
        <v>77</v>
      </c>
      <c r="P477" s="49">
        <f>(P470-(sum(P473:P475)+($J472*P478)))</f>
        <v>0.1597317091</v>
      </c>
      <c r="Q477" s="4" t="s">
        <v>77</v>
      </c>
      <c r="R477" s="49">
        <f>(R470-(sum(R473:R475)+($J472*R478)))</f>
        <v>0.1597500277</v>
      </c>
      <c r="S477" s="4" t="s">
        <v>77</v>
      </c>
      <c r="T477" s="49">
        <f>(T470-(sum(T473:T475)+($J472*T478)))</f>
        <v>0.1597683462</v>
      </c>
      <c r="U477" s="4" t="s">
        <v>77</v>
      </c>
      <c r="V477" s="49">
        <f>(V470-(sum(V473:V475)+($J472*V478)))</f>
        <v>0.1597866648</v>
      </c>
      <c r="W477" s="4" t="s">
        <v>77</v>
      </c>
      <c r="X477" s="49">
        <f>(X470-(sum(X473:X475)+($J472*X478)))</f>
        <v>0.1598049834</v>
      </c>
      <c r="Y477" s="4" t="s">
        <v>77</v>
      </c>
      <c r="Z477" s="49">
        <f>(Z470-(sum(Z473:Z475)+($J472*Z478)))</f>
        <v>0.1598233019</v>
      </c>
      <c r="AA477" s="4" t="s">
        <v>77</v>
      </c>
      <c r="AB477" s="49">
        <f>(AB470-(sum(AB473:AB475)+($J472*AB478)))</f>
        <v>0.1598416205</v>
      </c>
      <c r="AC477" s="4" t="s">
        <v>77</v>
      </c>
      <c r="AD477" s="49">
        <f>(AD470-(sum(AD473:AD475)+($J472*AD478)))</f>
        <v>0.1598701106</v>
      </c>
    </row>
    <row r="478">
      <c r="A478" s="14">
        <f>A468+J472</f>
        <v>31892</v>
      </c>
      <c r="B478" s="8" t="s">
        <v>80</v>
      </c>
      <c r="C478" s="40">
        <f>($G$1*(((G473-G472)/G472)+1))</f>
        <v>0.0007592938182</v>
      </c>
      <c r="D478" s="8" t="s">
        <v>81</v>
      </c>
      <c r="E478" s="40">
        <f>$E$7</f>
        <v>0.00002618614835</v>
      </c>
      <c r="F478" s="3"/>
      <c r="G478" s="51"/>
      <c r="H478" s="3" t="s">
        <v>81</v>
      </c>
      <c r="I478" s="57">
        <f>$E$7</f>
        <v>0.00002618614835</v>
      </c>
      <c r="J478" s="60"/>
      <c r="K478" s="3" t="s">
        <v>81</v>
      </c>
      <c r="L478" s="120">
        <f>$E$7</f>
        <v>0.00002618614835</v>
      </c>
      <c r="M478" s="3" t="s">
        <v>81</v>
      </c>
      <c r="N478" s="120">
        <f>$E$7</f>
        <v>0.00002618614835</v>
      </c>
      <c r="O478" s="3" t="s">
        <v>81</v>
      </c>
      <c r="P478" s="120">
        <f>$E$7</f>
        <v>0.00002618614835</v>
      </c>
      <c r="Q478" s="3" t="s">
        <v>81</v>
      </c>
      <c r="R478" s="120">
        <f>$E$7</f>
        <v>0.00002618614835</v>
      </c>
      <c r="S478" s="3" t="s">
        <v>81</v>
      </c>
      <c r="T478" s="120">
        <f>$E$7</f>
        <v>0.00002618614835</v>
      </c>
      <c r="U478" s="3" t="s">
        <v>81</v>
      </c>
      <c r="V478" s="120">
        <f>$E$7</f>
        <v>0.00002618614835</v>
      </c>
      <c r="W478" s="3" t="s">
        <v>81</v>
      </c>
      <c r="X478" s="120">
        <f>$E$7</f>
        <v>0.00002618614835</v>
      </c>
      <c r="Y478" s="3" t="s">
        <v>81</v>
      </c>
      <c r="Z478" s="120">
        <f>$E$7</f>
        <v>0.00002618614835</v>
      </c>
      <c r="AA478" s="3" t="s">
        <v>81</v>
      </c>
      <c r="AB478" s="120">
        <f>$E$7</f>
        <v>0.00002618614835</v>
      </c>
      <c r="AC478" s="3" t="s">
        <v>81</v>
      </c>
      <c r="AD478" s="120">
        <f>$E$7</f>
        <v>0.00002618614835</v>
      </c>
    </row>
    <row r="479">
      <c r="B479" s="8" t="s">
        <v>82</v>
      </c>
      <c r="C479" s="40">
        <f>$G$1+((128*5E-11)*(G473-1))</f>
        <v>0.00002636174545</v>
      </c>
      <c r="D479" s="3"/>
      <c r="E479" s="3"/>
      <c r="F479" s="3"/>
      <c r="G479" s="3"/>
      <c r="H479" s="8"/>
      <c r="I479" s="3"/>
      <c r="J479" s="8"/>
      <c r="K479" s="8"/>
      <c r="L479" s="3"/>
      <c r="M479" s="8"/>
      <c r="N479" s="3"/>
      <c r="O479" s="8"/>
      <c r="P479" s="3"/>
      <c r="Q479" s="8"/>
      <c r="R479" s="3"/>
      <c r="S479" s="8"/>
      <c r="T479" s="3"/>
      <c r="U479" s="8"/>
      <c r="V479" s="3"/>
      <c r="W479" s="8"/>
      <c r="X479" s="3"/>
      <c r="Y479" s="8"/>
      <c r="Z479" s="3"/>
      <c r="AA479" s="8"/>
      <c r="AB479" s="3"/>
      <c r="AC479" s="8"/>
      <c r="AD479" s="3"/>
    </row>
    <row r="480">
      <c r="B480" s="4" t="s">
        <v>77</v>
      </c>
      <c r="C480" s="49">
        <f>C477-(sum(C478:C479))</f>
        <v>0.1596606733</v>
      </c>
      <c r="D480" s="4" t="s">
        <v>77</v>
      </c>
      <c r="E480" s="49">
        <f>E477-$E$7</f>
        <v>0.1611270759</v>
      </c>
      <c r="F480" s="8"/>
      <c r="G480" s="3"/>
      <c r="H480" s="61" t="s">
        <v>77</v>
      </c>
      <c r="I480" s="49">
        <f>I477-$E$7</f>
        <v>-0.02960872825</v>
      </c>
      <c r="J480" s="60">
        <f>I480-(I478*42)</f>
        <v>-0.03070854648</v>
      </c>
      <c r="K480" s="61" t="s">
        <v>77</v>
      </c>
      <c r="L480" s="49">
        <f>L477-$E$7</f>
        <v>0.1596688858</v>
      </c>
      <c r="M480" s="61" t="s">
        <v>77</v>
      </c>
      <c r="N480" s="49">
        <f>N477-$E$7</f>
        <v>0.1596872044</v>
      </c>
      <c r="O480" s="61" t="s">
        <v>77</v>
      </c>
      <c r="P480" s="49">
        <f>P477-$E$7</f>
        <v>0.1597055229</v>
      </c>
      <c r="Q480" s="61" t="s">
        <v>77</v>
      </c>
      <c r="R480" s="49">
        <f>R477-$E$7</f>
        <v>0.1597238415</v>
      </c>
      <c r="S480" s="61" t="s">
        <v>77</v>
      </c>
      <c r="T480" s="49">
        <f>T477-$E$7</f>
        <v>0.1597421601</v>
      </c>
      <c r="U480" s="61" t="s">
        <v>77</v>
      </c>
      <c r="V480" s="49">
        <f>V477-$E$7</f>
        <v>0.1597604786</v>
      </c>
      <c r="W480" s="61" t="s">
        <v>77</v>
      </c>
      <c r="X480" s="49">
        <f>X477-$E$7</f>
        <v>0.1597787972</v>
      </c>
      <c r="Y480" s="61" t="s">
        <v>77</v>
      </c>
      <c r="Z480" s="49">
        <f>Z477-$E$7</f>
        <v>0.1597971158</v>
      </c>
      <c r="AA480" s="61" t="s">
        <v>77</v>
      </c>
      <c r="AB480" s="49">
        <f>AB477-$E$7</f>
        <v>0.1598154343</v>
      </c>
      <c r="AC480" s="61" t="s">
        <v>77</v>
      </c>
      <c r="AD480" s="49">
        <f>AD477-$E$7</f>
        <v>0.1598439245</v>
      </c>
    </row>
    <row r="481">
      <c r="J481" s="24" t="s">
        <v>86</v>
      </c>
      <c r="K481" s="24">
        <f>G472+K471</f>
        <v>172</v>
      </c>
    </row>
    <row r="482">
      <c r="A482" s="55"/>
      <c r="B482" s="35" t="s">
        <v>64</v>
      </c>
      <c r="C482" s="3"/>
      <c r="D482" s="4" t="s">
        <v>65</v>
      </c>
      <c r="E482" s="54"/>
      <c r="F482" s="8" t="s">
        <v>70</v>
      </c>
      <c r="G482" s="16">
        <f>ROUND(0.05*G483,0)</f>
        <v>1</v>
      </c>
      <c r="H482" s="98" t="s">
        <v>124</v>
      </c>
      <c r="I482" s="36">
        <f>C480-(J482*sum(C478:C479))</f>
        <v>0.0009582493992</v>
      </c>
      <c r="J482" s="11">
        <v>202.0</v>
      </c>
      <c r="K482" s="98" t="s">
        <v>122</v>
      </c>
      <c r="L482" s="36"/>
      <c r="M482" s="98" t="s">
        <v>121</v>
      </c>
      <c r="N482" s="36"/>
      <c r="O482" s="98" t="s">
        <v>112</v>
      </c>
      <c r="P482" s="36"/>
      <c r="Q482" s="98" t="s">
        <v>111</v>
      </c>
      <c r="R482" s="36"/>
      <c r="S482" s="98" t="s">
        <v>110</v>
      </c>
      <c r="T482" s="36"/>
      <c r="U482" s="98" t="s">
        <v>109</v>
      </c>
      <c r="V482" s="36"/>
      <c r="W482" s="98" t="s">
        <v>108</v>
      </c>
      <c r="X482" s="36"/>
      <c r="Y482" s="98" t="s">
        <v>107</v>
      </c>
      <c r="Z482" s="36"/>
      <c r="AA482" s="98" t="s">
        <v>105</v>
      </c>
      <c r="AB482" s="36"/>
      <c r="AC482" s="4" t="s">
        <v>84</v>
      </c>
      <c r="AD482" s="36"/>
    </row>
    <row r="483">
      <c r="A483" s="55"/>
      <c r="B483" s="8" t="s">
        <v>69</v>
      </c>
      <c r="C483" s="40">
        <f>$G$1</f>
        <v>0.00002618254545</v>
      </c>
      <c r="D483" s="8" t="s">
        <v>69</v>
      </c>
      <c r="E483" s="99">
        <f>$E$2</f>
        <v>0.00002618254545</v>
      </c>
      <c r="F483" s="8" t="s">
        <v>73</v>
      </c>
      <c r="G483" s="92">
        <f>200-K481</f>
        <v>28</v>
      </c>
      <c r="H483" s="3" t="s">
        <v>69</v>
      </c>
      <c r="I483" s="57">
        <f>$E$2</f>
        <v>0.00002618254545</v>
      </c>
      <c r="J483" s="3"/>
      <c r="K483" s="3" t="s">
        <v>69</v>
      </c>
      <c r="L483" s="120">
        <f>$E$2</f>
        <v>0.00002618254545</v>
      </c>
      <c r="M483" s="3" t="s">
        <v>69</v>
      </c>
      <c r="N483" s="120">
        <f>$E$2</f>
        <v>0.00002618254545</v>
      </c>
      <c r="O483" s="3" t="s">
        <v>69</v>
      </c>
      <c r="P483" s="120">
        <f>$E$2</f>
        <v>0.00002618254545</v>
      </c>
      <c r="Q483" s="3" t="s">
        <v>69</v>
      </c>
      <c r="R483" s="120">
        <f>$E$2</f>
        <v>0.00002618254545</v>
      </c>
      <c r="S483" s="3" t="s">
        <v>69</v>
      </c>
      <c r="T483" s="120">
        <f>$E$2</f>
        <v>0.00002618254545</v>
      </c>
      <c r="U483" s="3" t="s">
        <v>69</v>
      </c>
      <c r="V483" s="120">
        <f>$E$2</f>
        <v>0.00002618254545</v>
      </c>
      <c r="W483" s="3" t="s">
        <v>69</v>
      </c>
      <c r="X483" s="120">
        <f>$E$2</f>
        <v>0.00002618254545</v>
      </c>
      <c r="Y483" s="3" t="s">
        <v>69</v>
      </c>
      <c r="Z483" s="120">
        <f>$E$2</f>
        <v>0.00002618254545</v>
      </c>
      <c r="AA483" s="3" t="s">
        <v>69</v>
      </c>
      <c r="AB483" s="120">
        <f>$E$2</f>
        <v>0.00002618254545</v>
      </c>
      <c r="AC483" s="3" t="s">
        <v>69</v>
      </c>
      <c r="AD483" s="120">
        <f>$E$2</f>
        <v>0.00002618254545</v>
      </c>
    </row>
    <row r="484">
      <c r="B484" s="8" t="s">
        <v>72</v>
      </c>
      <c r="C484" s="40">
        <f>($G$1*((G483-G482)/G482))*$G$5</f>
        <v>0.00000000418824974</v>
      </c>
      <c r="D484" s="8" t="s">
        <v>72</v>
      </c>
      <c r="E484" s="99">
        <f>$E$3</f>
        <v>0.0000000001551203607</v>
      </c>
      <c r="F484" s="58" t="s">
        <v>75</v>
      </c>
      <c r="G484" s="59">
        <f>sum(C483:C486)+sum(C488:C489)</f>
        <v>0.001492582389</v>
      </c>
      <c r="H484" s="3" t="s">
        <v>72</v>
      </c>
      <c r="I484" s="57">
        <f>$E$3</f>
        <v>0.0000000001551203607</v>
      </c>
      <c r="J484" s="3"/>
      <c r="K484" s="3" t="s">
        <v>72</v>
      </c>
      <c r="L484" s="120">
        <f>$E$3</f>
        <v>0.0000000001551203607</v>
      </c>
      <c r="M484" s="3" t="s">
        <v>72</v>
      </c>
      <c r="N484" s="120">
        <f>$E$3</f>
        <v>0.0000000001551203607</v>
      </c>
      <c r="O484" s="3" t="s">
        <v>72</v>
      </c>
      <c r="P484" s="120">
        <f>$E$3</f>
        <v>0.0000000001551203607</v>
      </c>
      <c r="Q484" s="3" t="s">
        <v>72</v>
      </c>
      <c r="R484" s="120">
        <f>$E$3</f>
        <v>0.0000000001551203607</v>
      </c>
      <c r="S484" s="3" t="s">
        <v>72</v>
      </c>
      <c r="T484" s="120">
        <f>$E$3</f>
        <v>0.0000000001551203607</v>
      </c>
      <c r="U484" s="3" t="s">
        <v>72</v>
      </c>
      <c r="V484" s="120">
        <f>$E$3</f>
        <v>0.0000000001551203607</v>
      </c>
      <c r="W484" s="3" t="s">
        <v>72</v>
      </c>
      <c r="X484" s="120">
        <f>$E$3</f>
        <v>0.0000000001551203607</v>
      </c>
      <c r="Y484" s="3" t="s">
        <v>72</v>
      </c>
      <c r="Z484" s="120">
        <f>$E$3</f>
        <v>0.0000000001551203607</v>
      </c>
      <c r="AA484" s="3" t="s">
        <v>72</v>
      </c>
      <c r="AB484" s="120">
        <f>$E$3</f>
        <v>0.0000000001551203607</v>
      </c>
      <c r="AC484" s="3" t="s">
        <v>72</v>
      </c>
      <c r="AD484" s="120">
        <f>$E$3</f>
        <v>0.0000000001551203607</v>
      </c>
    </row>
    <row r="485">
      <c r="A485" s="55"/>
      <c r="B485" s="8" t="s">
        <v>74</v>
      </c>
      <c r="C485" s="40">
        <f>($G$1*((G483-G482)/G482))</f>
        <v>0.0007069287273</v>
      </c>
      <c r="D485" s="8" t="s">
        <v>74</v>
      </c>
      <c r="E485" s="40">
        <f>$G$1</f>
        <v>0.00002618254545</v>
      </c>
      <c r="F485" s="8"/>
      <c r="G485" s="3"/>
      <c r="H485" s="8" t="s">
        <v>74</v>
      </c>
      <c r="I485" s="57">
        <f>$G$1</f>
        <v>0.00002618254545</v>
      </c>
      <c r="J485" s="3"/>
      <c r="K485" s="8" t="s">
        <v>74</v>
      </c>
      <c r="L485" s="120">
        <f>$G$1</f>
        <v>0.00002618254545</v>
      </c>
      <c r="M485" s="8" t="s">
        <v>74</v>
      </c>
      <c r="N485" s="120">
        <f>$G$1</f>
        <v>0.00002618254545</v>
      </c>
      <c r="O485" s="8" t="s">
        <v>74</v>
      </c>
      <c r="P485" s="120">
        <f>$G$1</f>
        <v>0.00002618254545</v>
      </c>
      <c r="Q485" s="8" t="s">
        <v>74</v>
      </c>
      <c r="R485" s="120">
        <f>$G$1</f>
        <v>0.00002618254545</v>
      </c>
      <c r="S485" s="8" t="s">
        <v>74</v>
      </c>
      <c r="T485" s="120">
        <f>$G$1</f>
        <v>0.00002618254545</v>
      </c>
      <c r="U485" s="8" t="s">
        <v>74</v>
      </c>
      <c r="V485" s="120">
        <f>$G$1</f>
        <v>0.00002618254545</v>
      </c>
      <c r="W485" s="8" t="s">
        <v>74</v>
      </c>
      <c r="X485" s="120">
        <f>$G$1</f>
        <v>0.00002618254545</v>
      </c>
      <c r="Y485" s="8" t="s">
        <v>74</v>
      </c>
      <c r="Z485" s="120">
        <f>$G$1</f>
        <v>0.00002618254545</v>
      </c>
      <c r="AA485" s="8" t="s">
        <v>74</v>
      </c>
      <c r="AB485" s="120">
        <f>$G$1</f>
        <v>0.00002618254545</v>
      </c>
      <c r="AC485" s="8" t="s">
        <v>74</v>
      </c>
      <c r="AD485" s="120">
        <f>$G$1</f>
        <v>0.00002618254545</v>
      </c>
    </row>
    <row r="486">
      <c r="A486" s="55"/>
      <c r="B486" s="8" t="s">
        <v>76</v>
      </c>
      <c r="C486" s="40">
        <f>$C$5</f>
        <v>0.0000000003102407215</v>
      </c>
      <c r="D486" s="3"/>
      <c r="E486" s="3"/>
      <c r="F486" s="3"/>
      <c r="G486" s="3"/>
      <c r="H486" s="3"/>
      <c r="I486" s="3"/>
      <c r="J486" s="8"/>
      <c r="K486" s="3"/>
      <c r="L486" s="3"/>
      <c r="M486" s="3"/>
      <c r="N486" s="3"/>
      <c r="O486" s="3"/>
      <c r="P486" s="3"/>
      <c r="Q486" s="3"/>
      <c r="R486" s="3"/>
      <c r="S486" s="3"/>
      <c r="T486" s="3"/>
      <c r="U486" s="3"/>
      <c r="V486" s="3"/>
      <c r="W486" s="3"/>
      <c r="X486" s="3"/>
      <c r="Y486" s="3"/>
      <c r="Z486" s="3"/>
      <c r="AA486" s="3"/>
      <c r="AB486" s="3"/>
      <c r="AC486" s="3"/>
      <c r="AD486" s="3"/>
    </row>
    <row r="487">
      <c r="A487" s="55"/>
      <c r="B487" s="4" t="s">
        <v>77</v>
      </c>
      <c r="C487" s="46">
        <f>(E480-(E478*J482))-sum(C483:C486)</f>
        <v>0.1551043582</v>
      </c>
      <c r="D487" s="4" t="s">
        <v>77</v>
      </c>
      <c r="E487" s="45">
        <f>(E480-(J482*E478))-(sum(E483:E485))</f>
        <v>0.1557851087</v>
      </c>
      <c r="F487" s="8"/>
      <c r="G487" s="8"/>
      <c r="H487" s="4" t="s">
        <v>77</v>
      </c>
      <c r="I487" s="49">
        <f>(I482-(sum(I483:I485)*J372))</f>
        <v>-0.02909940182</v>
      </c>
      <c r="J487" s="3"/>
      <c r="K487" s="4" t="s">
        <v>77</v>
      </c>
      <c r="L487" s="49">
        <f>(L480-(sum(L483:L485)+($J482*L488)))</f>
        <v>0.1543269186</v>
      </c>
      <c r="M487" s="4" t="s">
        <v>77</v>
      </c>
      <c r="N487" s="49">
        <f>(N480-(sum(N483:N485)+($J482*N488)))</f>
        <v>0.1543452372</v>
      </c>
      <c r="O487" s="4" t="s">
        <v>77</v>
      </c>
      <c r="P487" s="49">
        <f>(P480-(sum(P483:P485)+($J482*P488)))</f>
        <v>0.1543635557</v>
      </c>
      <c r="Q487" s="4" t="s">
        <v>77</v>
      </c>
      <c r="R487" s="49">
        <f>(R480-(sum(R483:R485)+($J482*R488)))</f>
        <v>0.1543818743</v>
      </c>
      <c r="S487" s="4" t="s">
        <v>77</v>
      </c>
      <c r="T487" s="49">
        <f>(T480-(sum(T483:T485)+($J482*T488)))</f>
        <v>0.1544001929</v>
      </c>
      <c r="U487" s="4" t="s">
        <v>77</v>
      </c>
      <c r="V487" s="49">
        <f>(V480-(sum(V483:V485)+($J482*V488)))</f>
        <v>0.1544185114</v>
      </c>
      <c r="W487" s="4" t="s">
        <v>77</v>
      </c>
      <c r="X487" s="49">
        <f>(X480-(sum(X483:X485)+($J482*X488)))</f>
        <v>0.15443683</v>
      </c>
      <c r="Y487" s="4" t="s">
        <v>77</v>
      </c>
      <c r="Z487" s="49">
        <f>(Z480-(sum(Z483:Z485)+($J482*Z488)))</f>
        <v>0.1544551486</v>
      </c>
      <c r="AA487" s="4" t="s">
        <v>77</v>
      </c>
      <c r="AB487" s="49">
        <f>(AB480-(sum(AB483:AB485)+($J482*AB488)))</f>
        <v>0.1544734671</v>
      </c>
      <c r="AC487" s="4" t="s">
        <v>77</v>
      </c>
      <c r="AD487" s="49">
        <f>(AD480-(sum(AD483:AD485)+($J482*AD488)))</f>
        <v>0.1545019573</v>
      </c>
    </row>
    <row r="488">
      <c r="A488" s="14">
        <f>A478+J482</f>
        <v>32094</v>
      </c>
      <c r="B488" s="8" t="s">
        <v>80</v>
      </c>
      <c r="C488" s="40">
        <f>($G$1*(((G483-G482)/G482)+1))</f>
        <v>0.0007331112727</v>
      </c>
      <c r="D488" s="8" t="s">
        <v>81</v>
      </c>
      <c r="E488" s="40">
        <f>$E$7</f>
        <v>0.00002618614835</v>
      </c>
      <c r="F488" s="3"/>
      <c r="G488" s="51"/>
      <c r="H488" s="3" t="s">
        <v>81</v>
      </c>
      <c r="I488" s="57">
        <f>$E$7</f>
        <v>0.00002618614835</v>
      </c>
      <c r="J488" s="60"/>
      <c r="K488" s="3" t="s">
        <v>81</v>
      </c>
      <c r="L488" s="120">
        <f>$E$7</f>
        <v>0.00002618614835</v>
      </c>
      <c r="M488" s="3" t="s">
        <v>81</v>
      </c>
      <c r="N488" s="120">
        <f>$E$7</f>
        <v>0.00002618614835</v>
      </c>
      <c r="O488" s="3" t="s">
        <v>81</v>
      </c>
      <c r="P488" s="120">
        <f>$E$7</f>
        <v>0.00002618614835</v>
      </c>
      <c r="Q488" s="3" t="s">
        <v>81</v>
      </c>
      <c r="R488" s="120">
        <f>$E$7</f>
        <v>0.00002618614835</v>
      </c>
      <c r="S488" s="3" t="s">
        <v>81</v>
      </c>
      <c r="T488" s="120">
        <f>$E$7</f>
        <v>0.00002618614835</v>
      </c>
      <c r="U488" s="3" t="s">
        <v>81</v>
      </c>
      <c r="V488" s="120">
        <f>$E$7</f>
        <v>0.00002618614835</v>
      </c>
      <c r="W488" s="3" t="s">
        <v>81</v>
      </c>
      <c r="X488" s="120">
        <f>$E$7</f>
        <v>0.00002618614835</v>
      </c>
      <c r="Y488" s="3" t="s">
        <v>81</v>
      </c>
      <c r="Z488" s="120">
        <f>$E$7</f>
        <v>0.00002618614835</v>
      </c>
      <c r="AA488" s="3" t="s">
        <v>81</v>
      </c>
      <c r="AB488" s="120">
        <f>$E$7</f>
        <v>0.00002618614835</v>
      </c>
      <c r="AC488" s="3" t="s">
        <v>81</v>
      </c>
      <c r="AD488" s="120">
        <f>$E$7</f>
        <v>0.00002618614835</v>
      </c>
    </row>
    <row r="489">
      <c r="B489" s="8" t="s">
        <v>82</v>
      </c>
      <c r="C489" s="40">
        <f>$G$1+((128*5E-11)*(G483-1))</f>
        <v>0.00002635534545</v>
      </c>
      <c r="D489" s="3"/>
      <c r="E489" s="3"/>
      <c r="F489" s="3"/>
      <c r="G489" s="3"/>
      <c r="H489" s="8"/>
      <c r="I489" s="3"/>
      <c r="J489" s="8"/>
      <c r="K489" s="8"/>
      <c r="L489" s="3"/>
      <c r="M489" s="8"/>
      <c r="N489" s="3"/>
      <c r="O489" s="8"/>
      <c r="P489" s="3"/>
      <c r="Q489" s="8"/>
      <c r="R489" s="3"/>
      <c r="S489" s="8"/>
      <c r="T489" s="3"/>
      <c r="U489" s="8"/>
      <c r="V489" s="3"/>
      <c r="W489" s="8"/>
      <c r="X489" s="3"/>
      <c r="Y489" s="8"/>
      <c r="Z489" s="3"/>
      <c r="AA489" s="8"/>
      <c r="AB489" s="3"/>
      <c r="AC489" s="8"/>
      <c r="AD489" s="3"/>
    </row>
    <row r="490">
      <c r="B490" s="4" t="s">
        <v>77</v>
      </c>
      <c r="C490" s="49">
        <f>C487-(sum(C488:C489))</f>
        <v>0.1543448915</v>
      </c>
      <c r="D490" s="4" t="s">
        <v>77</v>
      </c>
      <c r="E490" s="49">
        <f>E487-$E$7</f>
        <v>0.1557589225</v>
      </c>
      <c r="F490" s="8"/>
      <c r="G490" s="3"/>
      <c r="H490" s="61" t="s">
        <v>77</v>
      </c>
      <c r="I490" s="49">
        <f>I487-$E$7</f>
        <v>-0.02912558797</v>
      </c>
      <c r="J490" s="60">
        <f>I490-(I488*42)</f>
        <v>-0.0302254062</v>
      </c>
      <c r="K490" s="61" t="s">
        <v>77</v>
      </c>
      <c r="L490" s="49">
        <f>L487-$E$7</f>
        <v>0.1543007324</v>
      </c>
      <c r="M490" s="61" t="s">
        <v>77</v>
      </c>
      <c r="N490" s="49">
        <f>N487-$E$7</f>
        <v>0.154319051</v>
      </c>
      <c r="O490" s="61" t="s">
        <v>77</v>
      </c>
      <c r="P490" s="49">
        <f>P487-$E$7</f>
        <v>0.1543373696</v>
      </c>
      <c r="Q490" s="61" t="s">
        <v>77</v>
      </c>
      <c r="R490" s="49">
        <f>R487-$E$7</f>
        <v>0.1543556881</v>
      </c>
      <c r="S490" s="61" t="s">
        <v>77</v>
      </c>
      <c r="T490" s="49">
        <f>T487-$E$7</f>
        <v>0.1543740067</v>
      </c>
      <c r="U490" s="61" t="s">
        <v>77</v>
      </c>
      <c r="V490" s="49">
        <f>V487-$E$7</f>
        <v>0.1543923253</v>
      </c>
      <c r="W490" s="61" t="s">
        <v>77</v>
      </c>
      <c r="X490" s="49">
        <f>X487-$E$7</f>
        <v>0.1544106438</v>
      </c>
      <c r="Y490" s="61" t="s">
        <v>77</v>
      </c>
      <c r="Z490" s="49">
        <f>Z487-$E$7</f>
        <v>0.1544289624</v>
      </c>
      <c r="AA490" s="61" t="s">
        <v>77</v>
      </c>
      <c r="AB490" s="49">
        <f>AB487-$E$7</f>
        <v>0.154447281</v>
      </c>
      <c r="AC490" s="61" t="s">
        <v>77</v>
      </c>
      <c r="AD490" s="49">
        <f>AD487-$E$7</f>
        <v>0.1544757711</v>
      </c>
    </row>
    <row r="491">
      <c r="J491" s="24" t="s">
        <v>86</v>
      </c>
      <c r="K491" s="24">
        <f>G482+K481</f>
        <v>173</v>
      </c>
    </row>
    <row r="492">
      <c r="A492" s="55"/>
      <c r="B492" s="35" t="s">
        <v>64</v>
      </c>
      <c r="C492" s="3"/>
      <c r="D492" s="4" t="s">
        <v>65</v>
      </c>
      <c r="E492" s="54"/>
      <c r="F492" s="8" t="s">
        <v>70</v>
      </c>
      <c r="G492" s="16">
        <f>ROUND(0.05*G493,0)</f>
        <v>1</v>
      </c>
      <c r="H492" s="98" t="s">
        <v>124</v>
      </c>
      <c r="I492" s="36">
        <f>C490-(J492*sum(C488:C489))</f>
        <v>0.000932634665</v>
      </c>
      <c r="J492" s="11">
        <v>202.0</v>
      </c>
      <c r="K492" s="98" t="s">
        <v>122</v>
      </c>
      <c r="L492" s="36"/>
      <c r="M492" s="98" t="s">
        <v>121</v>
      </c>
      <c r="N492" s="36"/>
      <c r="O492" s="98" t="s">
        <v>112</v>
      </c>
      <c r="P492" s="36"/>
      <c r="Q492" s="98" t="s">
        <v>111</v>
      </c>
      <c r="R492" s="36"/>
      <c r="S492" s="98" t="s">
        <v>110</v>
      </c>
      <c r="T492" s="36"/>
      <c r="U492" s="98" t="s">
        <v>109</v>
      </c>
      <c r="V492" s="36"/>
      <c r="W492" s="98" t="s">
        <v>108</v>
      </c>
      <c r="X492" s="36"/>
      <c r="Y492" s="98" t="s">
        <v>107</v>
      </c>
      <c r="Z492" s="36"/>
      <c r="AA492" s="98" t="s">
        <v>105</v>
      </c>
      <c r="AB492" s="36"/>
      <c r="AC492" s="4" t="s">
        <v>84</v>
      </c>
      <c r="AD492" s="36"/>
    </row>
    <row r="493">
      <c r="A493" s="55"/>
      <c r="B493" s="8" t="s">
        <v>69</v>
      </c>
      <c r="C493" s="40">
        <f>$G$1</f>
        <v>0.00002618254545</v>
      </c>
      <c r="D493" s="8" t="s">
        <v>69</v>
      </c>
      <c r="E493" s="99">
        <f>$E$2</f>
        <v>0.00002618254545</v>
      </c>
      <c r="F493" s="8" t="s">
        <v>73</v>
      </c>
      <c r="G493" s="92">
        <f>200-K491</f>
        <v>27</v>
      </c>
      <c r="H493" s="3" t="s">
        <v>69</v>
      </c>
      <c r="I493" s="57">
        <f>$E$2</f>
        <v>0.00002618254545</v>
      </c>
      <c r="J493" s="3"/>
      <c r="K493" s="3" t="s">
        <v>69</v>
      </c>
      <c r="L493" s="120">
        <f>$E$2</f>
        <v>0.00002618254545</v>
      </c>
      <c r="M493" s="3" t="s">
        <v>69</v>
      </c>
      <c r="N493" s="120">
        <f>$E$2</f>
        <v>0.00002618254545</v>
      </c>
      <c r="O493" s="3" t="s">
        <v>69</v>
      </c>
      <c r="P493" s="120">
        <f>$E$2</f>
        <v>0.00002618254545</v>
      </c>
      <c r="Q493" s="3" t="s">
        <v>69</v>
      </c>
      <c r="R493" s="120">
        <f>$E$2</f>
        <v>0.00002618254545</v>
      </c>
      <c r="S493" s="3" t="s">
        <v>69</v>
      </c>
      <c r="T493" s="120">
        <f>$E$2</f>
        <v>0.00002618254545</v>
      </c>
      <c r="U493" s="3" t="s">
        <v>69</v>
      </c>
      <c r="V493" s="120">
        <f>$E$2</f>
        <v>0.00002618254545</v>
      </c>
      <c r="W493" s="3" t="s">
        <v>69</v>
      </c>
      <c r="X493" s="120">
        <f>$E$2</f>
        <v>0.00002618254545</v>
      </c>
      <c r="Y493" s="3" t="s">
        <v>69</v>
      </c>
      <c r="Z493" s="120">
        <f>$E$2</f>
        <v>0.00002618254545</v>
      </c>
      <c r="AA493" s="3" t="s">
        <v>69</v>
      </c>
      <c r="AB493" s="120">
        <f>$E$2</f>
        <v>0.00002618254545</v>
      </c>
      <c r="AC493" s="3" t="s">
        <v>69</v>
      </c>
      <c r="AD493" s="120">
        <f>$E$2</f>
        <v>0.00002618254545</v>
      </c>
    </row>
    <row r="494">
      <c r="B494" s="8" t="s">
        <v>72</v>
      </c>
      <c r="C494" s="40">
        <f>($G$1*((G493-G492)/G492))*$G$5</f>
        <v>0.000000004033129379</v>
      </c>
      <c r="D494" s="8" t="s">
        <v>72</v>
      </c>
      <c r="E494" s="99">
        <f>$E$3</f>
        <v>0.0000000001551203607</v>
      </c>
      <c r="F494" s="58" t="s">
        <v>75</v>
      </c>
      <c r="G494" s="59">
        <f>sum(C493:C496)+sum(C498:C499)</f>
        <v>0.001440210743</v>
      </c>
      <c r="H494" s="3" t="s">
        <v>72</v>
      </c>
      <c r="I494" s="57">
        <f>$E$3</f>
        <v>0.0000000001551203607</v>
      </c>
      <c r="J494" s="3"/>
      <c r="K494" s="3" t="s">
        <v>72</v>
      </c>
      <c r="L494" s="120">
        <f>$E$3</f>
        <v>0.0000000001551203607</v>
      </c>
      <c r="M494" s="3" t="s">
        <v>72</v>
      </c>
      <c r="N494" s="120">
        <f>$E$3</f>
        <v>0.0000000001551203607</v>
      </c>
      <c r="O494" s="3" t="s">
        <v>72</v>
      </c>
      <c r="P494" s="120">
        <f>$E$3</f>
        <v>0.0000000001551203607</v>
      </c>
      <c r="Q494" s="3" t="s">
        <v>72</v>
      </c>
      <c r="R494" s="120">
        <f>$E$3</f>
        <v>0.0000000001551203607</v>
      </c>
      <c r="S494" s="3" t="s">
        <v>72</v>
      </c>
      <c r="T494" s="120">
        <f>$E$3</f>
        <v>0.0000000001551203607</v>
      </c>
      <c r="U494" s="3" t="s">
        <v>72</v>
      </c>
      <c r="V494" s="120">
        <f>$E$3</f>
        <v>0.0000000001551203607</v>
      </c>
      <c r="W494" s="3" t="s">
        <v>72</v>
      </c>
      <c r="X494" s="120">
        <f>$E$3</f>
        <v>0.0000000001551203607</v>
      </c>
      <c r="Y494" s="3" t="s">
        <v>72</v>
      </c>
      <c r="Z494" s="120">
        <f>$E$3</f>
        <v>0.0000000001551203607</v>
      </c>
      <c r="AA494" s="3" t="s">
        <v>72</v>
      </c>
      <c r="AB494" s="120">
        <f>$E$3</f>
        <v>0.0000000001551203607</v>
      </c>
      <c r="AC494" s="3" t="s">
        <v>72</v>
      </c>
      <c r="AD494" s="120">
        <f>$E$3</f>
        <v>0.0000000001551203607</v>
      </c>
    </row>
    <row r="495">
      <c r="A495" s="55"/>
      <c r="B495" s="8" t="s">
        <v>74</v>
      </c>
      <c r="C495" s="40">
        <f>($G$1*((G493-G492)/G492))</f>
        <v>0.0006807461818</v>
      </c>
      <c r="D495" s="8" t="s">
        <v>74</v>
      </c>
      <c r="E495" s="40">
        <f>$G$1</f>
        <v>0.00002618254545</v>
      </c>
      <c r="F495" s="8"/>
      <c r="G495" s="3"/>
      <c r="H495" s="8" t="s">
        <v>74</v>
      </c>
      <c r="I495" s="57">
        <f>$G$1</f>
        <v>0.00002618254545</v>
      </c>
      <c r="J495" s="3"/>
      <c r="K495" s="8" t="s">
        <v>74</v>
      </c>
      <c r="L495" s="120">
        <f>$G$1</f>
        <v>0.00002618254545</v>
      </c>
      <c r="M495" s="8" t="s">
        <v>74</v>
      </c>
      <c r="N495" s="120">
        <f>$G$1</f>
        <v>0.00002618254545</v>
      </c>
      <c r="O495" s="8" t="s">
        <v>74</v>
      </c>
      <c r="P495" s="120">
        <f>$G$1</f>
        <v>0.00002618254545</v>
      </c>
      <c r="Q495" s="8" t="s">
        <v>74</v>
      </c>
      <c r="R495" s="120">
        <f>$G$1</f>
        <v>0.00002618254545</v>
      </c>
      <c r="S495" s="8" t="s">
        <v>74</v>
      </c>
      <c r="T495" s="120">
        <f>$G$1</f>
        <v>0.00002618254545</v>
      </c>
      <c r="U495" s="8" t="s">
        <v>74</v>
      </c>
      <c r="V495" s="120">
        <f>$G$1</f>
        <v>0.00002618254545</v>
      </c>
      <c r="W495" s="8" t="s">
        <v>74</v>
      </c>
      <c r="X495" s="120">
        <f>$G$1</f>
        <v>0.00002618254545</v>
      </c>
      <c r="Y495" s="8" t="s">
        <v>74</v>
      </c>
      <c r="Z495" s="120">
        <f>$G$1</f>
        <v>0.00002618254545</v>
      </c>
      <c r="AA495" s="8" t="s">
        <v>74</v>
      </c>
      <c r="AB495" s="120">
        <f>$G$1</f>
        <v>0.00002618254545</v>
      </c>
      <c r="AC495" s="8" t="s">
        <v>74</v>
      </c>
      <c r="AD495" s="120">
        <f>$G$1</f>
        <v>0.00002618254545</v>
      </c>
    </row>
    <row r="496">
      <c r="A496" s="55"/>
      <c r="B496" s="8" t="s">
        <v>76</v>
      </c>
      <c r="C496" s="40">
        <f>$C$5</f>
        <v>0.0000000003102407215</v>
      </c>
      <c r="D496" s="3"/>
      <c r="E496" s="3"/>
      <c r="F496" s="3"/>
      <c r="G496" s="3"/>
      <c r="H496" s="3"/>
      <c r="I496" s="3"/>
      <c r="J496" s="8"/>
      <c r="K496" s="3"/>
      <c r="L496" s="3"/>
      <c r="M496" s="3"/>
      <c r="N496" s="3"/>
      <c r="O496" s="3"/>
      <c r="P496" s="3"/>
      <c r="Q496" s="3"/>
      <c r="R496" s="3"/>
      <c r="S496" s="3"/>
      <c r="T496" s="3"/>
      <c r="U496" s="3"/>
      <c r="V496" s="3"/>
      <c r="W496" s="3"/>
      <c r="X496" s="3"/>
      <c r="Y496" s="3"/>
      <c r="Z496" s="3"/>
      <c r="AA496" s="3"/>
      <c r="AB496" s="3"/>
      <c r="AC496" s="3"/>
      <c r="AD496" s="3"/>
    </row>
    <row r="497">
      <c r="A497" s="55"/>
      <c r="B497" s="4" t="s">
        <v>77</v>
      </c>
      <c r="C497" s="46">
        <f>(E490-(E488*J492))-sum(C493:C496)</f>
        <v>0.1497623875</v>
      </c>
      <c r="D497" s="4" t="s">
        <v>77</v>
      </c>
      <c r="E497" s="45">
        <f>(E490-(J492*E488))-(sum(E493:E495))</f>
        <v>0.1504169553</v>
      </c>
      <c r="F497" s="8"/>
      <c r="G497" s="8"/>
      <c r="H497" s="4" t="s">
        <v>77</v>
      </c>
      <c r="I497" s="49">
        <f>(I492-(sum(I493:I495)*J382))</f>
        <v>-0.01943744604</v>
      </c>
      <c r="J497" s="3"/>
      <c r="K497" s="4" t="s">
        <v>77</v>
      </c>
      <c r="L497" s="49">
        <f>(L490-(sum(L493:L495)+($J492*L498)))</f>
        <v>0.1489587652</v>
      </c>
      <c r="M497" s="4" t="s">
        <v>77</v>
      </c>
      <c r="N497" s="49">
        <f>(N490-(sum(N493:N495)+($J492*N498)))</f>
        <v>0.1489770838</v>
      </c>
      <c r="O497" s="4" t="s">
        <v>77</v>
      </c>
      <c r="P497" s="49">
        <f>(P490-(sum(P493:P495)+($J492*P498)))</f>
        <v>0.1489954024</v>
      </c>
      <c r="Q497" s="4" t="s">
        <v>77</v>
      </c>
      <c r="R497" s="49">
        <f>(R490-(sum(R493:R495)+($J492*R498)))</f>
        <v>0.1490137209</v>
      </c>
      <c r="S497" s="4" t="s">
        <v>77</v>
      </c>
      <c r="T497" s="49">
        <f>(T490-(sum(T493:T495)+($J492*T498)))</f>
        <v>0.1490320395</v>
      </c>
      <c r="U497" s="4" t="s">
        <v>77</v>
      </c>
      <c r="V497" s="49">
        <f>(V490-(sum(V493:V495)+($J492*V498)))</f>
        <v>0.1490503581</v>
      </c>
      <c r="W497" s="4" t="s">
        <v>77</v>
      </c>
      <c r="X497" s="49">
        <f>(X490-(sum(X493:X495)+($J492*X498)))</f>
        <v>0.1490686766</v>
      </c>
      <c r="Y497" s="4" t="s">
        <v>77</v>
      </c>
      <c r="Z497" s="49">
        <f>(Z490-(sum(Z493:Z495)+($J492*Z498)))</f>
        <v>0.1490869952</v>
      </c>
      <c r="AA497" s="4" t="s">
        <v>77</v>
      </c>
      <c r="AB497" s="49">
        <f>(AB490-(sum(AB493:AB495)+($J492*AB498)))</f>
        <v>0.1491053138</v>
      </c>
      <c r="AC497" s="4" t="s">
        <v>77</v>
      </c>
      <c r="AD497" s="49">
        <f>(AD490-(sum(AD493:AD495)+($J492*AD498)))</f>
        <v>0.1491338039</v>
      </c>
    </row>
    <row r="498">
      <c r="A498" s="14">
        <f>A488+J492</f>
        <v>32296</v>
      </c>
      <c r="B498" s="8" t="s">
        <v>80</v>
      </c>
      <c r="C498" s="40">
        <f>($G$1*(((G493-G492)/G492)+1))</f>
        <v>0.0007069287273</v>
      </c>
      <c r="D498" s="8" t="s">
        <v>81</v>
      </c>
      <c r="E498" s="40">
        <f>$E$7</f>
        <v>0.00002618614835</v>
      </c>
      <c r="F498" s="3"/>
      <c r="G498" s="51"/>
      <c r="H498" s="3" t="s">
        <v>81</v>
      </c>
      <c r="I498" s="57">
        <f>$E$7</f>
        <v>0.00002618614835</v>
      </c>
      <c r="J498" s="60"/>
      <c r="K498" s="3" t="s">
        <v>81</v>
      </c>
      <c r="L498" s="120">
        <f>$E$7</f>
        <v>0.00002618614835</v>
      </c>
      <c r="M498" s="3" t="s">
        <v>81</v>
      </c>
      <c r="N498" s="120">
        <f>$E$7</f>
        <v>0.00002618614835</v>
      </c>
      <c r="O498" s="3" t="s">
        <v>81</v>
      </c>
      <c r="P498" s="120">
        <f>$E$7</f>
        <v>0.00002618614835</v>
      </c>
      <c r="Q498" s="3" t="s">
        <v>81</v>
      </c>
      <c r="R498" s="120">
        <f>$E$7</f>
        <v>0.00002618614835</v>
      </c>
      <c r="S498" s="3" t="s">
        <v>81</v>
      </c>
      <c r="T498" s="120">
        <f>$E$7</f>
        <v>0.00002618614835</v>
      </c>
      <c r="U498" s="3" t="s">
        <v>81</v>
      </c>
      <c r="V498" s="120">
        <f>$E$7</f>
        <v>0.00002618614835</v>
      </c>
      <c r="W498" s="3" t="s">
        <v>81</v>
      </c>
      <c r="X498" s="120">
        <f>$E$7</f>
        <v>0.00002618614835</v>
      </c>
      <c r="Y498" s="3" t="s">
        <v>81</v>
      </c>
      <c r="Z498" s="120">
        <f>$E$7</f>
        <v>0.00002618614835</v>
      </c>
      <c r="AA498" s="3" t="s">
        <v>81</v>
      </c>
      <c r="AB498" s="120">
        <f>$E$7</f>
        <v>0.00002618614835</v>
      </c>
      <c r="AC498" s="3" t="s">
        <v>81</v>
      </c>
      <c r="AD498" s="120">
        <f>$E$7</f>
        <v>0.00002618614835</v>
      </c>
    </row>
    <row r="499">
      <c r="B499" s="8" t="s">
        <v>82</v>
      </c>
      <c r="C499" s="40">
        <f>$G$1+((128*5E-11)*(G493-1))</f>
        <v>0.00002634894545</v>
      </c>
      <c r="D499" s="3"/>
      <c r="E499" s="3"/>
      <c r="F499" s="3"/>
      <c r="G499" s="3"/>
      <c r="H499" s="8"/>
      <c r="I499" s="3"/>
      <c r="J499" s="8"/>
      <c r="K499" s="8"/>
      <c r="L499" s="3"/>
      <c r="M499" s="8"/>
      <c r="N499" s="3"/>
      <c r="O499" s="8"/>
      <c r="P499" s="3"/>
      <c r="Q499" s="8"/>
      <c r="R499" s="3"/>
      <c r="S499" s="8"/>
      <c r="T499" s="3"/>
      <c r="U499" s="8"/>
      <c r="V499" s="3"/>
      <c r="W499" s="8"/>
      <c r="X499" s="3"/>
      <c r="Y499" s="8"/>
      <c r="Z499" s="3"/>
      <c r="AA499" s="8"/>
      <c r="AB499" s="3"/>
      <c r="AC499" s="8"/>
      <c r="AD499" s="3"/>
    </row>
    <row r="500">
      <c r="B500" s="4" t="s">
        <v>77</v>
      </c>
      <c r="C500" s="49">
        <f>C497-(sum(C498:C499))</f>
        <v>0.1490291098</v>
      </c>
      <c r="D500" s="4" t="s">
        <v>77</v>
      </c>
      <c r="E500" s="49">
        <f>E497-$E$7</f>
        <v>0.1503907692</v>
      </c>
      <c r="F500" s="8"/>
      <c r="G500" s="3"/>
      <c r="H500" s="61" t="s">
        <v>77</v>
      </c>
      <c r="I500" s="49">
        <f>I497-$E$7</f>
        <v>-0.01946363219</v>
      </c>
      <c r="J500" s="60">
        <f>I500-(I498*42)</f>
        <v>-0.02056345042</v>
      </c>
      <c r="K500" s="61" t="s">
        <v>77</v>
      </c>
      <c r="L500" s="49">
        <f>L497-$E$7</f>
        <v>0.1489325791</v>
      </c>
      <c r="M500" s="61" t="s">
        <v>77</v>
      </c>
      <c r="N500" s="49">
        <f>N497-$E$7</f>
        <v>0.1489508976</v>
      </c>
      <c r="O500" s="61" t="s">
        <v>77</v>
      </c>
      <c r="P500" s="49">
        <f>P497-$E$7</f>
        <v>0.1489692162</v>
      </c>
      <c r="Q500" s="61" t="s">
        <v>77</v>
      </c>
      <c r="R500" s="49">
        <f>R497-$E$7</f>
        <v>0.1489875348</v>
      </c>
      <c r="S500" s="61" t="s">
        <v>77</v>
      </c>
      <c r="T500" s="49">
        <f>T497-$E$7</f>
        <v>0.1490058533</v>
      </c>
      <c r="U500" s="61" t="s">
        <v>77</v>
      </c>
      <c r="V500" s="49">
        <f>V497-$E$7</f>
        <v>0.1490241719</v>
      </c>
      <c r="W500" s="61" t="s">
        <v>77</v>
      </c>
      <c r="X500" s="49">
        <f>X497-$E$7</f>
        <v>0.1490424905</v>
      </c>
      <c r="Y500" s="61" t="s">
        <v>77</v>
      </c>
      <c r="Z500" s="49">
        <f>Z497-$E$7</f>
        <v>0.1490608091</v>
      </c>
      <c r="AA500" s="61" t="s">
        <v>77</v>
      </c>
      <c r="AB500" s="49">
        <f>AB497-$E$7</f>
        <v>0.1490791276</v>
      </c>
      <c r="AC500" s="61" t="s">
        <v>77</v>
      </c>
      <c r="AD500" s="49">
        <f>AD497-$E$7</f>
        <v>0.1491076178</v>
      </c>
    </row>
    <row r="501">
      <c r="J501" s="24" t="s">
        <v>86</v>
      </c>
      <c r="K501" s="24">
        <f>G492+K491</f>
        <v>174</v>
      </c>
    </row>
    <row r="502">
      <c r="A502" s="55"/>
      <c r="B502" s="35" t="s">
        <v>64</v>
      </c>
      <c r="C502" s="3"/>
      <c r="D502" s="4" t="s">
        <v>65</v>
      </c>
      <c r="E502" s="54"/>
      <c r="F502" s="8" t="s">
        <v>70</v>
      </c>
      <c r="G502" s="16">
        <f>ROUND(0.05*G503,0)</f>
        <v>1</v>
      </c>
      <c r="H502" s="98" t="s">
        <v>124</v>
      </c>
      <c r="I502" s="36">
        <f>C500-(J502*sum(C498:C499))</f>
        <v>0.0009070199309</v>
      </c>
      <c r="J502" s="11">
        <v>202.0</v>
      </c>
      <c r="K502" s="98" t="s">
        <v>122</v>
      </c>
      <c r="L502" s="36"/>
      <c r="M502" s="98" t="s">
        <v>121</v>
      </c>
      <c r="N502" s="36"/>
      <c r="O502" s="98" t="s">
        <v>112</v>
      </c>
      <c r="P502" s="36"/>
      <c r="Q502" s="98" t="s">
        <v>111</v>
      </c>
      <c r="R502" s="36"/>
      <c r="S502" s="98" t="s">
        <v>110</v>
      </c>
      <c r="T502" s="36"/>
      <c r="U502" s="98" t="s">
        <v>109</v>
      </c>
      <c r="V502" s="36"/>
      <c r="W502" s="98" t="s">
        <v>108</v>
      </c>
      <c r="X502" s="36"/>
      <c r="Y502" s="98" t="s">
        <v>107</v>
      </c>
      <c r="Z502" s="36"/>
      <c r="AA502" s="98" t="s">
        <v>105</v>
      </c>
      <c r="AB502" s="36"/>
      <c r="AC502" s="4" t="s">
        <v>84</v>
      </c>
      <c r="AD502" s="36"/>
    </row>
    <row r="503">
      <c r="A503" s="55"/>
      <c r="B503" s="8" t="s">
        <v>69</v>
      </c>
      <c r="C503" s="40">
        <f>$G$1</f>
        <v>0.00002618254545</v>
      </c>
      <c r="D503" s="8" t="s">
        <v>69</v>
      </c>
      <c r="E503" s="99">
        <f>$E$2</f>
        <v>0.00002618254545</v>
      </c>
      <c r="F503" s="8" t="s">
        <v>73</v>
      </c>
      <c r="G503" s="92">
        <f>200-K501</f>
        <v>26</v>
      </c>
      <c r="H503" s="3" t="s">
        <v>69</v>
      </c>
      <c r="I503" s="57">
        <f>$E$2</f>
        <v>0.00002618254545</v>
      </c>
      <c r="J503" s="3"/>
      <c r="K503" s="3" t="s">
        <v>69</v>
      </c>
      <c r="L503" s="120">
        <f>$E$2</f>
        <v>0.00002618254545</v>
      </c>
      <c r="M503" s="3" t="s">
        <v>69</v>
      </c>
      <c r="N503" s="120">
        <f>$E$2</f>
        <v>0.00002618254545</v>
      </c>
      <c r="O503" s="3" t="s">
        <v>69</v>
      </c>
      <c r="P503" s="120">
        <f>$E$2</f>
        <v>0.00002618254545</v>
      </c>
      <c r="Q503" s="3" t="s">
        <v>69</v>
      </c>
      <c r="R503" s="120">
        <f>$E$2</f>
        <v>0.00002618254545</v>
      </c>
      <c r="S503" s="3" t="s">
        <v>69</v>
      </c>
      <c r="T503" s="120">
        <f>$E$2</f>
        <v>0.00002618254545</v>
      </c>
      <c r="U503" s="3" t="s">
        <v>69</v>
      </c>
      <c r="V503" s="120">
        <f>$E$2</f>
        <v>0.00002618254545</v>
      </c>
      <c r="W503" s="3" t="s">
        <v>69</v>
      </c>
      <c r="X503" s="120">
        <f>$E$2</f>
        <v>0.00002618254545</v>
      </c>
      <c r="Y503" s="3" t="s">
        <v>69</v>
      </c>
      <c r="Z503" s="120">
        <f>$E$2</f>
        <v>0.00002618254545</v>
      </c>
      <c r="AA503" s="3" t="s">
        <v>69</v>
      </c>
      <c r="AB503" s="120">
        <f>$E$2</f>
        <v>0.00002618254545</v>
      </c>
      <c r="AC503" s="3" t="s">
        <v>69</v>
      </c>
      <c r="AD503" s="120">
        <f>$E$2</f>
        <v>0.00002618254545</v>
      </c>
    </row>
    <row r="504">
      <c r="B504" s="8" t="s">
        <v>72</v>
      </c>
      <c r="C504" s="40">
        <f>($G$1*((G503-G502)/G502))*$G$5</f>
        <v>0.000000003878009018</v>
      </c>
      <c r="D504" s="8" t="s">
        <v>72</v>
      </c>
      <c r="E504" s="99">
        <f>$E$3</f>
        <v>0.0000000001551203607</v>
      </c>
      <c r="F504" s="58" t="s">
        <v>75</v>
      </c>
      <c r="G504" s="59">
        <f>sum(C503:C506)+sum(C508:C509)</f>
        <v>0.001387839097</v>
      </c>
      <c r="H504" s="3" t="s">
        <v>72</v>
      </c>
      <c r="I504" s="57">
        <f>$E$3</f>
        <v>0.0000000001551203607</v>
      </c>
      <c r="J504" s="3"/>
      <c r="K504" s="3" t="s">
        <v>72</v>
      </c>
      <c r="L504" s="120">
        <f>$E$3</f>
        <v>0.0000000001551203607</v>
      </c>
      <c r="M504" s="3" t="s">
        <v>72</v>
      </c>
      <c r="N504" s="120">
        <f>$E$3</f>
        <v>0.0000000001551203607</v>
      </c>
      <c r="O504" s="3" t="s">
        <v>72</v>
      </c>
      <c r="P504" s="120">
        <f>$E$3</f>
        <v>0.0000000001551203607</v>
      </c>
      <c r="Q504" s="3" t="s">
        <v>72</v>
      </c>
      <c r="R504" s="120">
        <f>$E$3</f>
        <v>0.0000000001551203607</v>
      </c>
      <c r="S504" s="3" t="s">
        <v>72</v>
      </c>
      <c r="T504" s="120">
        <f>$E$3</f>
        <v>0.0000000001551203607</v>
      </c>
      <c r="U504" s="3" t="s">
        <v>72</v>
      </c>
      <c r="V504" s="120">
        <f>$E$3</f>
        <v>0.0000000001551203607</v>
      </c>
      <c r="W504" s="3" t="s">
        <v>72</v>
      </c>
      <c r="X504" s="120">
        <f>$E$3</f>
        <v>0.0000000001551203607</v>
      </c>
      <c r="Y504" s="3" t="s">
        <v>72</v>
      </c>
      <c r="Z504" s="120">
        <f>$E$3</f>
        <v>0.0000000001551203607</v>
      </c>
      <c r="AA504" s="3" t="s">
        <v>72</v>
      </c>
      <c r="AB504" s="120">
        <f>$E$3</f>
        <v>0.0000000001551203607</v>
      </c>
      <c r="AC504" s="3" t="s">
        <v>72</v>
      </c>
      <c r="AD504" s="120">
        <f>$E$3</f>
        <v>0.0000000001551203607</v>
      </c>
    </row>
    <row r="505">
      <c r="A505" s="55"/>
      <c r="B505" s="8" t="s">
        <v>74</v>
      </c>
      <c r="C505" s="40">
        <f>($G$1*((G503-G502)/G502))</f>
        <v>0.0006545636364</v>
      </c>
      <c r="D505" s="8" t="s">
        <v>74</v>
      </c>
      <c r="E505" s="40">
        <f>$G$1</f>
        <v>0.00002618254545</v>
      </c>
      <c r="F505" s="8"/>
      <c r="G505" s="3"/>
      <c r="H505" s="8" t="s">
        <v>74</v>
      </c>
      <c r="I505" s="57">
        <f>$G$1</f>
        <v>0.00002618254545</v>
      </c>
      <c r="J505" s="3"/>
      <c r="K505" s="8" t="s">
        <v>74</v>
      </c>
      <c r="L505" s="120">
        <f>$G$1</f>
        <v>0.00002618254545</v>
      </c>
      <c r="M505" s="8" t="s">
        <v>74</v>
      </c>
      <c r="N505" s="120">
        <f>$G$1</f>
        <v>0.00002618254545</v>
      </c>
      <c r="O505" s="8" t="s">
        <v>74</v>
      </c>
      <c r="P505" s="120">
        <f>$G$1</f>
        <v>0.00002618254545</v>
      </c>
      <c r="Q505" s="8" t="s">
        <v>74</v>
      </c>
      <c r="R505" s="120">
        <f>$G$1</f>
        <v>0.00002618254545</v>
      </c>
      <c r="S505" s="8" t="s">
        <v>74</v>
      </c>
      <c r="T505" s="120">
        <f>$G$1</f>
        <v>0.00002618254545</v>
      </c>
      <c r="U505" s="8" t="s">
        <v>74</v>
      </c>
      <c r="V505" s="120">
        <f>$G$1</f>
        <v>0.00002618254545</v>
      </c>
      <c r="W505" s="8" t="s">
        <v>74</v>
      </c>
      <c r="X505" s="120">
        <f>$G$1</f>
        <v>0.00002618254545</v>
      </c>
      <c r="Y505" s="8" t="s">
        <v>74</v>
      </c>
      <c r="Z505" s="120">
        <f>$G$1</f>
        <v>0.00002618254545</v>
      </c>
      <c r="AA505" s="8" t="s">
        <v>74</v>
      </c>
      <c r="AB505" s="120">
        <f>$G$1</f>
        <v>0.00002618254545</v>
      </c>
      <c r="AC505" s="8" t="s">
        <v>74</v>
      </c>
      <c r="AD505" s="120">
        <f>$G$1</f>
        <v>0.00002618254545</v>
      </c>
    </row>
    <row r="506">
      <c r="A506" s="55"/>
      <c r="B506" s="8" t="s">
        <v>76</v>
      </c>
      <c r="C506" s="40">
        <f>$C$5</f>
        <v>0.0000000003102407215</v>
      </c>
      <c r="D506" s="3"/>
      <c r="E506" s="3"/>
      <c r="F506" s="3"/>
      <c r="G506" s="3"/>
      <c r="H506" s="3"/>
      <c r="I506" s="3"/>
      <c r="J506" s="8"/>
      <c r="K506" s="3"/>
      <c r="L506" s="3"/>
      <c r="M506" s="3"/>
      <c r="N506" s="3"/>
      <c r="O506" s="3"/>
      <c r="P506" s="3"/>
      <c r="Q506" s="3"/>
      <c r="R506" s="3"/>
      <c r="S506" s="3"/>
      <c r="T506" s="3"/>
      <c r="U506" s="3"/>
      <c r="V506" s="3"/>
      <c r="W506" s="3"/>
      <c r="X506" s="3"/>
      <c r="Y506" s="3"/>
      <c r="Z506" s="3"/>
      <c r="AA506" s="3"/>
      <c r="AB506" s="3"/>
      <c r="AC506" s="3"/>
      <c r="AD506" s="3"/>
    </row>
    <row r="507">
      <c r="A507" s="55"/>
      <c r="B507" s="4" t="s">
        <v>77</v>
      </c>
      <c r="C507" s="46">
        <f>(E500-(E498*J502))-sum(C503:C506)</f>
        <v>0.1444204168</v>
      </c>
      <c r="D507" s="4" t="s">
        <v>77</v>
      </c>
      <c r="E507" s="45">
        <f>(E500-(J502*E498))-(sum(E503:E505))</f>
        <v>0.145048802</v>
      </c>
      <c r="F507" s="8"/>
      <c r="G507" s="8"/>
      <c r="H507" s="4" t="s">
        <v>77</v>
      </c>
      <c r="I507" s="49">
        <f>(I502-(sum(I503:I505)*J392))</f>
        <v>-0.01951542602</v>
      </c>
      <c r="J507" s="3"/>
      <c r="K507" s="4" t="s">
        <v>77</v>
      </c>
      <c r="L507" s="49">
        <f>(L500-(sum(L503:L505)+($J502*L508)))</f>
        <v>0.1435906119</v>
      </c>
      <c r="M507" s="4" t="s">
        <v>77</v>
      </c>
      <c r="N507" s="49">
        <f>(N500-(sum(N503:N505)+($J502*N508)))</f>
        <v>0.1436089304</v>
      </c>
      <c r="O507" s="4" t="s">
        <v>77</v>
      </c>
      <c r="P507" s="49">
        <f>(P500-(sum(P503:P505)+($J502*P508)))</f>
        <v>0.143627249</v>
      </c>
      <c r="Q507" s="4" t="s">
        <v>77</v>
      </c>
      <c r="R507" s="49">
        <f>(R500-(sum(R503:R505)+($J502*R508)))</f>
        <v>0.1436455676</v>
      </c>
      <c r="S507" s="4" t="s">
        <v>77</v>
      </c>
      <c r="T507" s="49">
        <f>(T500-(sum(T503:T505)+($J502*T508)))</f>
        <v>0.1436638861</v>
      </c>
      <c r="U507" s="4" t="s">
        <v>77</v>
      </c>
      <c r="V507" s="49">
        <f>(V500-(sum(V503:V505)+($J502*V508)))</f>
        <v>0.1436822047</v>
      </c>
      <c r="W507" s="4" t="s">
        <v>77</v>
      </c>
      <c r="X507" s="49">
        <f>(X500-(sum(X503:X505)+($J502*X508)))</f>
        <v>0.1437005233</v>
      </c>
      <c r="Y507" s="4" t="s">
        <v>77</v>
      </c>
      <c r="Z507" s="49">
        <f>(Z500-(sum(Z503:Z505)+($J502*Z508)))</f>
        <v>0.1437188418</v>
      </c>
      <c r="AA507" s="4" t="s">
        <v>77</v>
      </c>
      <c r="AB507" s="49">
        <f>(AB500-(sum(AB503:AB505)+($J502*AB508)))</f>
        <v>0.1437371604</v>
      </c>
      <c r="AC507" s="4" t="s">
        <v>77</v>
      </c>
      <c r="AD507" s="49">
        <f>(AD500-(sum(AD503:AD505)+($J502*AD508)))</f>
        <v>0.1437656506</v>
      </c>
    </row>
    <row r="508">
      <c r="A508" s="14">
        <f>A498+J502</f>
        <v>32498</v>
      </c>
      <c r="B508" s="8" t="s">
        <v>80</v>
      </c>
      <c r="C508" s="40">
        <f>($G$1*(((G503-G502)/G502)+1))</f>
        <v>0.0006807461818</v>
      </c>
      <c r="D508" s="8" t="s">
        <v>81</v>
      </c>
      <c r="E508" s="40">
        <f>$E$7</f>
        <v>0.00002618614835</v>
      </c>
      <c r="F508" s="3"/>
      <c r="G508" s="51"/>
      <c r="H508" s="3" t="s">
        <v>81</v>
      </c>
      <c r="I508" s="57">
        <f>$E$7</f>
        <v>0.00002618614835</v>
      </c>
      <c r="J508" s="60"/>
      <c r="K508" s="3" t="s">
        <v>81</v>
      </c>
      <c r="L508" s="120">
        <f>$E$7</f>
        <v>0.00002618614835</v>
      </c>
      <c r="M508" s="3" t="s">
        <v>81</v>
      </c>
      <c r="N508" s="120">
        <f>$E$7</f>
        <v>0.00002618614835</v>
      </c>
      <c r="O508" s="3" t="s">
        <v>81</v>
      </c>
      <c r="P508" s="120">
        <f>$E$7</f>
        <v>0.00002618614835</v>
      </c>
      <c r="Q508" s="3" t="s">
        <v>81</v>
      </c>
      <c r="R508" s="120">
        <f>$E$7</f>
        <v>0.00002618614835</v>
      </c>
      <c r="S508" s="3" t="s">
        <v>81</v>
      </c>
      <c r="T508" s="120">
        <f>$E$7</f>
        <v>0.00002618614835</v>
      </c>
      <c r="U508" s="3" t="s">
        <v>81</v>
      </c>
      <c r="V508" s="120">
        <f>$E$7</f>
        <v>0.00002618614835</v>
      </c>
      <c r="W508" s="3" t="s">
        <v>81</v>
      </c>
      <c r="X508" s="120">
        <f>$E$7</f>
        <v>0.00002618614835</v>
      </c>
      <c r="Y508" s="3" t="s">
        <v>81</v>
      </c>
      <c r="Z508" s="120">
        <f>$E$7</f>
        <v>0.00002618614835</v>
      </c>
      <c r="AA508" s="3" t="s">
        <v>81</v>
      </c>
      <c r="AB508" s="120">
        <f>$E$7</f>
        <v>0.00002618614835</v>
      </c>
      <c r="AC508" s="3" t="s">
        <v>81</v>
      </c>
      <c r="AD508" s="120">
        <f>$E$7</f>
        <v>0.00002618614835</v>
      </c>
    </row>
    <row r="509">
      <c r="B509" s="8" t="s">
        <v>82</v>
      </c>
      <c r="C509" s="40">
        <f>$G$1+((128*5E-11)*(G503-1))</f>
        <v>0.00002634254545</v>
      </c>
      <c r="D509" s="3"/>
      <c r="E509" s="3"/>
      <c r="F509" s="3"/>
      <c r="G509" s="3"/>
      <c r="H509" s="8"/>
      <c r="I509" s="3"/>
      <c r="J509" s="8"/>
      <c r="K509" s="8"/>
      <c r="L509" s="3"/>
      <c r="M509" s="8"/>
      <c r="N509" s="3"/>
      <c r="O509" s="8"/>
      <c r="P509" s="3"/>
      <c r="Q509" s="8"/>
      <c r="R509" s="3"/>
      <c r="S509" s="8"/>
      <c r="T509" s="3"/>
      <c r="U509" s="8"/>
      <c r="V509" s="3"/>
      <c r="W509" s="8"/>
      <c r="X509" s="3"/>
      <c r="Y509" s="8"/>
      <c r="Z509" s="3"/>
      <c r="AA509" s="8"/>
      <c r="AB509" s="3"/>
      <c r="AC509" s="8"/>
      <c r="AD509" s="3"/>
    </row>
    <row r="510">
      <c r="B510" s="4" t="s">
        <v>77</v>
      </c>
      <c r="C510" s="49">
        <f>C507-(sum(C508:C509))</f>
        <v>0.1437133281</v>
      </c>
      <c r="D510" s="4" t="s">
        <v>77</v>
      </c>
      <c r="E510" s="49">
        <f>E507-$E$7</f>
        <v>0.1450226158</v>
      </c>
      <c r="F510" s="8"/>
      <c r="G510" s="3"/>
      <c r="H510" s="61" t="s">
        <v>77</v>
      </c>
      <c r="I510" s="49">
        <f>I507-$E$7</f>
        <v>-0.01954161217</v>
      </c>
      <c r="J510" s="60">
        <f>I510-(I508*42)</f>
        <v>-0.0206414304</v>
      </c>
      <c r="K510" s="61" t="s">
        <v>77</v>
      </c>
      <c r="L510" s="49">
        <f>L507-$E$7</f>
        <v>0.1435644257</v>
      </c>
      <c r="M510" s="61" t="s">
        <v>77</v>
      </c>
      <c r="N510" s="49">
        <f>N507-$E$7</f>
        <v>0.1435827443</v>
      </c>
      <c r="O510" s="61" t="s">
        <v>77</v>
      </c>
      <c r="P510" s="49">
        <f>P507-$E$7</f>
        <v>0.1436010628</v>
      </c>
      <c r="Q510" s="61" t="s">
        <v>77</v>
      </c>
      <c r="R510" s="49">
        <f>R507-$E$7</f>
        <v>0.1436193814</v>
      </c>
      <c r="S510" s="61" t="s">
        <v>77</v>
      </c>
      <c r="T510" s="49">
        <f>T507-$E$7</f>
        <v>0.1436377</v>
      </c>
      <c r="U510" s="61" t="s">
        <v>77</v>
      </c>
      <c r="V510" s="49">
        <f>V507-$E$7</f>
        <v>0.1436560186</v>
      </c>
      <c r="W510" s="61" t="s">
        <v>77</v>
      </c>
      <c r="X510" s="49">
        <f>X507-$E$7</f>
        <v>0.1436743371</v>
      </c>
      <c r="Y510" s="61" t="s">
        <v>77</v>
      </c>
      <c r="Z510" s="49">
        <f>Z507-$E$7</f>
        <v>0.1436926557</v>
      </c>
      <c r="AA510" s="61" t="s">
        <v>77</v>
      </c>
      <c r="AB510" s="49">
        <f>AB507-$E$7</f>
        <v>0.1437109743</v>
      </c>
      <c r="AC510" s="61" t="s">
        <v>77</v>
      </c>
      <c r="AD510" s="49">
        <f>AD507-$E$7</f>
        <v>0.1437394644</v>
      </c>
    </row>
    <row r="511">
      <c r="J511" s="24" t="s">
        <v>86</v>
      </c>
      <c r="K511" s="24">
        <f>G502+K501</f>
        <v>175</v>
      </c>
    </row>
    <row r="512">
      <c r="A512" s="55"/>
      <c r="B512" s="35" t="s">
        <v>64</v>
      </c>
      <c r="C512" s="3"/>
      <c r="D512" s="4" t="s">
        <v>65</v>
      </c>
      <c r="E512" s="54"/>
      <c r="F512" s="8" t="s">
        <v>70</v>
      </c>
      <c r="G512" s="16">
        <f>ROUND(0.05*G513,0)</f>
        <v>1</v>
      </c>
      <c r="H512" s="98" t="s">
        <v>124</v>
      </c>
      <c r="I512" s="36">
        <f>C510-(J512*sum(C508:C509))</f>
        <v>0.0008814051967</v>
      </c>
      <c r="J512" s="11">
        <v>202.0</v>
      </c>
      <c r="K512" s="98" t="s">
        <v>122</v>
      </c>
      <c r="L512" s="36"/>
      <c r="M512" s="98" t="s">
        <v>121</v>
      </c>
      <c r="N512" s="36"/>
      <c r="O512" s="98" t="s">
        <v>112</v>
      </c>
      <c r="P512" s="36"/>
      <c r="Q512" s="98" t="s">
        <v>111</v>
      </c>
      <c r="R512" s="36"/>
      <c r="S512" s="98" t="s">
        <v>110</v>
      </c>
      <c r="T512" s="36"/>
      <c r="U512" s="98" t="s">
        <v>109</v>
      </c>
      <c r="V512" s="36"/>
      <c r="W512" s="98" t="s">
        <v>108</v>
      </c>
      <c r="X512" s="36"/>
      <c r="Y512" s="98" t="s">
        <v>107</v>
      </c>
      <c r="Z512" s="36"/>
      <c r="AA512" s="98" t="s">
        <v>105</v>
      </c>
      <c r="AB512" s="36"/>
      <c r="AC512" s="4" t="s">
        <v>84</v>
      </c>
      <c r="AD512" s="36"/>
    </row>
    <row r="513">
      <c r="A513" s="55"/>
      <c r="B513" s="8" t="s">
        <v>69</v>
      </c>
      <c r="C513" s="40">
        <f>$G$1</f>
        <v>0.00002618254545</v>
      </c>
      <c r="D513" s="8" t="s">
        <v>69</v>
      </c>
      <c r="E513" s="99">
        <f>$E$2</f>
        <v>0.00002618254545</v>
      </c>
      <c r="F513" s="8" t="s">
        <v>73</v>
      </c>
      <c r="G513" s="92">
        <f>200-K511</f>
        <v>25</v>
      </c>
      <c r="H513" s="3" t="s">
        <v>69</v>
      </c>
      <c r="I513" s="57">
        <f>$E$2</f>
        <v>0.00002618254545</v>
      </c>
      <c r="J513" s="3"/>
      <c r="K513" s="3" t="s">
        <v>69</v>
      </c>
      <c r="L513" s="120">
        <f>$E$2</f>
        <v>0.00002618254545</v>
      </c>
      <c r="M513" s="3" t="s">
        <v>69</v>
      </c>
      <c r="N513" s="120">
        <f>$E$2</f>
        <v>0.00002618254545</v>
      </c>
      <c r="O513" s="3" t="s">
        <v>69</v>
      </c>
      <c r="P513" s="120">
        <f>$E$2</f>
        <v>0.00002618254545</v>
      </c>
      <c r="Q513" s="3" t="s">
        <v>69</v>
      </c>
      <c r="R513" s="120">
        <f>$E$2</f>
        <v>0.00002618254545</v>
      </c>
      <c r="S513" s="3" t="s">
        <v>69</v>
      </c>
      <c r="T513" s="120">
        <f>$E$2</f>
        <v>0.00002618254545</v>
      </c>
      <c r="U513" s="3" t="s">
        <v>69</v>
      </c>
      <c r="V513" s="120">
        <f>$E$2</f>
        <v>0.00002618254545</v>
      </c>
      <c r="W513" s="3" t="s">
        <v>69</v>
      </c>
      <c r="X513" s="120">
        <f>$E$2</f>
        <v>0.00002618254545</v>
      </c>
      <c r="Y513" s="3" t="s">
        <v>69</v>
      </c>
      <c r="Z513" s="120">
        <f>$E$2</f>
        <v>0.00002618254545</v>
      </c>
      <c r="AA513" s="3" t="s">
        <v>69</v>
      </c>
      <c r="AB513" s="120">
        <f>$E$2</f>
        <v>0.00002618254545</v>
      </c>
      <c r="AC513" s="3" t="s">
        <v>69</v>
      </c>
      <c r="AD513" s="120">
        <f>$E$2</f>
        <v>0.00002618254545</v>
      </c>
    </row>
    <row r="514">
      <c r="B514" s="8" t="s">
        <v>72</v>
      </c>
      <c r="C514" s="40">
        <f>($G$1*((G513-G512)/G512))*$G$5</f>
        <v>0.000000003722888657</v>
      </c>
      <c r="D514" s="8" t="s">
        <v>72</v>
      </c>
      <c r="E514" s="99">
        <f>$E$3</f>
        <v>0.0000000001551203607</v>
      </c>
      <c r="F514" s="58" t="s">
        <v>75</v>
      </c>
      <c r="G514" s="59">
        <f>sum(C513:C516)+sum(C518:C519)</f>
        <v>0.001335467451</v>
      </c>
      <c r="H514" s="3" t="s">
        <v>72</v>
      </c>
      <c r="I514" s="57">
        <f>$E$3</f>
        <v>0.0000000001551203607</v>
      </c>
      <c r="J514" s="3"/>
      <c r="K514" s="3" t="s">
        <v>72</v>
      </c>
      <c r="L514" s="120">
        <f>$E$3</f>
        <v>0.0000000001551203607</v>
      </c>
      <c r="M514" s="3" t="s">
        <v>72</v>
      </c>
      <c r="N514" s="120">
        <f>$E$3</f>
        <v>0.0000000001551203607</v>
      </c>
      <c r="O514" s="3" t="s">
        <v>72</v>
      </c>
      <c r="P514" s="120">
        <f>$E$3</f>
        <v>0.0000000001551203607</v>
      </c>
      <c r="Q514" s="3" t="s">
        <v>72</v>
      </c>
      <c r="R514" s="120">
        <f>$E$3</f>
        <v>0.0000000001551203607</v>
      </c>
      <c r="S514" s="3" t="s">
        <v>72</v>
      </c>
      <c r="T514" s="120">
        <f>$E$3</f>
        <v>0.0000000001551203607</v>
      </c>
      <c r="U514" s="3" t="s">
        <v>72</v>
      </c>
      <c r="V514" s="120">
        <f>$E$3</f>
        <v>0.0000000001551203607</v>
      </c>
      <c r="W514" s="3" t="s">
        <v>72</v>
      </c>
      <c r="X514" s="120">
        <f>$E$3</f>
        <v>0.0000000001551203607</v>
      </c>
      <c r="Y514" s="3" t="s">
        <v>72</v>
      </c>
      <c r="Z514" s="120">
        <f>$E$3</f>
        <v>0.0000000001551203607</v>
      </c>
      <c r="AA514" s="3" t="s">
        <v>72</v>
      </c>
      <c r="AB514" s="120">
        <f>$E$3</f>
        <v>0.0000000001551203607</v>
      </c>
      <c r="AC514" s="3" t="s">
        <v>72</v>
      </c>
      <c r="AD514" s="120">
        <f>$E$3</f>
        <v>0.0000000001551203607</v>
      </c>
    </row>
    <row r="515">
      <c r="A515" s="55"/>
      <c r="B515" s="8" t="s">
        <v>74</v>
      </c>
      <c r="C515" s="40">
        <f>($G$1*((G513-G512)/G512))</f>
        <v>0.0006283810909</v>
      </c>
      <c r="D515" s="8" t="s">
        <v>74</v>
      </c>
      <c r="E515" s="40">
        <f>$G$1</f>
        <v>0.00002618254545</v>
      </c>
      <c r="F515" s="8"/>
      <c r="G515" s="3"/>
      <c r="H515" s="8" t="s">
        <v>74</v>
      </c>
      <c r="I515" s="57">
        <f>$G$1</f>
        <v>0.00002618254545</v>
      </c>
      <c r="J515" s="3"/>
      <c r="K515" s="8" t="s">
        <v>74</v>
      </c>
      <c r="L515" s="120">
        <f>$G$1</f>
        <v>0.00002618254545</v>
      </c>
      <c r="M515" s="8" t="s">
        <v>74</v>
      </c>
      <c r="N515" s="120">
        <f>$G$1</f>
        <v>0.00002618254545</v>
      </c>
      <c r="O515" s="8" t="s">
        <v>74</v>
      </c>
      <c r="P515" s="120">
        <f>$G$1</f>
        <v>0.00002618254545</v>
      </c>
      <c r="Q515" s="8" t="s">
        <v>74</v>
      </c>
      <c r="R515" s="120">
        <f>$G$1</f>
        <v>0.00002618254545</v>
      </c>
      <c r="S515" s="8" t="s">
        <v>74</v>
      </c>
      <c r="T515" s="120">
        <f>$G$1</f>
        <v>0.00002618254545</v>
      </c>
      <c r="U515" s="8" t="s">
        <v>74</v>
      </c>
      <c r="V515" s="120">
        <f>$G$1</f>
        <v>0.00002618254545</v>
      </c>
      <c r="W515" s="8" t="s">
        <v>74</v>
      </c>
      <c r="X515" s="120">
        <f>$G$1</f>
        <v>0.00002618254545</v>
      </c>
      <c r="Y515" s="8" t="s">
        <v>74</v>
      </c>
      <c r="Z515" s="120">
        <f>$G$1</f>
        <v>0.00002618254545</v>
      </c>
      <c r="AA515" s="8" t="s">
        <v>74</v>
      </c>
      <c r="AB515" s="120">
        <f>$G$1</f>
        <v>0.00002618254545</v>
      </c>
      <c r="AC515" s="8" t="s">
        <v>74</v>
      </c>
      <c r="AD515" s="120">
        <f>$G$1</f>
        <v>0.00002618254545</v>
      </c>
    </row>
    <row r="516">
      <c r="A516" s="55"/>
      <c r="B516" s="8" t="s">
        <v>76</v>
      </c>
      <c r="C516" s="40">
        <f>$C$5</f>
        <v>0.0000000003102407215</v>
      </c>
      <c r="D516" s="3"/>
      <c r="E516" s="3"/>
      <c r="F516" s="3"/>
      <c r="G516" s="3"/>
      <c r="H516" s="3"/>
      <c r="I516" s="3"/>
      <c r="J516" s="8"/>
      <c r="K516" s="3"/>
      <c r="L516" s="3"/>
      <c r="M516" s="3"/>
      <c r="N516" s="3"/>
      <c r="O516" s="3"/>
      <c r="P516" s="3"/>
      <c r="Q516" s="3"/>
      <c r="R516" s="3"/>
      <c r="S516" s="3"/>
      <c r="T516" s="3"/>
      <c r="U516" s="3"/>
      <c r="V516" s="3"/>
      <c r="W516" s="3"/>
      <c r="X516" s="3"/>
      <c r="Y516" s="3"/>
      <c r="Z516" s="3"/>
      <c r="AA516" s="3"/>
      <c r="AB516" s="3"/>
      <c r="AC516" s="3"/>
      <c r="AD516" s="3"/>
    </row>
    <row r="517">
      <c r="A517" s="55"/>
      <c r="B517" s="4" t="s">
        <v>77</v>
      </c>
      <c r="C517" s="46">
        <f>(E510-(E508*J512))-sum(C513:C516)</f>
        <v>0.1390784462</v>
      </c>
      <c r="D517" s="4" t="s">
        <v>77</v>
      </c>
      <c r="E517" s="45">
        <f>(E510-(J512*E508))-(sum(E513:E515))</f>
        <v>0.1396806486</v>
      </c>
      <c r="F517" s="8"/>
      <c r="G517" s="8"/>
      <c r="H517" s="4" t="s">
        <v>77</v>
      </c>
      <c r="I517" s="49">
        <f>(I512-(sum(I513:I515)*J402))</f>
        <v>-0.01954104075</v>
      </c>
      <c r="J517" s="3"/>
      <c r="K517" s="4" t="s">
        <v>77</v>
      </c>
      <c r="L517" s="49">
        <f>(L510-(sum(L513:L515)+($J512*L518)))</f>
        <v>0.1382224585</v>
      </c>
      <c r="M517" s="4" t="s">
        <v>77</v>
      </c>
      <c r="N517" s="49">
        <f>(N510-(sum(N513:N515)+($J512*N518)))</f>
        <v>0.1382407771</v>
      </c>
      <c r="O517" s="4" t="s">
        <v>77</v>
      </c>
      <c r="P517" s="49">
        <f>(P510-(sum(P513:P515)+($J512*P518)))</f>
        <v>0.1382590956</v>
      </c>
      <c r="Q517" s="4" t="s">
        <v>77</v>
      </c>
      <c r="R517" s="49">
        <f>(R510-(sum(R513:R515)+($J512*R518)))</f>
        <v>0.1382774142</v>
      </c>
      <c r="S517" s="4" t="s">
        <v>77</v>
      </c>
      <c r="T517" s="49">
        <f>(T510-(sum(T513:T515)+($J512*T518)))</f>
        <v>0.1382957328</v>
      </c>
      <c r="U517" s="4" t="s">
        <v>77</v>
      </c>
      <c r="V517" s="49">
        <f>(V510-(sum(V513:V515)+($J512*V518)))</f>
        <v>0.1383140513</v>
      </c>
      <c r="W517" s="4" t="s">
        <v>77</v>
      </c>
      <c r="X517" s="49">
        <f>(X510-(sum(X513:X515)+($J512*X518)))</f>
        <v>0.1383323699</v>
      </c>
      <c r="Y517" s="4" t="s">
        <v>77</v>
      </c>
      <c r="Z517" s="49">
        <f>(Z510-(sum(Z513:Z515)+($J512*Z518)))</f>
        <v>0.1383506885</v>
      </c>
      <c r="AA517" s="4" t="s">
        <v>77</v>
      </c>
      <c r="AB517" s="49">
        <f>(AB510-(sum(AB513:AB515)+($J512*AB518)))</f>
        <v>0.138369007</v>
      </c>
      <c r="AC517" s="4" t="s">
        <v>77</v>
      </c>
      <c r="AD517" s="49">
        <f>(AD510-(sum(AD513:AD515)+($J512*AD518)))</f>
        <v>0.1383974972</v>
      </c>
    </row>
    <row r="518">
      <c r="A518" s="14">
        <f>A508+J512</f>
        <v>32700</v>
      </c>
      <c r="B518" s="8" t="s">
        <v>80</v>
      </c>
      <c r="C518" s="40">
        <f>($G$1*(((G513-G512)/G512)+1))</f>
        <v>0.0006545636364</v>
      </c>
      <c r="D518" s="8" t="s">
        <v>81</v>
      </c>
      <c r="E518" s="40">
        <f>$E$7</f>
        <v>0.00002618614835</v>
      </c>
      <c r="F518" s="3"/>
      <c r="G518" s="51"/>
      <c r="H518" s="3" t="s">
        <v>81</v>
      </c>
      <c r="I518" s="57">
        <f>$E$7</f>
        <v>0.00002618614835</v>
      </c>
      <c r="J518" s="60"/>
      <c r="K518" s="3" t="s">
        <v>81</v>
      </c>
      <c r="L518" s="120">
        <f>$E$7</f>
        <v>0.00002618614835</v>
      </c>
      <c r="M518" s="3" t="s">
        <v>81</v>
      </c>
      <c r="N518" s="120">
        <f>$E$7</f>
        <v>0.00002618614835</v>
      </c>
      <c r="O518" s="3" t="s">
        <v>81</v>
      </c>
      <c r="P518" s="120">
        <f>$E$7</f>
        <v>0.00002618614835</v>
      </c>
      <c r="Q518" s="3" t="s">
        <v>81</v>
      </c>
      <c r="R518" s="120">
        <f>$E$7</f>
        <v>0.00002618614835</v>
      </c>
      <c r="S518" s="3" t="s">
        <v>81</v>
      </c>
      <c r="T518" s="120">
        <f>$E$7</f>
        <v>0.00002618614835</v>
      </c>
      <c r="U518" s="3" t="s">
        <v>81</v>
      </c>
      <c r="V518" s="120">
        <f>$E$7</f>
        <v>0.00002618614835</v>
      </c>
      <c r="W518" s="3" t="s">
        <v>81</v>
      </c>
      <c r="X518" s="120">
        <f>$E$7</f>
        <v>0.00002618614835</v>
      </c>
      <c r="Y518" s="3" t="s">
        <v>81</v>
      </c>
      <c r="Z518" s="120">
        <f>$E$7</f>
        <v>0.00002618614835</v>
      </c>
      <c r="AA518" s="3" t="s">
        <v>81</v>
      </c>
      <c r="AB518" s="120">
        <f>$E$7</f>
        <v>0.00002618614835</v>
      </c>
      <c r="AC518" s="3" t="s">
        <v>81</v>
      </c>
      <c r="AD518" s="120">
        <f>$E$7</f>
        <v>0.00002618614835</v>
      </c>
    </row>
    <row r="519">
      <c r="B519" s="8" t="s">
        <v>82</v>
      </c>
      <c r="C519" s="40">
        <f>$G$1+((128*5E-11)*(G513-1))</f>
        <v>0.00002633614545</v>
      </c>
      <c r="D519" s="3"/>
      <c r="E519" s="3"/>
      <c r="F519" s="3"/>
      <c r="G519" s="3"/>
      <c r="H519" s="8"/>
      <c r="I519" s="3"/>
      <c r="J519" s="8"/>
      <c r="K519" s="8"/>
      <c r="L519" s="3"/>
      <c r="M519" s="8"/>
      <c r="N519" s="3"/>
      <c r="O519" s="8"/>
      <c r="P519" s="3"/>
      <c r="Q519" s="8"/>
      <c r="R519" s="3"/>
      <c r="S519" s="8"/>
      <c r="T519" s="3"/>
      <c r="U519" s="8"/>
      <c r="V519" s="3"/>
      <c r="W519" s="8"/>
      <c r="X519" s="3"/>
      <c r="Y519" s="8"/>
      <c r="Z519" s="3"/>
      <c r="AA519" s="8"/>
      <c r="AB519" s="3"/>
      <c r="AC519" s="8"/>
      <c r="AD519" s="3"/>
    </row>
    <row r="520">
      <c r="B520" s="4" t="s">
        <v>77</v>
      </c>
      <c r="C520" s="49">
        <f>C517-(sum(C518:C519))</f>
        <v>0.1383975464</v>
      </c>
      <c r="D520" s="4" t="s">
        <v>77</v>
      </c>
      <c r="E520" s="49">
        <f>E517-$E$7</f>
        <v>0.1396544624</v>
      </c>
      <c r="F520" s="8"/>
      <c r="G520" s="3"/>
      <c r="H520" s="61" t="s">
        <v>77</v>
      </c>
      <c r="I520" s="49">
        <f>I517-$E$7</f>
        <v>-0.0195672269</v>
      </c>
      <c r="J520" s="60">
        <f>I520-(I518*42)</f>
        <v>-0.02066704513</v>
      </c>
      <c r="K520" s="61" t="s">
        <v>77</v>
      </c>
      <c r="L520" s="49">
        <f>L517-$E$7</f>
        <v>0.1381962723</v>
      </c>
      <c r="M520" s="61" t="s">
        <v>77</v>
      </c>
      <c r="N520" s="49">
        <f>N517-$E$7</f>
        <v>0.1382145909</v>
      </c>
      <c r="O520" s="61" t="s">
        <v>77</v>
      </c>
      <c r="P520" s="49">
        <f>P517-$E$7</f>
        <v>0.1382329095</v>
      </c>
      <c r="Q520" s="61" t="s">
        <v>77</v>
      </c>
      <c r="R520" s="49">
        <f>R517-$E$7</f>
        <v>0.1382512281</v>
      </c>
      <c r="S520" s="61" t="s">
        <v>77</v>
      </c>
      <c r="T520" s="49">
        <f>T517-$E$7</f>
        <v>0.1382695466</v>
      </c>
      <c r="U520" s="61" t="s">
        <v>77</v>
      </c>
      <c r="V520" s="49">
        <f>V517-$E$7</f>
        <v>0.1382878652</v>
      </c>
      <c r="W520" s="61" t="s">
        <v>77</v>
      </c>
      <c r="X520" s="49">
        <f>X517-$E$7</f>
        <v>0.1383061838</v>
      </c>
      <c r="Y520" s="61" t="s">
        <v>77</v>
      </c>
      <c r="Z520" s="49">
        <f>Z517-$E$7</f>
        <v>0.1383245023</v>
      </c>
      <c r="AA520" s="61" t="s">
        <v>77</v>
      </c>
      <c r="AB520" s="49">
        <f>AB517-$E$7</f>
        <v>0.1383428209</v>
      </c>
      <c r="AC520" s="61" t="s">
        <v>77</v>
      </c>
      <c r="AD520" s="49">
        <f>AD517-$E$7</f>
        <v>0.138371311</v>
      </c>
    </row>
    <row r="521">
      <c r="J521" s="24" t="s">
        <v>86</v>
      </c>
      <c r="K521" s="24">
        <f>G512+K511</f>
        <v>176</v>
      </c>
    </row>
    <row r="522">
      <c r="A522" s="55"/>
      <c r="B522" s="35" t="s">
        <v>64</v>
      </c>
      <c r="C522" s="3"/>
      <c r="D522" s="4" t="s">
        <v>65</v>
      </c>
      <c r="E522" s="54"/>
      <c r="F522" s="8" t="s">
        <v>70</v>
      </c>
      <c r="G522" s="16">
        <f>ROUND(0.05*G523,0)</f>
        <v>1</v>
      </c>
      <c r="H522" s="98" t="s">
        <v>124</v>
      </c>
      <c r="I522" s="36">
        <f>C520-(J522*sum(C518:C519))</f>
        <v>0.0008557904625</v>
      </c>
      <c r="J522" s="11">
        <v>202.0</v>
      </c>
      <c r="K522" s="98" t="s">
        <v>122</v>
      </c>
      <c r="L522" s="36"/>
      <c r="M522" s="98" t="s">
        <v>121</v>
      </c>
      <c r="N522" s="36"/>
      <c r="O522" s="98" t="s">
        <v>112</v>
      </c>
      <c r="P522" s="36"/>
      <c r="Q522" s="98" t="s">
        <v>111</v>
      </c>
      <c r="R522" s="36"/>
      <c r="S522" s="98" t="s">
        <v>110</v>
      </c>
      <c r="T522" s="36"/>
      <c r="U522" s="98" t="s">
        <v>109</v>
      </c>
      <c r="V522" s="36"/>
      <c r="W522" s="98" t="s">
        <v>108</v>
      </c>
      <c r="X522" s="36"/>
      <c r="Y522" s="98" t="s">
        <v>107</v>
      </c>
      <c r="Z522" s="36"/>
      <c r="AA522" s="98" t="s">
        <v>105</v>
      </c>
      <c r="AB522" s="36"/>
      <c r="AC522" s="4" t="s">
        <v>84</v>
      </c>
      <c r="AD522" s="36"/>
    </row>
    <row r="523">
      <c r="A523" s="55"/>
      <c r="B523" s="8" t="s">
        <v>69</v>
      </c>
      <c r="C523" s="40">
        <f>$G$1</f>
        <v>0.00002618254545</v>
      </c>
      <c r="D523" s="8" t="s">
        <v>69</v>
      </c>
      <c r="E523" s="99">
        <f>$E$2</f>
        <v>0.00002618254545</v>
      </c>
      <c r="F523" s="8" t="s">
        <v>73</v>
      </c>
      <c r="G523" s="92">
        <f>200-K521</f>
        <v>24</v>
      </c>
      <c r="H523" s="3" t="s">
        <v>69</v>
      </c>
      <c r="I523" s="57">
        <f>$E$2</f>
        <v>0.00002618254545</v>
      </c>
      <c r="J523" s="3"/>
      <c r="K523" s="3" t="s">
        <v>69</v>
      </c>
      <c r="L523" s="120">
        <f>$E$2</f>
        <v>0.00002618254545</v>
      </c>
      <c r="M523" s="3" t="s">
        <v>69</v>
      </c>
      <c r="N523" s="120">
        <f>$E$2</f>
        <v>0.00002618254545</v>
      </c>
      <c r="O523" s="3" t="s">
        <v>69</v>
      </c>
      <c r="P523" s="120">
        <f>$E$2</f>
        <v>0.00002618254545</v>
      </c>
      <c r="Q523" s="3" t="s">
        <v>69</v>
      </c>
      <c r="R523" s="120">
        <f>$E$2</f>
        <v>0.00002618254545</v>
      </c>
      <c r="S523" s="3" t="s">
        <v>69</v>
      </c>
      <c r="T523" s="120">
        <f>$E$2</f>
        <v>0.00002618254545</v>
      </c>
      <c r="U523" s="3" t="s">
        <v>69</v>
      </c>
      <c r="V523" s="120">
        <f>$E$2</f>
        <v>0.00002618254545</v>
      </c>
      <c r="W523" s="3" t="s">
        <v>69</v>
      </c>
      <c r="X523" s="120">
        <f>$E$2</f>
        <v>0.00002618254545</v>
      </c>
      <c r="Y523" s="3" t="s">
        <v>69</v>
      </c>
      <c r="Z523" s="120">
        <f>$E$2</f>
        <v>0.00002618254545</v>
      </c>
      <c r="AA523" s="3" t="s">
        <v>69</v>
      </c>
      <c r="AB523" s="120">
        <f>$E$2</f>
        <v>0.00002618254545</v>
      </c>
      <c r="AC523" s="3" t="s">
        <v>69</v>
      </c>
      <c r="AD523" s="120">
        <f>$E$2</f>
        <v>0.00002618254545</v>
      </c>
    </row>
    <row r="524">
      <c r="B524" s="8" t="s">
        <v>72</v>
      </c>
      <c r="C524" s="40">
        <f>($G$1*((G523-G522)/G522))*$G$5</f>
        <v>0.000000003567768297</v>
      </c>
      <c r="D524" s="8" t="s">
        <v>72</v>
      </c>
      <c r="E524" s="99">
        <f>$E$3</f>
        <v>0.0000000001551203607</v>
      </c>
      <c r="F524" s="58" t="s">
        <v>75</v>
      </c>
      <c r="G524" s="59">
        <f>sum(C523:C526)+sum(C528:C529)</f>
        <v>0.001283095805</v>
      </c>
      <c r="H524" s="3" t="s">
        <v>72</v>
      </c>
      <c r="I524" s="57">
        <f>$E$3</f>
        <v>0.0000000001551203607</v>
      </c>
      <c r="J524" s="3"/>
      <c r="K524" s="3" t="s">
        <v>72</v>
      </c>
      <c r="L524" s="120">
        <f>$E$3</f>
        <v>0.0000000001551203607</v>
      </c>
      <c r="M524" s="3" t="s">
        <v>72</v>
      </c>
      <c r="N524" s="120">
        <f>$E$3</f>
        <v>0.0000000001551203607</v>
      </c>
      <c r="O524" s="3" t="s">
        <v>72</v>
      </c>
      <c r="P524" s="120">
        <f>$E$3</f>
        <v>0.0000000001551203607</v>
      </c>
      <c r="Q524" s="3" t="s">
        <v>72</v>
      </c>
      <c r="R524" s="120">
        <f>$E$3</f>
        <v>0.0000000001551203607</v>
      </c>
      <c r="S524" s="3" t="s">
        <v>72</v>
      </c>
      <c r="T524" s="120">
        <f>$E$3</f>
        <v>0.0000000001551203607</v>
      </c>
      <c r="U524" s="3" t="s">
        <v>72</v>
      </c>
      <c r="V524" s="120">
        <f>$E$3</f>
        <v>0.0000000001551203607</v>
      </c>
      <c r="W524" s="3" t="s">
        <v>72</v>
      </c>
      <c r="X524" s="120">
        <f>$E$3</f>
        <v>0.0000000001551203607</v>
      </c>
      <c r="Y524" s="3" t="s">
        <v>72</v>
      </c>
      <c r="Z524" s="120">
        <f>$E$3</f>
        <v>0.0000000001551203607</v>
      </c>
      <c r="AA524" s="3" t="s">
        <v>72</v>
      </c>
      <c r="AB524" s="120">
        <f>$E$3</f>
        <v>0.0000000001551203607</v>
      </c>
      <c r="AC524" s="3" t="s">
        <v>72</v>
      </c>
      <c r="AD524" s="120">
        <f>$E$3</f>
        <v>0.0000000001551203607</v>
      </c>
    </row>
    <row r="525">
      <c r="A525" s="55"/>
      <c r="B525" s="8" t="s">
        <v>74</v>
      </c>
      <c r="C525" s="40">
        <f>($G$1*((G523-G522)/G522))</f>
        <v>0.0006021985455</v>
      </c>
      <c r="D525" s="8" t="s">
        <v>74</v>
      </c>
      <c r="E525" s="40">
        <f>$G$1</f>
        <v>0.00002618254545</v>
      </c>
      <c r="F525" s="8"/>
      <c r="G525" s="3"/>
      <c r="H525" s="8" t="s">
        <v>74</v>
      </c>
      <c r="I525" s="57">
        <f>$G$1</f>
        <v>0.00002618254545</v>
      </c>
      <c r="J525" s="3"/>
      <c r="K525" s="8" t="s">
        <v>74</v>
      </c>
      <c r="L525" s="120">
        <f>$G$1</f>
        <v>0.00002618254545</v>
      </c>
      <c r="M525" s="8" t="s">
        <v>74</v>
      </c>
      <c r="N525" s="120">
        <f>$G$1</f>
        <v>0.00002618254545</v>
      </c>
      <c r="O525" s="8" t="s">
        <v>74</v>
      </c>
      <c r="P525" s="120">
        <f>$G$1</f>
        <v>0.00002618254545</v>
      </c>
      <c r="Q525" s="8" t="s">
        <v>74</v>
      </c>
      <c r="R525" s="120">
        <f>$G$1</f>
        <v>0.00002618254545</v>
      </c>
      <c r="S525" s="8" t="s">
        <v>74</v>
      </c>
      <c r="T525" s="120">
        <f>$G$1</f>
        <v>0.00002618254545</v>
      </c>
      <c r="U525" s="8" t="s">
        <v>74</v>
      </c>
      <c r="V525" s="120">
        <f>$G$1</f>
        <v>0.00002618254545</v>
      </c>
      <c r="W525" s="8" t="s">
        <v>74</v>
      </c>
      <c r="X525" s="120">
        <f>$G$1</f>
        <v>0.00002618254545</v>
      </c>
      <c r="Y525" s="8" t="s">
        <v>74</v>
      </c>
      <c r="Z525" s="120">
        <f>$G$1</f>
        <v>0.00002618254545</v>
      </c>
      <c r="AA525" s="8" t="s">
        <v>74</v>
      </c>
      <c r="AB525" s="120">
        <f>$G$1</f>
        <v>0.00002618254545</v>
      </c>
      <c r="AC525" s="8" t="s">
        <v>74</v>
      </c>
      <c r="AD525" s="120">
        <f>$G$1</f>
        <v>0.00002618254545</v>
      </c>
    </row>
    <row r="526">
      <c r="A526" s="55"/>
      <c r="B526" s="8" t="s">
        <v>76</v>
      </c>
      <c r="C526" s="40">
        <f>$C$5</f>
        <v>0.0000000003102407215</v>
      </c>
      <c r="D526" s="3"/>
      <c r="E526" s="3"/>
      <c r="F526" s="3"/>
      <c r="G526" s="3"/>
      <c r="H526" s="3"/>
      <c r="I526" s="3"/>
      <c r="J526" s="8"/>
      <c r="K526" s="3"/>
      <c r="L526" s="3"/>
      <c r="M526" s="3"/>
      <c r="N526" s="3"/>
      <c r="O526" s="3"/>
      <c r="P526" s="3"/>
      <c r="Q526" s="3"/>
      <c r="R526" s="3"/>
      <c r="S526" s="3"/>
      <c r="T526" s="3"/>
      <c r="U526" s="3"/>
      <c r="V526" s="3"/>
      <c r="W526" s="3"/>
      <c r="X526" s="3"/>
      <c r="Y526" s="3"/>
      <c r="Z526" s="3"/>
      <c r="AA526" s="3"/>
      <c r="AB526" s="3"/>
      <c r="AC526" s="3"/>
      <c r="AD526" s="3"/>
    </row>
    <row r="527">
      <c r="A527" s="55"/>
      <c r="B527" s="4" t="s">
        <v>77</v>
      </c>
      <c r="C527" s="46">
        <f>(E520-(E518*J522))-sum(C523:C526)</f>
        <v>0.1337364755</v>
      </c>
      <c r="D527" s="4" t="s">
        <v>77</v>
      </c>
      <c r="E527" s="45">
        <f>(E520-(J522*E518))-(sum(E523:E525))</f>
        <v>0.1343124952</v>
      </c>
      <c r="F527" s="8"/>
      <c r="G527" s="8"/>
      <c r="H527" s="4" t="s">
        <v>77</v>
      </c>
      <c r="I527" s="49">
        <f>(I522-(sum(I523:I525)*J412))</f>
        <v>-0.01956665549</v>
      </c>
      <c r="J527" s="3"/>
      <c r="K527" s="4" t="s">
        <v>77</v>
      </c>
      <c r="L527" s="49">
        <f>(L520-(sum(L523:L525)+($J522*L528)))</f>
        <v>0.1328543051</v>
      </c>
      <c r="M527" s="4" t="s">
        <v>77</v>
      </c>
      <c r="N527" s="49">
        <f>(N520-(sum(N523:N525)+($J522*N528)))</f>
        <v>0.1328726237</v>
      </c>
      <c r="O527" s="4" t="s">
        <v>77</v>
      </c>
      <c r="P527" s="49">
        <f>(P520-(sum(P523:P525)+($J522*P528)))</f>
        <v>0.1328909423</v>
      </c>
      <c r="Q527" s="4" t="s">
        <v>77</v>
      </c>
      <c r="R527" s="49">
        <f>(R520-(sum(R523:R525)+($J522*R528)))</f>
        <v>0.1329092608</v>
      </c>
      <c r="S527" s="4" t="s">
        <v>77</v>
      </c>
      <c r="T527" s="49">
        <f>(T520-(sum(T523:T525)+($J522*T528)))</f>
        <v>0.1329275794</v>
      </c>
      <c r="U527" s="4" t="s">
        <v>77</v>
      </c>
      <c r="V527" s="49">
        <f>(V520-(sum(V523:V525)+($J522*V528)))</f>
        <v>0.132945898</v>
      </c>
      <c r="W527" s="4" t="s">
        <v>77</v>
      </c>
      <c r="X527" s="49">
        <f>(X520-(sum(X523:X525)+($J522*X528)))</f>
        <v>0.1329642165</v>
      </c>
      <c r="Y527" s="4" t="s">
        <v>77</v>
      </c>
      <c r="Z527" s="49">
        <f>(Z520-(sum(Z523:Z525)+($J522*Z528)))</f>
        <v>0.1329825351</v>
      </c>
      <c r="AA527" s="4" t="s">
        <v>77</v>
      </c>
      <c r="AB527" s="49">
        <f>(AB520-(sum(AB523:AB525)+($J522*AB528)))</f>
        <v>0.1330008537</v>
      </c>
      <c r="AC527" s="4" t="s">
        <v>77</v>
      </c>
      <c r="AD527" s="49">
        <f>(AD520-(sum(AD523:AD525)+($J522*AD528)))</f>
        <v>0.1330293438</v>
      </c>
    </row>
    <row r="528">
      <c r="A528" s="14">
        <f>A518+J522</f>
        <v>32902</v>
      </c>
      <c r="B528" s="8" t="s">
        <v>80</v>
      </c>
      <c r="C528" s="40">
        <f>($G$1*(((G523-G522)/G522)+1))</f>
        <v>0.0006283810909</v>
      </c>
      <c r="D528" s="8" t="s">
        <v>81</v>
      </c>
      <c r="E528" s="40">
        <f>$E$7</f>
        <v>0.00002618614835</v>
      </c>
      <c r="F528" s="3"/>
      <c r="G528" s="51"/>
      <c r="H528" s="3" t="s">
        <v>81</v>
      </c>
      <c r="I528" s="57">
        <f>$E$7</f>
        <v>0.00002618614835</v>
      </c>
      <c r="J528" s="60"/>
      <c r="K528" s="3" t="s">
        <v>81</v>
      </c>
      <c r="L528" s="120">
        <f>$E$7</f>
        <v>0.00002618614835</v>
      </c>
      <c r="M528" s="3" t="s">
        <v>81</v>
      </c>
      <c r="N528" s="120">
        <f>$E$7</f>
        <v>0.00002618614835</v>
      </c>
      <c r="O528" s="3" t="s">
        <v>81</v>
      </c>
      <c r="P528" s="120">
        <f>$E$7</f>
        <v>0.00002618614835</v>
      </c>
      <c r="Q528" s="3" t="s">
        <v>81</v>
      </c>
      <c r="R528" s="120">
        <f>$E$7</f>
        <v>0.00002618614835</v>
      </c>
      <c r="S528" s="3" t="s">
        <v>81</v>
      </c>
      <c r="T528" s="120">
        <f>$E$7</f>
        <v>0.00002618614835</v>
      </c>
      <c r="U528" s="3" t="s">
        <v>81</v>
      </c>
      <c r="V528" s="120">
        <f>$E$7</f>
        <v>0.00002618614835</v>
      </c>
      <c r="W528" s="3" t="s">
        <v>81</v>
      </c>
      <c r="X528" s="120">
        <f>$E$7</f>
        <v>0.00002618614835</v>
      </c>
      <c r="Y528" s="3" t="s">
        <v>81</v>
      </c>
      <c r="Z528" s="120">
        <f>$E$7</f>
        <v>0.00002618614835</v>
      </c>
      <c r="AA528" s="3" t="s">
        <v>81</v>
      </c>
      <c r="AB528" s="120">
        <f>$E$7</f>
        <v>0.00002618614835</v>
      </c>
      <c r="AC528" s="3" t="s">
        <v>81</v>
      </c>
      <c r="AD528" s="120">
        <f>$E$7</f>
        <v>0.00002618614835</v>
      </c>
    </row>
    <row r="529">
      <c r="B529" s="8" t="s">
        <v>82</v>
      </c>
      <c r="C529" s="40">
        <f>$G$1+((128*5E-11)*(G523-1))</f>
        <v>0.00002632974545</v>
      </c>
      <c r="D529" s="3"/>
      <c r="E529" s="3"/>
      <c r="F529" s="3"/>
      <c r="G529" s="3"/>
      <c r="H529" s="8"/>
      <c r="I529" s="3"/>
      <c r="J529" s="8"/>
      <c r="K529" s="8"/>
      <c r="L529" s="3"/>
      <c r="M529" s="8"/>
      <c r="N529" s="3"/>
      <c r="O529" s="8"/>
      <c r="P529" s="3"/>
      <c r="Q529" s="8"/>
      <c r="R529" s="3"/>
      <c r="S529" s="8"/>
      <c r="T529" s="3"/>
      <c r="U529" s="8"/>
      <c r="V529" s="3"/>
      <c r="W529" s="8"/>
      <c r="X529" s="3"/>
      <c r="Y529" s="8"/>
      <c r="Z529" s="3"/>
      <c r="AA529" s="8"/>
      <c r="AB529" s="3"/>
      <c r="AC529" s="8"/>
      <c r="AD529" s="3"/>
    </row>
    <row r="530">
      <c r="B530" s="4" t="s">
        <v>77</v>
      </c>
      <c r="C530" s="49">
        <f>C527-(sum(C528:C529))</f>
        <v>0.1330817647</v>
      </c>
      <c r="D530" s="4" t="s">
        <v>77</v>
      </c>
      <c r="E530" s="49">
        <f>E527-$E$7</f>
        <v>0.1342863091</v>
      </c>
      <c r="F530" s="8"/>
      <c r="G530" s="3"/>
      <c r="H530" s="61" t="s">
        <v>77</v>
      </c>
      <c r="I530" s="49">
        <f>I527-$E$7</f>
        <v>-0.01959284164</v>
      </c>
      <c r="J530" s="60">
        <f>I530-(I528*42)</f>
        <v>-0.02069265987</v>
      </c>
      <c r="K530" s="61" t="s">
        <v>77</v>
      </c>
      <c r="L530" s="49">
        <f>L527-$E$7</f>
        <v>0.132828119</v>
      </c>
      <c r="M530" s="61" t="s">
        <v>77</v>
      </c>
      <c r="N530" s="49">
        <f>N527-$E$7</f>
        <v>0.1328464376</v>
      </c>
      <c r="O530" s="61" t="s">
        <v>77</v>
      </c>
      <c r="P530" s="49">
        <f>P527-$E$7</f>
        <v>0.1328647561</v>
      </c>
      <c r="Q530" s="61" t="s">
        <v>77</v>
      </c>
      <c r="R530" s="49">
        <f>R527-$E$7</f>
        <v>0.1328830747</v>
      </c>
      <c r="S530" s="61" t="s">
        <v>77</v>
      </c>
      <c r="T530" s="49">
        <f>T527-$E$7</f>
        <v>0.1329013933</v>
      </c>
      <c r="U530" s="61" t="s">
        <v>77</v>
      </c>
      <c r="V530" s="49">
        <f>V527-$E$7</f>
        <v>0.1329197118</v>
      </c>
      <c r="W530" s="61" t="s">
        <v>77</v>
      </c>
      <c r="X530" s="49">
        <f>X527-$E$7</f>
        <v>0.1329380304</v>
      </c>
      <c r="Y530" s="61" t="s">
        <v>77</v>
      </c>
      <c r="Z530" s="49">
        <f>Z527-$E$7</f>
        <v>0.132956349</v>
      </c>
      <c r="AA530" s="61" t="s">
        <v>77</v>
      </c>
      <c r="AB530" s="49">
        <f>AB527-$E$7</f>
        <v>0.1329746675</v>
      </c>
      <c r="AC530" s="61" t="s">
        <v>77</v>
      </c>
      <c r="AD530" s="49">
        <f>AD527-$E$7</f>
        <v>0.1330031577</v>
      </c>
    </row>
    <row r="531">
      <c r="J531" s="24" t="s">
        <v>86</v>
      </c>
      <c r="K531" s="24">
        <f>G522+K521</f>
        <v>177</v>
      </c>
    </row>
    <row r="532">
      <c r="A532" s="55"/>
      <c r="B532" s="35" t="s">
        <v>64</v>
      </c>
      <c r="C532" s="3"/>
      <c r="D532" s="4" t="s">
        <v>65</v>
      </c>
      <c r="E532" s="54"/>
      <c r="F532" s="8" t="s">
        <v>70</v>
      </c>
      <c r="G532" s="16">
        <f>ROUND(0.05*G533,0)</f>
        <v>1</v>
      </c>
      <c r="H532" s="98" t="s">
        <v>124</v>
      </c>
      <c r="I532" s="36">
        <f>C530-(J532*sum(C528:C529))</f>
        <v>0.0008301757284</v>
      </c>
      <c r="J532" s="11">
        <v>202.0</v>
      </c>
      <c r="K532" s="98" t="s">
        <v>122</v>
      </c>
      <c r="L532" s="36"/>
      <c r="M532" s="98" t="s">
        <v>121</v>
      </c>
      <c r="N532" s="36"/>
      <c r="O532" s="98" t="s">
        <v>112</v>
      </c>
      <c r="P532" s="36"/>
      <c r="Q532" s="98" t="s">
        <v>111</v>
      </c>
      <c r="R532" s="36"/>
      <c r="S532" s="98" t="s">
        <v>110</v>
      </c>
      <c r="T532" s="36"/>
      <c r="U532" s="98" t="s">
        <v>109</v>
      </c>
      <c r="V532" s="36"/>
      <c r="W532" s="98" t="s">
        <v>108</v>
      </c>
      <c r="X532" s="36"/>
      <c r="Y532" s="98" t="s">
        <v>107</v>
      </c>
      <c r="Z532" s="36"/>
      <c r="AA532" s="98" t="s">
        <v>105</v>
      </c>
      <c r="AB532" s="36"/>
      <c r="AC532" s="4" t="s">
        <v>84</v>
      </c>
      <c r="AD532" s="36"/>
    </row>
    <row r="533">
      <c r="A533" s="55"/>
      <c r="B533" s="8" t="s">
        <v>69</v>
      </c>
      <c r="C533" s="40">
        <f>$G$1</f>
        <v>0.00002618254545</v>
      </c>
      <c r="D533" s="8" t="s">
        <v>69</v>
      </c>
      <c r="E533" s="99">
        <f>$E$2</f>
        <v>0.00002618254545</v>
      </c>
      <c r="F533" s="8" t="s">
        <v>73</v>
      </c>
      <c r="G533" s="92">
        <f>200-K531</f>
        <v>23</v>
      </c>
      <c r="H533" s="3" t="s">
        <v>69</v>
      </c>
      <c r="I533" s="57">
        <f>$E$2</f>
        <v>0.00002618254545</v>
      </c>
      <c r="J533" s="3"/>
      <c r="K533" s="3" t="s">
        <v>69</v>
      </c>
      <c r="L533" s="120">
        <f>$E$2</f>
        <v>0.00002618254545</v>
      </c>
      <c r="M533" s="3" t="s">
        <v>69</v>
      </c>
      <c r="N533" s="120">
        <f>$E$2</f>
        <v>0.00002618254545</v>
      </c>
      <c r="O533" s="3" t="s">
        <v>69</v>
      </c>
      <c r="P533" s="120">
        <f>$E$2</f>
        <v>0.00002618254545</v>
      </c>
      <c r="Q533" s="3" t="s">
        <v>69</v>
      </c>
      <c r="R533" s="120">
        <f>$E$2</f>
        <v>0.00002618254545</v>
      </c>
      <c r="S533" s="3" t="s">
        <v>69</v>
      </c>
      <c r="T533" s="120">
        <f>$E$2</f>
        <v>0.00002618254545</v>
      </c>
      <c r="U533" s="3" t="s">
        <v>69</v>
      </c>
      <c r="V533" s="120">
        <f>$E$2</f>
        <v>0.00002618254545</v>
      </c>
      <c r="W533" s="3" t="s">
        <v>69</v>
      </c>
      <c r="X533" s="120">
        <f>$E$2</f>
        <v>0.00002618254545</v>
      </c>
      <c r="Y533" s="3" t="s">
        <v>69</v>
      </c>
      <c r="Z533" s="120">
        <f>$E$2</f>
        <v>0.00002618254545</v>
      </c>
      <c r="AA533" s="3" t="s">
        <v>69</v>
      </c>
      <c r="AB533" s="120">
        <f>$E$2</f>
        <v>0.00002618254545</v>
      </c>
      <c r="AC533" s="3" t="s">
        <v>69</v>
      </c>
      <c r="AD533" s="120">
        <f>$E$2</f>
        <v>0.00002618254545</v>
      </c>
    </row>
    <row r="534">
      <c r="B534" s="8" t="s">
        <v>72</v>
      </c>
      <c r="C534" s="40">
        <f>($G$1*((G533-G532)/G532))*$G$5</f>
        <v>0.000000003412647936</v>
      </c>
      <c r="D534" s="8" t="s">
        <v>72</v>
      </c>
      <c r="E534" s="99">
        <f>$E$3</f>
        <v>0.0000000001551203607</v>
      </c>
      <c r="F534" s="58" t="s">
        <v>75</v>
      </c>
      <c r="G534" s="59">
        <f>sum(C533:C536)+sum(C538:C539)</f>
        <v>0.001230724159</v>
      </c>
      <c r="H534" s="3" t="s">
        <v>72</v>
      </c>
      <c r="I534" s="57">
        <f>$E$3</f>
        <v>0.0000000001551203607</v>
      </c>
      <c r="J534" s="3"/>
      <c r="K534" s="3" t="s">
        <v>72</v>
      </c>
      <c r="L534" s="120">
        <f>$E$3</f>
        <v>0.0000000001551203607</v>
      </c>
      <c r="M534" s="3" t="s">
        <v>72</v>
      </c>
      <c r="N534" s="120">
        <f>$E$3</f>
        <v>0.0000000001551203607</v>
      </c>
      <c r="O534" s="3" t="s">
        <v>72</v>
      </c>
      <c r="P534" s="120">
        <f>$E$3</f>
        <v>0.0000000001551203607</v>
      </c>
      <c r="Q534" s="3" t="s">
        <v>72</v>
      </c>
      <c r="R534" s="120">
        <f>$E$3</f>
        <v>0.0000000001551203607</v>
      </c>
      <c r="S534" s="3" t="s">
        <v>72</v>
      </c>
      <c r="T534" s="120">
        <f>$E$3</f>
        <v>0.0000000001551203607</v>
      </c>
      <c r="U534" s="3" t="s">
        <v>72</v>
      </c>
      <c r="V534" s="120">
        <f>$E$3</f>
        <v>0.0000000001551203607</v>
      </c>
      <c r="W534" s="3" t="s">
        <v>72</v>
      </c>
      <c r="X534" s="120">
        <f>$E$3</f>
        <v>0.0000000001551203607</v>
      </c>
      <c r="Y534" s="3" t="s">
        <v>72</v>
      </c>
      <c r="Z534" s="120">
        <f>$E$3</f>
        <v>0.0000000001551203607</v>
      </c>
      <c r="AA534" s="3" t="s">
        <v>72</v>
      </c>
      <c r="AB534" s="120">
        <f>$E$3</f>
        <v>0.0000000001551203607</v>
      </c>
      <c r="AC534" s="3" t="s">
        <v>72</v>
      </c>
      <c r="AD534" s="120">
        <f>$E$3</f>
        <v>0.0000000001551203607</v>
      </c>
    </row>
    <row r="535">
      <c r="A535" s="55"/>
      <c r="B535" s="8" t="s">
        <v>74</v>
      </c>
      <c r="C535" s="40">
        <f>($G$1*((G533-G532)/G532))</f>
        <v>0.000576016</v>
      </c>
      <c r="D535" s="8" t="s">
        <v>74</v>
      </c>
      <c r="E535" s="40">
        <f>$G$1</f>
        <v>0.00002618254545</v>
      </c>
      <c r="F535" s="8"/>
      <c r="G535" s="3"/>
      <c r="H535" s="8" t="s">
        <v>74</v>
      </c>
      <c r="I535" s="57">
        <f>$G$1</f>
        <v>0.00002618254545</v>
      </c>
      <c r="J535" s="3"/>
      <c r="K535" s="8" t="s">
        <v>74</v>
      </c>
      <c r="L535" s="120">
        <f>$G$1</f>
        <v>0.00002618254545</v>
      </c>
      <c r="M535" s="8" t="s">
        <v>74</v>
      </c>
      <c r="N535" s="120">
        <f>$G$1</f>
        <v>0.00002618254545</v>
      </c>
      <c r="O535" s="8" t="s">
        <v>74</v>
      </c>
      <c r="P535" s="120">
        <f>$G$1</f>
        <v>0.00002618254545</v>
      </c>
      <c r="Q535" s="8" t="s">
        <v>74</v>
      </c>
      <c r="R535" s="120">
        <f>$G$1</f>
        <v>0.00002618254545</v>
      </c>
      <c r="S535" s="8" t="s">
        <v>74</v>
      </c>
      <c r="T535" s="120">
        <f>$G$1</f>
        <v>0.00002618254545</v>
      </c>
      <c r="U535" s="8" t="s">
        <v>74</v>
      </c>
      <c r="V535" s="120">
        <f>$G$1</f>
        <v>0.00002618254545</v>
      </c>
      <c r="W535" s="8" t="s">
        <v>74</v>
      </c>
      <c r="X535" s="120">
        <f>$G$1</f>
        <v>0.00002618254545</v>
      </c>
      <c r="Y535" s="8" t="s">
        <v>74</v>
      </c>
      <c r="Z535" s="120">
        <f>$G$1</f>
        <v>0.00002618254545</v>
      </c>
      <c r="AA535" s="8" t="s">
        <v>74</v>
      </c>
      <c r="AB535" s="120">
        <f>$G$1</f>
        <v>0.00002618254545</v>
      </c>
      <c r="AC535" s="8" t="s">
        <v>74</v>
      </c>
      <c r="AD535" s="120">
        <f>$G$1</f>
        <v>0.00002618254545</v>
      </c>
    </row>
    <row r="536">
      <c r="A536" s="55"/>
      <c r="B536" s="8" t="s">
        <v>76</v>
      </c>
      <c r="C536" s="40">
        <f>$C$5</f>
        <v>0.0000000003102407215</v>
      </c>
      <c r="D536" s="3"/>
      <c r="E536" s="3"/>
      <c r="F536" s="3"/>
      <c r="G536" s="3"/>
      <c r="H536" s="3"/>
      <c r="I536" s="3"/>
      <c r="J536" s="8"/>
      <c r="K536" s="3"/>
      <c r="L536" s="3"/>
      <c r="M536" s="3"/>
      <c r="N536" s="3"/>
      <c r="O536" s="3"/>
      <c r="P536" s="3"/>
      <c r="Q536" s="3"/>
      <c r="R536" s="3"/>
      <c r="S536" s="3"/>
      <c r="T536" s="3"/>
      <c r="U536" s="3"/>
      <c r="V536" s="3"/>
      <c r="W536" s="3"/>
      <c r="X536" s="3"/>
      <c r="Y536" s="3"/>
      <c r="Z536" s="3"/>
      <c r="AA536" s="3"/>
      <c r="AB536" s="3"/>
      <c r="AC536" s="3"/>
      <c r="AD536" s="3"/>
    </row>
    <row r="537">
      <c r="A537" s="55"/>
      <c r="B537" s="4" t="s">
        <v>77</v>
      </c>
      <c r="C537" s="46">
        <f>(E530-(E528*J532))-sum(C533:C536)</f>
        <v>0.1283945048</v>
      </c>
      <c r="D537" s="4" t="s">
        <v>77</v>
      </c>
      <c r="E537" s="45">
        <f>(E530-(J532*E528))-(sum(E533:E535))</f>
        <v>0.1289443419</v>
      </c>
      <c r="F537" s="8"/>
      <c r="G537" s="8"/>
      <c r="H537" s="4" t="s">
        <v>77</v>
      </c>
      <c r="I537" s="49">
        <f>(I532-(sum(I533:I535)*J422))</f>
        <v>-0.01959227022</v>
      </c>
      <c r="J537" s="3"/>
      <c r="K537" s="4" t="s">
        <v>77</v>
      </c>
      <c r="L537" s="49">
        <f>(L530-(sum(L533:L535)+($J532*L538)))</f>
        <v>0.1274861518</v>
      </c>
      <c r="M537" s="4" t="s">
        <v>77</v>
      </c>
      <c r="N537" s="49">
        <f>(N530-(sum(N533:N535)+($J532*N538)))</f>
        <v>0.1275044703</v>
      </c>
      <c r="O537" s="4" t="s">
        <v>77</v>
      </c>
      <c r="P537" s="49">
        <f>(P530-(sum(P533:P535)+($J532*P538)))</f>
        <v>0.1275227889</v>
      </c>
      <c r="Q537" s="4" t="s">
        <v>77</v>
      </c>
      <c r="R537" s="49">
        <f>(R530-(sum(R533:R535)+($J532*R538)))</f>
        <v>0.1275411075</v>
      </c>
      <c r="S537" s="4" t="s">
        <v>77</v>
      </c>
      <c r="T537" s="49">
        <f>(T530-(sum(T533:T535)+($J532*T538)))</f>
        <v>0.127559426</v>
      </c>
      <c r="U537" s="4" t="s">
        <v>77</v>
      </c>
      <c r="V537" s="49">
        <f>(V530-(sum(V533:V535)+($J532*V538)))</f>
        <v>0.1275777446</v>
      </c>
      <c r="W537" s="4" t="s">
        <v>77</v>
      </c>
      <c r="X537" s="49">
        <f>(X530-(sum(X533:X535)+($J532*X538)))</f>
        <v>0.1275960632</v>
      </c>
      <c r="Y537" s="4" t="s">
        <v>77</v>
      </c>
      <c r="Z537" s="49">
        <f>(Z530-(sum(Z533:Z535)+($J532*Z538)))</f>
        <v>0.1276143818</v>
      </c>
      <c r="AA537" s="4" t="s">
        <v>77</v>
      </c>
      <c r="AB537" s="49">
        <f>(AB530-(sum(AB533:AB535)+($J532*AB538)))</f>
        <v>0.1276327003</v>
      </c>
      <c r="AC537" s="4" t="s">
        <v>77</v>
      </c>
      <c r="AD537" s="49">
        <f>(AD530-(sum(AD533:AD535)+($J532*AD538)))</f>
        <v>0.1276611905</v>
      </c>
    </row>
    <row r="538">
      <c r="A538" s="14">
        <f>A528+J532</f>
        <v>33104</v>
      </c>
      <c r="B538" s="8" t="s">
        <v>80</v>
      </c>
      <c r="C538" s="40">
        <f>($G$1*(((G533-G532)/G532)+1))</f>
        <v>0.0006021985455</v>
      </c>
      <c r="D538" s="8" t="s">
        <v>81</v>
      </c>
      <c r="E538" s="40">
        <f>$E$7</f>
        <v>0.00002618614835</v>
      </c>
      <c r="F538" s="3"/>
      <c r="G538" s="51"/>
      <c r="H538" s="3" t="s">
        <v>81</v>
      </c>
      <c r="I538" s="57">
        <f>$E$7</f>
        <v>0.00002618614835</v>
      </c>
      <c r="J538" s="60"/>
      <c r="K538" s="3" t="s">
        <v>81</v>
      </c>
      <c r="L538" s="120">
        <f>$E$7</f>
        <v>0.00002618614835</v>
      </c>
      <c r="M538" s="3" t="s">
        <v>81</v>
      </c>
      <c r="N538" s="120">
        <f>$E$7</f>
        <v>0.00002618614835</v>
      </c>
      <c r="O538" s="3" t="s">
        <v>81</v>
      </c>
      <c r="P538" s="120">
        <f>$E$7</f>
        <v>0.00002618614835</v>
      </c>
      <c r="Q538" s="3" t="s">
        <v>81</v>
      </c>
      <c r="R538" s="120">
        <f>$E$7</f>
        <v>0.00002618614835</v>
      </c>
      <c r="S538" s="3" t="s">
        <v>81</v>
      </c>
      <c r="T538" s="120">
        <f>$E$7</f>
        <v>0.00002618614835</v>
      </c>
      <c r="U538" s="3" t="s">
        <v>81</v>
      </c>
      <c r="V538" s="120">
        <f>$E$7</f>
        <v>0.00002618614835</v>
      </c>
      <c r="W538" s="3" t="s">
        <v>81</v>
      </c>
      <c r="X538" s="120">
        <f>$E$7</f>
        <v>0.00002618614835</v>
      </c>
      <c r="Y538" s="3" t="s">
        <v>81</v>
      </c>
      <c r="Z538" s="120">
        <f>$E$7</f>
        <v>0.00002618614835</v>
      </c>
      <c r="AA538" s="3" t="s">
        <v>81</v>
      </c>
      <c r="AB538" s="120">
        <f>$E$7</f>
        <v>0.00002618614835</v>
      </c>
      <c r="AC538" s="3" t="s">
        <v>81</v>
      </c>
      <c r="AD538" s="120">
        <f>$E$7</f>
        <v>0.00002618614835</v>
      </c>
    </row>
    <row r="539">
      <c r="B539" s="8" t="s">
        <v>82</v>
      </c>
      <c r="C539" s="40">
        <f>$G$1+((128*5E-11)*(G533-1))</f>
        <v>0.00002632334545</v>
      </c>
      <c r="D539" s="3"/>
      <c r="E539" s="3"/>
      <c r="F539" s="3"/>
      <c r="G539" s="3"/>
      <c r="H539" s="8"/>
      <c r="I539" s="3"/>
      <c r="J539" s="8"/>
      <c r="K539" s="8"/>
      <c r="L539" s="3"/>
      <c r="M539" s="8"/>
      <c r="N539" s="3"/>
      <c r="O539" s="8"/>
      <c r="P539" s="3"/>
      <c r="Q539" s="8"/>
      <c r="R539" s="3"/>
      <c r="S539" s="8"/>
      <c r="T539" s="3"/>
      <c r="U539" s="8"/>
      <c r="V539" s="3"/>
      <c r="W539" s="8"/>
      <c r="X539" s="3"/>
      <c r="Y539" s="8"/>
      <c r="Z539" s="3"/>
      <c r="AA539" s="8"/>
      <c r="AB539" s="3"/>
      <c r="AC539" s="8"/>
      <c r="AD539" s="3"/>
    </row>
    <row r="540">
      <c r="B540" s="4" t="s">
        <v>77</v>
      </c>
      <c r="C540" s="49">
        <f>C537-(sum(C538:C539))</f>
        <v>0.127765983</v>
      </c>
      <c r="D540" s="4" t="s">
        <v>77</v>
      </c>
      <c r="E540" s="49">
        <f>E537-$E$7</f>
        <v>0.1289181557</v>
      </c>
      <c r="F540" s="8"/>
      <c r="G540" s="3"/>
      <c r="H540" s="61" t="s">
        <v>77</v>
      </c>
      <c r="I540" s="49">
        <f>I537-$E$7</f>
        <v>-0.01961845637</v>
      </c>
      <c r="J540" s="60">
        <f>I540-(I538*42)</f>
        <v>-0.0207182746</v>
      </c>
      <c r="K540" s="61" t="s">
        <v>77</v>
      </c>
      <c r="L540" s="49">
        <f>L537-$E$7</f>
        <v>0.1274599656</v>
      </c>
      <c r="M540" s="61" t="s">
        <v>77</v>
      </c>
      <c r="N540" s="49">
        <f>N537-$E$7</f>
        <v>0.1274782842</v>
      </c>
      <c r="O540" s="61" t="s">
        <v>77</v>
      </c>
      <c r="P540" s="49">
        <f>P537-$E$7</f>
        <v>0.1274966028</v>
      </c>
      <c r="Q540" s="61" t="s">
        <v>77</v>
      </c>
      <c r="R540" s="49">
        <f>R537-$E$7</f>
        <v>0.1275149213</v>
      </c>
      <c r="S540" s="61" t="s">
        <v>77</v>
      </c>
      <c r="T540" s="49">
        <f>T537-$E$7</f>
        <v>0.1275332399</v>
      </c>
      <c r="U540" s="61" t="s">
        <v>77</v>
      </c>
      <c r="V540" s="49">
        <f>V537-$E$7</f>
        <v>0.1275515585</v>
      </c>
      <c r="W540" s="61" t="s">
        <v>77</v>
      </c>
      <c r="X540" s="49">
        <f>X537-$E$7</f>
        <v>0.127569877</v>
      </c>
      <c r="Y540" s="61" t="s">
        <v>77</v>
      </c>
      <c r="Z540" s="49">
        <f>Z537-$E$7</f>
        <v>0.1275881956</v>
      </c>
      <c r="AA540" s="61" t="s">
        <v>77</v>
      </c>
      <c r="AB540" s="49">
        <f>AB537-$E$7</f>
        <v>0.1276065142</v>
      </c>
      <c r="AC540" s="61" t="s">
        <v>77</v>
      </c>
      <c r="AD540" s="49">
        <f>AD537-$E$7</f>
        <v>0.1276350043</v>
      </c>
    </row>
    <row r="541">
      <c r="J541" s="24" t="s">
        <v>86</v>
      </c>
      <c r="K541" s="24">
        <f>G532+K531</f>
        <v>178</v>
      </c>
    </row>
    <row r="542">
      <c r="A542" s="55"/>
      <c r="B542" s="35" t="s">
        <v>64</v>
      </c>
      <c r="C542" s="3"/>
      <c r="D542" s="4" t="s">
        <v>65</v>
      </c>
      <c r="E542" s="54"/>
      <c r="F542" s="8" t="s">
        <v>70</v>
      </c>
      <c r="G542" s="16">
        <f>ROUND(0.05*G543,0)</f>
        <v>1</v>
      </c>
      <c r="H542" s="98" t="s">
        <v>124</v>
      </c>
      <c r="I542" s="36">
        <f>C540-(J542*sum(C538:C539))</f>
        <v>0.0008045609942</v>
      </c>
      <c r="J542" s="11">
        <v>202.0</v>
      </c>
      <c r="K542" s="98" t="s">
        <v>122</v>
      </c>
      <c r="L542" s="36"/>
      <c r="M542" s="98" t="s">
        <v>121</v>
      </c>
      <c r="N542" s="36"/>
      <c r="O542" s="98" t="s">
        <v>112</v>
      </c>
      <c r="P542" s="36"/>
      <c r="Q542" s="98" t="s">
        <v>111</v>
      </c>
      <c r="R542" s="36"/>
      <c r="S542" s="98" t="s">
        <v>110</v>
      </c>
      <c r="T542" s="36"/>
      <c r="U542" s="98" t="s">
        <v>109</v>
      </c>
      <c r="V542" s="36"/>
      <c r="W542" s="98" t="s">
        <v>108</v>
      </c>
      <c r="X542" s="36"/>
      <c r="Y542" s="98" t="s">
        <v>107</v>
      </c>
      <c r="Z542" s="36"/>
      <c r="AA542" s="98" t="s">
        <v>105</v>
      </c>
      <c r="AB542" s="36"/>
      <c r="AC542" s="4" t="s">
        <v>84</v>
      </c>
      <c r="AD542" s="36"/>
    </row>
    <row r="543">
      <c r="A543" s="55"/>
      <c r="B543" s="8" t="s">
        <v>69</v>
      </c>
      <c r="C543" s="40">
        <f>$G$1</f>
        <v>0.00002618254545</v>
      </c>
      <c r="D543" s="8" t="s">
        <v>69</v>
      </c>
      <c r="E543" s="99">
        <f>$E$2</f>
        <v>0.00002618254545</v>
      </c>
      <c r="F543" s="8" t="s">
        <v>73</v>
      </c>
      <c r="G543" s="92">
        <f>200-K541</f>
        <v>22</v>
      </c>
      <c r="H543" s="3" t="s">
        <v>69</v>
      </c>
      <c r="I543" s="57">
        <f>$E$2</f>
        <v>0.00002618254545</v>
      </c>
      <c r="J543" s="3"/>
      <c r="K543" s="3" t="s">
        <v>69</v>
      </c>
      <c r="L543" s="120">
        <f>$E$2</f>
        <v>0.00002618254545</v>
      </c>
      <c r="M543" s="3" t="s">
        <v>69</v>
      </c>
      <c r="N543" s="120">
        <f>$E$2</f>
        <v>0.00002618254545</v>
      </c>
      <c r="O543" s="3" t="s">
        <v>69</v>
      </c>
      <c r="P543" s="120">
        <f>$E$2</f>
        <v>0.00002618254545</v>
      </c>
      <c r="Q543" s="3" t="s">
        <v>69</v>
      </c>
      <c r="R543" s="120">
        <f>$E$2</f>
        <v>0.00002618254545</v>
      </c>
      <c r="S543" s="3" t="s">
        <v>69</v>
      </c>
      <c r="T543" s="120">
        <f>$E$2</f>
        <v>0.00002618254545</v>
      </c>
      <c r="U543" s="3" t="s">
        <v>69</v>
      </c>
      <c r="V543" s="120">
        <f>$E$2</f>
        <v>0.00002618254545</v>
      </c>
      <c r="W543" s="3" t="s">
        <v>69</v>
      </c>
      <c r="X543" s="120">
        <f>$E$2</f>
        <v>0.00002618254545</v>
      </c>
      <c r="Y543" s="3" t="s">
        <v>69</v>
      </c>
      <c r="Z543" s="120">
        <f>$E$2</f>
        <v>0.00002618254545</v>
      </c>
      <c r="AA543" s="3" t="s">
        <v>69</v>
      </c>
      <c r="AB543" s="120">
        <f>$E$2</f>
        <v>0.00002618254545</v>
      </c>
      <c r="AC543" s="3" t="s">
        <v>69</v>
      </c>
      <c r="AD543" s="120">
        <f>$E$2</f>
        <v>0.00002618254545</v>
      </c>
    </row>
    <row r="544">
      <c r="B544" s="8" t="s">
        <v>72</v>
      </c>
      <c r="C544" s="40">
        <f>($G$1*((G543-G542)/G542))*$G$5</f>
        <v>0.000000003257527575</v>
      </c>
      <c r="D544" s="8" t="s">
        <v>72</v>
      </c>
      <c r="E544" s="99">
        <f>$E$3</f>
        <v>0.0000000001551203607</v>
      </c>
      <c r="F544" s="58" t="s">
        <v>75</v>
      </c>
      <c r="G544" s="59">
        <f>sum(C543:C546)+sum(C548:C549)</f>
        <v>0.001178352513</v>
      </c>
      <c r="H544" s="3" t="s">
        <v>72</v>
      </c>
      <c r="I544" s="57">
        <f>$E$3</f>
        <v>0.0000000001551203607</v>
      </c>
      <c r="J544" s="3"/>
      <c r="K544" s="3" t="s">
        <v>72</v>
      </c>
      <c r="L544" s="120">
        <f>$E$3</f>
        <v>0.0000000001551203607</v>
      </c>
      <c r="M544" s="3" t="s">
        <v>72</v>
      </c>
      <c r="N544" s="120">
        <f>$E$3</f>
        <v>0.0000000001551203607</v>
      </c>
      <c r="O544" s="3" t="s">
        <v>72</v>
      </c>
      <c r="P544" s="120">
        <f>$E$3</f>
        <v>0.0000000001551203607</v>
      </c>
      <c r="Q544" s="3" t="s">
        <v>72</v>
      </c>
      <c r="R544" s="120">
        <f>$E$3</f>
        <v>0.0000000001551203607</v>
      </c>
      <c r="S544" s="3" t="s">
        <v>72</v>
      </c>
      <c r="T544" s="120">
        <f>$E$3</f>
        <v>0.0000000001551203607</v>
      </c>
      <c r="U544" s="3" t="s">
        <v>72</v>
      </c>
      <c r="V544" s="120">
        <f>$E$3</f>
        <v>0.0000000001551203607</v>
      </c>
      <c r="W544" s="3" t="s">
        <v>72</v>
      </c>
      <c r="X544" s="120">
        <f>$E$3</f>
        <v>0.0000000001551203607</v>
      </c>
      <c r="Y544" s="3" t="s">
        <v>72</v>
      </c>
      <c r="Z544" s="120">
        <f>$E$3</f>
        <v>0.0000000001551203607</v>
      </c>
      <c r="AA544" s="3" t="s">
        <v>72</v>
      </c>
      <c r="AB544" s="120">
        <f>$E$3</f>
        <v>0.0000000001551203607</v>
      </c>
      <c r="AC544" s="3" t="s">
        <v>72</v>
      </c>
      <c r="AD544" s="120">
        <f>$E$3</f>
        <v>0.0000000001551203607</v>
      </c>
    </row>
    <row r="545">
      <c r="A545" s="55"/>
      <c r="B545" s="8" t="s">
        <v>74</v>
      </c>
      <c r="C545" s="40">
        <f>($G$1*((G543-G542)/G542))</f>
        <v>0.0005498334545</v>
      </c>
      <c r="D545" s="8" t="s">
        <v>74</v>
      </c>
      <c r="E545" s="40">
        <f>$G$1</f>
        <v>0.00002618254545</v>
      </c>
      <c r="F545" s="8"/>
      <c r="G545" s="3"/>
      <c r="H545" s="8" t="s">
        <v>74</v>
      </c>
      <c r="I545" s="57">
        <f>$G$1</f>
        <v>0.00002618254545</v>
      </c>
      <c r="J545" s="3"/>
      <c r="K545" s="8" t="s">
        <v>74</v>
      </c>
      <c r="L545" s="120">
        <f>$G$1</f>
        <v>0.00002618254545</v>
      </c>
      <c r="M545" s="8" t="s">
        <v>74</v>
      </c>
      <c r="N545" s="120">
        <f>$G$1</f>
        <v>0.00002618254545</v>
      </c>
      <c r="O545" s="8" t="s">
        <v>74</v>
      </c>
      <c r="P545" s="120">
        <f>$G$1</f>
        <v>0.00002618254545</v>
      </c>
      <c r="Q545" s="8" t="s">
        <v>74</v>
      </c>
      <c r="R545" s="120">
        <f>$G$1</f>
        <v>0.00002618254545</v>
      </c>
      <c r="S545" s="8" t="s">
        <v>74</v>
      </c>
      <c r="T545" s="120">
        <f>$G$1</f>
        <v>0.00002618254545</v>
      </c>
      <c r="U545" s="8" t="s">
        <v>74</v>
      </c>
      <c r="V545" s="120">
        <f>$G$1</f>
        <v>0.00002618254545</v>
      </c>
      <c r="W545" s="8" t="s">
        <v>74</v>
      </c>
      <c r="X545" s="120">
        <f>$G$1</f>
        <v>0.00002618254545</v>
      </c>
      <c r="Y545" s="8" t="s">
        <v>74</v>
      </c>
      <c r="Z545" s="120">
        <f>$G$1</f>
        <v>0.00002618254545</v>
      </c>
      <c r="AA545" s="8" t="s">
        <v>74</v>
      </c>
      <c r="AB545" s="120">
        <f>$G$1</f>
        <v>0.00002618254545</v>
      </c>
      <c r="AC545" s="8" t="s">
        <v>74</v>
      </c>
      <c r="AD545" s="120">
        <f>$G$1</f>
        <v>0.00002618254545</v>
      </c>
    </row>
    <row r="546">
      <c r="A546" s="55"/>
      <c r="B546" s="8" t="s">
        <v>76</v>
      </c>
      <c r="C546" s="40">
        <f>$C$5</f>
        <v>0.0000000003102407215</v>
      </c>
      <c r="D546" s="3"/>
      <c r="E546" s="3"/>
      <c r="F546" s="3"/>
      <c r="G546" s="3"/>
      <c r="H546" s="3"/>
      <c r="I546" s="3"/>
      <c r="J546" s="8"/>
      <c r="K546" s="3"/>
      <c r="L546" s="3"/>
      <c r="M546" s="3"/>
      <c r="N546" s="3"/>
      <c r="O546" s="3"/>
      <c r="P546" s="3"/>
      <c r="Q546" s="3"/>
      <c r="R546" s="3"/>
      <c r="S546" s="3"/>
      <c r="T546" s="3"/>
      <c r="U546" s="3"/>
      <c r="V546" s="3"/>
      <c r="W546" s="3"/>
      <c r="X546" s="3"/>
      <c r="Y546" s="3"/>
      <c r="Z546" s="3"/>
      <c r="AA546" s="3"/>
      <c r="AB546" s="3"/>
      <c r="AC546" s="3"/>
      <c r="AD546" s="3"/>
    </row>
    <row r="547">
      <c r="A547" s="55"/>
      <c r="B547" s="4" t="s">
        <v>77</v>
      </c>
      <c r="C547" s="46">
        <f>(E540-(E538*J542))-sum(C543:C546)</f>
        <v>0.1230525342</v>
      </c>
      <c r="D547" s="4" t="s">
        <v>77</v>
      </c>
      <c r="E547" s="45">
        <f>(E540-(J542*E538))-(sum(E543:E545))</f>
        <v>0.1235761885</v>
      </c>
      <c r="F547" s="8"/>
      <c r="G547" s="8"/>
      <c r="H547" s="4" t="s">
        <v>77</v>
      </c>
      <c r="I547" s="49">
        <f>(I542-(sum(I543:I545)*J432))</f>
        <v>-0.01961788496</v>
      </c>
      <c r="J547" s="3"/>
      <c r="K547" s="4" t="s">
        <v>77</v>
      </c>
      <c r="L547" s="49">
        <f>(L540-(sum(L543:L545)+($J542*L548)))</f>
        <v>0.1221179984</v>
      </c>
      <c r="M547" s="4" t="s">
        <v>77</v>
      </c>
      <c r="N547" s="49">
        <f>(N540-(sum(N543:N545)+($J542*N548)))</f>
        <v>0.122136317</v>
      </c>
      <c r="O547" s="4" t="s">
        <v>77</v>
      </c>
      <c r="P547" s="49">
        <f>(P540-(sum(P543:P545)+($J542*P548)))</f>
        <v>0.1221546355</v>
      </c>
      <c r="Q547" s="4" t="s">
        <v>77</v>
      </c>
      <c r="R547" s="49">
        <f>(R540-(sum(R543:R545)+($J542*R548)))</f>
        <v>0.1221729541</v>
      </c>
      <c r="S547" s="4" t="s">
        <v>77</v>
      </c>
      <c r="T547" s="49">
        <f>(T540-(sum(T543:T545)+($J542*T548)))</f>
        <v>0.1221912727</v>
      </c>
      <c r="U547" s="4" t="s">
        <v>77</v>
      </c>
      <c r="V547" s="49">
        <f>(V540-(sum(V543:V545)+($J542*V548)))</f>
        <v>0.1222095913</v>
      </c>
      <c r="W547" s="4" t="s">
        <v>77</v>
      </c>
      <c r="X547" s="49">
        <f>(X540-(sum(X543:X545)+($J542*X548)))</f>
        <v>0.1222279098</v>
      </c>
      <c r="Y547" s="4" t="s">
        <v>77</v>
      </c>
      <c r="Z547" s="49">
        <f>(Z540-(sum(Z543:Z545)+($J542*Z548)))</f>
        <v>0.1222462284</v>
      </c>
      <c r="AA547" s="4" t="s">
        <v>77</v>
      </c>
      <c r="AB547" s="49">
        <f>(AB540-(sum(AB543:AB545)+($J542*AB548)))</f>
        <v>0.122264547</v>
      </c>
      <c r="AC547" s="4" t="s">
        <v>77</v>
      </c>
      <c r="AD547" s="49">
        <f>(AD540-(sum(AD543:AD545)+($J542*AD548)))</f>
        <v>0.1222930371</v>
      </c>
    </row>
    <row r="548">
      <c r="A548" s="14">
        <f>A538+J542</f>
        <v>33306</v>
      </c>
      <c r="B548" s="8" t="s">
        <v>80</v>
      </c>
      <c r="C548" s="40">
        <f>($G$1*(((G543-G542)/G542)+1))</f>
        <v>0.000576016</v>
      </c>
      <c r="D548" s="8" t="s">
        <v>81</v>
      </c>
      <c r="E548" s="40">
        <f>$E$7</f>
        <v>0.00002618614835</v>
      </c>
      <c r="F548" s="3"/>
      <c r="G548" s="51"/>
      <c r="H548" s="3" t="s">
        <v>81</v>
      </c>
      <c r="I548" s="57">
        <f>$E$7</f>
        <v>0.00002618614835</v>
      </c>
      <c r="J548" s="60"/>
      <c r="K548" s="3" t="s">
        <v>81</v>
      </c>
      <c r="L548" s="120">
        <f>$E$7</f>
        <v>0.00002618614835</v>
      </c>
      <c r="M548" s="3" t="s">
        <v>81</v>
      </c>
      <c r="N548" s="120">
        <f>$E$7</f>
        <v>0.00002618614835</v>
      </c>
      <c r="O548" s="3" t="s">
        <v>81</v>
      </c>
      <c r="P548" s="120">
        <f>$E$7</f>
        <v>0.00002618614835</v>
      </c>
      <c r="Q548" s="3" t="s">
        <v>81</v>
      </c>
      <c r="R548" s="120">
        <f>$E$7</f>
        <v>0.00002618614835</v>
      </c>
      <c r="S548" s="3" t="s">
        <v>81</v>
      </c>
      <c r="T548" s="120">
        <f>$E$7</f>
        <v>0.00002618614835</v>
      </c>
      <c r="U548" s="3" t="s">
        <v>81</v>
      </c>
      <c r="V548" s="120">
        <f>$E$7</f>
        <v>0.00002618614835</v>
      </c>
      <c r="W548" s="3" t="s">
        <v>81</v>
      </c>
      <c r="X548" s="120">
        <f>$E$7</f>
        <v>0.00002618614835</v>
      </c>
      <c r="Y548" s="3" t="s">
        <v>81</v>
      </c>
      <c r="Z548" s="120">
        <f>$E$7</f>
        <v>0.00002618614835</v>
      </c>
      <c r="AA548" s="3" t="s">
        <v>81</v>
      </c>
      <c r="AB548" s="120">
        <f>$E$7</f>
        <v>0.00002618614835</v>
      </c>
      <c r="AC548" s="3" t="s">
        <v>81</v>
      </c>
      <c r="AD548" s="120">
        <f>$E$7</f>
        <v>0.00002618614835</v>
      </c>
    </row>
    <row r="549">
      <c r="B549" s="8" t="s">
        <v>82</v>
      </c>
      <c r="C549" s="40">
        <f>$G$1+((128*5E-11)*(G543-1))</f>
        <v>0.00002631694545</v>
      </c>
      <c r="D549" s="3"/>
      <c r="E549" s="3"/>
      <c r="F549" s="3"/>
      <c r="G549" s="3"/>
      <c r="H549" s="8"/>
      <c r="I549" s="3"/>
      <c r="J549" s="8"/>
      <c r="K549" s="8"/>
      <c r="L549" s="3"/>
      <c r="M549" s="8"/>
      <c r="N549" s="3"/>
      <c r="O549" s="8"/>
      <c r="P549" s="3"/>
      <c r="Q549" s="8"/>
      <c r="R549" s="3"/>
      <c r="S549" s="8"/>
      <c r="T549" s="3"/>
      <c r="U549" s="8"/>
      <c r="V549" s="3"/>
      <c r="W549" s="8"/>
      <c r="X549" s="3"/>
      <c r="Y549" s="8"/>
      <c r="Z549" s="3"/>
      <c r="AA549" s="8"/>
      <c r="AB549" s="3"/>
      <c r="AC549" s="8"/>
      <c r="AD549" s="3"/>
    </row>
    <row r="550">
      <c r="B550" s="4" t="s">
        <v>77</v>
      </c>
      <c r="C550" s="49">
        <f>C547-(sum(C548:C549))</f>
        <v>0.1224502012</v>
      </c>
      <c r="D550" s="4" t="s">
        <v>77</v>
      </c>
      <c r="E550" s="49">
        <f>E547-$E$7</f>
        <v>0.1235500024</v>
      </c>
      <c r="F550" s="8"/>
      <c r="G550" s="3"/>
      <c r="H550" s="61" t="s">
        <v>77</v>
      </c>
      <c r="I550" s="49">
        <f>I547-$E$7</f>
        <v>-0.01964407111</v>
      </c>
      <c r="J550" s="60">
        <f>I550-(I548*42)</f>
        <v>-0.02074388934</v>
      </c>
      <c r="K550" s="61" t="s">
        <v>77</v>
      </c>
      <c r="L550" s="49">
        <f>L547-$E$7</f>
        <v>0.1220918123</v>
      </c>
      <c r="M550" s="61" t="s">
        <v>77</v>
      </c>
      <c r="N550" s="49">
        <f>N547-$E$7</f>
        <v>0.1221101308</v>
      </c>
      <c r="O550" s="61" t="s">
        <v>77</v>
      </c>
      <c r="P550" s="49">
        <f>P547-$E$7</f>
        <v>0.1221284494</v>
      </c>
      <c r="Q550" s="61" t="s">
        <v>77</v>
      </c>
      <c r="R550" s="49">
        <f>R547-$E$7</f>
        <v>0.122146768</v>
      </c>
      <c r="S550" s="61" t="s">
        <v>77</v>
      </c>
      <c r="T550" s="49">
        <f>T547-$E$7</f>
        <v>0.1221650865</v>
      </c>
      <c r="U550" s="61" t="s">
        <v>77</v>
      </c>
      <c r="V550" s="49">
        <f>V547-$E$7</f>
        <v>0.1221834051</v>
      </c>
      <c r="W550" s="61" t="s">
        <v>77</v>
      </c>
      <c r="X550" s="49">
        <f>X547-$E$7</f>
        <v>0.1222017237</v>
      </c>
      <c r="Y550" s="61" t="s">
        <v>77</v>
      </c>
      <c r="Z550" s="49">
        <f>Z547-$E$7</f>
        <v>0.1222200422</v>
      </c>
      <c r="AA550" s="61" t="s">
        <v>77</v>
      </c>
      <c r="AB550" s="49">
        <f>AB547-$E$7</f>
        <v>0.1222383608</v>
      </c>
      <c r="AC550" s="61" t="s">
        <v>77</v>
      </c>
      <c r="AD550" s="49">
        <f>AD547-$E$7</f>
        <v>0.122266851</v>
      </c>
    </row>
    <row r="551">
      <c r="J551" s="24" t="s">
        <v>86</v>
      </c>
      <c r="K551" s="24">
        <f>G542+K541</f>
        <v>179</v>
      </c>
    </row>
    <row r="552">
      <c r="A552" s="55"/>
      <c r="B552" s="35" t="s">
        <v>64</v>
      </c>
      <c r="C552" s="3"/>
      <c r="D552" s="4" t="s">
        <v>65</v>
      </c>
      <c r="E552" s="54"/>
      <c r="F552" s="8" t="s">
        <v>70</v>
      </c>
      <c r="G552" s="16">
        <f>ROUND(0.05*G553,0)</f>
        <v>1</v>
      </c>
      <c r="H552" s="98" t="s">
        <v>124</v>
      </c>
      <c r="I552" s="36">
        <f>C550-(J552*sum(C548:C549))</f>
        <v>0.0007789462601</v>
      </c>
      <c r="J552" s="11">
        <v>202.0</v>
      </c>
      <c r="K552" s="98" t="s">
        <v>122</v>
      </c>
      <c r="L552" s="36"/>
      <c r="M552" s="98" t="s">
        <v>121</v>
      </c>
      <c r="N552" s="36"/>
      <c r="O552" s="98" t="s">
        <v>112</v>
      </c>
      <c r="P552" s="36"/>
      <c r="Q552" s="98" t="s">
        <v>111</v>
      </c>
      <c r="R552" s="36"/>
      <c r="S552" s="98" t="s">
        <v>110</v>
      </c>
      <c r="T552" s="36"/>
      <c r="U552" s="98" t="s">
        <v>109</v>
      </c>
      <c r="V552" s="36"/>
      <c r="W552" s="98" t="s">
        <v>108</v>
      </c>
      <c r="X552" s="36"/>
      <c r="Y552" s="98" t="s">
        <v>107</v>
      </c>
      <c r="Z552" s="36"/>
      <c r="AA552" s="98" t="s">
        <v>105</v>
      </c>
      <c r="AB552" s="36"/>
      <c r="AC552" s="4" t="s">
        <v>84</v>
      </c>
      <c r="AD552" s="36"/>
    </row>
    <row r="553">
      <c r="A553" s="55"/>
      <c r="B553" s="8" t="s">
        <v>69</v>
      </c>
      <c r="C553" s="40">
        <f>$G$1</f>
        <v>0.00002618254545</v>
      </c>
      <c r="D553" s="8" t="s">
        <v>69</v>
      </c>
      <c r="E553" s="99">
        <f>$E$2</f>
        <v>0.00002618254545</v>
      </c>
      <c r="F553" s="8" t="s">
        <v>73</v>
      </c>
      <c r="G553" s="92">
        <f>200-K551</f>
        <v>21</v>
      </c>
      <c r="H553" s="3" t="s">
        <v>69</v>
      </c>
      <c r="I553" s="57">
        <f>$E$2</f>
        <v>0.00002618254545</v>
      </c>
      <c r="J553" s="3"/>
      <c r="K553" s="3" t="s">
        <v>69</v>
      </c>
      <c r="L553" s="120">
        <f>$E$2</f>
        <v>0.00002618254545</v>
      </c>
      <c r="M553" s="3" t="s">
        <v>69</v>
      </c>
      <c r="N553" s="120">
        <f>$E$2</f>
        <v>0.00002618254545</v>
      </c>
      <c r="O553" s="3" t="s">
        <v>69</v>
      </c>
      <c r="P553" s="120">
        <f>$E$2</f>
        <v>0.00002618254545</v>
      </c>
      <c r="Q553" s="3" t="s">
        <v>69</v>
      </c>
      <c r="R553" s="120">
        <f>$E$2</f>
        <v>0.00002618254545</v>
      </c>
      <c r="S553" s="3" t="s">
        <v>69</v>
      </c>
      <c r="T553" s="120">
        <f>$E$2</f>
        <v>0.00002618254545</v>
      </c>
      <c r="U553" s="3" t="s">
        <v>69</v>
      </c>
      <c r="V553" s="120">
        <f>$E$2</f>
        <v>0.00002618254545</v>
      </c>
      <c r="W553" s="3" t="s">
        <v>69</v>
      </c>
      <c r="X553" s="120">
        <f>$E$2</f>
        <v>0.00002618254545</v>
      </c>
      <c r="Y553" s="3" t="s">
        <v>69</v>
      </c>
      <c r="Z553" s="120">
        <f>$E$2</f>
        <v>0.00002618254545</v>
      </c>
      <c r="AA553" s="3" t="s">
        <v>69</v>
      </c>
      <c r="AB553" s="120">
        <f>$E$2</f>
        <v>0.00002618254545</v>
      </c>
      <c r="AC553" s="3" t="s">
        <v>69</v>
      </c>
      <c r="AD553" s="120">
        <f>$E$2</f>
        <v>0.00002618254545</v>
      </c>
    </row>
    <row r="554">
      <c r="B554" s="8" t="s">
        <v>72</v>
      </c>
      <c r="C554" s="40">
        <f>($G$1*((G553-G552)/G552))*$G$5</f>
        <v>0.000000003102407215</v>
      </c>
      <c r="D554" s="8" t="s">
        <v>72</v>
      </c>
      <c r="E554" s="99">
        <f>$E$3</f>
        <v>0.0000000001551203607</v>
      </c>
      <c r="F554" s="58" t="s">
        <v>75</v>
      </c>
      <c r="G554" s="59">
        <f>sum(C553:C556)+sum(C558:C559)</f>
        <v>0.001125980867</v>
      </c>
      <c r="H554" s="3" t="s">
        <v>72</v>
      </c>
      <c r="I554" s="57">
        <f>$E$3</f>
        <v>0.0000000001551203607</v>
      </c>
      <c r="J554" s="3"/>
      <c r="K554" s="3" t="s">
        <v>72</v>
      </c>
      <c r="L554" s="120">
        <f>$E$3</f>
        <v>0.0000000001551203607</v>
      </c>
      <c r="M554" s="3" t="s">
        <v>72</v>
      </c>
      <c r="N554" s="120">
        <f>$E$3</f>
        <v>0.0000000001551203607</v>
      </c>
      <c r="O554" s="3" t="s">
        <v>72</v>
      </c>
      <c r="P554" s="120">
        <f>$E$3</f>
        <v>0.0000000001551203607</v>
      </c>
      <c r="Q554" s="3" t="s">
        <v>72</v>
      </c>
      <c r="R554" s="120">
        <f>$E$3</f>
        <v>0.0000000001551203607</v>
      </c>
      <c r="S554" s="3" t="s">
        <v>72</v>
      </c>
      <c r="T554" s="120">
        <f>$E$3</f>
        <v>0.0000000001551203607</v>
      </c>
      <c r="U554" s="3" t="s">
        <v>72</v>
      </c>
      <c r="V554" s="120">
        <f>$E$3</f>
        <v>0.0000000001551203607</v>
      </c>
      <c r="W554" s="3" t="s">
        <v>72</v>
      </c>
      <c r="X554" s="120">
        <f>$E$3</f>
        <v>0.0000000001551203607</v>
      </c>
      <c r="Y554" s="3" t="s">
        <v>72</v>
      </c>
      <c r="Z554" s="120">
        <f>$E$3</f>
        <v>0.0000000001551203607</v>
      </c>
      <c r="AA554" s="3" t="s">
        <v>72</v>
      </c>
      <c r="AB554" s="120">
        <f>$E$3</f>
        <v>0.0000000001551203607</v>
      </c>
      <c r="AC554" s="3" t="s">
        <v>72</v>
      </c>
      <c r="AD554" s="120">
        <f>$E$3</f>
        <v>0.0000000001551203607</v>
      </c>
    </row>
    <row r="555">
      <c r="A555" s="55"/>
      <c r="B555" s="8" t="s">
        <v>74</v>
      </c>
      <c r="C555" s="40">
        <f>($G$1*((G553-G552)/G552))</f>
        <v>0.0005236509091</v>
      </c>
      <c r="D555" s="8" t="s">
        <v>74</v>
      </c>
      <c r="E555" s="40">
        <f>$G$1</f>
        <v>0.00002618254545</v>
      </c>
      <c r="F555" s="8"/>
      <c r="G555" s="3"/>
      <c r="H555" s="8" t="s">
        <v>74</v>
      </c>
      <c r="I555" s="57">
        <f>$G$1</f>
        <v>0.00002618254545</v>
      </c>
      <c r="J555" s="3"/>
      <c r="K555" s="8" t="s">
        <v>74</v>
      </c>
      <c r="L555" s="120">
        <f>$G$1</f>
        <v>0.00002618254545</v>
      </c>
      <c r="M555" s="8" t="s">
        <v>74</v>
      </c>
      <c r="N555" s="120">
        <f>$G$1</f>
        <v>0.00002618254545</v>
      </c>
      <c r="O555" s="8" t="s">
        <v>74</v>
      </c>
      <c r="P555" s="120">
        <f>$G$1</f>
        <v>0.00002618254545</v>
      </c>
      <c r="Q555" s="8" t="s">
        <v>74</v>
      </c>
      <c r="R555" s="120">
        <f>$G$1</f>
        <v>0.00002618254545</v>
      </c>
      <c r="S555" s="8" t="s">
        <v>74</v>
      </c>
      <c r="T555" s="120">
        <f>$G$1</f>
        <v>0.00002618254545</v>
      </c>
      <c r="U555" s="8" t="s">
        <v>74</v>
      </c>
      <c r="V555" s="120">
        <f>$G$1</f>
        <v>0.00002618254545</v>
      </c>
      <c r="W555" s="8" t="s">
        <v>74</v>
      </c>
      <c r="X555" s="120">
        <f>$G$1</f>
        <v>0.00002618254545</v>
      </c>
      <c r="Y555" s="8" t="s">
        <v>74</v>
      </c>
      <c r="Z555" s="120">
        <f>$G$1</f>
        <v>0.00002618254545</v>
      </c>
      <c r="AA555" s="8" t="s">
        <v>74</v>
      </c>
      <c r="AB555" s="120">
        <f>$G$1</f>
        <v>0.00002618254545</v>
      </c>
      <c r="AC555" s="8" t="s">
        <v>74</v>
      </c>
      <c r="AD555" s="120">
        <f>$G$1</f>
        <v>0.00002618254545</v>
      </c>
    </row>
    <row r="556">
      <c r="A556" s="55"/>
      <c r="B556" s="8" t="s">
        <v>76</v>
      </c>
      <c r="C556" s="40">
        <f>$C$5</f>
        <v>0.0000000003102407215</v>
      </c>
      <c r="D556" s="3"/>
      <c r="E556" s="3"/>
      <c r="F556" s="3"/>
      <c r="G556" s="3"/>
      <c r="H556" s="3"/>
      <c r="I556" s="3"/>
      <c r="J556" s="8"/>
      <c r="K556" s="3"/>
      <c r="L556" s="3"/>
      <c r="M556" s="3"/>
      <c r="N556" s="3"/>
      <c r="O556" s="3"/>
      <c r="P556" s="3"/>
      <c r="Q556" s="3"/>
      <c r="R556" s="3"/>
      <c r="S556" s="3"/>
      <c r="T556" s="3"/>
      <c r="U556" s="3"/>
      <c r="V556" s="3"/>
      <c r="W556" s="3"/>
      <c r="X556" s="3"/>
      <c r="Y556" s="3"/>
      <c r="Z556" s="3"/>
      <c r="AA556" s="3"/>
      <c r="AB556" s="3"/>
      <c r="AC556" s="3"/>
      <c r="AD556" s="3"/>
    </row>
    <row r="557">
      <c r="A557" s="55"/>
      <c r="B557" s="4" t="s">
        <v>77</v>
      </c>
      <c r="C557" s="46">
        <f>(E550-(E548*J552))-sum(C553:C556)</f>
        <v>0.1177105635</v>
      </c>
      <c r="D557" s="4" t="s">
        <v>77</v>
      </c>
      <c r="E557" s="45">
        <f>(E550-(J552*E548))-(sum(E553:E555))</f>
        <v>0.1182080351</v>
      </c>
      <c r="F557" s="8"/>
      <c r="G557" s="8"/>
      <c r="H557" s="4" t="s">
        <v>77</v>
      </c>
      <c r="I557" s="49">
        <f>(I552-(sum(I553:I555)*J442))</f>
        <v>-0.01964349969</v>
      </c>
      <c r="J557" s="3"/>
      <c r="K557" s="4" t="s">
        <v>77</v>
      </c>
      <c r="L557" s="49">
        <f>(L550-(sum(L553:L555)+($J552*L558)))</f>
        <v>0.116749845</v>
      </c>
      <c r="M557" s="4" t="s">
        <v>77</v>
      </c>
      <c r="N557" s="49">
        <f>(N550-(sum(N553:N555)+($J552*N558)))</f>
        <v>0.1167681636</v>
      </c>
      <c r="O557" s="4" t="s">
        <v>77</v>
      </c>
      <c r="P557" s="49">
        <f>(P550-(sum(P553:P555)+($J552*P558)))</f>
        <v>0.1167864822</v>
      </c>
      <c r="Q557" s="4" t="s">
        <v>77</v>
      </c>
      <c r="R557" s="49">
        <f>(R550-(sum(R553:R555)+($J552*R558)))</f>
        <v>0.1168048008</v>
      </c>
      <c r="S557" s="4" t="s">
        <v>77</v>
      </c>
      <c r="T557" s="49">
        <f>(T550-(sum(T553:T555)+($J552*T558)))</f>
        <v>0.1168231193</v>
      </c>
      <c r="U557" s="4" t="s">
        <v>77</v>
      </c>
      <c r="V557" s="49">
        <f>(V550-(sum(V553:V555)+($J552*V558)))</f>
        <v>0.1168414379</v>
      </c>
      <c r="W557" s="4" t="s">
        <v>77</v>
      </c>
      <c r="X557" s="49">
        <f>(X550-(sum(X553:X555)+($J552*X558)))</f>
        <v>0.1168597565</v>
      </c>
      <c r="Y557" s="4" t="s">
        <v>77</v>
      </c>
      <c r="Z557" s="49">
        <f>(Z550-(sum(Z553:Z555)+($J552*Z558)))</f>
        <v>0.116878075</v>
      </c>
      <c r="AA557" s="4" t="s">
        <v>77</v>
      </c>
      <c r="AB557" s="49">
        <f>(AB550-(sum(AB553:AB555)+($J552*AB558)))</f>
        <v>0.1168963936</v>
      </c>
      <c r="AC557" s="4" t="s">
        <v>77</v>
      </c>
      <c r="AD557" s="49">
        <f>(AD550-(sum(AD553:AD555)+($J552*AD558)))</f>
        <v>0.1169248837</v>
      </c>
    </row>
    <row r="558">
      <c r="A558" s="14">
        <f>A548+J552</f>
        <v>33508</v>
      </c>
      <c r="B558" s="8" t="s">
        <v>80</v>
      </c>
      <c r="C558" s="40">
        <f>($G$1*(((G553-G552)/G552)+1))</f>
        <v>0.0005498334545</v>
      </c>
      <c r="D558" s="8" t="s">
        <v>81</v>
      </c>
      <c r="E558" s="40">
        <f>$E$7</f>
        <v>0.00002618614835</v>
      </c>
      <c r="F558" s="3"/>
      <c r="G558" s="51"/>
      <c r="H558" s="3" t="s">
        <v>81</v>
      </c>
      <c r="I558" s="57">
        <f>$E$7</f>
        <v>0.00002618614835</v>
      </c>
      <c r="J558" s="60"/>
      <c r="K558" s="3" t="s">
        <v>81</v>
      </c>
      <c r="L558" s="120">
        <f>$E$7</f>
        <v>0.00002618614835</v>
      </c>
      <c r="M558" s="3" t="s">
        <v>81</v>
      </c>
      <c r="N558" s="120">
        <f>$E$7</f>
        <v>0.00002618614835</v>
      </c>
      <c r="O558" s="3" t="s">
        <v>81</v>
      </c>
      <c r="P558" s="120">
        <f>$E$7</f>
        <v>0.00002618614835</v>
      </c>
      <c r="Q558" s="3" t="s">
        <v>81</v>
      </c>
      <c r="R558" s="120">
        <f>$E$7</f>
        <v>0.00002618614835</v>
      </c>
      <c r="S558" s="3" t="s">
        <v>81</v>
      </c>
      <c r="T558" s="120">
        <f>$E$7</f>
        <v>0.00002618614835</v>
      </c>
      <c r="U558" s="3" t="s">
        <v>81</v>
      </c>
      <c r="V558" s="120">
        <f>$E$7</f>
        <v>0.00002618614835</v>
      </c>
      <c r="W558" s="3" t="s">
        <v>81</v>
      </c>
      <c r="X558" s="120">
        <f>$E$7</f>
        <v>0.00002618614835</v>
      </c>
      <c r="Y558" s="3" t="s">
        <v>81</v>
      </c>
      <c r="Z558" s="120">
        <f>$E$7</f>
        <v>0.00002618614835</v>
      </c>
      <c r="AA558" s="3" t="s">
        <v>81</v>
      </c>
      <c r="AB558" s="120">
        <f>$E$7</f>
        <v>0.00002618614835</v>
      </c>
      <c r="AC558" s="3" t="s">
        <v>81</v>
      </c>
      <c r="AD558" s="120">
        <f>$E$7</f>
        <v>0.00002618614835</v>
      </c>
    </row>
    <row r="559">
      <c r="B559" s="8" t="s">
        <v>82</v>
      </c>
      <c r="C559" s="40">
        <f>$G$1+((128*5E-11)*(G553-1))</f>
        <v>0.00002631054545</v>
      </c>
      <c r="D559" s="3"/>
      <c r="E559" s="3"/>
      <c r="F559" s="3"/>
      <c r="G559" s="3"/>
      <c r="H559" s="8"/>
      <c r="I559" s="3"/>
      <c r="J559" s="8"/>
      <c r="K559" s="8"/>
      <c r="L559" s="3"/>
      <c r="M559" s="8"/>
      <c r="N559" s="3"/>
      <c r="O559" s="8"/>
      <c r="P559" s="3"/>
      <c r="Q559" s="8"/>
      <c r="R559" s="3"/>
      <c r="S559" s="8"/>
      <c r="T559" s="3"/>
      <c r="U559" s="8"/>
      <c r="V559" s="3"/>
      <c r="W559" s="8"/>
      <c r="X559" s="3"/>
      <c r="Y559" s="8"/>
      <c r="Z559" s="3"/>
      <c r="AA559" s="8"/>
      <c r="AB559" s="3"/>
      <c r="AC559" s="8"/>
      <c r="AD559" s="3"/>
    </row>
    <row r="560">
      <c r="B560" s="4" t="s">
        <v>77</v>
      </c>
      <c r="C560" s="49">
        <f>C557-(sum(C558:C559))</f>
        <v>0.1171344195</v>
      </c>
      <c r="D560" s="4" t="s">
        <v>77</v>
      </c>
      <c r="E560" s="49">
        <f>E557-$E$7</f>
        <v>0.118181849</v>
      </c>
      <c r="F560" s="8"/>
      <c r="G560" s="3"/>
      <c r="H560" s="61" t="s">
        <v>77</v>
      </c>
      <c r="I560" s="49">
        <f>I557-$E$7</f>
        <v>-0.01966968584</v>
      </c>
      <c r="J560" s="60">
        <f>I560-(I558*42)</f>
        <v>-0.02076950407</v>
      </c>
      <c r="K560" s="61" t="s">
        <v>77</v>
      </c>
      <c r="L560" s="49">
        <f>L557-$E$7</f>
        <v>0.1167236589</v>
      </c>
      <c r="M560" s="61" t="s">
        <v>77</v>
      </c>
      <c r="N560" s="49">
        <f>N557-$E$7</f>
        <v>0.1167419775</v>
      </c>
      <c r="O560" s="61" t="s">
        <v>77</v>
      </c>
      <c r="P560" s="49">
        <f>P557-$E$7</f>
        <v>0.116760296</v>
      </c>
      <c r="Q560" s="61" t="s">
        <v>77</v>
      </c>
      <c r="R560" s="49">
        <f>R557-$E$7</f>
        <v>0.1167786146</v>
      </c>
      <c r="S560" s="61" t="s">
        <v>77</v>
      </c>
      <c r="T560" s="49">
        <f>T557-$E$7</f>
        <v>0.1167969332</v>
      </c>
      <c r="U560" s="61" t="s">
        <v>77</v>
      </c>
      <c r="V560" s="49">
        <f>V557-$E$7</f>
        <v>0.1168152517</v>
      </c>
      <c r="W560" s="61" t="s">
        <v>77</v>
      </c>
      <c r="X560" s="49">
        <f>X557-$E$7</f>
        <v>0.1168335703</v>
      </c>
      <c r="Y560" s="61" t="s">
        <v>77</v>
      </c>
      <c r="Z560" s="49">
        <f>Z557-$E$7</f>
        <v>0.1168518889</v>
      </c>
      <c r="AA560" s="61" t="s">
        <v>77</v>
      </c>
      <c r="AB560" s="49">
        <f>AB557-$E$7</f>
        <v>0.1168702075</v>
      </c>
      <c r="AC560" s="61" t="s">
        <v>77</v>
      </c>
      <c r="AD560" s="49">
        <f>AD557-$E$7</f>
        <v>0.1168986976</v>
      </c>
    </row>
    <row r="561">
      <c r="J561" s="24" t="s">
        <v>86</v>
      </c>
      <c r="K561" s="24">
        <f>G552+K551</f>
        <v>180</v>
      </c>
    </row>
    <row r="562">
      <c r="A562" s="55"/>
      <c r="B562" s="35" t="s">
        <v>64</v>
      </c>
      <c r="C562" s="3"/>
      <c r="D562" s="4" t="s">
        <v>65</v>
      </c>
      <c r="E562" s="54"/>
      <c r="F562" s="8" t="s">
        <v>70</v>
      </c>
      <c r="G562" s="16">
        <f>ROUND(0.05*G563,0)</f>
        <v>1</v>
      </c>
      <c r="H562" s="98" t="s">
        <v>124</v>
      </c>
      <c r="I562" s="36">
        <f>C560-(J562*sum(C558:C559))</f>
        <v>0.0007533315259</v>
      </c>
      <c r="J562" s="11">
        <v>202.0</v>
      </c>
      <c r="K562" s="98" t="s">
        <v>122</v>
      </c>
      <c r="L562" s="36"/>
      <c r="M562" s="98" t="s">
        <v>121</v>
      </c>
      <c r="N562" s="36"/>
      <c r="O562" s="98" t="s">
        <v>112</v>
      </c>
      <c r="P562" s="36"/>
      <c r="Q562" s="98" t="s">
        <v>111</v>
      </c>
      <c r="R562" s="36"/>
      <c r="S562" s="98" t="s">
        <v>110</v>
      </c>
      <c r="T562" s="36"/>
      <c r="U562" s="98" t="s">
        <v>109</v>
      </c>
      <c r="V562" s="36"/>
      <c r="W562" s="98" t="s">
        <v>108</v>
      </c>
      <c r="X562" s="36"/>
      <c r="Y562" s="98" t="s">
        <v>107</v>
      </c>
      <c r="Z562" s="36"/>
      <c r="AA562" s="98" t="s">
        <v>105</v>
      </c>
      <c r="AB562" s="36"/>
      <c r="AC562" s="4" t="s">
        <v>84</v>
      </c>
      <c r="AD562" s="36"/>
    </row>
    <row r="563">
      <c r="A563" s="55"/>
      <c r="B563" s="8" t="s">
        <v>69</v>
      </c>
      <c r="C563" s="40">
        <f>$G$1</f>
        <v>0.00002618254545</v>
      </c>
      <c r="D563" s="8" t="s">
        <v>69</v>
      </c>
      <c r="E563" s="99">
        <f>$E$2</f>
        <v>0.00002618254545</v>
      </c>
      <c r="F563" s="8" t="s">
        <v>73</v>
      </c>
      <c r="G563" s="92">
        <f>200-K561</f>
        <v>20</v>
      </c>
      <c r="H563" s="3" t="s">
        <v>69</v>
      </c>
      <c r="I563" s="57">
        <f>$E$2</f>
        <v>0.00002618254545</v>
      </c>
      <c r="J563" s="3"/>
      <c r="K563" s="3" t="s">
        <v>69</v>
      </c>
      <c r="L563" s="120">
        <f>$E$2</f>
        <v>0.00002618254545</v>
      </c>
      <c r="M563" s="3" t="s">
        <v>69</v>
      </c>
      <c r="N563" s="120">
        <f>$E$2</f>
        <v>0.00002618254545</v>
      </c>
      <c r="O563" s="3" t="s">
        <v>69</v>
      </c>
      <c r="P563" s="120">
        <f>$E$2</f>
        <v>0.00002618254545</v>
      </c>
      <c r="Q563" s="3" t="s">
        <v>69</v>
      </c>
      <c r="R563" s="120">
        <f>$E$2</f>
        <v>0.00002618254545</v>
      </c>
      <c r="S563" s="3" t="s">
        <v>69</v>
      </c>
      <c r="T563" s="120">
        <f>$E$2</f>
        <v>0.00002618254545</v>
      </c>
      <c r="U563" s="3" t="s">
        <v>69</v>
      </c>
      <c r="V563" s="120">
        <f>$E$2</f>
        <v>0.00002618254545</v>
      </c>
      <c r="W563" s="3" t="s">
        <v>69</v>
      </c>
      <c r="X563" s="120">
        <f>$E$2</f>
        <v>0.00002618254545</v>
      </c>
      <c r="Y563" s="3" t="s">
        <v>69</v>
      </c>
      <c r="Z563" s="120">
        <f>$E$2</f>
        <v>0.00002618254545</v>
      </c>
      <c r="AA563" s="3" t="s">
        <v>69</v>
      </c>
      <c r="AB563" s="120">
        <f>$E$2</f>
        <v>0.00002618254545</v>
      </c>
      <c r="AC563" s="3" t="s">
        <v>69</v>
      </c>
      <c r="AD563" s="120">
        <f>$E$2</f>
        <v>0.00002618254545</v>
      </c>
    </row>
    <row r="564">
      <c r="B564" s="8" t="s">
        <v>72</v>
      </c>
      <c r="C564" s="40">
        <f>($G$1*((G563-G562)/G562))*$G$5</f>
        <v>0.000000002947286854</v>
      </c>
      <c r="D564" s="8" t="s">
        <v>72</v>
      </c>
      <c r="E564" s="99">
        <f>$E$3</f>
        <v>0.0000000001551203607</v>
      </c>
      <c r="F564" s="58" t="s">
        <v>75</v>
      </c>
      <c r="G564" s="59">
        <f>sum(C563:C566)+sum(C568:C569)</f>
        <v>0.001073609221</v>
      </c>
      <c r="H564" s="3" t="s">
        <v>72</v>
      </c>
      <c r="I564" s="57">
        <f>$E$3</f>
        <v>0.0000000001551203607</v>
      </c>
      <c r="J564" s="3"/>
      <c r="K564" s="3" t="s">
        <v>72</v>
      </c>
      <c r="L564" s="120">
        <f>$E$3</f>
        <v>0.0000000001551203607</v>
      </c>
      <c r="M564" s="3" t="s">
        <v>72</v>
      </c>
      <c r="N564" s="120">
        <f>$E$3</f>
        <v>0.0000000001551203607</v>
      </c>
      <c r="O564" s="3" t="s">
        <v>72</v>
      </c>
      <c r="P564" s="120">
        <f>$E$3</f>
        <v>0.0000000001551203607</v>
      </c>
      <c r="Q564" s="3" t="s">
        <v>72</v>
      </c>
      <c r="R564" s="120">
        <f>$E$3</f>
        <v>0.0000000001551203607</v>
      </c>
      <c r="S564" s="3" t="s">
        <v>72</v>
      </c>
      <c r="T564" s="120">
        <f>$E$3</f>
        <v>0.0000000001551203607</v>
      </c>
      <c r="U564" s="3" t="s">
        <v>72</v>
      </c>
      <c r="V564" s="120">
        <f>$E$3</f>
        <v>0.0000000001551203607</v>
      </c>
      <c r="W564" s="3" t="s">
        <v>72</v>
      </c>
      <c r="X564" s="120">
        <f>$E$3</f>
        <v>0.0000000001551203607</v>
      </c>
      <c r="Y564" s="3" t="s">
        <v>72</v>
      </c>
      <c r="Z564" s="120">
        <f>$E$3</f>
        <v>0.0000000001551203607</v>
      </c>
      <c r="AA564" s="3" t="s">
        <v>72</v>
      </c>
      <c r="AB564" s="120">
        <f>$E$3</f>
        <v>0.0000000001551203607</v>
      </c>
      <c r="AC564" s="3" t="s">
        <v>72</v>
      </c>
      <c r="AD564" s="120">
        <f>$E$3</f>
        <v>0.0000000001551203607</v>
      </c>
    </row>
    <row r="565">
      <c r="A565" s="55"/>
      <c r="B565" s="8" t="s">
        <v>74</v>
      </c>
      <c r="C565" s="40">
        <f>($G$1*((G563-G562)/G562))</f>
        <v>0.0004974683636</v>
      </c>
      <c r="D565" s="8" t="s">
        <v>74</v>
      </c>
      <c r="E565" s="40">
        <f>$G$1</f>
        <v>0.00002618254545</v>
      </c>
      <c r="F565" s="8"/>
      <c r="G565" s="3"/>
      <c r="H565" s="8" t="s">
        <v>74</v>
      </c>
      <c r="I565" s="57">
        <f>$G$1</f>
        <v>0.00002618254545</v>
      </c>
      <c r="J565" s="3"/>
      <c r="K565" s="8" t="s">
        <v>74</v>
      </c>
      <c r="L565" s="120">
        <f>$G$1</f>
        <v>0.00002618254545</v>
      </c>
      <c r="M565" s="8" t="s">
        <v>74</v>
      </c>
      <c r="N565" s="120">
        <f>$G$1</f>
        <v>0.00002618254545</v>
      </c>
      <c r="O565" s="8" t="s">
        <v>74</v>
      </c>
      <c r="P565" s="120">
        <f>$G$1</f>
        <v>0.00002618254545</v>
      </c>
      <c r="Q565" s="8" t="s">
        <v>74</v>
      </c>
      <c r="R565" s="120">
        <f>$G$1</f>
        <v>0.00002618254545</v>
      </c>
      <c r="S565" s="8" t="s">
        <v>74</v>
      </c>
      <c r="T565" s="120">
        <f>$G$1</f>
        <v>0.00002618254545</v>
      </c>
      <c r="U565" s="8" t="s">
        <v>74</v>
      </c>
      <c r="V565" s="120">
        <f>$G$1</f>
        <v>0.00002618254545</v>
      </c>
      <c r="W565" s="8" t="s">
        <v>74</v>
      </c>
      <c r="X565" s="120">
        <f>$G$1</f>
        <v>0.00002618254545</v>
      </c>
      <c r="Y565" s="8" t="s">
        <v>74</v>
      </c>
      <c r="Z565" s="120">
        <f>$G$1</f>
        <v>0.00002618254545</v>
      </c>
      <c r="AA565" s="8" t="s">
        <v>74</v>
      </c>
      <c r="AB565" s="120">
        <f>$G$1</f>
        <v>0.00002618254545</v>
      </c>
      <c r="AC565" s="8" t="s">
        <v>74</v>
      </c>
      <c r="AD565" s="120">
        <f>$G$1</f>
        <v>0.00002618254545</v>
      </c>
    </row>
    <row r="566">
      <c r="A566" s="55"/>
      <c r="B566" s="8" t="s">
        <v>76</v>
      </c>
      <c r="C566" s="40">
        <f>$C$5</f>
        <v>0.0000000003102407215</v>
      </c>
      <c r="D566" s="3"/>
      <c r="E566" s="3"/>
      <c r="F566" s="3"/>
      <c r="G566" s="3"/>
      <c r="H566" s="3"/>
      <c r="I566" s="3"/>
      <c r="J566" s="8"/>
      <c r="K566" s="3"/>
      <c r="L566" s="3"/>
      <c r="M566" s="3"/>
      <c r="N566" s="3"/>
      <c r="O566" s="3"/>
      <c r="P566" s="3"/>
      <c r="Q566" s="3"/>
      <c r="R566" s="3"/>
      <c r="S566" s="3"/>
      <c r="T566" s="3"/>
      <c r="U566" s="3"/>
      <c r="V566" s="3"/>
      <c r="W566" s="3"/>
      <c r="X566" s="3"/>
      <c r="Y566" s="3"/>
      <c r="Z566" s="3"/>
      <c r="AA566" s="3"/>
      <c r="AB566" s="3"/>
      <c r="AC566" s="3"/>
      <c r="AD566" s="3"/>
    </row>
    <row r="567">
      <c r="A567" s="55"/>
      <c r="B567" s="4" t="s">
        <v>77</v>
      </c>
      <c r="C567" s="46">
        <f>(E560-(E558*J562))-sum(C563:C566)</f>
        <v>0.1123685929</v>
      </c>
      <c r="D567" s="4" t="s">
        <v>77</v>
      </c>
      <c r="E567" s="45">
        <f>(E560-(J562*E558))-(sum(E563:E565))</f>
        <v>0.1128398818</v>
      </c>
      <c r="F567" s="8"/>
      <c r="G567" s="8"/>
      <c r="H567" s="4" t="s">
        <v>77</v>
      </c>
      <c r="I567" s="49">
        <f>(I562-(sum(I563:I565)*J452))</f>
        <v>-0.01961674918</v>
      </c>
      <c r="J567" s="3"/>
      <c r="K567" s="4" t="s">
        <v>77</v>
      </c>
      <c r="L567" s="49">
        <f>(L560-(sum(L563:L565)+($J562*L568)))</f>
        <v>0.1113816917</v>
      </c>
      <c r="M567" s="4" t="s">
        <v>77</v>
      </c>
      <c r="N567" s="49">
        <f>(N560-(sum(N563:N565)+($J562*N568)))</f>
        <v>0.1114000103</v>
      </c>
      <c r="O567" s="4" t="s">
        <v>77</v>
      </c>
      <c r="P567" s="49">
        <f>(P560-(sum(P563:P565)+($J562*P568)))</f>
        <v>0.1114183288</v>
      </c>
      <c r="Q567" s="4" t="s">
        <v>77</v>
      </c>
      <c r="R567" s="49">
        <f>(R560-(sum(R563:R565)+($J562*R568)))</f>
        <v>0.1114366474</v>
      </c>
      <c r="S567" s="4" t="s">
        <v>77</v>
      </c>
      <c r="T567" s="49">
        <f>(T560-(sum(T563:T565)+($J562*T568)))</f>
        <v>0.111454966</v>
      </c>
      <c r="U567" s="4" t="s">
        <v>77</v>
      </c>
      <c r="V567" s="49">
        <f>(V560-(sum(V563:V565)+($J562*V568)))</f>
        <v>0.1114732845</v>
      </c>
      <c r="W567" s="4" t="s">
        <v>77</v>
      </c>
      <c r="X567" s="49">
        <f>(X560-(sum(X563:X565)+($J562*X568)))</f>
        <v>0.1114916031</v>
      </c>
      <c r="Y567" s="4" t="s">
        <v>77</v>
      </c>
      <c r="Z567" s="49">
        <f>(Z560-(sum(Z563:Z565)+($J562*Z568)))</f>
        <v>0.1115099217</v>
      </c>
      <c r="AA567" s="4" t="s">
        <v>77</v>
      </c>
      <c r="AB567" s="49">
        <f>(AB560-(sum(AB563:AB565)+($J562*AB568)))</f>
        <v>0.1115282402</v>
      </c>
      <c r="AC567" s="4" t="s">
        <v>77</v>
      </c>
      <c r="AD567" s="49">
        <f>(AD560-(sum(AD563:AD565)+($J562*AD568)))</f>
        <v>0.1115567304</v>
      </c>
    </row>
    <row r="568">
      <c r="A568" s="14">
        <f>A558+J562</f>
        <v>33710</v>
      </c>
      <c r="B568" s="8" t="s">
        <v>80</v>
      </c>
      <c r="C568" s="40">
        <f>($G$1*(((G563-G562)/G562)+1))</f>
        <v>0.0005236509091</v>
      </c>
      <c r="D568" s="8" t="s">
        <v>81</v>
      </c>
      <c r="E568" s="40">
        <f>$E$7</f>
        <v>0.00002618614835</v>
      </c>
      <c r="F568" s="3"/>
      <c r="G568" s="51"/>
      <c r="H568" s="3" t="s">
        <v>81</v>
      </c>
      <c r="I568" s="57">
        <f>$E$7</f>
        <v>0.00002618614835</v>
      </c>
      <c r="J568" s="60"/>
      <c r="K568" s="3" t="s">
        <v>81</v>
      </c>
      <c r="L568" s="120">
        <f>$E$7</f>
        <v>0.00002618614835</v>
      </c>
      <c r="M568" s="3" t="s">
        <v>81</v>
      </c>
      <c r="N568" s="120">
        <f>$E$7</f>
        <v>0.00002618614835</v>
      </c>
      <c r="O568" s="3" t="s">
        <v>81</v>
      </c>
      <c r="P568" s="120">
        <f>$E$7</f>
        <v>0.00002618614835</v>
      </c>
      <c r="Q568" s="3" t="s">
        <v>81</v>
      </c>
      <c r="R568" s="120">
        <f>$E$7</f>
        <v>0.00002618614835</v>
      </c>
      <c r="S568" s="3" t="s">
        <v>81</v>
      </c>
      <c r="T568" s="120">
        <f>$E$7</f>
        <v>0.00002618614835</v>
      </c>
      <c r="U568" s="3" t="s">
        <v>81</v>
      </c>
      <c r="V568" s="120">
        <f>$E$7</f>
        <v>0.00002618614835</v>
      </c>
      <c r="W568" s="3" t="s">
        <v>81</v>
      </c>
      <c r="X568" s="120">
        <f>$E$7</f>
        <v>0.00002618614835</v>
      </c>
      <c r="Y568" s="3" t="s">
        <v>81</v>
      </c>
      <c r="Z568" s="120">
        <f>$E$7</f>
        <v>0.00002618614835</v>
      </c>
      <c r="AA568" s="3" t="s">
        <v>81</v>
      </c>
      <c r="AB568" s="120">
        <f>$E$7</f>
        <v>0.00002618614835</v>
      </c>
      <c r="AC568" s="3" t="s">
        <v>81</v>
      </c>
      <c r="AD568" s="120">
        <f>$E$7</f>
        <v>0.00002618614835</v>
      </c>
    </row>
    <row r="569">
      <c r="B569" s="8" t="s">
        <v>82</v>
      </c>
      <c r="C569" s="40">
        <f>$G$1+((128*5E-11)*(G563-1))</f>
        <v>0.00002630414545</v>
      </c>
      <c r="D569" s="3"/>
      <c r="E569" s="3"/>
      <c r="F569" s="3"/>
      <c r="G569" s="3"/>
      <c r="H569" s="8"/>
      <c r="I569" s="3"/>
      <c r="J569" s="8"/>
      <c r="K569" s="8"/>
      <c r="L569" s="3"/>
      <c r="M569" s="8"/>
      <c r="N569" s="3"/>
      <c r="O569" s="8"/>
      <c r="P569" s="3"/>
      <c r="Q569" s="8"/>
      <c r="R569" s="3"/>
      <c r="S569" s="8"/>
      <c r="T569" s="3"/>
      <c r="U569" s="8"/>
      <c r="V569" s="3"/>
      <c r="W569" s="8"/>
      <c r="X569" s="3"/>
      <c r="Y569" s="8"/>
      <c r="Z569" s="3"/>
      <c r="AA569" s="8"/>
      <c r="AB569" s="3"/>
      <c r="AC569" s="8"/>
      <c r="AD569" s="3"/>
    </row>
    <row r="570">
      <c r="B570" s="4" t="s">
        <v>77</v>
      </c>
      <c r="C570" s="49">
        <f>C567-(sum(C568:C569))</f>
        <v>0.1118186378</v>
      </c>
      <c r="D570" s="4" t="s">
        <v>77</v>
      </c>
      <c r="E570" s="49">
        <f>E567-$E$7</f>
        <v>0.1128136956</v>
      </c>
      <c r="F570" s="8"/>
      <c r="G570" s="3"/>
      <c r="H570" s="61" t="s">
        <v>77</v>
      </c>
      <c r="I570" s="49">
        <f>I567-$E$7</f>
        <v>-0.01964293533</v>
      </c>
      <c r="J570" s="60">
        <f>I570-(I568*42)</f>
        <v>-0.02074275356</v>
      </c>
      <c r="K570" s="61" t="s">
        <v>77</v>
      </c>
      <c r="L570" s="49">
        <f>L567-$E$7</f>
        <v>0.1113555055</v>
      </c>
      <c r="M570" s="61" t="s">
        <v>77</v>
      </c>
      <c r="N570" s="49">
        <f>N567-$E$7</f>
        <v>0.1113738241</v>
      </c>
      <c r="O570" s="61" t="s">
        <v>77</v>
      </c>
      <c r="P570" s="49">
        <f>P567-$E$7</f>
        <v>0.1113921427</v>
      </c>
      <c r="Q570" s="61" t="s">
        <v>77</v>
      </c>
      <c r="R570" s="49">
        <f>R567-$E$7</f>
        <v>0.1114104612</v>
      </c>
      <c r="S570" s="61" t="s">
        <v>77</v>
      </c>
      <c r="T570" s="49">
        <f>T567-$E$7</f>
        <v>0.1114287798</v>
      </c>
      <c r="U570" s="61" t="s">
        <v>77</v>
      </c>
      <c r="V570" s="49">
        <f>V567-$E$7</f>
        <v>0.1114470984</v>
      </c>
      <c r="W570" s="61" t="s">
        <v>77</v>
      </c>
      <c r="X570" s="49">
        <f>X567-$E$7</f>
        <v>0.111465417</v>
      </c>
      <c r="Y570" s="61" t="s">
        <v>77</v>
      </c>
      <c r="Z570" s="49">
        <f>Z567-$E$7</f>
        <v>0.1114837355</v>
      </c>
      <c r="AA570" s="61" t="s">
        <v>77</v>
      </c>
      <c r="AB570" s="49">
        <f>AB567-$E$7</f>
        <v>0.1115020541</v>
      </c>
      <c r="AC570" s="61" t="s">
        <v>77</v>
      </c>
      <c r="AD570" s="49">
        <f>AD567-$E$7</f>
        <v>0.1115305442</v>
      </c>
    </row>
    <row r="571">
      <c r="J571" s="24" t="s">
        <v>86</v>
      </c>
      <c r="K571" s="24">
        <f>G562+K561</f>
        <v>181</v>
      </c>
    </row>
    <row r="572">
      <c r="A572" s="55"/>
      <c r="B572" s="35" t="s">
        <v>64</v>
      </c>
      <c r="C572" s="3"/>
      <c r="D572" s="4" t="s">
        <v>65</v>
      </c>
      <c r="E572" s="54"/>
      <c r="F572" s="8" t="s">
        <v>70</v>
      </c>
      <c r="G572" s="16">
        <f>ROUND(0.05*G573,0)</f>
        <v>1</v>
      </c>
      <c r="H572" s="98" t="s">
        <v>124</v>
      </c>
      <c r="I572" s="36">
        <f>C570-(J572*sum(C568:C569))</f>
        <v>0.0007277167918</v>
      </c>
      <c r="J572" s="11">
        <v>202.0</v>
      </c>
      <c r="K572" s="98" t="s">
        <v>122</v>
      </c>
      <c r="L572" s="36"/>
      <c r="M572" s="98" t="s">
        <v>121</v>
      </c>
      <c r="N572" s="36"/>
      <c r="O572" s="98" t="s">
        <v>112</v>
      </c>
      <c r="P572" s="36"/>
      <c r="Q572" s="98" t="s">
        <v>111</v>
      </c>
      <c r="R572" s="36"/>
      <c r="S572" s="98" t="s">
        <v>110</v>
      </c>
      <c r="T572" s="36"/>
      <c r="U572" s="98" t="s">
        <v>109</v>
      </c>
      <c r="V572" s="36"/>
      <c r="W572" s="98" t="s">
        <v>108</v>
      </c>
      <c r="X572" s="36"/>
      <c r="Y572" s="98" t="s">
        <v>107</v>
      </c>
      <c r="Z572" s="36"/>
      <c r="AA572" s="98" t="s">
        <v>105</v>
      </c>
      <c r="AB572" s="36"/>
      <c r="AC572" s="4" t="s">
        <v>84</v>
      </c>
      <c r="AD572" s="36"/>
    </row>
    <row r="573">
      <c r="A573" s="55"/>
      <c r="B573" s="8" t="s">
        <v>69</v>
      </c>
      <c r="C573" s="40">
        <f>$G$1</f>
        <v>0.00002618254545</v>
      </c>
      <c r="D573" s="8" t="s">
        <v>69</v>
      </c>
      <c r="E573" s="99">
        <f>$E$2</f>
        <v>0.00002618254545</v>
      </c>
      <c r="F573" s="8" t="s">
        <v>73</v>
      </c>
      <c r="G573" s="92">
        <f>200-K571</f>
        <v>19</v>
      </c>
      <c r="H573" s="3" t="s">
        <v>69</v>
      </c>
      <c r="I573" s="57">
        <f>$E$2</f>
        <v>0.00002618254545</v>
      </c>
      <c r="J573" s="3"/>
      <c r="K573" s="3" t="s">
        <v>69</v>
      </c>
      <c r="L573" s="120">
        <f>$E$2</f>
        <v>0.00002618254545</v>
      </c>
      <c r="M573" s="3" t="s">
        <v>69</v>
      </c>
      <c r="N573" s="120">
        <f>$E$2</f>
        <v>0.00002618254545</v>
      </c>
      <c r="O573" s="3" t="s">
        <v>69</v>
      </c>
      <c r="P573" s="120">
        <f>$E$2</f>
        <v>0.00002618254545</v>
      </c>
      <c r="Q573" s="3" t="s">
        <v>69</v>
      </c>
      <c r="R573" s="120">
        <f>$E$2</f>
        <v>0.00002618254545</v>
      </c>
      <c r="S573" s="3" t="s">
        <v>69</v>
      </c>
      <c r="T573" s="120">
        <f>$E$2</f>
        <v>0.00002618254545</v>
      </c>
      <c r="U573" s="3" t="s">
        <v>69</v>
      </c>
      <c r="V573" s="120">
        <f>$E$2</f>
        <v>0.00002618254545</v>
      </c>
      <c r="W573" s="3" t="s">
        <v>69</v>
      </c>
      <c r="X573" s="120">
        <f>$E$2</f>
        <v>0.00002618254545</v>
      </c>
      <c r="Y573" s="3" t="s">
        <v>69</v>
      </c>
      <c r="Z573" s="120">
        <f>$E$2</f>
        <v>0.00002618254545</v>
      </c>
      <c r="AA573" s="3" t="s">
        <v>69</v>
      </c>
      <c r="AB573" s="120">
        <f>$E$2</f>
        <v>0.00002618254545</v>
      </c>
      <c r="AC573" s="3" t="s">
        <v>69</v>
      </c>
      <c r="AD573" s="120">
        <f>$E$2</f>
        <v>0.00002618254545</v>
      </c>
    </row>
    <row r="574">
      <c r="B574" s="8" t="s">
        <v>72</v>
      </c>
      <c r="C574" s="40">
        <f>($G$1*((G573-G572)/G572))*$G$5</f>
        <v>0.000000002792166493</v>
      </c>
      <c r="D574" s="8" t="s">
        <v>72</v>
      </c>
      <c r="E574" s="99">
        <f>$E$3</f>
        <v>0.0000000001551203607</v>
      </c>
      <c r="F574" s="58" t="s">
        <v>75</v>
      </c>
      <c r="G574" s="59">
        <f>sum(C573:C576)+sum(C578:C579)</f>
        <v>0.001021237575</v>
      </c>
      <c r="H574" s="3" t="s">
        <v>72</v>
      </c>
      <c r="I574" s="57">
        <f>$E$3</f>
        <v>0.0000000001551203607</v>
      </c>
      <c r="J574" s="3"/>
      <c r="K574" s="3" t="s">
        <v>72</v>
      </c>
      <c r="L574" s="120">
        <f>$E$3</f>
        <v>0.0000000001551203607</v>
      </c>
      <c r="M574" s="3" t="s">
        <v>72</v>
      </c>
      <c r="N574" s="120">
        <f>$E$3</f>
        <v>0.0000000001551203607</v>
      </c>
      <c r="O574" s="3" t="s">
        <v>72</v>
      </c>
      <c r="P574" s="120">
        <f>$E$3</f>
        <v>0.0000000001551203607</v>
      </c>
      <c r="Q574" s="3" t="s">
        <v>72</v>
      </c>
      <c r="R574" s="120">
        <f>$E$3</f>
        <v>0.0000000001551203607</v>
      </c>
      <c r="S574" s="3" t="s">
        <v>72</v>
      </c>
      <c r="T574" s="120">
        <f>$E$3</f>
        <v>0.0000000001551203607</v>
      </c>
      <c r="U574" s="3" t="s">
        <v>72</v>
      </c>
      <c r="V574" s="120">
        <f>$E$3</f>
        <v>0.0000000001551203607</v>
      </c>
      <c r="W574" s="3" t="s">
        <v>72</v>
      </c>
      <c r="X574" s="120">
        <f>$E$3</f>
        <v>0.0000000001551203607</v>
      </c>
      <c r="Y574" s="3" t="s">
        <v>72</v>
      </c>
      <c r="Z574" s="120">
        <f>$E$3</f>
        <v>0.0000000001551203607</v>
      </c>
      <c r="AA574" s="3" t="s">
        <v>72</v>
      </c>
      <c r="AB574" s="120">
        <f>$E$3</f>
        <v>0.0000000001551203607</v>
      </c>
      <c r="AC574" s="3" t="s">
        <v>72</v>
      </c>
      <c r="AD574" s="120">
        <f>$E$3</f>
        <v>0.0000000001551203607</v>
      </c>
    </row>
    <row r="575">
      <c r="A575" s="55"/>
      <c r="B575" s="8" t="s">
        <v>74</v>
      </c>
      <c r="C575" s="40">
        <f>($G$1*((G573-G572)/G572))</f>
        <v>0.0004712858182</v>
      </c>
      <c r="D575" s="8" t="s">
        <v>74</v>
      </c>
      <c r="E575" s="40">
        <f>$G$1</f>
        <v>0.00002618254545</v>
      </c>
      <c r="F575" s="8"/>
      <c r="G575" s="3"/>
      <c r="H575" s="8" t="s">
        <v>74</v>
      </c>
      <c r="I575" s="57">
        <f>$G$1</f>
        <v>0.00002618254545</v>
      </c>
      <c r="J575" s="3"/>
      <c r="K575" s="8" t="s">
        <v>74</v>
      </c>
      <c r="L575" s="120">
        <f>$G$1</f>
        <v>0.00002618254545</v>
      </c>
      <c r="M575" s="8" t="s">
        <v>74</v>
      </c>
      <c r="N575" s="120">
        <f>$G$1</f>
        <v>0.00002618254545</v>
      </c>
      <c r="O575" s="8" t="s">
        <v>74</v>
      </c>
      <c r="P575" s="120">
        <f>$G$1</f>
        <v>0.00002618254545</v>
      </c>
      <c r="Q575" s="8" t="s">
        <v>74</v>
      </c>
      <c r="R575" s="120">
        <f>$G$1</f>
        <v>0.00002618254545</v>
      </c>
      <c r="S575" s="8" t="s">
        <v>74</v>
      </c>
      <c r="T575" s="120">
        <f>$G$1</f>
        <v>0.00002618254545</v>
      </c>
      <c r="U575" s="8" t="s">
        <v>74</v>
      </c>
      <c r="V575" s="120">
        <f>$G$1</f>
        <v>0.00002618254545</v>
      </c>
      <c r="W575" s="8" t="s">
        <v>74</v>
      </c>
      <c r="X575" s="120">
        <f>$G$1</f>
        <v>0.00002618254545</v>
      </c>
      <c r="Y575" s="8" t="s">
        <v>74</v>
      </c>
      <c r="Z575" s="120">
        <f>$G$1</f>
        <v>0.00002618254545</v>
      </c>
      <c r="AA575" s="8" t="s">
        <v>74</v>
      </c>
      <c r="AB575" s="120">
        <f>$G$1</f>
        <v>0.00002618254545</v>
      </c>
      <c r="AC575" s="8" t="s">
        <v>74</v>
      </c>
      <c r="AD575" s="120">
        <f>$G$1</f>
        <v>0.00002618254545</v>
      </c>
    </row>
    <row r="576">
      <c r="A576" s="55"/>
      <c r="B576" s="8" t="s">
        <v>76</v>
      </c>
      <c r="C576" s="40">
        <f>$C$5</f>
        <v>0.0000000003102407215</v>
      </c>
      <c r="D576" s="3"/>
      <c r="E576" s="3"/>
      <c r="F576" s="3"/>
      <c r="G576" s="3"/>
      <c r="H576" s="3"/>
      <c r="I576" s="3"/>
      <c r="J576" s="8"/>
      <c r="K576" s="3"/>
      <c r="L576" s="3"/>
      <c r="M576" s="3"/>
      <c r="N576" s="3"/>
      <c r="O576" s="3"/>
      <c r="P576" s="3"/>
      <c r="Q576" s="3"/>
      <c r="R576" s="3"/>
      <c r="S576" s="3"/>
      <c r="T576" s="3"/>
      <c r="U576" s="3"/>
      <c r="V576" s="3"/>
      <c r="W576" s="3"/>
      <c r="X576" s="3"/>
      <c r="Y576" s="3"/>
      <c r="Z576" s="3"/>
      <c r="AA576" s="3"/>
      <c r="AB576" s="3"/>
      <c r="AC576" s="3"/>
      <c r="AD576" s="3"/>
    </row>
    <row r="577">
      <c r="A577" s="55"/>
      <c r="B577" s="4" t="s">
        <v>77</v>
      </c>
      <c r="C577" s="46">
        <f>(E570-(E568*J572))-sum(C573:C576)</f>
        <v>0.1070266222</v>
      </c>
      <c r="D577" s="4" t="s">
        <v>77</v>
      </c>
      <c r="E577" s="45">
        <f>(E570-(J572*E568))-(sum(E573:E575))</f>
        <v>0.1074717284</v>
      </c>
      <c r="F577" s="8"/>
      <c r="G577" s="8"/>
      <c r="H577" s="4" t="s">
        <v>77</v>
      </c>
      <c r="I577" s="49">
        <f>(I572-(sum(I573:I575)*J462))</f>
        <v>-0.01623862292</v>
      </c>
      <c r="J577" s="3"/>
      <c r="K577" s="4" t="s">
        <v>77</v>
      </c>
      <c r="L577" s="49">
        <f>(L570-(sum(L573:L575)+($J572*L578)))</f>
        <v>0.1060135383</v>
      </c>
      <c r="M577" s="4" t="s">
        <v>77</v>
      </c>
      <c r="N577" s="49">
        <f>(N570-(sum(N573:N575)+($J572*N578)))</f>
        <v>0.1060318569</v>
      </c>
      <c r="O577" s="4" t="s">
        <v>77</v>
      </c>
      <c r="P577" s="49">
        <f>(P570-(sum(P573:P575)+($J572*P578)))</f>
        <v>0.1060501755</v>
      </c>
      <c r="Q577" s="4" t="s">
        <v>77</v>
      </c>
      <c r="R577" s="49">
        <f>(R570-(sum(R573:R575)+($J572*R578)))</f>
        <v>0.106068494</v>
      </c>
      <c r="S577" s="4" t="s">
        <v>77</v>
      </c>
      <c r="T577" s="49">
        <f>(T570-(sum(T573:T575)+($J572*T578)))</f>
        <v>0.1060868126</v>
      </c>
      <c r="U577" s="4" t="s">
        <v>77</v>
      </c>
      <c r="V577" s="49">
        <f>(V570-(sum(V573:V575)+($J572*V578)))</f>
        <v>0.1061051312</v>
      </c>
      <c r="W577" s="4" t="s">
        <v>77</v>
      </c>
      <c r="X577" s="49">
        <f>(X570-(sum(X573:X575)+($J572*X578)))</f>
        <v>0.1061234497</v>
      </c>
      <c r="Y577" s="4" t="s">
        <v>77</v>
      </c>
      <c r="Z577" s="49">
        <f>(Z570-(sum(Z573:Z575)+($J572*Z578)))</f>
        <v>0.1061417683</v>
      </c>
      <c r="AA577" s="4" t="s">
        <v>77</v>
      </c>
      <c r="AB577" s="49">
        <f>(AB570-(sum(AB573:AB575)+($J572*AB578)))</f>
        <v>0.1061600869</v>
      </c>
      <c r="AC577" s="4" t="s">
        <v>77</v>
      </c>
      <c r="AD577" s="49">
        <f>(AD570-(sum(AD573:AD575)+($J572*AD578)))</f>
        <v>0.106188577</v>
      </c>
    </row>
    <row r="578">
      <c r="A578" s="14">
        <f>A568+J572</f>
        <v>33912</v>
      </c>
      <c r="B578" s="8" t="s">
        <v>80</v>
      </c>
      <c r="C578" s="40">
        <f>($G$1*(((G573-G572)/G572)+1))</f>
        <v>0.0004974683636</v>
      </c>
      <c r="D578" s="8" t="s">
        <v>81</v>
      </c>
      <c r="E578" s="40">
        <f>$E$7</f>
        <v>0.00002618614835</v>
      </c>
      <c r="F578" s="3"/>
      <c r="G578" s="51"/>
      <c r="H578" s="3" t="s">
        <v>81</v>
      </c>
      <c r="I578" s="57">
        <f>$E$7</f>
        <v>0.00002618614835</v>
      </c>
      <c r="J578" s="60"/>
      <c r="K578" s="3" t="s">
        <v>81</v>
      </c>
      <c r="L578" s="120">
        <f>$E$7</f>
        <v>0.00002618614835</v>
      </c>
      <c r="M578" s="3" t="s">
        <v>81</v>
      </c>
      <c r="N578" s="120">
        <f>$E$7</f>
        <v>0.00002618614835</v>
      </c>
      <c r="O578" s="3" t="s">
        <v>81</v>
      </c>
      <c r="P578" s="120">
        <f>$E$7</f>
        <v>0.00002618614835</v>
      </c>
      <c r="Q578" s="3" t="s">
        <v>81</v>
      </c>
      <c r="R578" s="120">
        <f>$E$7</f>
        <v>0.00002618614835</v>
      </c>
      <c r="S578" s="3" t="s">
        <v>81</v>
      </c>
      <c r="T578" s="120">
        <f>$E$7</f>
        <v>0.00002618614835</v>
      </c>
      <c r="U578" s="3" t="s">
        <v>81</v>
      </c>
      <c r="V578" s="120">
        <f>$E$7</f>
        <v>0.00002618614835</v>
      </c>
      <c r="W578" s="3" t="s">
        <v>81</v>
      </c>
      <c r="X578" s="120">
        <f>$E$7</f>
        <v>0.00002618614835</v>
      </c>
      <c r="Y578" s="3" t="s">
        <v>81</v>
      </c>
      <c r="Z578" s="120">
        <f>$E$7</f>
        <v>0.00002618614835</v>
      </c>
      <c r="AA578" s="3" t="s">
        <v>81</v>
      </c>
      <c r="AB578" s="120">
        <f>$E$7</f>
        <v>0.00002618614835</v>
      </c>
      <c r="AC578" s="3" t="s">
        <v>81</v>
      </c>
      <c r="AD578" s="120">
        <f>$E$7</f>
        <v>0.00002618614835</v>
      </c>
    </row>
    <row r="579">
      <c r="B579" s="8" t="s">
        <v>82</v>
      </c>
      <c r="C579" s="40">
        <f>$G$1+((128*5E-11)*(G573-1))</f>
        <v>0.00002629774545</v>
      </c>
      <c r="D579" s="3"/>
      <c r="E579" s="3"/>
      <c r="F579" s="3"/>
      <c r="G579" s="3"/>
      <c r="H579" s="8"/>
      <c r="I579" s="3"/>
      <c r="J579" s="8"/>
      <c r="K579" s="8"/>
      <c r="L579" s="3"/>
      <c r="M579" s="8"/>
      <c r="N579" s="3"/>
      <c r="O579" s="8"/>
      <c r="P579" s="3"/>
      <c r="Q579" s="8"/>
      <c r="R579" s="3"/>
      <c r="S579" s="8"/>
      <c r="T579" s="3"/>
      <c r="U579" s="8"/>
      <c r="V579" s="3"/>
      <c r="W579" s="8"/>
      <c r="X579" s="3"/>
      <c r="Y579" s="8"/>
      <c r="Z579" s="3"/>
      <c r="AA579" s="8"/>
      <c r="AB579" s="3"/>
      <c r="AC579" s="8"/>
      <c r="AD579" s="3"/>
    </row>
    <row r="580">
      <c r="B580" s="4" t="s">
        <v>77</v>
      </c>
      <c r="C580" s="49">
        <f>C577-(sum(C578:C579))</f>
        <v>0.1065028561</v>
      </c>
      <c r="D580" s="4" t="s">
        <v>77</v>
      </c>
      <c r="E580" s="49">
        <f>E577-$E$7</f>
        <v>0.1074455423</v>
      </c>
      <c r="F580" s="8"/>
      <c r="G580" s="3"/>
      <c r="H580" s="61" t="s">
        <v>77</v>
      </c>
      <c r="I580" s="49">
        <f>I577-$E$7</f>
        <v>-0.01626480907</v>
      </c>
      <c r="J580" s="60">
        <f>I580-(I578*42)</f>
        <v>-0.0173646273</v>
      </c>
      <c r="K580" s="61" t="s">
        <v>77</v>
      </c>
      <c r="L580" s="49">
        <f>L577-$E$7</f>
        <v>0.1059873522</v>
      </c>
      <c r="M580" s="61" t="s">
        <v>77</v>
      </c>
      <c r="N580" s="49">
        <f>N577-$E$7</f>
        <v>0.1060056707</v>
      </c>
      <c r="O580" s="61" t="s">
        <v>77</v>
      </c>
      <c r="P580" s="49">
        <f>P577-$E$7</f>
        <v>0.1060239893</v>
      </c>
      <c r="Q580" s="61" t="s">
        <v>77</v>
      </c>
      <c r="R580" s="49">
        <f>R577-$E$7</f>
        <v>0.1060423079</v>
      </c>
      <c r="S580" s="61" t="s">
        <v>77</v>
      </c>
      <c r="T580" s="49">
        <f>T577-$E$7</f>
        <v>0.1060606265</v>
      </c>
      <c r="U580" s="61" t="s">
        <v>77</v>
      </c>
      <c r="V580" s="49">
        <f>V577-$E$7</f>
        <v>0.106078945</v>
      </c>
      <c r="W580" s="61" t="s">
        <v>77</v>
      </c>
      <c r="X580" s="49">
        <f>X577-$E$7</f>
        <v>0.1060972636</v>
      </c>
      <c r="Y580" s="61" t="s">
        <v>77</v>
      </c>
      <c r="Z580" s="49">
        <f>Z577-$E$7</f>
        <v>0.1061155822</v>
      </c>
      <c r="AA580" s="61" t="s">
        <v>77</v>
      </c>
      <c r="AB580" s="49">
        <f>AB577-$E$7</f>
        <v>0.1061339007</v>
      </c>
      <c r="AC580" s="61" t="s">
        <v>77</v>
      </c>
      <c r="AD580" s="49">
        <f>AD577-$E$7</f>
        <v>0.1061623909</v>
      </c>
    </row>
    <row r="581">
      <c r="J581" s="24" t="s">
        <v>86</v>
      </c>
      <c r="K581" s="24">
        <f>G572+K571</f>
        <v>182</v>
      </c>
    </row>
    <row r="582">
      <c r="A582" s="55"/>
      <c r="B582" s="35" t="s">
        <v>64</v>
      </c>
      <c r="C582" s="3"/>
      <c r="D582" s="4" t="s">
        <v>65</v>
      </c>
      <c r="E582" s="54"/>
      <c r="F582" s="8" t="s">
        <v>70</v>
      </c>
      <c r="G582" s="16">
        <f>ROUND(0.05*G583,0)</f>
        <v>1</v>
      </c>
      <c r="H582" s="98" t="s">
        <v>124</v>
      </c>
      <c r="I582" s="36">
        <f>C580-(J582*sum(C578:C579))</f>
        <v>0.0007021020576</v>
      </c>
      <c r="J582" s="11">
        <v>202.0</v>
      </c>
      <c r="K582" s="98" t="s">
        <v>122</v>
      </c>
      <c r="L582" s="36"/>
      <c r="M582" s="98" t="s">
        <v>121</v>
      </c>
      <c r="N582" s="36"/>
      <c r="O582" s="98" t="s">
        <v>112</v>
      </c>
      <c r="P582" s="36"/>
      <c r="Q582" s="98" t="s">
        <v>111</v>
      </c>
      <c r="R582" s="36"/>
      <c r="S582" s="98" t="s">
        <v>110</v>
      </c>
      <c r="T582" s="36"/>
      <c r="U582" s="98" t="s">
        <v>109</v>
      </c>
      <c r="V582" s="36"/>
      <c r="W582" s="98" t="s">
        <v>108</v>
      </c>
      <c r="X582" s="36"/>
      <c r="Y582" s="98" t="s">
        <v>107</v>
      </c>
      <c r="Z582" s="36"/>
      <c r="AA582" s="98" t="s">
        <v>105</v>
      </c>
      <c r="AB582" s="36"/>
      <c r="AC582" s="4" t="s">
        <v>84</v>
      </c>
      <c r="AD582" s="36"/>
    </row>
    <row r="583">
      <c r="A583" s="55"/>
      <c r="B583" s="8" t="s">
        <v>69</v>
      </c>
      <c r="C583" s="40">
        <f>$G$1</f>
        <v>0.00002618254545</v>
      </c>
      <c r="D583" s="8" t="s">
        <v>69</v>
      </c>
      <c r="E583" s="99">
        <f>$E$2</f>
        <v>0.00002618254545</v>
      </c>
      <c r="F583" s="8" t="s">
        <v>73</v>
      </c>
      <c r="G583" s="92">
        <f>200-K581</f>
        <v>18</v>
      </c>
      <c r="H583" s="3" t="s">
        <v>69</v>
      </c>
      <c r="I583" s="57">
        <f>$E$2</f>
        <v>0.00002618254545</v>
      </c>
      <c r="J583" s="3"/>
      <c r="K583" s="3" t="s">
        <v>69</v>
      </c>
      <c r="L583" s="120">
        <f>$E$2</f>
        <v>0.00002618254545</v>
      </c>
      <c r="M583" s="3" t="s">
        <v>69</v>
      </c>
      <c r="N583" s="120">
        <f>$E$2</f>
        <v>0.00002618254545</v>
      </c>
      <c r="O583" s="3" t="s">
        <v>69</v>
      </c>
      <c r="P583" s="120">
        <f>$E$2</f>
        <v>0.00002618254545</v>
      </c>
      <c r="Q583" s="3" t="s">
        <v>69</v>
      </c>
      <c r="R583" s="120">
        <f>$E$2</f>
        <v>0.00002618254545</v>
      </c>
      <c r="S583" s="3" t="s">
        <v>69</v>
      </c>
      <c r="T583" s="120">
        <f>$E$2</f>
        <v>0.00002618254545</v>
      </c>
      <c r="U583" s="3" t="s">
        <v>69</v>
      </c>
      <c r="V583" s="120">
        <f>$E$2</f>
        <v>0.00002618254545</v>
      </c>
      <c r="W583" s="3" t="s">
        <v>69</v>
      </c>
      <c r="X583" s="120">
        <f>$E$2</f>
        <v>0.00002618254545</v>
      </c>
      <c r="Y583" s="3" t="s">
        <v>69</v>
      </c>
      <c r="Z583" s="120">
        <f>$E$2</f>
        <v>0.00002618254545</v>
      </c>
      <c r="AA583" s="3" t="s">
        <v>69</v>
      </c>
      <c r="AB583" s="120">
        <f>$E$2</f>
        <v>0.00002618254545</v>
      </c>
      <c r="AC583" s="3" t="s">
        <v>69</v>
      </c>
      <c r="AD583" s="120">
        <f>$E$2</f>
        <v>0.00002618254545</v>
      </c>
    </row>
    <row r="584">
      <c r="B584" s="8" t="s">
        <v>72</v>
      </c>
      <c r="C584" s="40">
        <f>($G$1*((G583-G582)/G582))*$G$5</f>
        <v>0.000000002637046132</v>
      </c>
      <c r="D584" s="8" t="s">
        <v>72</v>
      </c>
      <c r="E584" s="99">
        <f>$E$3</f>
        <v>0.0000000001551203607</v>
      </c>
      <c r="F584" s="58" t="s">
        <v>75</v>
      </c>
      <c r="G584" s="59">
        <f>sum(C583:C586)+sum(C588:C589)</f>
        <v>0.0009688659291</v>
      </c>
      <c r="H584" s="3" t="s">
        <v>72</v>
      </c>
      <c r="I584" s="57">
        <f>$E$3</f>
        <v>0.0000000001551203607</v>
      </c>
      <c r="J584" s="3"/>
      <c r="K584" s="3" t="s">
        <v>72</v>
      </c>
      <c r="L584" s="120">
        <f>$E$3</f>
        <v>0.0000000001551203607</v>
      </c>
      <c r="M584" s="3" t="s">
        <v>72</v>
      </c>
      <c r="N584" s="120">
        <f>$E$3</f>
        <v>0.0000000001551203607</v>
      </c>
      <c r="O584" s="3" t="s">
        <v>72</v>
      </c>
      <c r="P584" s="120">
        <f>$E$3</f>
        <v>0.0000000001551203607</v>
      </c>
      <c r="Q584" s="3" t="s">
        <v>72</v>
      </c>
      <c r="R584" s="120">
        <f>$E$3</f>
        <v>0.0000000001551203607</v>
      </c>
      <c r="S584" s="3" t="s">
        <v>72</v>
      </c>
      <c r="T584" s="120">
        <f>$E$3</f>
        <v>0.0000000001551203607</v>
      </c>
      <c r="U584" s="3" t="s">
        <v>72</v>
      </c>
      <c r="V584" s="120">
        <f>$E$3</f>
        <v>0.0000000001551203607</v>
      </c>
      <c r="W584" s="3" t="s">
        <v>72</v>
      </c>
      <c r="X584" s="120">
        <f>$E$3</f>
        <v>0.0000000001551203607</v>
      </c>
      <c r="Y584" s="3" t="s">
        <v>72</v>
      </c>
      <c r="Z584" s="120">
        <f>$E$3</f>
        <v>0.0000000001551203607</v>
      </c>
      <c r="AA584" s="3" t="s">
        <v>72</v>
      </c>
      <c r="AB584" s="120">
        <f>$E$3</f>
        <v>0.0000000001551203607</v>
      </c>
      <c r="AC584" s="3" t="s">
        <v>72</v>
      </c>
      <c r="AD584" s="120">
        <f>$E$3</f>
        <v>0.0000000001551203607</v>
      </c>
    </row>
    <row r="585">
      <c r="A585" s="55"/>
      <c r="B585" s="8" t="s">
        <v>74</v>
      </c>
      <c r="C585" s="40">
        <f>($G$1*((G583-G582)/G582))</f>
        <v>0.0004451032727</v>
      </c>
      <c r="D585" s="8" t="s">
        <v>74</v>
      </c>
      <c r="E585" s="40">
        <f>$G$1</f>
        <v>0.00002618254545</v>
      </c>
      <c r="F585" s="8"/>
      <c r="G585" s="3"/>
      <c r="H585" s="8" t="s">
        <v>74</v>
      </c>
      <c r="I585" s="57">
        <f>$G$1</f>
        <v>0.00002618254545</v>
      </c>
      <c r="J585" s="3"/>
      <c r="K585" s="8" t="s">
        <v>74</v>
      </c>
      <c r="L585" s="120">
        <f>$G$1</f>
        <v>0.00002618254545</v>
      </c>
      <c r="M585" s="8" t="s">
        <v>74</v>
      </c>
      <c r="N585" s="120">
        <f>$G$1</f>
        <v>0.00002618254545</v>
      </c>
      <c r="O585" s="8" t="s">
        <v>74</v>
      </c>
      <c r="P585" s="120">
        <f>$G$1</f>
        <v>0.00002618254545</v>
      </c>
      <c r="Q585" s="8" t="s">
        <v>74</v>
      </c>
      <c r="R585" s="120">
        <f>$G$1</f>
        <v>0.00002618254545</v>
      </c>
      <c r="S585" s="8" t="s">
        <v>74</v>
      </c>
      <c r="T585" s="120">
        <f>$G$1</f>
        <v>0.00002618254545</v>
      </c>
      <c r="U585" s="8" t="s">
        <v>74</v>
      </c>
      <c r="V585" s="120">
        <f>$G$1</f>
        <v>0.00002618254545</v>
      </c>
      <c r="W585" s="8" t="s">
        <v>74</v>
      </c>
      <c r="X585" s="120">
        <f>$G$1</f>
        <v>0.00002618254545</v>
      </c>
      <c r="Y585" s="8" t="s">
        <v>74</v>
      </c>
      <c r="Z585" s="120">
        <f>$G$1</f>
        <v>0.00002618254545</v>
      </c>
      <c r="AA585" s="8" t="s">
        <v>74</v>
      </c>
      <c r="AB585" s="120">
        <f>$G$1</f>
        <v>0.00002618254545</v>
      </c>
      <c r="AC585" s="8" t="s">
        <v>74</v>
      </c>
      <c r="AD585" s="120">
        <f>$G$1</f>
        <v>0.00002618254545</v>
      </c>
    </row>
    <row r="586">
      <c r="A586" s="55"/>
      <c r="B586" s="8" t="s">
        <v>76</v>
      </c>
      <c r="C586" s="40">
        <f>$C$5</f>
        <v>0.0000000003102407215</v>
      </c>
      <c r="D586" s="3"/>
      <c r="E586" s="3"/>
      <c r="F586" s="3"/>
      <c r="G586" s="3"/>
      <c r="H586" s="3"/>
      <c r="I586" s="3"/>
      <c r="J586" s="8"/>
      <c r="K586" s="3"/>
      <c r="L586" s="3"/>
      <c r="M586" s="3"/>
      <c r="N586" s="3"/>
      <c r="O586" s="3"/>
      <c r="P586" s="3"/>
      <c r="Q586" s="3"/>
      <c r="R586" s="3"/>
      <c r="S586" s="3"/>
      <c r="T586" s="3"/>
      <c r="U586" s="3"/>
      <c r="V586" s="3"/>
      <c r="W586" s="3"/>
      <c r="X586" s="3"/>
      <c r="Y586" s="3"/>
      <c r="Z586" s="3"/>
      <c r="AA586" s="3"/>
      <c r="AB586" s="3"/>
      <c r="AC586" s="3"/>
      <c r="AD586" s="3"/>
    </row>
    <row r="587">
      <c r="A587" s="55"/>
      <c r="B587" s="4" t="s">
        <v>77</v>
      </c>
      <c r="C587" s="46">
        <f>(E580-(E578*J582))-sum(C583:C586)</f>
        <v>0.1016846515</v>
      </c>
      <c r="D587" s="4" t="s">
        <v>77</v>
      </c>
      <c r="E587" s="45">
        <f>(E580-(J582*E578))-(sum(E583:E585))</f>
        <v>0.1021035751</v>
      </c>
      <c r="F587" s="8"/>
      <c r="G587" s="8"/>
      <c r="H587" s="4" t="s">
        <v>77</v>
      </c>
      <c r="I587" s="49">
        <f>(I582-(sum(I583:I585)*J472))</f>
        <v>-0.01992980488</v>
      </c>
      <c r="J587" s="3"/>
      <c r="K587" s="4" t="s">
        <v>77</v>
      </c>
      <c r="L587" s="49">
        <f>(L580-(sum(L583:L585)+($J582*L588)))</f>
        <v>0.100645385</v>
      </c>
      <c r="M587" s="4" t="s">
        <v>77</v>
      </c>
      <c r="N587" s="49">
        <f>(N580-(sum(N583:N585)+($J582*N588)))</f>
        <v>0.1006637035</v>
      </c>
      <c r="O587" s="4" t="s">
        <v>77</v>
      </c>
      <c r="P587" s="49">
        <f>(P580-(sum(P583:P585)+($J582*P588)))</f>
        <v>0.1006820221</v>
      </c>
      <c r="Q587" s="4" t="s">
        <v>77</v>
      </c>
      <c r="R587" s="49">
        <f>(R580-(sum(R583:R585)+($J582*R588)))</f>
        <v>0.1007003407</v>
      </c>
      <c r="S587" s="4" t="s">
        <v>77</v>
      </c>
      <c r="T587" s="49">
        <f>(T580-(sum(T583:T585)+($J582*T588)))</f>
        <v>0.1007186592</v>
      </c>
      <c r="U587" s="4" t="s">
        <v>77</v>
      </c>
      <c r="V587" s="49">
        <f>(V580-(sum(V583:V585)+($J582*V588)))</f>
        <v>0.1007369778</v>
      </c>
      <c r="W587" s="4" t="s">
        <v>77</v>
      </c>
      <c r="X587" s="49">
        <f>(X580-(sum(X583:X585)+($J582*X588)))</f>
        <v>0.1007552964</v>
      </c>
      <c r="Y587" s="4" t="s">
        <v>77</v>
      </c>
      <c r="Z587" s="49">
        <f>(Z580-(sum(Z583:Z585)+($J582*Z588)))</f>
        <v>0.1007736149</v>
      </c>
      <c r="AA587" s="4" t="s">
        <v>77</v>
      </c>
      <c r="AB587" s="49">
        <f>(AB580-(sum(AB583:AB585)+($J582*AB588)))</f>
        <v>0.1007919335</v>
      </c>
      <c r="AC587" s="4" t="s">
        <v>77</v>
      </c>
      <c r="AD587" s="49">
        <f>(AD580-(sum(AD583:AD585)+($J582*AD588)))</f>
        <v>0.1008204237</v>
      </c>
    </row>
    <row r="588">
      <c r="A588" s="14">
        <f>A578+J582</f>
        <v>34114</v>
      </c>
      <c r="B588" s="8" t="s">
        <v>80</v>
      </c>
      <c r="C588" s="40">
        <f>($G$1*(((G583-G582)/G582)+1))</f>
        <v>0.0004712858182</v>
      </c>
      <c r="D588" s="8" t="s">
        <v>81</v>
      </c>
      <c r="E588" s="40">
        <f>$E$7</f>
        <v>0.00002618614835</v>
      </c>
      <c r="F588" s="3"/>
      <c r="G588" s="51"/>
      <c r="H588" s="3" t="s">
        <v>81</v>
      </c>
      <c r="I588" s="57">
        <f>$E$7</f>
        <v>0.00002618614835</v>
      </c>
      <c r="J588" s="60"/>
      <c r="K588" s="3" t="s">
        <v>81</v>
      </c>
      <c r="L588" s="120">
        <f>$E$7</f>
        <v>0.00002618614835</v>
      </c>
      <c r="M588" s="3" t="s">
        <v>81</v>
      </c>
      <c r="N588" s="120">
        <f>$E$7</f>
        <v>0.00002618614835</v>
      </c>
      <c r="O588" s="3" t="s">
        <v>81</v>
      </c>
      <c r="P588" s="120">
        <f>$E$7</f>
        <v>0.00002618614835</v>
      </c>
      <c r="Q588" s="3" t="s">
        <v>81</v>
      </c>
      <c r="R588" s="120">
        <f>$E$7</f>
        <v>0.00002618614835</v>
      </c>
      <c r="S588" s="3" t="s">
        <v>81</v>
      </c>
      <c r="T588" s="120">
        <f>$E$7</f>
        <v>0.00002618614835</v>
      </c>
      <c r="U588" s="3" t="s">
        <v>81</v>
      </c>
      <c r="V588" s="120">
        <f>$E$7</f>
        <v>0.00002618614835</v>
      </c>
      <c r="W588" s="3" t="s">
        <v>81</v>
      </c>
      <c r="X588" s="120">
        <f>$E$7</f>
        <v>0.00002618614835</v>
      </c>
      <c r="Y588" s="3" t="s">
        <v>81</v>
      </c>
      <c r="Z588" s="120">
        <f>$E$7</f>
        <v>0.00002618614835</v>
      </c>
      <c r="AA588" s="3" t="s">
        <v>81</v>
      </c>
      <c r="AB588" s="120">
        <f>$E$7</f>
        <v>0.00002618614835</v>
      </c>
      <c r="AC588" s="3" t="s">
        <v>81</v>
      </c>
      <c r="AD588" s="120">
        <f>$E$7</f>
        <v>0.00002618614835</v>
      </c>
    </row>
    <row r="589">
      <c r="B589" s="8" t="s">
        <v>82</v>
      </c>
      <c r="C589" s="40">
        <f>$G$1+((128*5E-11)*(G583-1))</f>
        <v>0.00002629134545</v>
      </c>
      <c r="D589" s="3"/>
      <c r="E589" s="3"/>
      <c r="F589" s="3"/>
      <c r="G589" s="3"/>
      <c r="H589" s="8"/>
      <c r="I589" s="3"/>
      <c r="J589" s="8"/>
      <c r="K589" s="8"/>
      <c r="L589" s="3"/>
      <c r="M589" s="8"/>
      <c r="N589" s="3"/>
      <c r="O589" s="8"/>
      <c r="P589" s="3"/>
      <c r="Q589" s="8"/>
      <c r="R589" s="3"/>
      <c r="S589" s="8"/>
      <c r="T589" s="3"/>
      <c r="U589" s="8"/>
      <c r="V589" s="3"/>
      <c r="W589" s="8"/>
      <c r="X589" s="3"/>
      <c r="Y589" s="8"/>
      <c r="Z589" s="3"/>
      <c r="AA589" s="8"/>
      <c r="AB589" s="3"/>
      <c r="AC589" s="8"/>
      <c r="AD589" s="3"/>
    </row>
    <row r="590">
      <c r="B590" s="4" t="s">
        <v>77</v>
      </c>
      <c r="C590" s="49">
        <f>C587-(sum(C588:C589))</f>
        <v>0.1011870744</v>
      </c>
      <c r="D590" s="4" t="s">
        <v>77</v>
      </c>
      <c r="E590" s="49">
        <f>E587-$E$7</f>
        <v>0.1020773889</v>
      </c>
      <c r="F590" s="8"/>
      <c r="G590" s="3"/>
      <c r="H590" s="61" t="s">
        <v>77</v>
      </c>
      <c r="I590" s="49">
        <f>I587-$E$7</f>
        <v>-0.01995599103</v>
      </c>
      <c r="J590" s="60">
        <f>I590-(I588*42)</f>
        <v>-0.02105580926</v>
      </c>
      <c r="K590" s="61" t="s">
        <v>77</v>
      </c>
      <c r="L590" s="49">
        <f>L587-$E$7</f>
        <v>0.1006191988</v>
      </c>
      <c r="M590" s="61" t="s">
        <v>77</v>
      </c>
      <c r="N590" s="49">
        <f>N587-$E$7</f>
        <v>0.1006375174</v>
      </c>
      <c r="O590" s="61" t="s">
        <v>77</v>
      </c>
      <c r="P590" s="49">
        <f>P587-$E$7</f>
        <v>0.100655836</v>
      </c>
      <c r="Q590" s="61" t="s">
        <v>77</v>
      </c>
      <c r="R590" s="49">
        <f>R587-$E$7</f>
        <v>0.1006741545</v>
      </c>
      <c r="S590" s="61" t="s">
        <v>77</v>
      </c>
      <c r="T590" s="49">
        <f>T587-$E$7</f>
        <v>0.1006924731</v>
      </c>
      <c r="U590" s="61" t="s">
        <v>77</v>
      </c>
      <c r="V590" s="49">
        <f>V587-$E$7</f>
        <v>0.1007107917</v>
      </c>
      <c r="W590" s="61" t="s">
        <v>77</v>
      </c>
      <c r="X590" s="49">
        <f>X587-$E$7</f>
        <v>0.1007291102</v>
      </c>
      <c r="Y590" s="61" t="s">
        <v>77</v>
      </c>
      <c r="Z590" s="49">
        <f>Z587-$E$7</f>
        <v>0.1007474288</v>
      </c>
      <c r="AA590" s="61" t="s">
        <v>77</v>
      </c>
      <c r="AB590" s="49">
        <f>AB587-$E$7</f>
        <v>0.1007657474</v>
      </c>
      <c r="AC590" s="61" t="s">
        <v>77</v>
      </c>
      <c r="AD590" s="49">
        <f>AD587-$E$7</f>
        <v>0.1007942375</v>
      </c>
    </row>
    <row r="591">
      <c r="J591" s="24" t="s">
        <v>86</v>
      </c>
      <c r="K591" s="24">
        <f>G582+K581</f>
        <v>183</v>
      </c>
    </row>
    <row r="592">
      <c r="A592" s="55"/>
      <c r="B592" s="35" t="s">
        <v>64</v>
      </c>
      <c r="C592" s="3"/>
      <c r="D592" s="4" t="s">
        <v>65</v>
      </c>
      <c r="E592" s="54"/>
      <c r="F592" s="8" t="s">
        <v>70</v>
      </c>
      <c r="G592" s="16">
        <f>ROUND(0.05*G593,0)</f>
        <v>1</v>
      </c>
      <c r="H592" s="98" t="s">
        <v>124</v>
      </c>
      <c r="I592" s="36">
        <f>C590-(J592*sum(C588:C589))</f>
        <v>0.0006764873235</v>
      </c>
      <c r="J592" s="11">
        <v>202.0</v>
      </c>
      <c r="K592" s="98" t="s">
        <v>122</v>
      </c>
      <c r="L592" s="36"/>
      <c r="M592" s="98" t="s">
        <v>121</v>
      </c>
      <c r="N592" s="36"/>
      <c r="O592" s="98" t="s">
        <v>112</v>
      </c>
      <c r="P592" s="36"/>
      <c r="Q592" s="98" t="s">
        <v>111</v>
      </c>
      <c r="R592" s="36"/>
      <c r="S592" s="98" t="s">
        <v>110</v>
      </c>
      <c r="T592" s="36"/>
      <c r="U592" s="98" t="s">
        <v>109</v>
      </c>
      <c r="V592" s="36"/>
      <c r="W592" s="98" t="s">
        <v>108</v>
      </c>
      <c r="X592" s="36"/>
      <c r="Y592" s="98" t="s">
        <v>107</v>
      </c>
      <c r="Z592" s="36"/>
      <c r="AA592" s="98" t="s">
        <v>105</v>
      </c>
      <c r="AB592" s="36"/>
      <c r="AC592" s="4" t="s">
        <v>84</v>
      </c>
      <c r="AD592" s="36"/>
    </row>
    <row r="593">
      <c r="A593" s="55"/>
      <c r="B593" s="8" t="s">
        <v>69</v>
      </c>
      <c r="C593" s="40">
        <f>$G$1</f>
        <v>0.00002618254545</v>
      </c>
      <c r="D593" s="8" t="s">
        <v>69</v>
      </c>
      <c r="E593" s="99">
        <f>$E$2</f>
        <v>0.00002618254545</v>
      </c>
      <c r="F593" s="8" t="s">
        <v>73</v>
      </c>
      <c r="G593" s="92">
        <f>200-K591</f>
        <v>17</v>
      </c>
      <c r="H593" s="3" t="s">
        <v>69</v>
      </c>
      <c r="I593" s="57">
        <f>$E$2</f>
        <v>0.00002618254545</v>
      </c>
      <c r="J593" s="3"/>
      <c r="K593" s="3" t="s">
        <v>69</v>
      </c>
      <c r="L593" s="120">
        <f>$E$2</f>
        <v>0.00002618254545</v>
      </c>
      <c r="M593" s="3" t="s">
        <v>69</v>
      </c>
      <c r="N593" s="120">
        <f>$E$2</f>
        <v>0.00002618254545</v>
      </c>
      <c r="O593" s="3" t="s">
        <v>69</v>
      </c>
      <c r="P593" s="120">
        <f>$E$2</f>
        <v>0.00002618254545</v>
      </c>
      <c r="Q593" s="3" t="s">
        <v>69</v>
      </c>
      <c r="R593" s="120">
        <f>$E$2</f>
        <v>0.00002618254545</v>
      </c>
      <c r="S593" s="3" t="s">
        <v>69</v>
      </c>
      <c r="T593" s="120">
        <f>$E$2</f>
        <v>0.00002618254545</v>
      </c>
      <c r="U593" s="3" t="s">
        <v>69</v>
      </c>
      <c r="V593" s="120">
        <f>$E$2</f>
        <v>0.00002618254545</v>
      </c>
      <c r="W593" s="3" t="s">
        <v>69</v>
      </c>
      <c r="X593" s="120">
        <f>$E$2</f>
        <v>0.00002618254545</v>
      </c>
      <c r="Y593" s="3" t="s">
        <v>69</v>
      </c>
      <c r="Z593" s="120">
        <f>$E$2</f>
        <v>0.00002618254545</v>
      </c>
      <c r="AA593" s="3" t="s">
        <v>69</v>
      </c>
      <c r="AB593" s="120">
        <f>$E$2</f>
        <v>0.00002618254545</v>
      </c>
      <c r="AC593" s="3" t="s">
        <v>69</v>
      </c>
      <c r="AD593" s="120">
        <f>$E$2</f>
        <v>0.00002618254545</v>
      </c>
    </row>
    <row r="594">
      <c r="B594" s="8" t="s">
        <v>72</v>
      </c>
      <c r="C594" s="40">
        <f>($G$1*((G593-G592)/G592))*$G$5</f>
        <v>0.000000002481925772</v>
      </c>
      <c r="D594" s="8" t="s">
        <v>72</v>
      </c>
      <c r="E594" s="99">
        <f>$E$3</f>
        <v>0.0000000001551203607</v>
      </c>
      <c r="F594" s="58" t="s">
        <v>75</v>
      </c>
      <c r="G594" s="59">
        <f>sum(C593:C596)+sum(C598:C599)</f>
        <v>0.0009164942831</v>
      </c>
      <c r="H594" s="3" t="s">
        <v>72</v>
      </c>
      <c r="I594" s="57">
        <f>$E$3</f>
        <v>0.0000000001551203607</v>
      </c>
      <c r="J594" s="3"/>
      <c r="K594" s="3" t="s">
        <v>72</v>
      </c>
      <c r="L594" s="120">
        <f>$E$3</f>
        <v>0.0000000001551203607</v>
      </c>
      <c r="M594" s="3" t="s">
        <v>72</v>
      </c>
      <c r="N594" s="120">
        <f>$E$3</f>
        <v>0.0000000001551203607</v>
      </c>
      <c r="O594" s="3" t="s">
        <v>72</v>
      </c>
      <c r="P594" s="120">
        <f>$E$3</f>
        <v>0.0000000001551203607</v>
      </c>
      <c r="Q594" s="3" t="s">
        <v>72</v>
      </c>
      <c r="R594" s="120">
        <f>$E$3</f>
        <v>0.0000000001551203607</v>
      </c>
      <c r="S594" s="3" t="s">
        <v>72</v>
      </c>
      <c r="T594" s="120">
        <f>$E$3</f>
        <v>0.0000000001551203607</v>
      </c>
      <c r="U594" s="3" t="s">
        <v>72</v>
      </c>
      <c r="V594" s="120">
        <f>$E$3</f>
        <v>0.0000000001551203607</v>
      </c>
      <c r="W594" s="3" t="s">
        <v>72</v>
      </c>
      <c r="X594" s="120">
        <f>$E$3</f>
        <v>0.0000000001551203607</v>
      </c>
      <c r="Y594" s="3" t="s">
        <v>72</v>
      </c>
      <c r="Z594" s="120">
        <f>$E$3</f>
        <v>0.0000000001551203607</v>
      </c>
      <c r="AA594" s="3" t="s">
        <v>72</v>
      </c>
      <c r="AB594" s="120">
        <f>$E$3</f>
        <v>0.0000000001551203607</v>
      </c>
      <c r="AC594" s="3" t="s">
        <v>72</v>
      </c>
      <c r="AD594" s="120">
        <f>$E$3</f>
        <v>0.0000000001551203607</v>
      </c>
    </row>
    <row r="595">
      <c r="A595" s="55"/>
      <c r="B595" s="8" t="s">
        <v>74</v>
      </c>
      <c r="C595" s="40">
        <f>($G$1*((G593-G592)/G592))</f>
        <v>0.0004189207273</v>
      </c>
      <c r="D595" s="8" t="s">
        <v>74</v>
      </c>
      <c r="E595" s="40">
        <f>$G$1</f>
        <v>0.00002618254545</v>
      </c>
      <c r="F595" s="8"/>
      <c r="G595" s="3"/>
      <c r="H595" s="8" t="s">
        <v>74</v>
      </c>
      <c r="I595" s="57">
        <f>$G$1</f>
        <v>0.00002618254545</v>
      </c>
      <c r="J595" s="3"/>
      <c r="K595" s="8" t="s">
        <v>74</v>
      </c>
      <c r="L595" s="120">
        <f>$G$1</f>
        <v>0.00002618254545</v>
      </c>
      <c r="M595" s="8" t="s">
        <v>74</v>
      </c>
      <c r="N595" s="120">
        <f>$G$1</f>
        <v>0.00002618254545</v>
      </c>
      <c r="O595" s="8" t="s">
        <v>74</v>
      </c>
      <c r="P595" s="120">
        <f>$G$1</f>
        <v>0.00002618254545</v>
      </c>
      <c r="Q595" s="8" t="s">
        <v>74</v>
      </c>
      <c r="R595" s="120">
        <f>$G$1</f>
        <v>0.00002618254545</v>
      </c>
      <c r="S595" s="8" t="s">
        <v>74</v>
      </c>
      <c r="T595" s="120">
        <f>$G$1</f>
        <v>0.00002618254545</v>
      </c>
      <c r="U595" s="8" t="s">
        <v>74</v>
      </c>
      <c r="V595" s="120">
        <f>$G$1</f>
        <v>0.00002618254545</v>
      </c>
      <c r="W595" s="8" t="s">
        <v>74</v>
      </c>
      <c r="X595" s="120">
        <f>$G$1</f>
        <v>0.00002618254545</v>
      </c>
      <c r="Y595" s="8" t="s">
        <v>74</v>
      </c>
      <c r="Z595" s="120">
        <f>$G$1</f>
        <v>0.00002618254545</v>
      </c>
      <c r="AA595" s="8" t="s">
        <v>74</v>
      </c>
      <c r="AB595" s="120">
        <f>$G$1</f>
        <v>0.00002618254545</v>
      </c>
      <c r="AC595" s="8" t="s">
        <v>74</v>
      </c>
      <c r="AD595" s="120">
        <f>$G$1</f>
        <v>0.00002618254545</v>
      </c>
    </row>
    <row r="596">
      <c r="A596" s="55"/>
      <c r="B596" s="8" t="s">
        <v>76</v>
      </c>
      <c r="C596" s="40">
        <f>$C$5</f>
        <v>0.0000000003102407215</v>
      </c>
      <c r="D596" s="3"/>
      <c r="E596" s="3"/>
      <c r="F596" s="3"/>
      <c r="G596" s="3"/>
      <c r="H596" s="3"/>
      <c r="I596" s="3"/>
      <c r="J596" s="8"/>
      <c r="K596" s="3"/>
      <c r="L596" s="3"/>
      <c r="M596" s="3"/>
      <c r="N596" s="3"/>
      <c r="O596" s="3"/>
      <c r="P596" s="3"/>
      <c r="Q596" s="3"/>
      <c r="R596" s="3"/>
      <c r="S596" s="3"/>
      <c r="T596" s="3"/>
      <c r="U596" s="3"/>
      <c r="V596" s="3"/>
      <c r="W596" s="3"/>
      <c r="X596" s="3"/>
      <c r="Y596" s="3"/>
      <c r="Z596" s="3"/>
      <c r="AA596" s="3"/>
      <c r="AB596" s="3"/>
      <c r="AC596" s="3"/>
      <c r="AD596" s="3"/>
    </row>
    <row r="597">
      <c r="A597" s="55"/>
      <c r="B597" s="4" t="s">
        <v>77</v>
      </c>
      <c r="C597" s="46">
        <f>(E590-(E588*J592))-sum(C593:C596)</f>
        <v>0.09634268088</v>
      </c>
      <c r="D597" s="4" t="s">
        <v>77</v>
      </c>
      <c r="E597" s="45">
        <f>(E590-(J592*E588))-(sum(E593:E595))</f>
        <v>0.0967354217</v>
      </c>
      <c r="F597" s="8"/>
      <c r="G597" s="8"/>
      <c r="H597" s="4" t="s">
        <v>77</v>
      </c>
      <c r="I597" s="49">
        <f>(I592-(sum(I593:I595)*J482))</f>
        <v>-0.009901292374</v>
      </c>
      <c r="J597" s="3"/>
      <c r="K597" s="4" t="s">
        <v>77</v>
      </c>
      <c r="L597" s="49">
        <f>(L590-(sum(L593:L595)+($J592*L598)))</f>
        <v>0.0952772316</v>
      </c>
      <c r="M597" s="4" t="s">
        <v>77</v>
      </c>
      <c r="N597" s="49">
        <f>(N590-(sum(N593:N595)+($J592*N598)))</f>
        <v>0.09529555017</v>
      </c>
      <c r="O597" s="4" t="s">
        <v>77</v>
      </c>
      <c r="P597" s="49">
        <f>(P590-(sum(P593:P595)+($J592*P598)))</f>
        <v>0.09531386874</v>
      </c>
      <c r="Q597" s="4" t="s">
        <v>77</v>
      </c>
      <c r="R597" s="49">
        <f>(R590-(sum(R593:R595)+($J592*R598)))</f>
        <v>0.09533218731</v>
      </c>
      <c r="S597" s="4" t="s">
        <v>77</v>
      </c>
      <c r="T597" s="49">
        <f>(T590-(sum(T593:T595)+($J592*T598)))</f>
        <v>0.09535050588</v>
      </c>
      <c r="U597" s="4" t="s">
        <v>77</v>
      </c>
      <c r="V597" s="49">
        <f>(V590-(sum(V593:V595)+($J592*V598)))</f>
        <v>0.09536882445</v>
      </c>
      <c r="W597" s="4" t="s">
        <v>77</v>
      </c>
      <c r="X597" s="49">
        <f>(X590-(sum(X593:X595)+($J592*X598)))</f>
        <v>0.09538714301</v>
      </c>
      <c r="Y597" s="4" t="s">
        <v>77</v>
      </c>
      <c r="Z597" s="49">
        <f>(Z590-(sum(Z593:Z595)+($J592*Z598)))</f>
        <v>0.09540546158</v>
      </c>
      <c r="AA597" s="4" t="s">
        <v>77</v>
      </c>
      <c r="AB597" s="49">
        <f>(AB590-(sum(AB593:AB595)+($J592*AB598)))</f>
        <v>0.09542378015</v>
      </c>
      <c r="AC597" s="4" t="s">
        <v>77</v>
      </c>
      <c r="AD597" s="49">
        <f>(AD590-(sum(AD593:AD595)+($J592*AD598)))</f>
        <v>0.0954522703</v>
      </c>
    </row>
    <row r="598">
      <c r="A598" s="14">
        <f>A588+J592</f>
        <v>34316</v>
      </c>
      <c r="B598" s="8" t="s">
        <v>80</v>
      </c>
      <c r="C598" s="40">
        <f>($G$1*(((G593-G592)/G592)+1))</f>
        <v>0.0004451032727</v>
      </c>
      <c r="D598" s="8" t="s">
        <v>81</v>
      </c>
      <c r="E598" s="40">
        <f>$E$7</f>
        <v>0.00002618614835</v>
      </c>
      <c r="F598" s="3"/>
      <c r="G598" s="51"/>
      <c r="H598" s="3" t="s">
        <v>81</v>
      </c>
      <c r="I598" s="57">
        <f>$E$7</f>
        <v>0.00002618614835</v>
      </c>
      <c r="J598" s="60"/>
      <c r="K598" s="3" t="s">
        <v>81</v>
      </c>
      <c r="L598" s="120">
        <f>$E$7</f>
        <v>0.00002618614835</v>
      </c>
      <c r="M598" s="3" t="s">
        <v>81</v>
      </c>
      <c r="N598" s="120">
        <f>$E$7</f>
        <v>0.00002618614835</v>
      </c>
      <c r="O598" s="3" t="s">
        <v>81</v>
      </c>
      <c r="P598" s="120">
        <f>$E$7</f>
        <v>0.00002618614835</v>
      </c>
      <c r="Q598" s="3" t="s">
        <v>81</v>
      </c>
      <c r="R598" s="120">
        <f>$E$7</f>
        <v>0.00002618614835</v>
      </c>
      <c r="S598" s="3" t="s">
        <v>81</v>
      </c>
      <c r="T598" s="120">
        <f>$E$7</f>
        <v>0.00002618614835</v>
      </c>
      <c r="U598" s="3" t="s">
        <v>81</v>
      </c>
      <c r="V598" s="120">
        <f>$E$7</f>
        <v>0.00002618614835</v>
      </c>
      <c r="W598" s="3" t="s">
        <v>81</v>
      </c>
      <c r="X598" s="120">
        <f>$E$7</f>
        <v>0.00002618614835</v>
      </c>
      <c r="Y598" s="3" t="s">
        <v>81</v>
      </c>
      <c r="Z598" s="120">
        <f>$E$7</f>
        <v>0.00002618614835</v>
      </c>
      <c r="AA598" s="3" t="s">
        <v>81</v>
      </c>
      <c r="AB598" s="120">
        <f>$E$7</f>
        <v>0.00002618614835</v>
      </c>
      <c r="AC598" s="3" t="s">
        <v>81</v>
      </c>
      <c r="AD598" s="120">
        <f>$E$7</f>
        <v>0.00002618614835</v>
      </c>
    </row>
    <row r="599">
      <c r="B599" s="8" t="s">
        <v>82</v>
      </c>
      <c r="C599" s="40">
        <f>$G$1+((128*5E-11)*(G593-1))</f>
        <v>0.00002628494545</v>
      </c>
      <c r="D599" s="3"/>
      <c r="E599" s="3"/>
      <c r="F599" s="3"/>
      <c r="G599" s="3"/>
      <c r="H599" s="8"/>
      <c r="I599" s="3"/>
      <c r="J599" s="8"/>
      <c r="K599" s="8"/>
      <c r="L599" s="3"/>
      <c r="M599" s="8"/>
      <c r="N599" s="3"/>
      <c r="O599" s="8"/>
      <c r="P599" s="3"/>
      <c r="Q599" s="8"/>
      <c r="R599" s="3"/>
      <c r="S599" s="8"/>
      <c r="T599" s="3"/>
      <c r="U599" s="8"/>
      <c r="V599" s="3"/>
      <c r="W599" s="8"/>
      <c r="X599" s="3"/>
      <c r="Y599" s="8"/>
      <c r="Z599" s="3"/>
      <c r="AA599" s="8"/>
      <c r="AB599" s="3"/>
      <c r="AC599" s="8"/>
      <c r="AD599" s="3"/>
    </row>
    <row r="600">
      <c r="B600" s="4" t="s">
        <v>77</v>
      </c>
      <c r="C600" s="49">
        <f>C597-(sum(C598:C599))</f>
        <v>0.09587129266</v>
      </c>
      <c r="D600" s="4" t="s">
        <v>77</v>
      </c>
      <c r="E600" s="49">
        <f>E597-$E$7</f>
        <v>0.09670923555</v>
      </c>
      <c r="F600" s="8"/>
      <c r="G600" s="3"/>
      <c r="H600" s="61" t="s">
        <v>77</v>
      </c>
      <c r="I600" s="49">
        <f>I597-$E$7</f>
        <v>-0.009927478523</v>
      </c>
      <c r="J600" s="60">
        <f>I600-(I598*42)</f>
        <v>-0.01102729675</v>
      </c>
      <c r="K600" s="61" t="s">
        <v>77</v>
      </c>
      <c r="L600" s="49">
        <f>L597-$E$7</f>
        <v>0.09525104545</v>
      </c>
      <c r="M600" s="61" t="s">
        <v>77</v>
      </c>
      <c r="N600" s="49">
        <f>N597-$E$7</f>
        <v>0.09526936402</v>
      </c>
      <c r="O600" s="61" t="s">
        <v>77</v>
      </c>
      <c r="P600" s="49">
        <f>P597-$E$7</f>
        <v>0.09528768259</v>
      </c>
      <c r="Q600" s="61" t="s">
        <v>77</v>
      </c>
      <c r="R600" s="49">
        <f>R597-$E$7</f>
        <v>0.09530600116</v>
      </c>
      <c r="S600" s="61" t="s">
        <v>77</v>
      </c>
      <c r="T600" s="49">
        <f>T597-$E$7</f>
        <v>0.09532431973</v>
      </c>
      <c r="U600" s="61" t="s">
        <v>77</v>
      </c>
      <c r="V600" s="49">
        <f>V597-$E$7</f>
        <v>0.0953426383</v>
      </c>
      <c r="W600" s="61" t="s">
        <v>77</v>
      </c>
      <c r="X600" s="49">
        <f>X597-$E$7</f>
        <v>0.09536095687</v>
      </c>
      <c r="Y600" s="61" t="s">
        <v>77</v>
      </c>
      <c r="Z600" s="49">
        <f>Z597-$E$7</f>
        <v>0.09537927544</v>
      </c>
      <c r="AA600" s="61" t="s">
        <v>77</v>
      </c>
      <c r="AB600" s="49">
        <f>AB597-$E$7</f>
        <v>0.095397594</v>
      </c>
      <c r="AC600" s="61" t="s">
        <v>77</v>
      </c>
      <c r="AD600" s="49">
        <f>AD597-$E$7</f>
        <v>0.09542608415</v>
      </c>
    </row>
    <row r="601">
      <c r="J601" s="24" t="s">
        <v>86</v>
      </c>
      <c r="K601" s="24">
        <f>G592+K591</f>
        <v>184</v>
      </c>
    </row>
    <row r="602">
      <c r="A602" s="55"/>
      <c r="B602" s="35" t="s">
        <v>64</v>
      </c>
      <c r="C602" s="3"/>
      <c r="D602" s="4" t="s">
        <v>65</v>
      </c>
      <c r="E602" s="54"/>
      <c r="F602" s="8" t="s">
        <v>70</v>
      </c>
      <c r="G602" s="16">
        <f>ROUND(0.05*G603,0)</f>
        <v>1</v>
      </c>
      <c r="H602" s="98" t="s">
        <v>124</v>
      </c>
      <c r="I602" s="36">
        <f>C600-(J602*sum(C598:C599))</f>
        <v>0.0006508725893</v>
      </c>
      <c r="J602" s="11">
        <v>202.0</v>
      </c>
      <c r="K602" s="98" t="s">
        <v>122</v>
      </c>
      <c r="L602" s="36"/>
      <c r="M602" s="98" t="s">
        <v>121</v>
      </c>
      <c r="N602" s="36"/>
      <c r="O602" s="98" t="s">
        <v>112</v>
      </c>
      <c r="P602" s="36"/>
      <c r="Q602" s="98" t="s">
        <v>111</v>
      </c>
      <c r="R602" s="36"/>
      <c r="S602" s="98" t="s">
        <v>110</v>
      </c>
      <c r="T602" s="36"/>
      <c r="U602" s="98" t="s">
        <v>109</v>
      </c>
      <c r="V602" s="36"/>
      <c r="W602" s="98" t="s">
        <v>108</v>
      </c>
      <c r="X602" s="36"/>
      <c r="Y602" s="98" t="s">
        <v>107</v>
      </c>
      <c r="Z602" s="36"/>
      <c r="AA602" s="98" t="s">
        <v>105</v>
      </c>
      <c r="AB602" s="36"/>
      <c r="AC602" s="4" t="s">
        <v>84</v>
      </c>
      <c r="AD602" s="36"/>
    </row>
    <row r="603">
      <c r="A603" s="55"/>
      <c r="B603" s="8" t="s">
        <v>69</v>
      </c>
      <c r="C603" s="40">
        <f>$G$1</f>
        <v>0.00002618254545</v>
      </c>
      <c r="D603" s="8" t="s">
        <v>69</v>
      </c>
      <c r="E603" s="99">
        <f>$E$2</f>
        <v>0.00002618254545</v>
      </c>
      <c r="F603" s="8" t="s">
        <v>73</v>
      </c>
      <c r="G603" s="92">
        <f>200-K601</f>
        <v>16</v>
      </c>
      <c r="H603" s="3" t="s">
        <v>69</v>
      </c>
      <c r="I603" s="57">
        <f>$E$2</f>
        <v>0.00002618254545</v>
      </c>
      <c r="J603" s="3"/>
      <c r="K603" s="3" t="s">
        <v>69</v>
      </c>
      <c r="L603" s="120">
        <f>$E$2</f>
        <v>0.00002618254545</v>
      </c>
      <c r="M603" s="3" t="s">
        <v>69</v>
      </c>
      <c r="N603" s="120">
        <f>$E$2</f>
        <v>0.00002618254545</v>
      </c>
      <c r="O603" s="3" t="s">
        <v>69</v>
      </c>
      <c r="P603" s="120">
        <f>$E$2</f>
        <v>0.00002618254545</v>
      </c>
      <c r="Q603" s="3" t="s">
        <v>69</v>
      </c>
      <c r="R603" s="120">
        <f>$E$2</f>
        <v>0.00002618254545</v>
      </c>
      <c r="S603" s="3" t="s">
        <v>69</v>
      </c>
      <c r="T603" s="120">
        <f>$E$2</f>
        <v>0.00002618254545</v>
      </c>
      <c r="U603" s="3" t="s">
        <v>69</v>
      </c>
      <c r="V603" s="120">
        <f>$E$2</f>
        <v>0.00002618254545</v>
      </c>
      <c r="W603" s="3" t="s">
        <v>69</v>
      </c>
      <c r="X603" s="120">
        <f>$E$2</f>
        <v>0.00002618254545</v>
      </c>
      <c r="Y603" s="3" t="s">
        <v>69</v>
      </c>
      <c r="Z603" s="120">
        <f>$E$2</f>
        <v>0.00002618254545</v>
      </c>
      <c r="AA603" s="3" t="s">
        <v>69</v>
      </c>
      <c r="AB603" s="120">
        <f>$E$2</f>
        <v>0.00002618254545</v>
      </c>
      <c r="AC603" s="3" t="s">
        <v>69</v>
      </c>
      <c r="AD603" s="120">
        <f>$E$2</f>
        <v>0.00002618254545</v>
      </c>
    </row>
    <row r="604">
      <c r="B604" s="8" t="s">
        <v>72</v>
      </c>
      <c r="C604" s="40">
        <f>($G$1*((G603-G602)/G602))*$G$5</f>
        <v>0.000000002326805411</v>
      </c>
      <c r="D604" s="8" t="s">
        <v>72</v>
      </c>
      <c r="E604" s="99">
        <f>$E$3</f>
        <v>0.0000000001551203607</v>
      </c>
      <c r="F604" s="58" t="s">
        <v>75</v>
      </c>
      <c r="G604" s="59">
        <f>sum(C603:C606)+sum(C608:C609)</f>
        <v>0.000864122637</v>
      </c>
      <c r="H604" s="3" t="s">
        <v>72</v>
      </c>
      <c r="I604" s="57">
        <f>$E$3</f>
        <v>0.0000000001551203607</v>
      </c>
      <c r="J604" s="3"/>
      <c r="K604" s="3" t="s">
        <v>72</v>
      </c>
      <c r="L604" s="120">
        <f>$E$3</f>
        <v>0.0000000001551203607</v>
      </c>
      <c r="M604" s="3" t="s">
        <v>72</v>
      </c>
      <c r="N604" s="120">
        <f>$E$3</f>
        <v>0.0000000001551203607</v>
      </c>
      <c r="O604" s="3" t="s">
        <v>72</v>
      </c>
      <c r="P604" s="120">
        <f>$E$3</f>
        <v>0.0000000001551203607</v>
      </c>
      <c r="Q604" s="3" t="s">
        <v>72</v>
      </c>
      <c r="R604" s="120">
        <f>$E$3</f>
        <v>0.0000000001551203607</v>
      </c>
      <c r="S604" s="3" t="s">
        <v>72</v>
      </c>
      <c r="T604" s="120">
        <f>$E$3</f>
        <v>0.0000000001551203607</v>
      </c>
      <c r="U604" s="3" t="s">
        <v>72</v>
      </c>
      <c r="V604" s="120">
        <f>$E$3</f>
        <v>0.0000000001551203607</v>
      </c>
      <c r="W604" s="3" t="s">
        <v>72</v>
      </c>
      <c r="X604" s="120">
        <f>$E$3</f>
        <v>0.0000000001551203607</v>
      </c>
      <c r="Y604" s="3" t="s">
        <v>72</v>
      </c>
      <c r="Z604" s="120">
        <f>$E$3</f>
        <v>0.0000000001551203607</v>
      </c>
      <c r="AA604" s="3" t="s">
        <v>72</v>
      </c>
      <c r="AB604" s="120">
        <f>$E$3</f>
        <v>0.0000000001551203607</v>
      </c>
      <c r="AC604" s="3" t="s">
        <v>72</v>
      </c>
      <c r="AD604" s="120">
        <f>$E$3</f>
        <v>0.0000000001551203607</v>
      </c>
    </row>
    <row r="605">
      <c r="A605" s="55"/>
      <c r="B605" s="8" t="s">
        <v>74</v>
      </c>
      <c r="C605" s="40">
        <f>($G$1*((G603-G602)/G602))</f>
        <v>0.0003927381818</v>
      </c>
      <c r="D605" s="8" t="s">
        <v>74</v>
      </c>
      <c r="E605" s="40">
        <f>$G$1</f>
        <v>0.00002618254545</v>
      </c>
      <c r="F605" s="8"/>
      <c r="G605" s="3"/>
      <c r="H605" s="8" t="s">
        <v>74</v>
      </c>
      <c r="I605" s="57">
        <f>$G$1</f>
        <v>0.00002618254545</v>
      </c>
      <c r="J605" s="3"/>
      <c r="K605" s="8" t="s">
        <v>74</v>
      </c>
      <c r="L605" s="120">
        <f>$G$1</f>
        <v>0.00002618254545</v>
      </c>
      <c r="M605" s="8" t="s">
        <v>74</v>
      </c>
      <c r="N605" s="120">
        <f>$G$1</f>
        <v>0.00002618254545</v>
      </c>
      <c r="O605" s="8" t="s">
        <v>74</v>
      </c>
      <c r="P605" s="120">
        <f>$G$1</f>
        <v>0.00002618254545</v>
      </c>
      <c r="Q605" s="8" t="s">
        <v>74</v>
      </c>
      <c r="R605" s="120">
        <f>$G$1</f>
        <v>0.00002618254545</v>
      </c>
      <c r="S605" s="8" t="s">
        <v>74</v>
      </c>
      <c r="T605" s="120">
        <f>$G$1</f>
        <v>0.00002618254545</v>
      </c>
      <c r="U605" s="8" t="s">
        <v>74</v>
      </c>
      <c r="V605" s="120">
        <f>$G$1</f>
        <v>0.00002618254545</v>
      </c>
      <c r="W605" s="8" t="s">
        <v>74</v>
      </c>
      <c r="X605" s="120">
        <f>$G$1</f>
        <v>0.00002618254545</v>
      </c>
      <c r="Y605" s="8" t="s">
        <v>74</v>
      </c>
      <c r="Z605" s="120">
        <f>$G$1</f>
        <v>0.00002618254545</v>
      </c>
      <c r="AA605" s="8" t="s">
        <v>74</v>
      </c>
      <c r="AB605" s="120">
        <f>$G$1</f>
        <v>0.00002618254545</v>
      </c>
      <c r="AC605" s="8" t="s">
        <v>74</v>
      </c>
      <c r="AD605" s="120">
        <f>$G$1</f>
        <v>0.00002618254545</v>
      </c>
    </row>
    <row r="606">
      <c r="A606" s="55"/>
      <c r="B606" s="8" t="s">
        <v>76</v>
      </c>
      <c r="C606" s="40">
        <f>$C$5</f>
        <v>0.0000000003102407215</v>
      </c>
      <c r="D606" s="3"/>
      <c r="E606" s="3"/>
      <c r="F606" s="3"/>
      <c r="G606" s="3"/>
      <c r="H606" s="3"/>
      <c r="I606" s="3"/>
      <c r="J606" s="8"/>
      <c r="K606" s="3"/>
      <c r="L606" s="3"/>
      <c r="M606" s="3"/>
      <c r="N606" s="3"/>
      <c r="O606" s="3"/>
      <c r="P606" s="3"/>
      <c r="Q606" s="3"/>
      <c r="R606" s="3"/>
      <c r="S606" s="3"/>
      <c r="T606" s="3"/>
      <c r="U606" s="3"/>
      <c r="V606" s="3"/>
      <c r="W606" s="3"/>
      <c r="X606" s="3"/>
      <c r="Y606" s="3"/>
      <c r="Z606" s="3"/>
      <c r="AA606" s="3"/>
      <c r="AB606" s="3"/>
      <c r="AC606" s="3"/>
      <c r="AD606" s="3"/>
    </row>
    <row r="607">
      <c r="A607" s="55"/>
      <c r="B607" s="4" t="s">
        <v>77</v>
      </c>
      <c r="C607" s="46">
        <f>(E600-(E598*J602))-sum(C603:C606)</f>
        <v>0.09100071022</v>
      </c>
      <c r="D607" s="4" t="s">
        <v>77</v>
      </c>
      <c r="E607" s="45">
        <f>(E600-(J602*E598))-(sum(E603:E605))</f>
        <v>0.09136726834</v>
      </c>
      <c r="F607" s="8"/>
      <c r="G607" s="8"/>
      <c r="H607" s="4" t="s">
        <v>77</v>
      </c>
      <c r="I607" s="49">
        <f>(I602-(sum(I603:I605)*J492))</f>
        <v>-0.009926907109</v>
      </c>
      <c r="J607" s="3"/>
      <c r="K607" s="4" t="s">
        <v>77</v>
      </c>
      <c r="L607" s="49">
        <f>(L600-(sum(L603:L605)+($J602*L608)))</f>
        <v>0.08990907824</v>
      </c>
      <c r="M607" s="4" t="s">
        <v>77</v>
      </c>
      <c r="N607" s="49">
        <f>(N600-(sum(N603:N605)+($J602*N608)))</f>
        <v>0.08992739681</v>
      </c>
      <c r="O607" s="4" t="s">
        <v>77</v>
      </c>
      <c r="P607" s="49">
        <f>(P600-(sum(P603:P605)+($J602*P608)))</f>
        <v>0.08994571538</v>
      </c>
      <c r="Q607" s="4" t="s">
        <v>77</v>
      </c>
      <c r="R607" s="49">
        <f>(R600-(sum(R603:R605)+($J602*R608)))</f>
        <v>0.08996403394</v>
      </c>
      <c r="S607" s="4" t="s">
        <v>77</v>
      </c>
      <c r="T607" s="49">
        <f>(T600-(sum(T603:T605)+($J602*T608)))</f>
        <v>0.08998235251</v>
      </c>
      <c r="U607" s="4" t="s">
        <v>77</v>
      </c>
      <c r="V607" s="49">
        <f>(V600-(sum(V603:V605)+($J602*V608)))</f>
        <v>0.09000067108</v>
      </c>
      <c r="W607" s="4" t="s">
        <v>77</v>
      </c>
      <c r="X607" s="49">
        <f>(X600-(sum(X603:X605)+($J602*X608)))</f>
        <v>0.09001898965</v>
      </c>
      <c r="Y607" s="4" t="s">
        <v>77</v>
      </c>
      <c r="Z607" s="49">
        <f>(Z600-(sum(Z603:Z605)+($J602*Z608)))</f>
        <v>0.09003730822</v>
      </c>
      <c r="AA607" s="4" t="s">
        <v>77</v>
      </c>
      <c r="AB607" s="49">
        <f>(AB600-(sum(AB603:AB605)+($J602*AB608)))</f>
        <v>0.09005562679</v>
      </c>
      <c r="AC607" s="4" t="s">
        <v>77</v>
      </c>
      <c r="AD607" s="49">
        <f>(AD600-(sum(AD603:AD605)+($J602*AD608)))</f>
        <v>0.09008411694</v>
      </c>
    </row>
    <row r="608">
      <c r="A608" s="14">
        <f>A598+J602</f>
        <v>34518</v>
      </c>
      <c r="B608" s="8" t="s">
        <v>80</v>
      </c>
      <c r="C608" s="40">
        <f>($G$1*(((G603-G602)/G602)+1))</f>
        <v>0.0004189207273</v>
      </c>
      <c r="D608" s="8" t="s">
        <v>81</v>
      </c>
      <c r="E608" s="40">
        <f>$E$7</f>
        <v>0.00002618614835</v>
      </c>
      <c r="F608" s="3"/>
      <c r="G608" s="51"/>
      <c r="H608" s="3" t="s">
        <v>81</v>
      </c>
      <c r="I608" s="57">
        <f>$E$7</f>
        <v>0.00002618614835</v>
      </c>
      <c r="J608" s="60"/>
      <c r="K608" s="3" t="s">
        <v>81</v>
      </c>
      <c r="L608" s="120">
        <f>$E$7</f>
        <v>0.00002618614835</v>
      </c>
      <c r="M608" s="3" t="s">
        <v>81</v>
      </c>
      <c r="N608" s="120">
        <f>$E$7</f>
        <v>0.00002618614835</v>
      </c>
      <c r="O608" s="3" t="s">
        <v>81</v>
      </c>
      <c r="P608" s="120">
        <f>$E$7</f>
        <v>0.00002618614835</v>
      </c>
      <c r="Q608" s="3" t="s">
        <v>81</v>
      </c>
      <c r="R608" s="120">
        <f>$E$7</f>
        <v>0.00002618614835</v>
      </c>
      <c r="S608" s="3" t="s">
        <v>81</v>
      </c>
      <c r="T608" s="120">
        <f>$E$7</f>
        <v>0.00002618614835</v>
      </c>
      <c r="U608" s="3" t="s">
        <v>81</v>
      </c>
      <c r="V608" s="120">
        <f>$E$7</f>
        <v>0.00002618614835</v>
      </c>
      <c r="W608" s="3" t="s">
        <v>81</v>
      </c>
      <c r="X608" s="120">
        <f>$E$7</f>
        <v>0.00002618614835</v>
      </c>
      <c r="Y608" s="3" t="s">
        <v>81</v>
      </c>
      <c r="Z608" s="120">
        <f>$E$7</f>
        <v>0.00002618614835</v>
      </c>
      <c r="AA608" s="3" t="s">
        <v>81</v>
      </c>
      <c r="AB608" s="120">
        <f>$E$7</f>
        <v>0.00002618614835</v>
      </c>
      <c r="AC608" s="3" t="s">
        <v>81</v>
      </c>
      <c r="AD608" s="120">
        <f>$E$7</f>
        <v>0.00002618614835</v>
      </c>
    </row>
    <row r="609">
      <c r="B609" s="8" t="s">
        <v>82</v>
      </c>
      <c r="C609" s="40">
        <f>$G$1+((128*5E-11)*(G603-1))</f>
        <v>0.00002627854545</v>
      </c>
      <c r="D609" s="3"/>
      <c r="E609" s="3"/>
      <c r="F609" s="3"/>
      <c r="G609" s="3"/>
      <c r="H609" s="8"/>
      <c r="I609" s="3"/>
      <c r="J609" s="8"/>
      <c r="K609" s="8"/>
      <c r="L609" s="3"/>
      <c r="M609" s="8"/>
      <c r="N609" s="3"/>
      <c r="O609" s="8"/>
      <c r="P609" s="3"/>
      <c r="Q609" s="8"/>
      <c r="R609" s="3"/>
      <c r="S609" s="8"/>
      <c r="T609" s="3"/>
      <c r="U609" s="8"/>
      <c r="V609" s="3"/>
      <c r="W609" s="8"/>
      <c r="X609" s="3"/>
      <c r="Y609" s="8"/>
      <c r="Z609" s="3"/>
      <c r="AA609" s="8"/>
      <c r="AB609" s="3"/>
      <c r="AC609" s="8"/>
      <c r="AD609" s="3"/>
    </row>
    <row r="610">
      <c r="B610" s="4" t="s">
        <v>77</v>
      </c>
      <c r="C610" s="49">
        <f>C607-(sum(C608:C609))</f>
        <v>0.09055551095</v>
      </c>
      <c r="D610" s="4" t="s">
        <v>77</v>
      </c>
      <c r="E610" s="49">
        <f>E607-$E$7</f>
        <v>0.09134108219</v>
      </c>
      <c r="F610" s="8"/>
      <c r="G610" s="3"/>
      <c r="H610" s="61" t="s">
        <v>77</v>
      </c>
      <c r="I610" s="49">
        <f>I607-$E$7</f>
        <v>-0.009953093257</v>
      </c>
      <c r="J610" s="60">
        <f>I610-(I608*42)</f>
        <v>-0.01105291149</v>
      </c>
      <c r="K610" s="61" t="s">
        <v>77</v>
      </c>
      <c r="L610" s="49">
        <f>L607-$E$7</f>
        <v>0.08988289209</v>
      </c>
      <c r="M610" s="61" t="s">
        <v>77</v>
      </c>
      <c r="N610" s="49">
        <f>N607-$E$7</f>
        <v>0.08990121066</v>
      </c>
      <c r="O610" s="61" t="s">
        <v>77</v>
      </c>
      <c r="P610" s="49">
        <f>P607-$E$7</f>
        <v>0.08991952923</v>
      </c>
      <c r="Q610" s="61" t="s">
        <v>77</v>
      </c>
      <c r="R610" s="49">
        <f>R607-$E$7</f>
        <v>0.0899378478</v>
      </c>
      <c r="S610" s="61" t="s">
        <v>77</v>
      </c>
      <c r="T610" s="49">
        <f>T607-$E$7</f>
        <v>0.08995616637</v>
      </c>
      <c r="U610" s="61" t="s">
        <v>77</v>
      </c>
      <c r="V610" s="49">
        <f>V607-$E$7</f>
        <v>0.08997448493</v>
      </c>
      <c r="W610" s="61" t="s">
        <v>77</v>
      </c>
      <c r="X610" s="49">
        <f>X607-$E$7</f>
        <v>0.0899928035</v>
      </c>
      <c r="Y610" s="61" t="s">
        <v>77</v>
      </c>
      <c r="Z610" s="49">
        <f>Z607-$E$7</f>
        <v>0.09001112207</v>
      </c>
      <c r="AA610" s="61" t="s">
        <v>77</v>
      </c>
      <c r="AB610" s="49">
        <f>AB607-$E$7</f>
        <v>0.09002944064</v>
      </c>
      <c r="AC610" s="61" t="s">
        <v>77</v>
      </c>
      <c r="AD610" s="49">
        <f>AD607-$E$7</f>
        <v>0.09005793079</v>
      </c>
    </row>
    <row r="611">
      <c r="J611" s="24" t="s">
        <v>86</v>
      </c>
      <c r="K611" s="24">
        <f>G602+K601</f>
        <v>185</v>
      </c>
    </row>
    <row r="612">
      <c r="A612" s="55"/>
      <c r="B612" s="35" t="s">
        <v>64</v>
      </c>
      <c r="C612" s="3"/>
      <c r="D612" s="4" t="s">
        <v>65</v>
      </c>
      <c r="E612" s="54"/>
      <c r="F612" s="8" t="s">
        <v>70</v>
      </c>
      <c r="G612" s="16">
        <f>ROUND(0.05*G613,0)</f>
        <v>1</v>
      </c>
      <c r="H612" s="98" t="s">
        <v>124</v>
      </c>
      <c r="I612" s="36">
        <f>C610-(J612*sum(C608:C609))</f>
        <v>0.0006252578552</v>
      </c>
      <c r="J612" s="11">
        <v>202.0</v>
      </c>
      <c r="K612" s="98" t="s">
        <v>122</v>
      </c>
      <c r="L612" s="36"/>
      <c r="M612" s="98" t="s">
        <v>121</v>
      </c>
      <c r="N612" s="36"/>
      <c r="O612" s="98" t="s">
        <v>112</v>
      </c>
      <c r="P612" s="36"/>
      <c r="Q612" s="98" t="s">
        <v>111</v>
      </c>
      <c r="R612" s="36"/>
      <c r="S612" s="98" t="s">
        <v>110</v>
      </c>
      <c r="T612" s="36"/>
      <c r="U612" s="98" t="s">
        <v>109</v>
      </c>
      <c r="V612" s="36"/>
      <c r="W612" s="98" t="s">
        <v>108</v>
      </c>
      <c r="X612" s="36"/>
      <c r="Y612" s="98" t="s">
        <v>107</v>
      </c>
      <c r="Z612" s="36"/>
      <c r="AA612" s="98" t="s">
        <v>105</v>
      </c>
      <c r="AB612" s="36"/>
      <c r="AC612" s="4" t="s">
        <v>84</v>
      </c>
      <c r="AD612" s="36"/>
    </row>
    <row r="613">
      <c r="A613" s="55"/>
      <c r="B613" s="8" t="s">
        <v>69</v>
      </c>
      <c r="C613" s="40">
        <f>$G$1</f>
        <v>0.00002618254545</v>
      </c>
      <c r="D613" s="8" t="s">
        <v>69</v>
      </c>
      <c r="E613" s="99">
        <f>$E$2</f>
        <v>0.00002618254545</v>
      </c>
      <c r="F613" s="8" t="s">
        <v>73</v>
      </c>
      <c r="G613" s="92">
        <f>200-K611</f>
        <v>15</v>
      </c>
      <c r="H613" s="3" t="s">
        <v>69</v>
      </c>
      <c r="I613" s="57">
        <f>$E$2</f>
        <v>0.00002618254545</v>
      </c>
      <c r="J613" s="3"/>
      <c r="K613" s="3" t="s">
        <v>69</v>
      </c>
      <c r="L613" s="120">
        <f>$E$2</f>
        <v>0.00002618254545</v>
      </c>
      <c r="M613" s="3" t="s">
        <v>69</v>
      </c>
      <c r="N613" s="120">
        <f>$E$2</f>
        <v>0.00002618254545</v>
      </c>
      <c r="O613" s="3" t="s">
        <v>69</v>
      </c>
      <c r="P613" s="120">
        <f>$E$2</f>
        <v>0.00002618254545</v>
      </c>
      <c r="Q613" s="3" t="s">
        <v>69</v>
      </c>
      <c r="R613" s="120">
        <f>$E$2</f>
        <v>0.00002618254545</v>
      </c>
      <c r="S613" s="3" t="s">
        <v>69</v>
      </c>
      <c r="T613" s="120">
        <f>$E$2</f>
        <v>0.00002618254545</v>
      </c>
      <c r="U613" s="3" t="s">
        <v>69</v>
      </c>
      <c r="V613" s="120">
        <f>$E$2</f>
        <v>0.00002618254545</v>
      </c>
      <c r="W613" s="3" t="s">
        <v>69</v>
      </c>
      <c r="X613" s="120">
        <f>$E$2</f>
        <v>0.00002618254545</v>
      </c>
      <c r="Y613" s="3" t="s">
        <v>69</v>
      </c>
      <c r="Z613" s="120">
        <f>$E$2</f>
        <v>0.00002618254545</v>
      </c>
      <c r="AA613" s="3" t="s">
        <v>69</v>
      </c>
      <c r="AB613" s="120">
        <f>$E$2</f>
        <v>0.00002618254545</v>
      </c>
      <c r="AC613" s="3" t="s">
        <v>69</v>
      </c>
      <c r="AD613" s="120">
        <f>$E$2</f>
        <v>0.00002618254545</v>
      </c>
    </row>
    <row r="614">
      <c r="B614" s="8" t="s">
        <v>72</v>
      </c>
      <c r="C614" s="40">
        <f>($G$1*((G613-G612)/G612))*$G$5</f>
        <v>0.00000000217168505</v>
      </c>
      <c r="D614" s="8" t="s">
        <v>72</v>
      </c>
      <c r="E614" s="99">
        <f>$E$3</f>
        <v>0.0000000001551203607</v>
      </c>
      <c r="F614" s="58" t="s">
        <v>75</v>
      </c>
      <c r="G614" s="59">
        <f>sum(C613:C616)+sum(C618:C619)</f>
        <v>0.000811750991</v>
      </c>
      <c r="H614" s="3" t="s">
        <v>72</v>
      </c>
      <c r="I614" s="57">
        <f>$E$3</f>
        <v>0.0000000001551203607</v>
      </c>
      <c r="J614" s="3"/>
      <c r="K614" s="3" t="s">
        <v>72</v>
      </c>
      <c r="L614" s="120">
        <f>$E$3</f>
        <v>0.0000000001551203607</v>
      </c>
      <c r="M614" s="3" t="s">
        <v>72</v>
      </c>
      <c r="N614" s="120">
        <f>$E$3</f>
        <v>0.0000000001551203607</v>
      </c>
      <c r="O614" s="3" t="s">
        <v>72</v>
      </c>
      <c r="P614" s="120">
        <f>$E$3</f>
        <v>0.0000000001551203607</v>
      </c>
      <c r="Q614" s="3" t="s">
        <v>72</v>
      </c>
      <c r="R614" s="120">
        <f>$E$3</f>
        <v>0.0000000001551203607</v>
      </c>
      <c r="S614" s="3" t="s">
        <v>72</v>
      </c>
      <c r="T614" s="120">
        <f>$E$3</f>
        <v>0.0000000001551203607</v>
      </c>
      <c r="U614" s="3" t="s">
        <v>72</v>
      </c>
      <c r="V614" s="120">
        <f>$E$3</f>
        <v>0.0000000001551203607</v>
      </c>
      <c r="W614" s="3" t="s">
        <v>72</v>
      </c>
      <c r="X614" s="120">
        <f>$E$3</f>
        <v>0.0000000001551203607</v>
      </c>
      <c r="Y614" s="3" t="s">
        <v>72</v>
      </c>
      <c r="Z614" s="120">
        <f>$E$3</f>
        <v>0.0000000001551203607</v>
      </c>
      <c r="AA614" s="3" t="s">
        <v>72</v>
      </c>
      <c r="AB614" s="120">
        <f>$E$3</f>
        <v>0.0000000001551203607</v>
      </c>
      <c r="AC614" s="3" t="s">
        <v>72</v>
      </c>
      <c r="AD614" s="120">
        <f>$E$3</f>
        <v>0.0000000001551203607</v>
      </c>
    </row>
    <row r="615">
      <c r="A615" s="55"/>
      <c r="B615" s="8" t="s">
        <v>74</v>
      </c>
      <c r="C615" s="40">
        <f>($G$1*((G613-G612)/G612))</f>
        <v>0.0003665556364</v>
      </c>
      <c r="D615" s="8" t="s">
        <v>74</v>
      </c>
      <c r="E615" s="40">
        <f>$G$1</f>
        <v>0.00002618254545</v>
      </c>
      <c r="F615" s="8"/>
      <c r="G615" s="3"/>
      <c r="H615" s="8" t="s">
        <v>74</v>
      </c>
      <c r="I615" s="57">
        <f>$G$1</f>
        <v>0.00002618254545</v>
      </c>
      <c r="J615" s="3"/>
      <c r="K615" s="8" t="s">
        <v>74</v>
      </c>
      <c r="L615" s="120">
        <f>$G$1</f>
        <v>0.00002618254545</v>
      </c>
      <c r="M615" s="8" t="s">
        <v>74</v>
      </c>
      <c r="N615" s="120">
        <f>$G$1</f>
        <v>0.00002618254545</v>
      </c>
      <c r="O615" s="8" t="s">
        <v>74</v>
      </c>
      <c r="P615" s="120">
        <f>$G$1</f>
        <v>0.00002618254545</v>
      </c>
      <c r="Q615" s="8" t="s">
        <v>74</v>
      </c>
      <c r="R615" s="120">
        <f>$G$1</f>
        <v>0.00002618254545</v>
      </c>
      <c r="S615" s="8" t="s">
        <v>74</v>
      </c>
      <c r="T615" s="120">
        <f>$G$1</f>
        <v>0.00002618254545</v>
      </c>
      <c r="U615" s="8" t="s">
        <v>74</v>
      </c>
      <c r="V615" s="120">
        <f>$G$1</f>
        <v>0.00002618254545</v>
      </c>
      <c r="W615" s="8" t="s">
        <v>74</v>
      </c>
      <c r="X615" s="120">
        <f>$G$1</f>
        <v>0.00002618254545</v>
      </c>
      <c r="Y615" s="8" t="s">
        <v>74</v>
      </c>
      <c r="Z615" s="120">
        <f>$G$1</f>
        <v>0.00002618254545</v>
      </c>
      <c r="AA615" s="8" t="s">
        <v>74</v>
      </c>
      <c r="AB615" s="120">
        <f>$G$1</f>
        <v>0.00002618254545</v>
      </c>
      <c r="AC615" s="8" t="s">
        <v>74</v>
      </c>
      <c r="AD615" s="120">
        <f>$G$1</f>
        <v>0.00002618254545</v>
      </c>
    </row>
    <row r="616">
      <c r="A616" s="55"/>
      <c r="B616" s="8" t="s">
        <v>76</v>
      </c>
      <c r="C616" s="40">
        <f>$C$5</f>
        <v>0.0000000003102407215</v>
      </c>
      <c r="D616" s="3"/>
      <c r="E616" s="3"/>
      <c r="F616" s="3"/>
      <c r="G616" s="3"/>
      <c r="H616" s="3"/>
      <c r="I616" s="3"/>
      <c r="J616" s="8"/>
      <c r="K616" s="3"/>
      <c r="L616" s="3"/>
      <c r="M616" s="3"/>
      <c r="N616" s="3"/>
      <c r="O616" s="3"/>
      <c r="P616" s="3"/>
      <c r="Q616" s="3"/>
      <c r="R616" s="3"/>
      <c r="S616" s="3"/>
      <c r="T616" s="3"/>
      <c r="U616" s="3"/>
      <c r="V616" s="3"/>
      <c r="W616" s="3"/>
      <c r="X616" s="3"/>
      <c r="Y616" s="3"/>
      <c r="Z616" s="3"/>
      <c r="AA616" s="3"/>
      <c r="AB616" s="3"/>
      <c r="AC616" s="3"/>
      <c r="AD616" s="3"/>
    </row>
    <row r="617">
      <c r="A617" s="55"/>
      <c r="B617" s="4" t="s">
        <v>77</v>
      </c>
      <c r="C617" s="46">
        <f>(E610-(E608*J612))-sum(C613:C616)</f>
        <v>0.08565873956</v>
      </c>
      <c r="D617" s="4" t="s">
        <v>77</v>
      </c>
      <c r="E617" s="45">
        <f>(E610-(J612*E608))-(sum(E613:E615))</f>
        <v>0.08599911498</v>
      </c>
      <c r="F617" s="8"/>
      <c r="G617" s="8"/>
      <c r="H617" s="4" t="s">
        <v>77</v>
      </c>
      <c r="I617" s="49">
        <f>(I612-(sum(I613:I615)*J502))</f>
        <v>-0.009952521843</v>
      </c>
      <c r="J617" s="3"/>
      <c r="K617" s="4" t="s">
        <v>77</v>
      </c>
      <c r="L617" s="49">
        <f>(L610-(sum(L613:L615)+($J612*L618)))</f>
        <v>0.08454092488</v>
      </c>
      <c r="M617" s="4" t="s">
        <v>77</v>
      </c>
      <c r="N617" s="49">
        <f>(N610-(sum(N613:N615)+($J612*N618)))</f>
        <v>0.08455924344</v>
      </c>
      <c r="O617" s="4" t="s">
        <v>77</v>
      </c>
      <c r="P617" s="49">
        <f>(P610-(sum(P613:P615)+($J612*P618)))</f>
        <v>0.08457756201</v>
      </c>
      <c r="Q617" s="4" t="s">
        <v>77</v>
      </c>
      <c r="R617" s="49">
        <f>(R610-(sum(R613:R615)+($J612*R618)))</f>
        <v>0.08459588058</v>
      </c>
      <c r="S617" s="4" t="s">
        <v>77</v>
      </c>
      <c r="T617" s="49">
        <f>(T610-(sum(T613:T615)+($J612*T618)))</f>
        <v>0.08461419915</v>
      </c>
      <c r="U617" s="4" t="s">
        <v>77</v>
      </c>
      <c r="V617" s="49">
        <f>(V610-(sum(V613:V615)+($J612*V618)))</f>
        <v>0.08463251772</v>
      </c>
      <c r="W617" s="4" t="s">
        <v>77</v>
      </c>
      <c r="X617" s="49">
        <f>(X610-(sum(X613:X615)+($J612*X618)))</f>
        <v>0.08465083629</v>
      </c>
      <c r="Y617" s="4" t="s">
        <v>77</v>
      </c>
      <c r="Z617" s="49">
        <f>(Z610-(sum(Z613:Z615)+($J612*Z618)))</f>
        <v>0.08466915486</v>
      </c>
      <c r="AA617" s="4" t="s">
        <v>77</v>
      </c>
      <c r="AB617" s="49">
        <f>(AB610-(sum(AB613:AB615)+($J612*AB618)))</f>
        <v>0.08468747343</v>
      </c>
      <c r="AC617" s="4" t="s">
        <v>77</v>
      </c>
      <c r="AD617" s="49">
        <f>(AD610-(sum(AD613:AD615)+($J612*AD618)))</f>
        <v>0.08471596358</v>
      </c>
    </row>
    <row r="618">
      <c r="A618" s="14">
        <f>A608+J612</f>
        <v>34720</v>
      </c>
      <c r="B618" s="8" t="s">
        <v>80</v>
      </c>
      <c r="C618" s="40">
        <f>($G$1*(((G613-G612)/G612)+1))</f>
        <v>0.0003927381818</v>
      </c>
      <c r="D618" s="8" t="s">
        <v>81</v>
      </c>
      <c r="E618" s="40">
        <f>$E$7</f>
        <v>0.00002618614835</v>
      </c>
      <c r="F618" s="3"/>
      <c r="G618" s="51"/>
      <c r="H618" s="3" t="s">
        <v>81</v>
      </c>
      <c r="I618" s="57">
        <f>$E$7</f>
        <v>0.00002618614835</v>
      </c>
      <c r="J618" s="60"/>
      <c r="K618" s="3" t="s">
        <v>81</v>
      </c>
      <c r="L618" s="120">
        <f>$E$7</f>
        <v>0.00002618614835</v>
      </c>
      <c r="M618" s="3" t="s">
        <v>81</v>
      </c>
      <c r="N618" s="120">
        <f>$E$7</f>
        <v>0.00002618614835</v>
      </c>
      <c r="O618" s="3" t="s">
        <v>81</v>
      </c>
      <c r="P618" s="120">
        <f>$E$7</f>
        <v>0.00002618614835</v>
      </c>
      <c r="Q618" s="3" t="s">
        <v>81</v>
      </c>
      <c r="R618" s="120">
        <f>$E$7</f>
        <v>0.00002618614835</v>
      </c>
      <c r="S618" s="3" t="s">
        <v>81</v>
      </c>
      <c r="T618" s="120">
        <f>$E$7</f>
        <v>0.00002618614835</v>
      </c>
      <c r="U618" s="3" t="s">
        <v>81</v>
      </c>
      <c r="V618" s="120">
        <f>$E$7</f>
        <v>0.00002618614835</v>
      </c>
      <c r="W618" s="3" t="s">
        <v>81</v>
      </c>
      <c r="X618" s="120">
        <f>$E$7</f>
        <v>0.00002618614835</v>
      </c>
      <c r="Y618" s="3" t="s">
        <v>81</v>
      </c>
      <c r="Z618" s="120">
        <f>$E$7</f>
        <v>0.00002618614835</v>
      </c>
      <c r="AA618" s="3" t="s">
        <v>81</v>
      </c>
      <c r="AB618" s="120">
        <f>$E$7</f>
        <v>0.00002618614835</v>
      </c>
      <c r="AC618" s="3" t="s">
        <v>81</v>
      </c>
      <c r="AD618" s="120">
        <f>$E$7</f>
        <v>0.00002618614835</v>
      </c>
    </row>
    <row r="619">
      <c r="B619" s="8" t="s">
        <v>82</v>
      </c>
      <c r="C619" s="40">
        <f>$G$1+((128*5E-11)*(G613-1))</f>
        <v>0.00002627214545</v>
      </c>
      <c r="D619" s="3"/>
      <c r="E619" s="3"/>
      <c r="F619" s="3"/>
      <c r="G619" s="3"/>
      <c r="H619" s="8"/>
      <c r="I619" s="3"/>
      <c r="J619" s="8"/>
      <c r="K619" s="8"/>
      <c r="L619" s="3"/>
      <c r="M619" s="8"/>
      <c r="N619" s="3"/>
      <c r="O619" s="8"/>
      <c r="P619" s="3"/>
      <c r="Q619" s="8"/>
      <c r="R619" s="3"/>
      <c r="S619" s="8"/>
      <c r="T619" s="3"/>
      <c r="U619" s="8"/>
      <c r="V619" s="3"/>
      <c r="W619" s="8"/>
      <c r="X619" s="3"/>
      <c r="Y619" s="8"/>
      <c r="Z619" s="3"/>
      <c r="AA619" s="8"/>
      <c r="AB619" s="3"/>
      <c r="AC619" s="8"/>
      <c r="AD619" s="3"/>
    </row>
    <row r="620">
      <c r="B620" s="4" t="s">
        <v>77</v>
      </c>
      <c r="C620" s="49">
        <f>C617-(sum(C618:C619))</f>
        <v>0.08523972923</v>
      </c>
      <c r="D620" s="4" t="s">
        <v>77</v>
      </c>
      <c r="E620" s="49">
        <f>E617-$E$7</f>
        <v>0.08597292883</v>
      </c>
      <c r="F620" s="8"/>
      <c r="G620" s="3"/>
      <c r="H620" s="61" t="s">
        <v>77</v>
      </c>
      <c r="I620" s="49">
        <f>I617-$E$7</f>
        <v>-0.009978707991</v>
      </c>
      <c r="J620" s="60">
        <f>I620-(I618*42)</f>
        <v>-0.01107852622</v>
      </c>
      <c r="K620" s="61" t="s">
        <v>77</v>
      </c>
      <c r="L620" s="49">
        <f>L617-$E$7</f>
        <v>0.08451473873</v>
      </c>
      <c r="M620" s="61" t="s">
        <v>77</v>
      </c>
      <c r="N620" s="49">
        <f>N617-$E$7</f>
        <v>0.0845330573</v>
      </c>
      <c r="O620" s="61" t="s">
        <v>77</v>
      </c>
      <c r="P620" s="49">
        <f>P617-$E$7</f>
        <v>0.08455137587</v>
      </c>
      <c r="Q620" s="61" t="s">
        <v>77</v>
      </c>
      <c r="R620" s="49">
        <f>R617-$E$7</f>
        <v>0.08456969443</v>
      </c>
      <c r="S620" s="61" t="s">
        <v>77</v>
      </c>
      <c r="T620" s="49">
        <f>T617-$E$7</f>
        <v>0.084588013</v>
      </c>
      <c r="U620" s="61" t="s">
        <v>77</v>
      </c>
      <c r="V620" s="49">
        <f>V617-$E$7</f>
        <v>0.08460633157</v>
      </c>
      <c r="W620" s="61" t="s">
        <v>77</v>
      </c>
      <c r="X620" s="49">
        <f>X617-$E$7</f>
        <v>0.08462465014</v>
      </c>
      <c r="Y620" s="61" t="s">
        <v>77</v>
      </c>
      <c r="Z620" s="49">
        <f>Z617-$E$7</f>
        <v>0.08464296871</v>
      </c>
      <c r="AA620" s="61" t="s">
        <v>77</v>
      </c>
      <c r="AB620" s="49">
        <f>AB617-$E$7</f>
        <v>0.08466128728</v>
      </c>
      <c r="AC620" s="61" t="s">
        <v>77</v>
      </c>
      <c r="AD620" s="49">
        <f>AD617-$E$7</f>
        <v>0.08468977743</v>
      </c>
    </row>
    <row r="621">
      <c r="J621" s="24" t="s">
        <v>86</v>
      </c>
      <c r="K621" s="24">
        <f>G612+K611</f>
        <v>186</v>
      </c>
    </row>
    <row r="622">
      <c r="A622" s="55"/>
      <c r="B622" s="35" t="s">
        <v>64</v>
      </c>
      <c r="C622" s="3"/>
      <c r="D622" s="4" t="s">
        <v>65</v>
      </c>
      <c r="E622" s="54"/>
      <c r="F622" s="8" t="s">
        <v>70</v>
      </c>
      <c r="G622" s="16">
        <f>ROUND(0.05*G623,0)</f>
        <v>1</v>
      </c>
      <c r="H622" s="98" t="s">
        <v>124</v>
      </c>
      <c r="I622" s="36">
        <f>C620-(J622*sum(C618:C619))</f>
        <v>0.000599643121</v>
      </c>
      <c r="J622" s="11">
        <v>202.0</v>
      </c>
      <c r="K622" s="98" t="s">
        <v>122</v>
      </c>
      <c r="L622" s="36"/>
      <c r="M622" s="98" t="s">
        <v>121</v>
      </c>
      <c r="N622" s="36"/>
      <c r="O622" s="98" t="s">
        <v>112</v>
      </c>
      <c r="P622" s="36"/>
      <c r="Q622" s="98" t="s">
        <v>111</v>
      </c>
      <c r="R622" s="36"/>
      <c r="S622" s="98" t="s">
        <v>110</v>
      </c>
      <c r="T622" s="36"/>
      <c r="U622" s="98" t="s">
        <v>109</v>
      </c>
      <c r="V622" s="36"/>
      <c r="W622" s="98" t="s">
        <v>108</v>
      </c>
      <c r="X622" s="36"/>
      <c r="Y622" s="98" t="s">
        <v>107</v>
      </c>
      <c r="Z622" s="36"/>
      <c r="AA622" s="98" t="s">
        <v>105</v>
      </c>
      <c r="AB622" s="36"/>
      <c r="AC622" s="4" t="s">
        <v>84</v>
      </c>
      <c r="AD622" s="36"/>
    </row>
    <row r="623">
      <c r="A623" s="55"/>
      <c r="B623" s="8" t="s">
        <v>69</v>
      </c>
      <c r="C623" s="40">
        <f>$G$1</f>
        <v>0.00002618254545</v>
      </c>
      <c r="D623" s="8" t="s">
        <v>69</v>
      </c>
      <c r="E623" s="99">
        <f>$E$2</f>
        <v>0.00002618254545</v>
      </c>
      <c r="F623" s="8" t="s">
        <v>73</v>
      </c>
      <c r="G623" s="92">
        <f>200-K621</f>
        <v>14</v>
      </c>
      <c r="H623" s="3" t="s">
        <v>69</v>
      </c>
      <c r="I623" s="57">
        <f>$E$2</f>
        <v>0.00002618254545</v>
      </c>
      <c r="J623" s="3"/>
      <c r="K623" s="3" t="s">
        <v>69</v>
      </c>
      <c r="L623" s="120">
        <f>$E$2</f>
        <v>0.00002618254545</v>
      </c>
      <c r="M623" s="3" t="s">
        <v>69</v>
      </c>
      <c r="N623" s="120">
        <f>$E$2</f>
        <v>0.00002618254545</v>
      </c>
      <c r="O623" s="3" t="s">
        <v>69</v>
      </c>
      <c r="P623" s="120">
        <f>$E$2</f>
        <v>0.00002618254545</v>
      </c>
      <c r="Q623" s="3" t="s">
        <v>69</v>
      </c>
      <c r="R623" s="120">
        <f>$E$2</f>
        <v>0.00002618254545</v>
      </c>
      <c r="S623" s="3" t="s">
        <v>69</v>
      </c>
      <c r="T623" s="120">
        <f>$E$2</f>
        <v>0.00002618254545</v>
      </c>
      <c r="U623" s="3" t="s">
        <v>69</v>
      </c>
      <c r="V623" s="120">
        <f>$E$2</f>
        <v>0.00002618254545</v>
      </c>
      <c r="W623" s="3" t="s">
        <v>69</v>
      </c>
      <c r="X623" s="120">
        <f>$E$2</f>
        <v>0.00002618254545</v>
      </c>
      <c r="Y623" s="3" t="s">
        <v>69</v>
      </c>
      <c r="Z623" s="120">
        <f>$E$2</f>
        <v>0.00002618254545</v>
      </c>
      <c r="AA623" s="3" t="s">
        <v>69</v>
      </c>
      <c r="AB623" s="120">
        <f>$E$2</f>
        <v>0.00002618254545</v>
      </c>
      <c r="AC623" s="3" t="s">
        <v>69</v>
      </c>
      <c r="AD623" s="120">
        <f>$E$2</f>
        <v>0.00002618254545</v>
      </c>
    </row>
    <row r="624">
      <c r="B624" s="8" t="s">
        <v>72</v>
      </c>
      <c r="C624" s="40">
        <f>($G$1*((G623-G622)/G622))*$G$5</f>
        <v>0.000000002016564689</v>
      </c>
      <c r="D624" s="8" t="s">
        <v>72</v>
      </c>
      <c r="E624" s="99">
        <f>$E$3</f>
        <v>0.0000000001551203607</v>
      </c>
      <c r="F624" s="58" t="s">
        <v>75</v>
      </c>
      <c r="G624" s="59">
        <f>sum(C623:C626)+sum(C628:C629)</f>
        <v>0.000759379345</v>
      </c>
      <c r="H624" s="3" t="s">
        <v>72</v>
      </c>
      <c r="I624" s="57">
        <f>$E$3</f>
        <v>0.0000000001551203607</v>
      </c>
      <c r="J624" s="3"/>
      <c r="K624" s="3" t="s">
        <v>72</v>
      </c>
      <c r="L624" s="120">
        <f>$E$3</f>
        <v>0.0000000001551203607</v>
      </c>
      <c r="M624" s="3" t="s">
        <v>72</v>
      </c>
      <c r="N624" s="120">
        <f>$E$3</f>
        <v>0.0000000001551203607</v>
      </c>
      <c r="O624" s="3" t="s">
        <v>72</v>
      </c>
      <c r="P624" s="120">
        <f>$E$3</f>
        <v>0.0000000001551203607</v>
      </c>
      <c r="Q624" s="3" t="s">
        <v>72</v>
      </c>
      <c r="R624" s="120">
        <f>$E$3</f>
        <v>0.0000000001551203607</v>
      </c>
      <c r="S624" s="3" t="s">
        <v>72</v>
      </c>
      <c r="T624" s="120">
        <f>$E$3</f>
        <v>0.0000000001551203607</v>
      </c>
      <c r="U624" s="3" t="s">
        <v>72</v>
      </c>
      <c r="V624" s="120">
        <f>$E$3</f>
        <v>0.0000000001551203607</v>
      </c>
      <c r="W624" s="3" t="s">
        <v>72</v>
      </c>
      <c r="X624" s="120">
        <f>$E$3</f>
        <v>0.0000000001551203607</v>
      </c>
      <c r="Y624" s="3" t="s">
        <v>72</v>
      </c>
      <c r="Z624" s="120">
        <f>$E$3</f>
        <v>0.0000000001551203607</v>
      </c>
      <c r="AA624" s="3" t="s">
        <v>72</v>
      </c>
      <c r="AB624" s="120">
        <f>$E$3</f>
        <v>0.0000000001551203607</v>
      </c>
      <c r="AC624" s="3" t="s">
        <v>72</v>
      </c>
      <c r="AD624" s="120">
        <f>$E$3</f>
        <v>0.0000000001551203607</v>
      </c>
    </row>
    <row r="625">
      <c r="A625" s="55"/>
      <c r="B625" s="8" t="s">
        <v>74</v>
      </c>
      <c r="C625" s="40">
        <f>($G$1*((G623-G622)/G622))</f>
        <v>0.0003403730909</v>
      </c>
      <c r="D625" s="8" t="s">
        <v>74</v>
      </c>
      <c r="E625" s="40">
        <f>$G$1</f>
        <v>0.00002618254545</v>
      </c>
      <c r="F625" s="8"/>
      <c r="G625" s="3"/>
      <c r="H625" s="8" t="s">
        <v>74</v>
      </c>
      <c r="I625" s="57">
        <f>$G$1</f>
        <v>0.00002618254545</v>
      </c>
      <c r="J625" s="3"/>
      <c r="K625" s="8" t="s">
        <v>74</v>
      </c>
      <c r="L625" s="120">
        <f>$G$1</f>
        <v>0.00002618254545</v>
      </c>
      <c r="M625" s="8" t="s">
        <v>74</v>
      </c>
      <c r="N625" s="120">
        <f>$G$1</f>
        <v>0.00002618254545</v>
      </c>
      <c r="O625" s="8" t="s">
        <v>74</v>
      </c>
      <c r="P625" s="120">
        <f>$G$1</f>
        <v>0.00002618254545</v>
      </c>
      <c r="Q625" s="8" t="s">
        <v>74</v>
      </c>
      <c r="R625" s="120">
        <f>$G$1</f>
        <v>0.00002618254545</v>
      </c>
      <c r="S625" s="8" t="s">
        <v>74</v>
      </c>
      <c r="T625" s="120">
        <f>$G$1</f>
        <v>0.00002618254545</v>
      </c>
      <c r="U625" s="8" t="s">
        <v>74</v>
      </c>
      <c r="V625" s="120">
        <f>$G$1</f>
        <v>0.00002618254545</v>
      </c>
      <c r="W625" s="8" t="s">
        <v>74</v>
      </c>
      <c r="X625" s="120">
        <f>$G$1</f>
        <v>0.00002618254545</v>
      </c>
      <c r="Y625" s="8" t="s">
        <v>74</v>
      </c>
      <c r="Z625" s="120">
        <f>$G$1</f>
        <v>0.00002618254545</v>
      </c>
      <c r="AA625" s="8" t="s">
        <v>74</v>
      </c>
      <c r="AB625" s="120">
        <f>$G$1</f>
        <v>0.00002618254545</v>
      </c>
      <c r="AC625" s="8" t="s">
        <v>74</v>
      </c>
      <c r="AD625" s="120">
        <f>$G$1</f>
        <v>0.00002618254545</v>
      </c>
    </row>
    <row r="626">
      <c r="A626" s="55"/>
      <c r="B626" s="8" t="s">
        <v>76</v>
      </c>
      <c r="C626" s="40">
        <f>$C$5</f>
        <v>0.0000000003102407215</v>
      </c>
      <c r="D626" s="3"/>
      <c r="E626" s="3"/>
      <c r="F626" s="3"/>
      <c r="G626" s="3"/>
      <c r="H626" s="3"/>
      <c r="I626" s="3"/>
      <c r="J626" s="8"/>
      <c r="K626" s="3"/>
      <c r="L626" s="3"/>
      <c r="M626" s="3"/>
      <c r="N626" s="3"/>
      <c r="O626" s="3"/>
      <c r="P626" s="3"/>
      <c r="Q626" s="3"/>
      <c r="R626" s="3"/>
      <c r="S626" s="3"/>
      <c r="T626" s="3"/>
      <c r="U626" s="3"/>
      <c r="V626" s="3"/>
      <c r="W626" s="3"/>
      <c r="X626" s="3"/>
      <c r="Y626" s="3"/>
      <c r="Z626" s="3"/>
      <c r="AA626" s="3"/>
      <c r="AB626" s="3"/>
      <c r="AC626" s="3"/>
      <c r="AD626" s="3"/>
    </row>
    <row r="627">
      <c r="A627" s="55"/>
      <c r="B627" s="4" t="s">
        <v>77</v>
      </c>
      <c r="C627" s="46">
        <f>(E620-(E618*J622))-sum(C623:C626)</f>
        <v>0.0803167689</v>
      </c>
      <c r="D627" s="4" t="s">
        <v>77</v>
      </c>
      <c r="E627" s="45">
        <f>(E620-(J622*E618))-(sum(E623:E625))</f>
        <v>0.08063096161</v>
      </c>
      <c r="F627" s="8"/>
      <c r="G627" s="8"/>
      <c r="H627" s="4" t="s">
        <v>77</v>
      </c>
      <c r="I627" s="49">
        <f>(I622-(sum(I623:I625)*J512))</f>
        <v>-0.009978136577</v>
      </c>
      <c r="J627" s="3"/>
      <c r="K627" s="4" t="s">
        <v>77</v>
      </c>
      <c r="L627" s="49">
        <f>(L620-(sum(L623:L625)+($J622*L628)))</f>
        <v>0.07917277151</v>
      </c>
      <c r="M627" s="4" t="s">
        <v>77</v>
      </c>
      <c r="N627" s="49">
        <f>(N620-(sum(N623:N625)+($J622*N628)))</f>
        <v>0.07919109008</v>
      </c>
      <c r="O627" s="4" t="s">
        <v>77</v>
      </c>
      <c r="P627" s="49">
        <f>(P620-(sum(P623:P625)+($J622*P628)))</f>
        <v>0.07920940865</v>
      </c>
      <c r="Q627" s="4" t="s">
        <v>77</v>
      </c>
      <c r="R627" s="49">
        <f>(R620-(sum(R623:R625)+($J622*R628)))</f>
        <v>0.07922772722</v>
      </c>
      <c r="S627" s="4" t="s">
        <v>77</v>
      </c>
      <c r="T627" s="49">
        <f>(T620-(sum(T623:T625)+($J622*T628)))</f>
        <v>0.07924604579</v>
      </c>
      <c r="U627" s="4" t="s">
        <v>77</v>
      </c>
      <c r="V627" s="49">
        <f>(V620-(sum(V623:V625)+($J622*V628)))</f>
        <v>0.07926436436</v>
      </c>
      <c r="W627" s="4" t="s">
        <v>77</v>
      </c>
      <c r="X627" s="49">
        <f>(X620-(sum(X623:X625)+($J622*X628)))</f>
        <v>0.07928268293</v>
      </c>
      <c r="Y627" s="4" t="s">
        <v>77</v>
      </c>
      <c r="Z627" s="49">
        <f>(Z620-(sum(Z623:Z625)+($J622*Z628)))</f>
        <v>0.0793010015</v>
      </c>
      <c r="AA627" s="4" t="s">
        <v>77</v>
      </c>
      <c r="AB627" s="49">
        <f>(AB620-(sum(AB623:AB625)+($J622*AB628)))</f>
        <v>0.07931932007</v>
      </c>
      <c r="AC627" s="4" t="s">
        <v>77</v>
      </c>
      <c r="AD627" s="49">
        <f>(AD620-(sum(AD623:AD625)+($J622*AD628)))</f>
        <v>0.07934781022</v>
      </c>
    </row>
    <row r="628">
      <c r="A628" s="14">
        <f>A618+J622</f>
        <v>34922</v>
      </c>
      <c r="B628" s="8" t="s">
        <v>80</v>
      </c>
      <c r="C628" s="40">
        <f>($G$1*(((G623-G622)/G622)+1))</f>
        <v>0.0003665556364</v>
      </c>
      <c r="D628" s="8" t="s">
        <v>81</v>
      </c>
      <c r="E628" s="40">
        <f>$E$7</f>
        <v>0.00002618614835</v>
      </c>
      <c r="F628" s="3"/>
      <c r="G628" s="51"/>
      <c r="H628" s="3" t="s">
        <v>81</v>
      </c>
      <c r="I628" s="57">
        <f>$E$7</f>
        <v>0.00002618614835</v>
      </c>
      <c r="J628" s="60"/>
      <c r="K628" s="3" t="s">
        <v>81</v>
      </c>
      <c r="L628" s="120">
        <f>$E$7</f>
        <v>0.00002618614835</v>
      </c>
      <c r="M628" s="3" t="s">
        <v>81</v>
      </c>
      <c r="N628" s="120">
        <f>$E$7</f>
        <v>0.00002618614835</v>
      </c>
      <c r="O628" s="3" t="s">
        <v>81</v>
      </c>
      <c r="P628" s="120">
        <f>$E$7</f>
        <v>0.00002618614835</v>
      </c>
      <c r="Q628" s="3" t="s">
        <v>81</v>
      </c>
      <c r="R628" s="120">
        <f>$E$7</f>
        <v>0.00002618614835</v>
      </c>
      <c r="S628" s="3" t="s">
        <v>81</v>
      </c>
      <c r="T628" s="120">
        <f>$E$7</f>
        <v>0.00002618614835</v>
      </c>
      <c r="U628" s="3" t="s">
        <v>81</v>
      </c>
      <c r="V628" s="120">
        <f>$E$7</f>
        <v>0.00002618614835</v>
      </c>
      <c r="W628" s="3" t="s">
        <v>81</v>
      </c>
      <c r="X628" s="120">
        <f>$E$7</f>
        <v>0.00002618614835</v>
      </c>
      <c r="Y628" s="3" t="s">
        <v>81</v>
      </c>
      <c r="Z628" s="120">
        <f>$E$7</f>
        <v>0.00002618614835</v>
      </c>
      <c r="AA628" s="3" t="s">
        <v>81</v>
      </c>
      <c r="AB628" s="120">
        <f>$E$7</f>
        <v>0.00002618614835</v>
      </c>
      <c r="AC628" s="3" t="s">
        <v>81</v>
      </c>
      <c r="AD628" s="120">
        <f>$E$7</f>
        <v>0.00002618614835</v>
      </c>
    </row>
    <row r="629">
      <c r="B629" s="8" t="s">
        <v>82</v>
      </c>
      <c r="C629" s="40">
        <f>$G$1+((128*5E-11)*(G623-1))</f>
        <v>0.00002626574545</v>
      </c>
      <c r="D629" s="3"/>
      <c r="E629" s="3"/>
      <c r="F629" s="3"/>
      <c r="G629" s="3"/>
      <c r="H629" s="8"/>
      <c r="I629" s="3"/>
      <c r="J629" s="8"/>
      <c r="K629" s="8"/>
      <c r="L629" s="3"/>
      <c r="M629" s="8"/>
      <c r="N629" s="3"/>
      <c r="O629" s="8"/>
      <c r="P629" s="3"/>
      <c r="Q629" s="8"/>
      <c r="R629" s="3"/>
      <c r="S629" s="8"/>
      <c r="T629" s="3"/>
      <c r="U629" s="8"/>
      <c r="V629" s="3"/>
      <c r="W629" s="8"/>
      <c r="X629" s="3"/>
      <c r="Y629" s="8"/>
      <c r="Z629" s="3"/>
      <c r="AA629" s="8"/>
      <c r="AB629" s="3"/>
      <c r="AC629" s="8"/>
      <c r="AD629" s="3"/>
    </row>
    <row r="630">
      <c r="B630" s="4" t="s">
        <v>77</v>
      </c>
      <c r="C630" s="49">
        <f>C627-(sum(C628:C629))</f>
        <v>0.07992394751</v>
      </c>
      <c r="D630" s="4" t="s">
        <v>77</v>
      </c>
      <c r="E630" s="49">
        <f>E627-$E$7</f>
        <v>0.08060477546</v>
      </c>
      <c r="F630" s="8"/>
      <c r="G630" s="3"/>
      <c r="H630" s="61" t="s">
        <v>77</v>
      </c>
      <c r="I630" s="49">
        <f>I627-$E$7</f>
        <v>-0.01000432273</v>
      </c>
      <c r="J630" s="60">
        <f>I630-(I628*42)</f>
        <v>-0.01110414096</v>
      </c>
      <c r="K630" s="61" t="s">
        <v>77</v>
      </c>
      <c r="L630" s="49">
        <f>L627-$E$7</f>
        <v>0.07914658536</v>
      </c>
      <c r="M630" s="61" t="s">
        <v>77</v>
      </c>
      <c r="N630" s="49">
        <f>N627-$E$7</f>
        <v>0.07916490393</v>
      </c>
      <c r="O630" s="61" t="s">
        <v>77</v>
      </c>
      <c r="P630" s="49">
        <f>P627-$E$7</f>
        <v>0.0791832225</v>
      </c>
      <c r="Q630" s="61" t="s">
        <v>77</v>
      </c>
      <c r="R630" s="49">
        <f>R627-$E$7</f>
        <v>0.07920154107</v>
      </c>
      <c r="S630" s="61" t="s">
        <v>77</v>
      </c>
      <c r="T630" s="49">
        <f>T627-$E$7</f>
        <v>0.07921985964</v>
      </c>
      <c r="U630" s="61" t="s">
        <v>77</v>
      </c>
      <c r="V630" s="49">
        <f>V627-$E$7</f>
        <v>0.07923817821</v>
      </c>
      <c r="W630" s="61" t="s">
        <v>77</v>
      </c>
      <c r="X630" s="49">
        <f>X627-$E$7</f>
        <v>0.07925649678</v>
      </c>
      <c r="Y630" s="61" t="s">
        <v>77</v>
      </c>
      <c r="Z630" s="49">
        <f>Z627-$E$7</f>
        <v>0.07927481535</v>
      </c>
      <c r="AA630" s="61" t="s">
        <v>77</v>
      </c>
      <c r="AB630" s="49">
        <f>AB627-$E$7</f>
        <v>0.07929313392</v>
      </c>
      <c r="AC630" s="61" t="s">
        <v>77</v>
      </c>
      <c r="AD630" s="49">
        <f>AD627-$E$7</f>
        <v>0.07932162407</v>
      </c>
    </row>
    <row r="631">
      <c r="J631" s="24" t="s">
        <v>86</v>
      </c>
      <c r="K631" s="24">
        <f>G622+K621</f>
        <v>187</v>
      </c>
    </row>
    <row r="632">
      <c r="A632" s="55"/>
      <c r="B632" s="35" t="s">
        <v>64</v>
      </c>
      <c r="C632" s="3"/>
      <c r="D632" s="4" t="s">
        <v>65</v>
      </c>
      <c r="E632" s="54"/>
      <c r="F632" s="8" t="s">
        <v>70</v>
      </c>
      <c r="G632" s="16">
        <f>ROUND(0.05*G633,0)</f>
        <v>1</v>
      </c>
      <c r="H632" s="98" t="s">
        <v>124</v>
      </c>
      <c r="I632" s="36">
        <f>C630-(J632*sum(C628:C629))</f>
        <v>0.0005740283868</v>
      </c>
      <c r="J632" s="11">
        <v>202.0</v>
      </c>
      <c r="K632" s="98" t="s">
        <v>122</v>
      </c>
      <c r="L632" s="36"/>
      <c r="M632" s="98" t="s">
        <v>121</v>
      </c>
      <c r="N632" s="36"/>
      <c r="O632" s="98" t="s">
        <v>112</v>
      </c>
      <c r="P632" s="36"/>
      <c r="Q632" s="98" t="s">
        <v>111</v>
      </c>
      <c r="R632" s="36"/>
      <c r="S632" s="98" t="s">
        <v>110</v>
      </c>
      <c r="T632" s="36"/>
      <c r="U632" s="98" t="s">
        <v>109</v>
      </c>
      <c r="V632" s="36"/>
      <c r="W632" s="98" t="s">
        <v>108</v>
      </c>
      <c r="X632" s="36"/>
      <c r="Y632" s="98" t="s">
        <v>107</v>
      </c>
      <c r="Z632" s="36"/>
      <c r="AA632" s="98" t="s">
        <v>105</v>
      </c>
      <c r="AB632" s="36"/>
      <c r="AC632" s="4" t="s">
        <v>84</v>
      </c>
      <c r="AD632" s="36"/>
    </row>
    <row r="633">
      <c r="A633" s="55"/>
      <c r="B633" s="8" t="s">
        <v>69</v>
      </c>
      <c r="C633" s="40">
        <f>$G$1</f>
        <v>0.00002618254545</v>
      </c>
      <c r="D633" s="8" t="s">
        <v>69</v>
      </c>
      <c r="E633" s="99">
        <f>$E$2</f>
        <v>0.00002618254545</v>
      </c>
      <c r="F633" s="8" t="s">
        <v>73</v>
      </c>
      <c r="G633" s="92">
        <f>200-K631</f>
        <v>13</v>
      </c>
      <c r="H633" s="3" t="s">
        <v>69</v>
      </c>
      <c r="I633" s="57">
        <f>$E$2</f>
        <v>0.00002618254545</v>
      </c>
      <c r="J633" s="3"/>
      <c r="K633" s="3" t="s">
        <v>69</v>
      </c>
      <c r="L633" s="120">
        <f>$E$2</f>
        <v>0.00002618254545</v>
      </c>
      <c r="M633" s="3" t="s">
        <v>69</v>
      </c>
      <c r="N633" s="120">
        <f>$E$2</f>
        <v>0.00002618254545</v>
      </c>
      <c r="O633" s="3" t="s">
        <v>69</v>
      </c>
      <c r="P633" s="120">
        <f>$E$2</f>
        <v>0.00002618254545</v>
      </c>
      <c r="Q633" s="3" t="s">
        <v>69</v>
      </c>
      <c r="R633" s="120">
        <f>$E$2</f>
        <v>0.00002618254545</v>
      </c>
      <c r="S633" s="3" t="s">
        <v>69</v>
      </c>
      <c r="T633" s="120">
        <f>$E$2</f>
        <v>0.00002618254545</v>
      </c>
      <c r="U633" s="3" t="s">
        <v>69</v>
      </c>
      <c r="V633" s="120">
        <f>$E$2</f>
        <v>0.00002618254545</v>
      </c>
      <c r="W633" s="3" t="s">
        <v>69</v>
      </c>
      <c r="X633" s="120">
        <f>$E$2</f>
        <v>0.00002618254545</v>
      </c>
      <c r="Y633" s="3" t="s">
        <v>69</v>
      </c>
      <c r="Z633" s="120">
        <f>$E$2</f>
        <v>0.00002618254545</v>
      </c>
      <c r="AA633" s="3" t="s">
        <v>69</v>
      </c>
      <c r="AB633" s="120">
        <f>$E$2</f>
        <v>0.00002618254545</v>
      </c>
      <c r="AC633" s="3" t="s">
        <v>69</v>
      </c>
      <c r="AD633" s="120">
        <f>$E$2</f>
        <v>0.00002618254545</v>
      </c>
    </row>
    <row r="634">
      <c r="B634" s="8" t="s">
        <v>72</v>
      </c>
      <c r="C634" s="40">
        <f>($G$1*((G633-G632)/G632))*$G$5</f>
        <v>0.000000001861444329</v>
      </c>
      <c r="D634" s="8" t="s">
        <v>72</v>
      </c>
      <c r="E634" s="99">
        <f>$E$3</f>
        <v>0.0000000001551203607</v>
      </c>
      <c r="F634" s="58" t="s">
        <v>75</v>
      </c>
      <c r="G634" s="59">
        <f>sum(C633:C636)+sum(C638:C639)</f>
        <v>0.000707007699</v>
      </c>
      <c r="H634" s="3" t="s">
        <v>72</v>
      </c>
      <c r="I634" s="57">
        <f>$E$3</f>
        <v>0.0000000001551203607</v>
      </c>
      <c r="J634" s="3"/>
      <c r="K634" s="3" t="s">
        <v>72</v>
      </c>
      <c r="L634" s="120">
        <f>$E$3</f>
        <v>0.0000000001551203607</v>
      </c>
      <c r="M634" s="3" t="s">
        <v>72</v>
      </c>
      <c r="N634" s="120">
        <f>$E$3</f>
        <v>0.0000000001551203607</v>
      </c>
      <c r="O634" s="3" t="s">
        <v>72</v>
      </c>
      <c r="P634" s="120">
        <f>$E$3</f>
        <v>0.0000000001551203607</v>
      </c>
      <c r="Q634" s="3" t="s">
        <v>72</v>
      </c>
      <c r="R634" s="120">
        <f>$E$3</f>
        <v>0.0000000001551203607</v>
      </c>
      <c r="S634" s="3" t="s">
        <v>72</v>
      </c>
      <c r="T634" s="120">
        <f>$E$3</f>
        <v>0.0000000001551203607</v>
      </c>
      <c r="U634" s="3" t="s">
        <v>72</v>
      </c>
      <c r="V634" s="120">
        <f>$E$3</f>
        <v>0.0000000001551203607</v>
      </c>
      <c r="W634" s="3" t="s">
        <v>72</v>
      </c>
      <c r="X634" s="120">
        <f>$E$3</f>
        <v>0.0000000001551203607</v>
      </c>
      <c r="Y634" s="3" t="s">
        <v>72</v>
      </c>
      <c r="Z634" s="120">
        <f>$E$3</f>
        <v>0.0000000001551203607</v>
      </c>
      <c r="AA634" s="3" t="s">
        <v>72</v>
      </c>
      <c r="AB634" s="120">
        <f>$E$3</f>
        <v>0.0000000001551203607</v>
      </c>
      <c r="AC634" s="3" t="s">
        <v>72</v>
      </c>
      <c r="AD634" s="120">
        <f>$E$3</f>
        <v>0.0000000001551203607</v>
      </c>
    </row>
    <row r="635">
      <c r="A635" s="55"/>
      <c r="B635" s="8" t="s">
        <v>74</v>
      </c>
      <c r="C635" s="40">
        <f>($G$1*((G633-G632)/G632))</f>
        <v>0.0003141905455</v>
      </c>
      <c r="D635" s="8" t="s">
        <v>74</v>
      </c>
      <c r="E635" s="40">
        <f>$G$1</f>
        <v>0.00002618254545</v>
      </c>
      <c r="F635" s="8"/>
      <c r="G635" s="3"/>
      <c r="H635" s="8" t="s">
        <v>74</v>
      </c>
      <c r="I635" s="57">
        <f>$G$1</f>
        <v>0.00002618254545</v>
      </c>
      <c r="J635" s="3"/>
      <c r="K635" s="8" t="s">
        <v>74</v>
      </c>
      <c r="L635" s="120">
        <f>$G$1</f>
        <v>0.00002618254545</v>
      </c>
      <c r="M635" s="8" t="s">
        <v>74</v>
      </c>
      <c r="N635" s="120">
        <f>$G$1</f>
        <v>0.00002618254545</v>
      </c>
      <c r="O635" s="8" t="s">
        <v>74</v>
      </c>
      <c r="P635" s="120">
        <f>$G$1</f>
        <v>0.00002618254545</v>
      </c>
      <c r="Q635" s="8" t="s">
        <v>74</v>
      </c>
      <c r="R635" s="120">
        <f>$G$1</f>
        <v>0.00002618254545</v>
      </c>
      <c r="S635" s="8" t="s">
        <v>74</v>
      </c>
      <c r="T635" s="120">
        <f>$G$1</f>
        <v>0.00002618254545</v>
      </c>
      <c r="U635" s="8" t="s">
        <v>74</v>
      </c>
      <c r="V635" s="120">
        <f>$G$1</f>
        <v>0.00002618254545</v>
      </c>
      <c r="W635" s="8" t="s">
        <v>74</v>
      </c>
      <c r="X635" s="120">
        <f>$G$1</f>
        <v>0.00002618254545</v>
      </c>
      <c r="Y635" s="8" t="s">
        <v>74</v>
      </c>
      <c r="Z635" s="120">
        <f>$G$1</f>
        <v>0.00002618254545</v>
      </c>
      <c r="AA635" s="8" t="s">
        <v>74</v>
      </c>
      <c r="AB635" s="120">
        <f>$G$1</f>
        <v>0.00002618254545</v>
      </c>
      <c r="AC635" s="8" t="s">
        <v>74</v>
      </c>
      <c r="AD635" s="120">
        <f>$G$1</f>
        <v>0.00002618254545</v>
      </c>
    </row>
    <row r="636">
      <c r="A636" s="55"/>
      <c r="B636" s="8" t="s">
        <v>76</v>
      </c>
      <c r="C636" s="40">
        <f>$C$5</f>
        <v>0.0000000003102407215</v>
      </c>
      <c r="D636" s="3"/>
      <c r="E636" s="3"/>
      <c r="F636" s="3"/>
      <c r="G636" s="3"/>
      <c r="H636" s="3"/>
      <c r="I636" s="3"/>
      <c r="J636" s="8"/>
      <c r="K636" s="3"/>
      <c r="L636" s="3"/>
      <c r="M636" s="3"/>
      <c r="N636" s="3"/>
      <c r="O636" s="3"/>
      <c r="P636" s="3"/>
      <c r="Q636" s="3"/>
      <c r="R636" s="3"/>
      <c r="S636" s="3"/>
      <c r="T636" s="3"/>
      <c r="U636" s="3"/>
      <c r="V636" s="3"/>
      <c r="W636" s="3"/>
      <c r="X636" s="3"/>
      <c r="Y636" s="3"/>
      <c r="Z636" s="3"/>
      <c r="AA636" s="3"/>
      <c r="AB636" s="3"/>
      <c r="AC636" s="3"/>
      <c r="AD636" s="3"/>
    </row>
    <row r="637">
      <c r="A637" s="55"/>
      <c r="B637" s="4" t="s">
        <v>77</v>
      </c>
      <c r="C637" s="46">
        <f>(E630-(E628*J632))-sum(C633:C636)</f>
        <v>0.07497479823</v>
      </c>
      <c r="D637" s="4" t="s">
        <v>77</v>
      </c>
      <c r="E637" s="45">
        <f>(E630-(J632*E628))-(sum(E633:E635))</f>
        <v>0.07526280825</v>
      </c>
      <c r="F637" s="8"/>
      <c r="G637" s="8"/>
      <c r="H637" s="4" t="s">
        <v>77</v>
      </c>
      <c r="I637" s="49">
        <f>(I632-(sum(I633:I635)*J522))</f>
        <v>-0.01000375131</v>
      </c>
      <c r="J637" s="3"/>
      <c r="K637" s="4" t="s">
        <v>77</v>
      </c>
      <c r="L637" s="49">
        <f>(L630-(sum(L633:L635)+($J632*L638)))</f>
        <v>0.07380461815</v>
      </c>
      <c r="M637" s="4" t="s">
        <v>77</v>
      </c>
      <c r="N637" s="49">
        <f>(N630-(sum(N633:N635)+($J632*N638)))</f>
        <v>0.07382293672</v>
      </c>
      <c r="O637" s="4" t="s">
        <v>77</v>
      </c>
      <c r="P637" s="49">
        <f>(P630-(sum(P633:P635)+($J632*P638)))</f>
        <v>0.07384125529</v>
      </c>
      <c r="Q637" s="4" t="s">
        <v>77</v>
      </c>
      <c r="R637" s="49">
        <f>(R630-(sum(R633:R635)+($J632*R638)))</f>
        <v>0.07385957386</v>
      </c>
      <c r="S637" s="4" t="s">
        <v>77</v>
      </c>
      <c r="T637" s="49">
        <f>(T630-(sum(T633:T635)+($J632*T638)))</f>
        <v>0.07387789243</v>
      </c>
      <c r="U637" s="4" t="s">
        <v>77</v>
      </c>
      <c r="V637" s="49">
        <f>(V630-(sum(V633:V635)+($J632*V638)))</f>
        <v>0.073896211</v>
      </c>
      <c r="W637" s="4" t="s">
        <v>77</v>
      </c>
      <c r="X637" s="49">
        <f>(X630-(sum(X633:X635)+($J632*X638)))</f>
        <v>0.07391452957</v>
      </c>
      <c r="Y637" s="4" t="s">
        <v>77</v>
      </c>
      <c r="Z637" s="49">
        <f>(Z630-(sum(Z633:Z635)+($J632*Z638)))</f>
        <v>0.07393284814</v>
      </c>
      <c r="AA637" s="4" t="s">
        <v>77</v>
      </c>
      <c r="AB637" s="49">
        <f>(AB630-(sum(AB633:AB635)+($J632*AB638)))</f>
        <v>0.0739511667</v>
      </c>
      <c r="AC637" s="4" t="s">
        <v>77</v>
      </c>
      <c r="AD637" s="49">
        <f>(AD630-(sum(AD633:AD635)+($J632*AD638)))</f>
        <v>0.07397965685</v>
      </c>
    </row>
    <row r="638">
      <c r="A638" s="14">
        <f>A628+J632</f>
        <v>35124</v>
      </c>
      <c r="B638" s="8" t="s">
        <v>80</v>
      </c>
      <c r="C638" s="40">
        <f>($G$1*(((G633-G632)/G632)+1))</f>
        <v>0.0003403730909</v>
      </c>
      <c r="D638" s="8" t="s">
        <v>81</v>
      </c>
      <c r="E638" s="40">
        <f>$E$7</f>
        <v>0.00002618614835</v>
      </c>
      <c r="F638" s="3"/>
      <c r="G638" s="51"/>
      <c r="H638" s="3" t="s">
        <v>81</v>
      </c>
      <c r="I638" s="57">
        <f>$E$7</f>
        <v>0.00002618614835</v>
      </c>
      <c r="J638" s="60"/>
      <c r="K638" s="3" t="s">
        <v>81</v>
      </c>
      <c r="L638" s="120">
        <f>$E$7</f>
        <v>0.00002618614835</v>
      </c>
      <c r="M638" s="3" t="s">
        <v>81</v>
      </c>
      <c r="N638" s="120">
        <f>$E$7</f>
        <v>0.00002618614835</v>
      </c>
      <c r="O638" s="3" t="s">
        <v>81</v>
      </c>
      <c r="P638" s="120">
        <f>$E$7</f>
        <v>0.00002618614835</v>
      </c>
      <c r="Q638" s="3" t="s">
        <v>81</v>
      </c>
      <c r="R638" s="120">
        <f>$E$7</f>
        <v>0.00002618614835</v>
      </c>
      <c r="S638" s="3" t="s">
        <v>81</v>
      </c>
      <c r="T638" s="120">
        <f>$E$7</f>
        <v>0.00002618614835</v>
      </c>
      <c r="U638" s="3" t="s">
        <v>81</v>
      </c>
      <c r="V638" s="120">
        <f>$E$7</f>
        <v>0.00002618614835</v>
      </c>
      <c r="W638" s="3" t="s">
        <v>81</v>
      </c>
      <c r="X638" s="120">
        <f>$E$7</f>
        <v>0.00002618614835</v>
      </c>
      <c r="Y638" s="3" t="s">
        <v>81</v>
      </c>
      <c r="Z638" s="120">
        <f>$E$7</f>
        <v>0.00002618614835</v>
      </c>
      <c r="AA638" s="3" t="s">
        <v>81</v>
      </c>
      <c r="AB638" s="120">
        <f>$E$7</f>
        <v>0.00002618614835</v>
      </c>
      <c r="AC638" s="3" t="s">
        <v>81</v>
      </c>
      <c r="AD638" s="120">
        <f>$E$7</f>
        <v>0.00002618614835</v>
      </c>
    </row>
    <row r="639">
      <c r="B639" s="8" t="s">
        <v>82</v>
      </c>
      <c r="C639" s="40">
        <f>$G$1+((128*5E-11)*(G633-1))</f>
        <v>0.00002625934545</v>
      </c>
      <c r="D639" s="3"/>
      <c r="E639" s="3"/>
      <c r="F639" s="3"/>
      <c r="G639" s="3"/>
      <c r="H639" s="8"/>
      <c r="I639" s="3"/>
      <c r="J639" s="8"/>
      <c r="K639" s="8"/>
      <c r="L639" s="3"/>
      <c r="M639" s="8"/>
      <c r="N639" s="3"/>
      <c r="O639" s="8"/>
      <c r="P639" s="3"/>
      <c r="Q639" s="8"/>
      <c r="R639" s="3"/>
      <c r="S639" s="8"/>
      <c r="T639" s="3"/>
      <c r="U639" s="8"/>
      <c r="V639" s="3"/>
      <c r="W639" s="8"/>
      <c r="X639" s="3"/>
      <c r="Y639" s="8"/>
      <c r="Z639" s="3"/>
      <c r="AA639" s="8"/>
      <c r="AB639" s="3"/>
      <c r="AC639" s="8"/>
      <c r="AD639" s="3"/>
    </row>
    <row r="640">
      <c r="B640" s="4" t="s">
        <v>77</v>
      </c>
      <c r="C640" s="49">
        <f>C637-(sum(C638:C639))</f>
        <v>0.0746081658</v>
      </c>
      <c r="D640" s="4" t="s">
        <v>77</v>
      </c>
      <c r="E640" s="49">
        <f>E637-$E$7</f>
        <v>0.0752366221</v>
      </c>
      <c r="F640" s="8"/>
      <c r="G640" s="3"/>
      <c r="H640" s="61" t="s">
        <v>77</v>
      </c>
      <c r="I640" s="49">
        <f>I637-$E$7</f>
        <v>-0.01002993746</v>
      </c>
      <c r="J640" s="60">
        <f>I640-(I638*42)</f>
        <v>-0.01112975569</v>
      </c>
      <c r="K640" s="61" t="s">
        <v>77</v>
      </c>
      <c r="L640" s="49">
        <f>L637-$E$7</f>
        <v>0.073778432</v>
      </c>
      <c r="M640" s="61" t="s">
        <v>77</v>
      </c>
      <c r="N640" s="49">
        <f>N637-$E$7</f>
        <v>0.07379675057</v>
      </c>
      <c r="O640" s="61" t="s">
        <v>77</v>
      </c>
      <c r="P640" s="49">
        <f>P637-$E$7</f>
        <v>0.07381506914</v>
      </c>
      <c r="Q640" s="61" t="s">
        <v>77</v>
      </c>
      <c r="R640" s="49">
        <f>R637-$E$7</f>
        <v>0.07383338771</v>
      </c>
      <c r="S640" s="61" t="s">
        <v>77</v>
      </c>
      <c r="T640" s="49">
        <f>T637-$E$7</f>
        <v>0.07385170628</v>
      </c>
      <c r="U640" s="61" t="s">
        <v>77</v>
      </c>
      <c r="V640" s="49">
        <f>V637-$E$7</f>
        <v>0.07387002485</v>
      </c>
      <c r="W640" s="61" t="s">
        <v>77</v>
      </c>
      <c r="X640" s="49">
        <f>X637-$E$7</f>
        <v>0.07388834342</v>
      </c>
      <c r="Y640" s="61" t="s">
        <v>77</v>
      </c>
      <c r="Z640" s="49">
        <f>Z637-$E$7</f>
        <v>0.07390666199</v>
      </c>
      <c r="AA640" s="61" t="s">
        <v>77</v>
      </c>
      <c r="AB640" s="49">
        <f>AB637-$E$7</f>
        <v>0.07392498056</v>
      </c>
      <c r="AC640" s="61" t="s">
        <v>77</v>
      </c>
      <c r="AD640" s="49">
        <f>AD637-$E$7</f>
        <v>0.0739534707</v>
      </c>
    </row>
    <row r="641">
      <c r="J641" s="24" t="s">
        <v>86</v>
      </c>
      <c r="K641" s="24">
        <f>G632+K631</f>
        <v>188</v>
      </c>
    </row>
    <row r="642">
      <c r="A642" s="55"/>
      <c r="B642" s="35" t="s">
        <v>64</v>
      </c>
      <c r="C642" s="3"/>
      <c r="D642" s="4" t="s">
        <v>65</v>
      </c>
      <c r="E642" s="54"/>
      <c r="F642" s="8" t="s">
        <v>70</v>
      </c>
      <c r="G642" s="16">
        <f>ROUND(0.05*G643,0)</f>
        <v>1</v>
      </c>
      <c r="H642" s="98" t="s">
        <v>124</v>
      </c>
      <c r="I642" s="36">
        <f>C640-(J642*sum(C638:C639))</f>
        <v>0.0005484136527</v>
      </c>
      <c r="J642" s="11">
        <v>202.0</v>
      </c>
      <c r="K642" s="98" t="s">
        <v>122</v>
      </c>
      <c r="L642" s="36"/>
      <c r="M642" s="98" t="s">
        <v>121</v>
      </c>
      <c r="N642" s="36"/>
      <c r="O642" s="98" t="s">
        <v>112</v>
      </c>
      <c r="P642" s="36"/>
      <c r="Q642" s="98" t="s">
        <v>111</v>
      </c>
      <c r="R642" s="36"/>
      <c r="S642" s="98" t="s">
        <v>110</v>
      </c>
      <c r="T642" s="36"/>
      <c r="U642" s="98" t="s">
        <v>109</v>
      </c>
      <c r="V642" s="36"/>
      <c r="W642" s="98" t="s">
        <v>108</v>
      </c>
      <c r="X642" s="36"/>
      <c r="Y642" s="98" t="s">
        <v>107</v>
      </c>
      <c r="Z642" s="36"/>
      <c r="AA642" s="98" t="s">
        <v>105</v>
      </c>
      <c r="AB642" s="36"/>
      <c r="AC642" s="4" t="s">
        <v>84</v>
      </c>
      <c r="AD642" s="36"/>
    </row>
    <row r="643">
      <c r="A643" s="55"/>
      <c r="B643" s="8" t="s">
        <v>69</v>
      </c>
      <c r="C643" s="40">
        <f>$G$1</f>
        <v>0.00002618254545</v>
      </c>
      <c r="D643" s="8" t="s">
        <v>69</v>
      </c>
      <c r="E643" s="99">
        <f>$E$2</f>
        <v>0.00002618254545</v>
      </c>
      <c r="F643" s="8" t="s">
        <v>73</v>
      </c>
      <c r="G643" s="92">
        <f>200-K641</f>
        <v>12</v>
      </c>
      <c r="H643" s="3" t="s">
        <v>69</v>
      </c>
      <c r="I643" s="57">
        <f>$E$2</f>
        <v>0.00002618254545</v>
      </c>
      <c r="J643" s="3"/>
      <c r="K643" s="3" t="s">
        <v>69</v>
      </c>
      <c r="L643" s="120">
        <f>$E$2</f>
        <v>0.00002618254545</v>
      </c>
      <c r="M643" s="3" t="s">
        <v>69</v>
      </c>
      <c r="N643" s="120">
        <f>$E$2</f>
        <v>0.00002618254545</v>
      </c>
      <c r="O643" s="3" t="s">
        <v>69</v>
      </c>
      <c r="P643" s="120">
        <f>$E$2</f>
        <v>0.00002618254545</v>
      </c>
      <c r="Q643" s="3" t="s">
        <v>69</v>
      </c>
      <c r="R643" s="120">
        <f>$E$2</f>
        <v>0.00002618254545</v>
      </c>
      <c r="S643" s="3" t="s">
        <v>69</v>
      </c>
      <c r="T643" s="120">
        <f>$E$2</f>
        <v>0.00002618254545</v>
      </c>
      <c r="U643" s="3" t="s">
        <v>69</v>
      </c>
      <c r="V643" s="120">
        <f>$E$2</f>
        <v>0.00002618254545</v>
      </c>
      <c r="W643" s="3" t="s">
        <v>69</v>
      </c>
      <c r="X643" s="120">
        <f>$E$2</f>
        <v>0.00002618254545</v>
      </c>
      <c r="Y643" s="3" t="s">
        <v>69</v>
      </c>
      <c r="Z643" s="120">
        <f>$E$2</f>
        <v>0.00002618254545</v>
      </c>
      <c r="AA643" s="3" t="s">
        <v>69</v>
      </c>
      <c r="AB643" s="120">
        <f>$E$2</f>
        <v>0.00002618254545</v>
      </c>
      <c r="AC643" s="3" t="s">
        <v>69</v>
      </c>
      <c r="AD643" s="120">
        <f>$E$2</f>
        <v>0.00002618254545</v>
      </c>
    </row>
    <row r="644">
      <c r="B644" s="8" t="s">
        <v>72</v>
      </c>
      <c r="C644" s="40">
        <f>($G$1*((G643-G642)/G642))*$G$5</f>
        <v>0.000000001706323968</v>
      </c>
      <c r="D644" s="8" t="s">
        <v>72</v>
      </c>
      <c r="E644" s="99">
        <f>$E$3</f>
        <v>0.0000000001551203607</v>
      </c>
      <c r="F644" s="58" t="s">
        <v>75</v>
      </c>
      <c r="G644" s="59">
        <f>sum(C643:C646)+sum(C648:C649)</f>
        <v>0.0006546360529</v>
      </c>
      <c r="H644" s="3" t="s">
        <v>72</v>
      </c>
      <c r="I644" s="57">
        <f>$E$3</f>
        <v>0.0000000001551203607</v>
      </c>
      <c r="J644" s="3"/>
      <c r="K644" s="3" t="s">
        <v>72</v>
      </c>
      <c r="L644" s="120">
        <f>$E$3</f>
        <v>0.0000000001551203607</v>
      </c>
      <c r="M644" s="3" t="s">
        <v>72</v>
      </c>
      <c r="N644" s="120">
        <f>$E$3</f>
        <v>0.0000000001551203607</v>
      </c>
      <c r="O644" s="3" t="s">
        <v>72</v>
      </c>
      <c r="P644" s="120">
        <f>$E$3</f>
        <v>0.0000000001551203607</v>
      </c>
      <c r="Q644" s="3" t="s">
        <v>72</v>
      </c>
      <c r="R644" s="120">
        <f>$E$3</f>
        <v>0.0000000001551203607</v>
      </c>
      <c r="S644" s="3" t="s">
        <v>72</v>
      </c>
      <c r="T644" s="120">
        <f>$E$3</f>
        <v>0.0000000001551203607</v>
      </c>
      <c r="U644" s="3" t="s">
        <v>72</v>
      </c>
      <c r="V644" s="120">
        <f>$E$3</f>
        <v>0.0000000001551203607</v>
      </c>
      <c r="W644" s="3" t="s">
        <v>72</v>
      </c>
      <c r="X644" s="120">
        <f>$E$3</f>
        <v>0.0000000001551203607</v>
      </c>
      <c r="Y644" s="3" t="s">
        <v>72</v>
      </c>
      <c r="Z644" s="120">
        <f>$E$3</f>
        <v>0.0000000001551203607</v>
      </c>
      <c r="AA644" s="3" t="s">
        <v>72</v>
      </c>
      <c r="AB644" s="120">
        <f>$E$3</f>
        <v>0.0000000001551203607</v>
      </c>
      <c r="AC644" s="3" t="s">
        <v>72</v>
      </c>
      <c r="AD644" s="120">
        <f>$E$3</f>
        <v>0.0000000001551203607</v>
      </c>
    </row>
    <row r="645">
      <c r="A645" s="55"/>
      <c r="B645" s="8" t="s">
        <v>74</v>
      </c>
      <c r="C645" s="40">
        <f>($G$1*((G643-G642)/G642))</f>
        <v>0.000288008</v>
      </c>
      <c r="D645" s="8" t="s">
        <v>74</v>
      </c>
      <c r="E645" s="40">
        <f>$G$1</f>
        <v>0.00002618254545</v>
      </c>
      <c r="F645" s="8"/>
      <c r="G645" s="3"/>
      <c r="H645" s="8" t="s">
        <v>74</v>
      </c>
      <c r="I645" s="57">
        <f>$G$1</f>
        <v>0.00002618254545</v>
      </c>
      <c r="J645" s="3"/>
      <c r="K645" s="8" t="s">
        <v>74</v>
      </c>
      <c r="L645" s="120">
        <f>$G$1</f>
        <v>0.00002618254545</v>
      </c>
      <c r="M645" s="8" t="s">
        <v>74</v>
      </c>
      <c r="N645" s="120">
        <f>$G$1</f>
        <v>0.00002618254545</v>
      </c>
      <c r="O645" s="8" t="s">
        <v>74</v>
      </c>
      <c r="P645" s="120">
        <f>$G$1</f>
        <v>0.00002618254545</v>
      </c>
      <c r="Q645" s="8" t="s">
        <v>74</v>
      </c>
      <c r="R645" s="120">
        <f>$G$1</f>
        <v>0.00002618254545</v>
      </c>
      <c r="S645" s="8" t="s">
        <v>74</v>
      </c>
      <c r="T645" s="120">
        <f>$G$1</f>
        <v>0.00002618254545</v>
      </c>
      <c r="U645" s="8" t="s">
        <v>74</v>
      </c>
      <c r="V645" s="120">
        <f>$G$1</f>
        <v>0.00002618254545</v>
      </c>
      <c r="W645" s="8" t="s">
        <v>74</v>
      </c>
      <c r="X645" s="120">
        <f>$G$1</f>
        <v>0.00002618254545</v>
      </c>
      <c r="Y645" s="8" t="s">
        <v>74</v>
      </c>
      <c r="Z645" s="120">
        <f>$G$1</f>
        <v>0.00002618254545</v>
      </c>
      <c r="AA645" s="8" t="s">
        <v>74</v>
      </c>
      <c r="AB645" s="120">
        <f>$G$1</f>
        <v>0.00002618254545</v>
      </c>
      <c r="AC645" s="8" t="s">
        <v>74</v>
      </c>
      <c r="AD645" s="120">
        <f>$G$1</f>
        <v>0.00002618254545</v>
      </c>
    </row>
    <row r="646">
      <c r="A646" s="55"/>
      <c r="B646" s="8" t="s">
        <v>76</v>
      </c>
      <c r="C646" s="40">
        <f>$C$5</f>
        <v>0.0000000003102407215</v>
      </c>
      <c r="D646" s="3"/>
      <c r="E646" s="3"/>
      <c r="F646" s="3"/>
      <c r="G646" s="3"/>
      <c r="H646" s="3"/>
      <c r="I646" s="3"/>
      <c r="J646" s="8"/>
      <c r="K646" s="3"/>
      <c r="L646" s="3"/>
      <c r="M646" s="3"/>
      <c r="N646" s="3"/>
      <c r="O646" s="3"/>
      <c r="P646" s="3"/>
      <c r="Q646" s="3"/>
      <c r="R646" s="3"/>
      <c r="S646" s="3"/>
      <c r="T646" s="3"/>
      <c r="U646" s="3"/>
      <c r="V646" s="3"/>
      <c r="W646" s="3"/>
      <c r="X646" s="3"/>
      <c r="Y646" s="3"/>
      <c r="Z646" s="3"/>
      <c r="AA646" s="3"/>
      <c r="AB646" s="3"/>
      <c r="AC646" s="3"/>
      <c r="AD646" s="3"/>
    </row>
    <row r="647">
      <c r="A647" s="55"/>
      <c r="B647" s="4" t="s">
        <v>77</v>
      </c>
      <c r="C647" s="46">
        <f>(E640-(E638*J642))-sum(C643:C646)</f>
        <v>0.06963282757</v>
      </c>
      <c r="D647" s="4" t="s">
        <v>77</v>
      </c>
      <c r="E647" s="45">
        <f>(E640-(J642*E638))-(sum(E643:E645))</f>
        <v>0.06989465489</v>
      </c>
      <c r="F647" s="8"/>
      <c r="G647" s="8"/>
      <c r="H647" s="4" t="s">
        <v>77</v>
      </c>
      <c r="I647" s="49">
        <f>(I642-(sum(I643:I645)*J532))</f>
        <v>-0.01002936605</v>
      </c>
      <c r="J647" s="3"/>
      <c r="K647" s="4" t="s">
        <v>77</v>
      </c>
      <c r="L647" s="49">
        <f>(L640-(sum(L643:L645)+($J642*L648)))</f>
        <v>0.06843646479</v>
      </c>
      <c r="M647" s="4" t="s">
        <v>77</v>
      </c>
      <c r="N647" s="49">
        <f>(N640-(sum(N643:N645)+($J642*N648)))</f>
        <v>0.06845478336</v>
      </c>
      <c r="O647" s="4" t="s">
        <v>77</v>
      </c>
      <c r="P647" s="49">
        <f>(P640-(sum(P643:P645)+($J642*P648)))</f>
        <v>0.06847310193</v>
      </c>
      <c r="Q647" s="4" t="s">
        <v>77</v>
      </c>
      <c r="R647" s="49">
        <f>(R640-(sum(R643:R645)+($J642*R648)))</f>
        <v>0.0684914205</v>
      </c>
      <c r="S647" s="4" t="s">
        <v>77</v>
      </c>
      <c r="T647" s="49">
        <f>(T640-(sum(T643:T645)+($J642*T648)))</f>
        <v>0.06850973907</v>
      </c>
      <c r="U647" s="4" t="s">
        <v>77</v>
      </c>
      <c r="V647" s="49">
        <f>(V640-(sum(V643:V645)+($J642*V648)))</f>
        <v>0.06852805764</v>
      </c>
      <c r="W647" s="4" t="s">
        <v>77</v>
      </c>
      <c r="X647" s="49">
        <f>(X640-(sum(X643:X645)+($J642*X648)))</f>
        <v>0.0685463762</v>
      </c>
      <c r="Y647" s="4" t="s">
        <v>77</v>
      </c>
      <c r="Z647" s="49">
        <f>(Z640-(sum(Z643:Z645)+($J642*Z648)))</f>
        <v>0.06856469477</v>
      </c>
      <c r="AA647" s="4" t="s">
        <v>77</v>
      </c>
      <c r="AB647" s="49">
        <f>(AB640-(sum(AB643:AB645)+($J642*AB648)))</f>
        <v>0.06858301334</v>
      </c>
      <c r="AC647" s="4" t="s">
        <v>77</v>
      </c>
      <c r="AD647" s="49">
        <f>(AD640-(sum(AD643:AD645)+($J642*AD648)))</f>
        <v>0.06861150349</v>
      </c>
    </row>
    <row r="648">
      <c r="A648" s="14">
        <f>A638+J642</f>
        <v>35326</v>
      </c>
      <c r="B648" s="8" t="s">
        <v>80</v>
      </c>
      <c r="C648" s="40">
        <f>($G$1*(((G643-G642)/G642)+1))</f>
        <v>0.0003141905455</v>
      </c>
      <c r="D648" s="8" t="s">
        <v>81</v>
      </c>
      <c r="E648" s="40">
        <f>$E$7</f>
        <v>0.00002618614835</v>
      </c>
      <c r="F648" s="3"/>
      <c r="G648" s="51"/>
      <c r="H648" s="3" t="s">
        <v>81</v>
      </c>
      <c r="I648" s="57">
        <f>$E$7</f>
        <v>0.00002618614835</v>
      </c>
      <c r="J648" s="60"/>
      <c r="K648" s="3" t="s">
        <v>81</v>
      </c>
      <c r="L648" s="120">
        <f>$E$7</f>
        <v>0.00002618614835</v>
      </c>
      <c r="M648" s="3" t="s">
        <v>81</v>
      </c>
      <c r="N648" s="120">
        <f>$E$7</f>
        <v>0.00002618614835</v>
      </c>
      <c r="O648" s="3" t="s">
        <v>81</v>
      </c>
      <c r="P648" s="120">
        <f>$E$7</f>
        <v>0.00002618614835</v>
      </c>
      <c r="Q648" s="3" t="s">
        <v>81</v>
      </c>
      <c r="R648" s="120">
        <f>$E$7</f>
        <v>0.00002618614835</v>
      </c>
      <c r="S648" s="3" t="s">
        <v>81</v>
      </c>
      <c r="T648" s="120">
        <f>$E$7</f>
        <v>0.00002618614835</v>
      </c>
      <c r="U648" s="3" t="s">
        <v>81</v>
      </c>
      <c r="V648" s="120">
        <f>$E$7</f>
        <v>0.00002618614835</v>
      </c>
      <c r="W648" s="3" t="s">
        <v>81</v>
      </c>
      <c r="X648" s="120">
        <f>$E$7</f>
        <v>0.00002618614835</v>
      </c>
      <c r="Y648" s="3" t="s">
        <v>81</v>
      </c>
      <c r="Z648" s="120">
        <f>$E$7</f>
        <v>0.00002618614835</v>
      </c>
      <c r="AA648" s="3" t="s">
        <v>81</v>
      </c>
      <c r="AB648" s="120">
        <f>$E$7</f>
        <v>0.00002618614835</v>
      </c>
      <c r="AC648" s="3" t="s">
        <v>81</v>
      </c>
      <c r="AD648" s="120">
        <f>$E$7</f>
        <v>0.00002618614835</v>
      </c>
    </row>
    <row r="649">
      <c r="B649" s="8" t="s">
        <v>82</v>
      </c>
      <c r="C649" s="40">
        <f>$G$1+((128*5E-11)*(G643-1))</f>
        <v>0.00002625294545</v>
      </c>
      <c r="D649" s="3"/>
      <c r="E649" s="3"/>
      <c r="F649" s="3"/>
      <c r="G649" s="3"/>
      <c r="H649" s="8"/>
      <c r="I649" s="3"/>
      <c r="J649" s="8"/>
      <c r="K649" s="8"/>
      <c r="L649" s="3"/>
      <c r="M649" s="8"/>
      <c r="N649" s="3"/>
      <c r="O649" s="8"/>
      <c r="P649" s="3"/>
      <c r="Q649" s="8"/>
      <c r="R649" s="3"/>
      <c r="S649" s="8"/>
      <c r="T649" s="3"/>
      <c r="U649" s="8"/>
      <c r="V649" s="3"/>
      <c r="W649" s="8"/>
      <c r="X649" s="3"/>
      <c r="Y649" s="8"/>
      <c r="Z649" s="3"/>
      <c r="AA649" s="8"/>
      <c r="AB649" s="3"/>
      <c r="AC649" s="8"/>
      <c r="AD649" s="3"/>
    </row>
    <row r="650">
      <c r="B650" s="4" t="s">
        <v>77</v>
      </c>
      <c r="C650" s="49">
        <f>C647-(sum(C648:C649))</f>
        <v>0.06929238408</v>
      </c>
      <c r="D650" s="4" t="s">
        <v>77</v>
      </c>
      <c r="E650" s="49">
        <f>E647-$E$7</f>
        <v>0.06986846874</v>
      </c>
      <c r="F650" s="8"/>
      <c r="G650" s="3"/>
      <c r="H650" s="61" t="s">
        <v>77</v>
      </c>
      <c r="I650" s="49">
        <f>I647-$E$7</f>
        <v>-0.01005555219</v>
      </c>
      <c r="J650" s="60">
        <f>I650-(I648*42)</f>
        <v>-0.01115537042</v>
      </c>
      <c r="K650" s="61" t="s">
        <v>77</v>
      </c>
      <c r="L650" s="49">
        <f>L647-$E$7</f>
        <v>0.06841027864</v>
      </c>
      <c r="M650" s="61" t="s">
        <v>77</v>
      </c>
      <c r="N650" s="49">
        <f>N647-$E$7</f>
        <v>0.06842859721</v>
      </c>
      <c r="O650" s="61" t="s">
        <v>77</v>
      </c>
      <c r="P650" s="49">
        <f>P647-$E$7</f>
        <v>0.06844691578</v>
      </c>
      <c r="Q650" s="61" t="s">
        <v>77</v>
      </c>
      <c r="R650" s="49">
        <f>R647-$E$7</f>
        <v>0.06846523435</v>
      </c>
      <c r="S650" s="61" t="s">
        <v>77</v>
      </c>
      <c r="T650" s="49">
        <f>T647-$E$7</f>
        <v>0.06848355292</v>
      </c>
      <c r="U650" s="61" t="s">
        <v>77</v>
      </c>
      <c r="V650" s="49">
        <f>V647-$E$7</f>
        <v>0.06850187149</v>
      </c>
      <c r="W650" s="61" t="s">
        <v>77</v>
      </c>
      <c r="X650" s="49">
        <f>X647-$E$7</f>
        <v>0.06852019006</v>
      </c>
      <c r="Y650" s="61" t="s">
        <v>77</v>
      </c>
      <c r="Z650" s="49">
        <f>Z647-$E$7</f>
        <v>0.06853850863</v>
      </c>
      <c r="AA650" s="61" t="s">
        <v>77</v>
      </c>
      <c r="AB650" s="49">
        <f>AB647-$E$7</f>
        <v>0.06855682719</v>
      </c>
      <c r="AC650" s="61" t="s">
        <v>77</v>
      </c>
      <c r="AD650" s="49">
        <f>AD647-$E$7</f>
        <v>0.06858531734</v>
      </c>
    </row>
    <row r="651">
      <c r="J651" s="24" t="s">
        <v>86</v>
      </c>
      <c r="K651" s="24">
        <f>G642+K641</f>
        <v>189</v>
      </c>
    </row>
    <row r="652">
      <c r="A652" s="55"/>
      <c r="B652" s="35" t="s">
        <v>64</v>
      </c>
      <c r="C652" s="3"/>
      <c r="D652" s="4" t="s">
        <v>65</v>
      </c>
      <c r="E652" s="54"/>
      <c r="F652" s="8" t="s">
        <v>70</v>
      </c>
      <c r="G652" s="16">
        <f>ROUND(0.05*G653,0)</f>
        <v>1</v>
      </c>
      <c r="H652" s="98" t="s">
        <v>124</v>
      </c>
      <c r="I652" s="36">
        <f>C650-(J652*sum(C648:C649))</f>
        <v>0.0005227989185</v>
      </c>
      <c r="J652" s="11">
        <v>202.0</v>
      </c>
      <c r="K652" s="98" t="s">
        <v>122</v>
      </c>
      <c r="L652" s="36"/>
      <c r="M652" s="98" t="s">
        <v>121</v>
      </c>
      <c r="N652" s="36"/>
      <c r="O652" s="98" t="s">
        <v>112</v>
      </c>
      <c r="P652" s="36"/>
      <c r="Q652" s="98" t="s">
        <v>111</v>
      </c>
      <c r="R652" s="36"/>
      <c r="S652" s="98" t="s">
        <v>110</v>
      </c>
      <c r="T652" s="36"/>
      <c r="U652" s="98" t="s">
        <v>109</v>
      </c>
      <c r="V652" s="36"/>
      <c r="W652" s="98" t="s">
        <v>108</v>
      </c>
      <c r="X652" s="36"/>
      <c r="Y652" s="98" t="s">
        <v>107</v>
      </c>
      <c r="Z652" s="36"/>
      <c r="AA652" s="98" t="s">
        <v>105</v>
      </c>
      <c r="AB652" s="36"/>
      <c r="AC652" s="4" t="s">
        <v>84</v>
      </c>
      <c r="AD652" s="36"/>
    </row>
    <row r="653">
      <c r="A653" s="55"/>
      <c r="B653" s="8" t="s">
        <v>69</v>
      </c>
      <c r="C653" s="40">
        <f>$G$1</f>
        <v>0.00002618254545</v>
      </c>
      <c r="D653" s="8" t="s">
        <v>69</v>
      </c>
      <c r="E653" s="99">
        <f>$E$2</f>
        <v>0.00002618254545</v>
      </c>
      <c r="F653" s="8" t="s">
        <v>73</v>
      </c>
      <c r="G653" s="92">
        <f>200-K651</f>
        <v>11</v>
      </c>
      <c r="H653" s="3" t="s">
        <v>69</v>
      </c>
      <c r="I653" s="57">
        <f>$E$2</f>
        <v>0.00002618254545</v>
      </c>
      <c r="J653" s="3"/>
      <c r="K653" s="3" t="s">
        <v>69</v>
      </c>
      <c r="L653" s="120">
        <f>$E$2</f>
        <v>0.00002618254545</v>
      </c>
      <c r="M653" s="3" t="s">
        <v>69</v>
      </c>
      <c r="N653" s="120">
        <f>$E$2</f>
        <v>0.00002618254545</v>
      </c>
      <c r="O653" s="3" t="s">
        <v>69</v>
      </c>
      <c r="P653" s="120">
        <f>$E$2</f>
        <v>0.00002618254545</v>
      </c>
      <c r="Q653" s="3" t="s">
        <v>69</v>
      </c>
      <c r="R653" s="120">
        <f>$E$2</f>
        <v>0.00002618254545</v>
      </c>
      <c r="S653" s="3" t="s">
        <v>69</v>
      </c>
      <c r="T653" s="120">
        <f>$E$2</f>
        <v>0.00002618254545</v>
      </c>
      <c r="U653" s="3" t="s">
        <v>69</v>
      </c>
      <c r="V653" s="120">
        <f>$E$2</f>
        <v>0.00002618254545</v>
      </c>
      <c r="W653" s="3" t="s">
        <v>69</v>
      </c>
      <c r="X653" s="120">
        <f>$E$2</f>
        <v>0.00002618254545</v>
      </c>
      <c r="Y653" s="3" t="s">
        <v>69</v>
      </c>
      <c r="Z653" s="120">
        <f>$E$2</f>
        <v>0.00002618254545</v>
      </c>
      <c r="AA653" s="3" t="s">
        <v>69</v>
      </c>
      <c r="AB653" s="120">
        <f>$E$2</f>
        <v>0.00002618254545</v>
      </c>
      <c r="AC653" s="3" t="s">
        <v>69</v>
      </c>
      <c r="AD653" s="120">
        <f>$E$2</f>
        <v>0.00002618254545</v>
      </c>
    </row>
    <row r="654">
      <c r="B654" s="8" t="s">
        <v>72</v>
      </c>
      <c r="C654" s="40">
        <f>($G$1*((G653-G652)/G652))*$G$5</f>
        <v>0.000000001551203607</v>
      </c>
      <c r="D654" s="8" t="s">
        <v>72</v>
      </c>
      <c r="E654" s="99">
        <f>$E$3</f>
        <v>0.0000000001551203607</v>
      </c>
      <c r="F654" s="58" t="s">
        <v>75</v>
      </c>
      <c r="G654" s="59">
        <f>sum(C653:C656)+sum(C658:C659)</f>
        <v>0.0006022644069</v>
      </c>
      <c r="H654" s="3" t="s">
        <v>72</v>
      </c>
      <c r="I654" s="57">
        <f>$E$3</f>
        <v>0.0000000001551203607</v>
      </c>
      <c r="J654" s="3"/>
      <c r="K654" s="3" t="s">
        <v>72</v>
      </c>
      <c r="L654" s="120">
        <f>$E$3</f>
        <v>0.0000000001551203607</v>
      </c>
      <c r="M654" s="3" t="s">
        <v>72</v>
      </c>
      <c r="N654" s="120">
        <f>$E$3</f>
        <v>0.0000000001551203607</v>
      </c>
      <c r="O654" s="3" t="s">
        <v>72</v>
      </c>
      <c r="P654" s="120">
        <f>$E$3</f>
        <v>0.0000000001551203607</v>
      </c>
      <c r="Q654" s="3" t="s">
        <v>72</v>
      </c>
      <c r="R654" s="120">
        <f>$E$3</f>
        <v>0.0000000001551203607</v>
      </c>
      <c r="S654" s="3" t="s">
        <v>72</v>
      </c>
      <c r="T654" s="120">
        <f>$E$3</f>
        <v>0.0000000001551203607</v>
      </c>
      <c r="U654" s="3" t="s">
        <v>72</v>
      </c>
      <c r="V654" s="120">
        <f>$E$3</f>
        <v>0.0000000001551203607</v>
      </c>
      <c r="W654" s="3" t="s">
        <v>72</v>
      </c>
      <c r="X654" s="120">
        <f>$E$3</f>
        <v>0.0000000001551203607</v>
      </c>
      <c r="Y654" s="3" t="s">
        <v>72</v>
      </c>
      <c r="Z654" s="120">
        <f>$E$3</f>
        <v>0.0000000001551203607</v>
      </c>
      <c r="AA654" s="3" t="s">
        <v>72</v>
      </c>
      <c r="AB654" s="120">
        <f>$E$3</f>
        <v>0.0000000001551203607</v>
      </c>
      <c r="AC654" s="3" t="s">
        <v>72</v>
      </c>
      <c r="AD654" s="120">
        <f>$E$3</f>
        <v>0.0000000001551203607</v>
      </c>
    </row>
    <row r="655">
      <c r="A655" s="55"/>
      <c r="B655" s="8" t="s">
        <v>74</v>
      </c>
      <c r="C655" s="40">
        <f>($G$1*((G653-G652)/G652))</f>
        <v>0.0002618254545</v>
      </c>
      <c r="D655" s="8" t="s">
        <v>74</v>
      </c>
      <c r="E655" s="40">
        <f>$G$1</f>
        <v>0.00002618254545</v>
      </c>
      <c r="F655" s="8"/>
      <c r="G655" s="3"/>
      <c r="H655" s="8" t="s">
        <v>74</v>
      </c>
      <c r="I655" s="57">
        <f>$G$1</f>
        <v>0.00002618254545</v>
      </c>
      <c r="J655" s="3"/>
      <c r="K655" s="8" t="s">
        <v>74</v>
      </c>
      <c r="L655" s="120">
        <f>$G$1</f>
        <v>0.00002618254545</v>
      </c>
      <c r="M655" s="8" t="s">
        <v>74</v>
      </c>
      <c r="N655" s="120">
        <f>$G$1</f>
        <v>0.00002618254545</v>
      </c>
      <c r="O655" s="8" t="s">
        <v>74</v>
      </c>
      <c r="P655" s="120">
        <f>$G$1</f>
        <v>0.00002618254545</v>
      </c>
      <c r="Q655" s="8" t="s">
        <v>74</v>
      </c>
      <c r="R655" s="120">
        <f>$G$1</f>
        <v>0.00002618254545</v>
      </c>
      <c r="S655" s="8" t="s">
        <v>74</v>
      </c>
      <c r="T655" s="120">
        <f>$G$1</f>
        <v>0.00002618254545</v>
      </c>
      <c r="U655" s="8" t="s">
        <v>74</v>
      </c>
      <c r="V655" s="120">
        <f>$G$1</f>
        <v>0.00002618254545</v>
      </c>
      <c r="W655" s="8" t="s">
        <v>74</v>
      </c>
      <c r="X655" s="120">
        <f>$G$1</f>
        <v>0.00002618254545</v>
      </c>
      <c r="Y655" s="8" t="s">
        <v>74</v>
      </c>
      <c r="Z655" s="120">
        <f>$G$1</f>
        <v>0.00002618254545</v>
      </c>
      <c r="AA655" s="8" t="s">
        <v>74</v>
      </c>
      <c r="AB655" s="120">
        <f>$G$1</f>
        <v>0.00002618254545</v>
      </c>
      <c r="AC655" s="8" t="s">
        <v>74</v>
      </c>
      <c r="AD655" s="120">
        <f>$G$1</f>
        <v>0.00002618254545</v>
      </c>
    </row>
    <row r="656">
      <c r="A656" s="55"/>
      <c r="B656" s="8" t="s">
        <v>76</v>
      </c>
      <c r="C656" s="40">
        <f>$C$5</f>
        <v>0.0000000003102407215</v>
      </c>
      <c r="D656" s="3"/>
      <c r="E656" s="3"/>
      <c r="F656" s="3"/>
      <c r="G656" s="3"/>
      <c r="H656" s="3"/>
      <c r="I656" s="3"/>
      <c r="J656" s="8"/>
      <c r="K656" s="3"/>
      <c r="L656" s="3"/>
      <c r="M656" s="3"/>
      <c r="N656" s="3"/>
      <c r="O656" s="3"/>
      <c r="P656" s="3"/>
      <c r="Q656" s="3"/>
      <c r="R656" s="3"/>
      <c r="S656" s="3"/>
      <c r="T656" s="3"/>
      <c r="U656" s="3"/>
      <c r="V656" s="3"/>
      <c r="W656" s="3"/>
      <c r="X656" s="3"/>
      <c r="Y656" s="3"/>
      <c r="Z656" s="3"/>
      <c r="AA656" s="3"/>
      <c r="AB656" s="3"/>
      <c r="AC656" s="3"/>
      <c r="AD656" s="3"/>
    </row>
    <row r="657">
      <c r="A657" s="55"/>
      <c r="B657" s="4" t="s">
        <v>77</v>
      </c>
      <c r="C657" s="46">
        <f>(E650-(E648*J652))-sum(C653:C656)</f>
        <v>0.06429085691</v>
      </c>
      <c r="D657" s="4" t="s">
        <v>77</v>
      </c>
      <c r="E657" s="45">
        <f>(E650-(J652*E648))-(sum(E653:E655))</f>
        <v>0.06452650153</v>
      </c>
      <c r="F657" s="8"/>
      <c r="G657" s="8"/>
      <c r="H657" s="4" t="s">
        <v>77</v>
      </c>
      <c r="I657" s="49">
        <f>(I652-(sum(I653:I655)*J542))</f>
        <v>-0.01005498078</v>
      </c>
      <c r="J657" s="3"/>
      <c r="K657" s="4" t="s">
        <v>77</v>
      </c>
      <c r="L657" s="49">
        <f>(L650-(sum(L653:L655)+($J652*L658)))</f>
        <v>0.06306831143</v>
      </c>
      <c r="M657" s="4" t="s">
        <v>77</v>
      </c>
      <c r="N657" s="49">
        <f>(N650-(sum(N653:N655)+($J652*N658)))</f>
        <v>0.06308663</v>
      </c>
      <c r="O657" s="4" t="s">
        <v>77</v>
      </c>
      <c r="P657" s="49">
        <f>(P650-(sum(P653:P655)+($J652*P658)))</f>
        <v>0.06310494857</v>
      </c>
      <c r="Q657" s="4" t="s">
        <v>77</v>
      </c>
      <c r="R657" s="49">
        <f>(R650-(sum(R653:R655)+($J652*R658)))</f>
        <v>0.06312326713</v>
      </c>
      <c r="S657" s="4" t="s">
        <v>77</v>
      </c>
      <c r="T657" s="49">
        <f>(T650-(sum(T653:T655)+($J652*T658)))</f>
        <v>0.0631415857</v>
      </c>
      <c r="U657" s="4" t="s">
        <v>77</v>
      </c>
      <c r="V657" s="49">
        <f>(V650-(sum(V653:V655)+($J652*V658)))</f>
        <v>0.06315990427</v>
      </c>
      <c r="W657" s="4" t="s">
        <v>77</v>
      </c>
      <c r="X657" s="49">
        <f>(X650-(sum(X653:X655)+($J652*X658)))</f>
        <v>0.06317822284</v>
      </c>
      <c r="Y657" s="4" t="s">
        <v>77</v>
      </c>
      <c r="Z657" s="49">
        <f>(Z650-(sum(Z653:Z655)+($J652*Z658)))</f>
        <v>0.06319654141</v>
      </c>
      <c r="AA657" s="4" t="s">
        <v>77</v>
      </c>
      <c r="AB657" s="49">
        <f>(AB650-(sum(AB653:AB655)+($J652*AB658)))</f>
        <v>0.06321485998</v>
      </c>
      <c r="AC657" s="4" t="s">
        <v>77</v>
      </c>
      <c r="AD657" s="49">
        <f>(AD650-(sum(AD653:AD655)+($J652*AD658)))</f>
        <v>0.06324335013</v>
      </c>
    </row>
    <row r="658">
      <c r="A658" s="14">
        <f>A648+J652</f>
        <v>35528</v>
      </c>
      <c r="B658" s="8" t="s">
        <v>80</v>
      </c>
      <c r="C658" s="40">
        <f>($G$1*(((G653-G652)/G652)+1))</f>
        <v>0.000288008</v>
      </c>
      <c r="D658" s="8" t="s">
        <v>81</v>
      </c>
      <c r="E658" s="40">
        <f>$E$7</f>
        <v>0.00002618614835</v>
      </c>
      <c r="F658" s="3"/>
      <c r="G658" s="51"/>
      <c r="H658" s="3" t="s">
        <v>81</v>
      </c>
      <c r="I658" s="57">
        <f>$E$7</f>
        <v>0.00002618614835</v>
      </c>
      <c r="J658" s="60"/>
      <c r="K658" s="3" t="s">
        <v>81</v>
      </c>
      <c r="L658" s="120">
        <f>$E$7</f>
        <v>0.00002618614835</v>
      </c>
      <c r="M658" s="3" t="s">
        <v>81</v>
      </c>
      <c r="N658" s="120">
        <f>$E$7</f>
        <v>0.00002618614835</v>
      </c>
      <c r="O658" s="3" t="s">
        <v>81</v>
      </c>
      <c r="P658" s="120">
        <f>$E$7</f>
        <v>0.00002618614835</v>
      </c>
      <c r="Q658" s="3" t="s">
        <v>81</v>
      </c>
      <c r="R658" s="120">
        <f>$E$7</f>
        <v>0.00002618614835</v>
      </c>
      <c r="S658" s="3" t="s">
        <v>81</v>
      </c>
      <c r="T658" s="120">
        <f>$E$7</f>
        <v>0.00002618614835</v>
      </c>
      <c r="U658" s="3" t="s">
        <v>81</v>
      </c>
      <c r="V658" s="120">
        <f>$E$7</f>
        <v>0.00002618614835</v>
      </c>
      <c r="W658" s="3" t="s">
        <v>81</v>
      </c>
      <c r="X658" s="120">
        <f>$E$7</f>
        <v>0.00002618614835</v>
      </c>
      <c r="Y658" s="3" t="s">
        <v>81</v>
      </c>
      <c r="Z658" s="120">
        <f>$E$7</f>
        <v>0.00002618614835</v>
      </c>
      <c r="AA658" s="3" t="s">
        <v>81</v>
      </c>
      <c r="AB658" s="120">
        <f>$E$7</f>
        <v>0.00002618614835</v>
      </c>
      <c r="AC658" s="3" t="s">
        <v>81</v>
      </c>
      <c r="AD658" s="120">
        <f>$E$7</f>
        <v>0.00002618614835</v>
      </c>
    </row>
    <row r="659">
      <c r="B659" s="8" t="s">
        <v>82</v>
      </c>
      <c r="C659" s="40">
        <f>$G$1+((128*5E-11)*(G653-1))</f>
        <v>0.00002624654545</v>
      </c>
      <c r="D659" s="3"/>
      <c r="E659" s="3"/>
      <c r="F659" s="3"/>
      <c r="G659" s="3"/>
      <c r="H659" s="8"/>
      <c r="I659" s="3"/>
      <c r="J659" s="8"/>
      <c r="K659" s="8"/>
      <c r="L659" s="3"/>
      <c r="M659" s="8"/>
      <c r="N659" s="3"/>
      <c r="O659" s="8"/>
      <c r="P659" s="3"/>
      <c r="Q659" s="8"/>
      <c r="R659" s="3"/>
      <c r="S659" s="8"/>
      <c r="T659" s="3"/>
      <c r="U659" s="8"/>
      <c r="V659" s="3"/>
      <c r="W659" s="8"/>
      <c r="X659" s="3"/>
      <c r="Y659" s="8"/>
      <c r="Z659" s="3"/>
      <c r="AA659" s="8"/>
      <c r="AB659" s="3"/>
      <c r="AC659" s="8"/>
      <c r="AD659" s="3"/>
    </row>
    <row r="660">
      <c r="B660" s="4" t="s">
        <v>77</v>
      </c>
      <c r="C660" s="49">
        <f>C657-(sum(C658:C659))</f>
        <v>0.06397660237</v>
      </c>
      <c r="D660" s="4" t="s">
        <v>77</v>
      </c>
      <c r="E660" s="49">
        <f>E657-$E$7</f>
        <v>0.06450031538</v>
      </c>
      <c r="F660" s="8"/>
      <c r="G660" s="3"/>
      <c r="H660" s="61" t="s">
        <v>77</v>
      </c>
      <c r="I660" s="49">
        <f>I657-$E$7</f>
        <v>-0.01008116693</v>
      </c>
      <c r="J660" s="60">
        <f>I660-(I658*42)</f>
        <v>-0.01118098516</v>
      </c>
      <c r="K660" s="61" t="s">
        <v>77</v>
      </c>
      <c r="L660" s="49">
        <f>L657-$E$7</f>
        <v>0.06304212528</v>
      </c>
      <c r="M660" s="61" t="s">
        <v>77</v>
      </c>
      <c r="N660" s="49">
        <f>N657-$E$7</f>
        <v>0.06306044385</v>
      </c>
      <c r="O660" s="61" t="s">
        <v>77</v>
      </c>
      <c r="P660" s="49">
        <f>P657-$E$7</f>
        <v>0.06307876242</v>
      </c>
      <c r="Q660" s="61" t="s">
        <v>77</v>
      </c>
      <c r="R660" s="49">
        <f>R657-$E$7</f>
        <v>0.06309708099</v>
      </c>
      <c r="S660" s="61" t="s">
        <v>77</v>
      </c>
      <c r="T660" s="49">
        <f>T657-$E$7</f>
        <v>0.06311539956</v>
      </c>
      <c r="U660" s="61" t="s">
        <v>77</v>
      </c>
      <c r="V660" s="49">
        <f>V657-$E$7</f>
        <v>0.06313371812</v>
      </c>
      <c r="W660" s="61" t="s">
        <v>77</v>
      </c>
      <c r="X660" s="49">
        <f>X657-$E$7</f>
        <v>0.06315203669</v>
      </c>
      <c r="Y660" s="61" t="s">
        <v>77</v>
      </c>
      <c r="Z660" s="49">
        <f>Z657-$E$7</f>
        <v>0.06317035526</v>
      </c>
      <c r="AA660" s="61" t="s">
        <v>77</v>
      </c>
      <c r="AB660" s="49">
        <f>AB657-$E$7</f>
        <v>0.06318867383</v>
      </c>
      <c r="AC660" s="61" t="s">
        <v>77</v>
      </c>
      <c r="AD660" s="49">
        <f>AD657-$E$7</f>
        <v>0.06321716398</v>
      </c>
    </row>
    <row r="661">
      <c r="J661" s="24" t="s">
        <v>86</v>
      </c>
      <c r="K661" s="24">
        <f>G652+K651</f>
        <v>190</v>
      </c>
    </row>
    <row r="662">
      <c r="A662" s="55"/>
      <c r="B662" s="35" t="s">
        <v>64</v>
      </c>
      <c r="C662" s="3"/>
      <c r="D662" s="4" t="s">
        <v>65</v>
      </c>
      <c r="E662" s="54"/>
      <c r="F662" s="8" t="s">
        <v>70</v>
      </c>
      <c r="G662" s="16">
        <f>1</f>
        <v>1</v>
      </c>
      <c r="H662" s="98" t="s">
        <v>124</v>
      </c>
      <c r="I662" s="36">
        <f>C660-(J662*sum(C658:C659))</f>
        <v>0.0004971841844</v>
      </c>
      <c r="J662" s="11">
        <v>202.0</v>
      </c>
      <c r="K662" s="98" t="s">
        <v>122</v>
      </c>
      <c r="L662" s="36"/>
      <c r="M662" s="98" t="s">
        <v>121</v>
      </c>
      <c r="N662" s="36"/>
      <c r="O662" s="98" t="s">
        <v>112</v>
      </c>
      <c r="P662" s="36"/>
      <c r="Q662" s="98" t="s">
        <v>111</v>
      </c>
      <c r="R662" s="36"/>
      <c r="S662" s="98" t="s">
        <v>110</v>
      </c>
      <c r="T662" s="36"/>
      <c r="U662" s="98" t="s">
        <v>109</v>
      </c>
      <c r="V662" s="36"/>
      <c r="W662" s="98" t="s">
        <v>108</v>
      </c>
      <c r="X662" s="36"/>
      <c r="Y662" s="98" t="s">
        <v>107</v>
      </c>
      <c r="Z662" s="36"/>
      <c r="AA662" s="98" t="s">
        <v>105</v>
      </c>
      <c r="AB662" s="36"/>
      <c r="AC662" s="4" t="s">
        <v>84</v>
      </c>
      <c r="AD662" s="36"/>
    </row>
    <row r="663">
      <c r="A663" s="55"/>
      <c r="B663" s="8" t="s">
        <v>69</v>
      </c>
      <c r="C663" s="40">
        <f>$G$1</f>
        <v>0.00002618254545</v>
      </c>
      <c r="D663" s="8" t="s">
        <v>69</v>
      </c>
      <c r="E663" s="99">
        <f>$E$2</f>
        <v>0.00002618254545</v>
      </c>
      <c r="F663" s="8" t="s">
        <v>73</v>
      </c>
      <c r="G663" s="92">
        <f>200-K661</f>
        <v>10</v>
      </c>
      <c r="H663" s="3" t="s">
        <v>69</v>
      </c>
      <c r="I663" s="57">
        <f>$E$2</f>
        <v>0.00002618254545</v>
      </c>
      <c r="J663" s="3"/>
      <c r="K663" s="3" t="s">
        <v>69</v>
      </c>
      <c r="L663" s="120">
        <f>$E$2</f>
        <v>0.00002618254545</v>
      </c>
      <c r="M663" s="3" t="s">
        <v>69</v>
      </c>
      <c r="N663" s="120">
        <f>$E$2</f>
        <v>0.00002618254545</v>
      </c>
      <c r="O663" s="3" t="s">
        <v>69</v>
      </c>
      <c r="P663" s="120">
        <f>$E$2</f>
        <v>0.00002618254545</v>
      </c>
      <c r="Q663" s="3" t="s">
        <v>69</v>
      </c>
      <c r="R663" s="120">
        <f>$E$2</f>
        <v>0.00002618254545</v>
      </c>
      <c r="S663" s="3" t="s">
        <v>69</v>
      </c>
      <c r="T663" s="120">
        <f>$E$2</f>
        <v>0.00002618254545</v>
      </c>
      <c r="U663" s="3" t="s">
        <v>69</v>
      </c>
      <c r="V663" s="120">
        <f>$E$2</f>
        <v>0.00002618254545</v>
      </c>
      <c r="W663" s="3" t="s">
        <v>69</v>
      </c>
      <c r="X663" s="120">
        <f>$E$2</f>
        <v>0.00002618254545</v>
      </c>
      <c r="Y663" s="3" t="s">
        <v>69</v>
      </c>
      <c r="Z663" s="120">
        <f>$E$2</f>
        <v>0.00002618254545</v>
      </c>
      <c r="AA663" s="3" t="s">
        <v>69</v>
      </c>
      <c r="AB663" s="120">
        <f>$E$2</f>
        <v>0.00002618254545</v>
      </c>
      <c r="AC663" s="3" t="s">
        <v>69</v>
      </c>
      <c r="AD663" s="120">
        <f>$E$2</f>
        <v>0.00002618254545</v>
      </c>
    </row>
    <row r="664">
      <c r="B664" s="8" t="s">
        <v>72</v>
      </c>
      <c r="C664" s="40">
        <f>($G$1*((G663-G662)/G662))*$G$5</f>
        <v>0.000000001396083247</v>
      </c>
      <c r="D664" s="8" t="s">
        <v>72</v>
      </c>
      <c r="E664" s="99">
        <f>$E$3</f>
        <v>0.0000000001551203607</v>
      </c>
      <c r="F664" s="58" t="s">
        <v>75</v>
      </c>
      <c r="G664" s="59">
        <f>sum(C663:C666)+sum(C668:C669)</f>
        <v>0.0005498927609</v>
      </c>
      <c r="H664" s="3" t="s">
        <v>72</v>
      </c>
      <c r="I664" s="57">
        <f>$E$3</f>
        <v>0.0000000001551203607</v>
      </c>
      <c r="J664" s="3"/>
      <c r="K664" s="3" t="s">
        <v>72</v>
      </c>
      <c r="L664" s="120">
        <f>$E$3</f>
        <v>0.0000000001551203607</v>
      </c>
      <c r="M664" s="3" t="s">
        <v>72</v>
      </c>
      <c r="N664" s="120">
        <f>$E$3</f>
        <v>0.0000000001551203607</v>
      </c>
      <c r="O664" s="3" t="s">
        <v>72</v>
      </c>
      <c r="P664" s="120">
        <f>$E$3</f>
        <v>0.0000000001551203607</v>
      </c>
      <c r="Q664" s="3" t="s">
        <v>72</v>
      </c>
      <c r="R664" s="120">
        <f>$E$3</f>
        <v>0.0000000001551203607</v>
      </c>
      <c r="S664" s="3" t="s">
        <v>72</v>
      </c>
      <c r="T664" s="120">
        <f>$E$3</f>
        <v>0.0000000001551203607</v>
      </c>
      <c r="U664" s="3" t="s">
        <v>72</v>
      </c>
      <c r="V664" s="120">
        <f>$E$3</f>
        <v>0.0000000001551203607</v>
      </c>
      <c r="W664" s="3" t="s">
        <v>72</v>
      </c>
      <c r="X664" s="120">
        <f>$E$3</f>
        <v>0.0000000001551203607</v>
      </c>
      <c r="Y664" s="3" t="s">
        <v>72</v>
      </c>
      <c r="Z664" s="120">
        <f>$E$3</f>
        <v>0.0000000001551203607</v>
      </c>
      <c r="AA664" s="3" t="s">
        <v>72</v>
      </c>
      <c r="AB664" s="120">
        <f>$E$3</f>
        <v>0.0000000001551203607</v>
      </c>
      <c r="AC664" s="3" t="s">
        <v>72</v>
      </c>
      <c r="AD664" s="120">
        <f>$E$3</f>
        <v>0.0000000001551203607</v>
      </c>
    </row>
    <row r="665">
      <c r="A665" s="55"/>
      <c r="B665" s="8" t="s">
        <v>74</v>
      </c>
      <c r="C665" s="40">
        <f>($G$1*((G663-G662)/G662))</f>
        <v>0.0002356429091</v>
      </c>
      <c r="D665" s="8" t="s">
        <v>74</v>
      </c>
      <c r="E665" s="40">
        <f>$G$1</f>
        <v>0.00002618254545</v>
      </c>
      <c r="F665" s="8"/>
      <c r="G665" s="3"/>
      <c r="H665" s="8" t="s">
        <v>74</v>
      </c>
      <c r="I665" s="57">
        <f>$G$1</f>
        <v>0.00002618254545</v>
      </c>
      <c r="J665" s="3"/>
      <c r="K665" s="8" t="s">
        <v>74</v>
      </c>
      <c r="L665" s="120">
        <f>$G$1</f>
        <v>0.00002618254545</v>
      </c>
      <c r="M665" s="8" t="s">
        <v>74</v>
      </c>
      <c r="N665" s="120">
        <f>$G$1</f>
        <v>0.00002618254545</v>
      </c>
      <c r="O665" s="8" t="s">
        <v>74</v>
      </c>
      <c r="P665" s="120">
        <f>$G$1</f>
        <v>0.00002618254545</v>
      </c>
      <c r="Q665" s="8" t="s">
        <v>74</v>
      </c>
      <c r="R665" s="120">
        <f>$G$1</f>
        <v>0.00002618254545</v>
      </c>
      <c r="S665" s="8" t="s">
        <v>74</v>
      </c>
      <c r="T665" s="120">
        <f>$G$1</f>
        <v>0.00002618254545</v>
      </c>
      <c r="U665" s="8" t="s">
        <v>74</v>
      </c>
      <c r="V665" s="120">
        <f>$G$1</f>
        <v>0.00002618254545</v>
      </c>
      <c r="W665" s="8" t="s">
        <v>74</v>
      </c>
      <c r="X665" s="120">
        <f>$G$1</f>
        <v>0.00002618254545</v>
      </c>
      <c r="Y665" s="8" t="s">
        <v>74</v>
      </c>
      <c r="Z665" s="120">
        <f>$G$1</f>
        <v>0.00002618254545</v>
      </c>
      <c r="AA665" s="8" t="s">
        <v>74</v>
      </c>
      <c r="AB665" s="120">
        <f>$G$1</f>
        <v>0.00002618254545</v>
      </c>
      <c r="AC665" s="8" t="s">
        <v>74</v>
      </c>
      <c r="AD665" s="120">
        <f>$G$1</f>
        <v>0.00002618254545</v>
      </c>
    </row>
    <row r="666">
      <c r="A666" s="55"/>
      <c r="B666" s="8" t="s">
        <v>76</v>
      </c>
      <c r="C666" s="40">
        <f>$C$5</f>
        <v>0.0000000003102407215</v>
      </c>
      <c r="D666" s="3"/>
      <c r="E666" s="3"/>
      <c r="F666" s="3"/>
      <c r="G666" s="3"/>
      <c r="H666" s="3"/>
      <c r="I666" s="3"/>
      <c r="J666" s="8"/>
      <c r="K666" s="3"/>
      <c r="L666" s="3"/>
      <c r="M666" s="3"/>
      <c r="N666" s="3"/>
      <c r="O666" s="3"/>
      <c r="P666" s="3"/>
      <c r="Q666" s="3"/>
      <c r="R666" s="3"/>
      <c r="S666" s="3"/>
      <c r="T666" s="3"/>
      <c r="U666" s="3"/>
      <c r="V666" s="3"/>
      <c r="W666" s="3"/>
      <c r="X666" s="3"/>
      <c r="Y666" s="3"/>
      <c r="Z666" s="3"/>
      <c r="AA666" s="3"/>
      <c r="AB666" s="3"/>
      <c r="AC666" s="3"/>
      <c r="AD666" s="3"/>
    </row>
    <row r="667">
      <c r="A667" s="55"/>
      <c r="B667" s="4" t="s">
        <v>77</v>
      </c>
      <c r="C667" s="46">
        <f>(E660-(E658*J662))-sum(C663:C666)</f>
        <v>0.05894888625</v>
      </c>
      <c r="D667" s="4" t="s">
        <v>77</v>
      </c>
      <c r="E667" s="45">
        <f>(E660-(J662*E658))-(sum(E663:E665))</f>
        <v>0.05915834817</v>
      </c>
      <c r="F667" s="8"/>
      <c r="G667" s="8"/>
      <c r="H667" s="4" t="s">
        <v>77</v>
      </c>
      <c r="I667" s="49">
        <f>(I662-(sum(I663:I665)*J552))</f>
        <v>-0.01008059551</v>
      </c>
      <c r="J667" s="3"/>
      <c r="K667" s="4" t="s">
        <v>77</v>
      </c>
      <c r="L667" s="49">
        <f>(L660-(sum(L663:L665)+($J662*L668)))</f>
        <v>0.05770015807</v>
      </c>
      <c r="M667" s="4" t="s">
        <v>77</v>
      </c>
      <c r="N667" s="49">
        <f>(N660-(sum(N663:N665)+($J662*N668)))</f>
        <v>0.05771847663</v>
      </c>
      <c r="O667" s="4" t="s">
        <v>77</v>
      </c>
      <c r="P667" s="49">
        <f>(P660-(sum(P663:P665)+($J662*P668)))</f>
        <v>0.0577367952</v>
      </c>
      <c r="Q667" s="4" t="s">
        <v>77</v>
      </c>
      <c r="R667" s="49">
        <f>(R660-(sum(R663:R665)+($J662*R668)))</f>
        <v>0.05775511377</v>
      </c>
      <c r="S667" s="4" t="s">
        <v>77</v>
      </c>
      <c r="T667" s="49">
        <f>(T660-(sum(T663:T665)+($J662*T668)))</f>
        <v>0.05777343234</v>
      </c>
      <c r="U667" s="4" t="s">
        <v>77</v>
      </c>
      <c r="V667" s="49">
        <f>(V660-(sum(V663:V665)+($J662*V668)))</f>
        <v>0.05779175091</v>
      </c>
      <c r="W667" s="4" t="s">
        <v>77</v>
      </c>
      <c r="X667" s="49">
        <f>(X660-(sum(X663:X665)+($J662*X668)))</f>
        <v>0.05781006948</v>
      </c>
      <c r="Y667" s="4" t="s">
        <v>77</v>
      </c>
      <c r="Z667" s="49">
        <f>(Z660-(sum(Z663:Z665)+($J662*Z668)))</f>
        <v>0.05782838805</v>
      </c>
      <c r="AA667" s="4" t="s">
        <v>77</v>
      </c>
      <c r="AB667" s="49">
        <f>(AB660-(sum(AB663:AB665)+($J662*AB668)))</f>
        <v>0.05784670662</v>
      </c>
      <c r="AC667" s="4" t="s">
        <v>77</v>
      </c>
      <c r="AD667" s="49">
        <f>(AD660-(sum(AD663:AD665)+($J662*AD668)))</f>
        <v>0.05787519677</v>
      </c>
    </row>
    <row r="668">
      <c r="A668" s="14">
        <f>A658+J662</f>
        <v>35730</v>
      </c>
      <c r="B668" s="8" t="s">
        <v>80</v>
      </c>
      <c r="C668" s="40">
        <f>($G$1*(((G663-G662)/G662)+1))</f>
        <v>0.0002618254545</v>
      </c>
      <c r="D668" s="8" t="s">
        <v>81</v>
      </c>
      <c r="E668" s="40">
        <f>$E$7</f>
        <v>0.00002618614835</v>
      </c>
      <c r="F668" s="3"/>
      <c r="G668" s="51"/>
      <c r="H668" s="3" t="s">
        <v>81</v>
      </c>
      <c r="I668" s="57">
        <f>$E$7</f>
        <v>0.00002618614835</v>
      </c>
      <c r="J668" s="60"/>
      <c r="K668" s="3" t="s">
        <v>81</v>
      </c>
      <c r="L668" s="120">
        <f>$E$7</f>
        <v>0.00002618614835</v>
      </c>
      <c r="M668" s="3" t="s">
        <v>81</v>
      </c>
      <c r="N668" s="120">
        <f>$E$7</f>
        <v>0.00002618614835</v>
      </c>
      <c r="O668" s="3" t="s">
        <v>81</v>
      </c>
      <c r="P668" s="120">
        <f>$E$7</f>
        <v>0.00002618614835</v>
      </c>
      <c r="Q668" s="3" t="s">
        <v>81</v>
      </c>
      <c r="R668" s="120">
        <f>$E$7</f>
        <v>0.00002618614835</v>
      </c>
      <c r="S668" s="3" t="s">
        <v>81</v>
      </c>
      <c r="T668" s="120">
        <f>$E$7</f>
        <v>0.00002618614835</v>
      </c>
      <c r="U668" s="3" t="s">
        <v>81</v>
      </c>
      <c r="V668" s="120">
        <f>$E$7</f>
        <v>0.00002618614835</v>
      </c>
      <c r="W668" s="3" t="s">
        <v>81</v>
      </c>
      <c r="X668" s="120">
        <f>$E$7</f>
        <v>0.00002618614835</v>
      </c>
      <c r="Y668" s="3" t="s">
        <v>81</v>
      </c>
      <c r="Z668" s="120">
        <f>$E$7</f>
        <v>0.00002618614835</v>
      </c>
      <c r="AA668" s="3" t="s">
        <v>81</v>
      </c>
      <c r="AB668" s="120">
        <f>$E$7</f>
        <v>0.00002618614835</v>
      </c>
      <c r="AC668" s="3" t="s">
        <v>81</v>
      </c>
      <c r="AD668" s="120">
        <f>$E$7</f>
        <v>0.00002618614835</v>
      </c>
    </row>
    <row r="669">
      <c r="B669" s="8" t="s">
        <v>82</v>
      </c>
      <c r="C669" s="40">
        <f>$G$1+((128*5E-11)*(G663-1))</f>
        <v>0.00002624014545</v>
      </c>
      <c r="D669" s="3"/>
      <c r="E669" s="3"/>
      <c r="F669" s="3"/>
      <c r="G669" s="3"/>
      <c r="H669" s="8"/>
      <c r="I669" s="3"/>
      <c r="J669" s="8"/>
      <c r="K669" s="8"/>
      <c r="L669" s="3"/>
      <c r="M669" s="8"/>
      <c r="N669" s="3"/>
      <c r="O669" s="8"/>
      <c r="P669" s="3"/>
      <c r="Q669" s="8"/>
      <c r="R669" s="3"/>
      <c r="S669" s="8"/>
      <c r="T669" s="3"/>
      <c r="U669" s="8"/>
      <c r="V669" s="3"/>
      <c r="W669" s="8"/>
      <c r="X669" s="3"/>
      <c r="Y669" s="8"/>
      <c r="Z669" s="3"/>
      <c r="AA669" s="8"/>
      <c r="AB669" s="3"/>
      <c r="AC669" s="8"/>
      <c r="AD669" s="3"/>
    </row>
    <row r="670">
      <c r="B670" s="4" t="s">
        <v>77</v>
      </c>
      <c r="C670" s="49">
        <f>C667-(sum(C668:C669))</f>
        <v>0.05866082065</v>
      </c>
      <c r="D670" s="4" t="s">
        <v>77</v>
      </c>
      <c r="E670" s="49">
        <f>E667-$E$7</f>
        <v>0.05913216202</v>
      </c>
      <c r="F670" s="8"/>
      <c r="G670" s="3"/>
      <c r="H670" s="61" t="s">
        <v>77</v>
      </c>
      <c r="I670" s="49">
        <f>I667-$E$7</f>
        <v>-0.01010678166</v>
      </c>
      <c r="J670" s="60">
        <f>I670-(I668*42)</f>
        <v>-0.01120659989</v>
      </c>
      <c r="K670" s="61" t="s">
        <v>77</v>
      </c>
      <c r="L670" s="49">
        <f>L667-$E$7</f>
        <v>0.05767397192</v>
      </c>
      <c r="M670" s="61" t="s">
        <v>77</v>
      </c>
      <c r="N670" s="49">
        <f>N667-$E$7</f>
        <v>0.05769229049</v>
      </c>
      <c r="O670" s="61" t="s">
        <v>77</v>
      </c>
      <c r="P670" s="49">
        <f>P667-$E$7</f>
        <v>0.05771060906</v>
      </c>
      <c r="Q670" s="61" t="s">
        <v>77</v>
      </c>
      <c r="R670" s="49">
        <f>R667-$E$7</f>
        <v>0.05772892762</v>
      </c>
      <c r="S670" s="61" t="s">
        <v>77</v>
      </c>
      <c r="T670" s="49">
        <f>T667-$E$7</f>
        <v>0.05774724619</v>
      </c>
      <c r="U670" s="61" t="s">
        <v>77</v>
      </c>
      <c r="V670" s="49">
        <f>V667-$E$7</f>
        <v>0.05776556476</v>
      </c>
      <c r="W670" s="61" t="s">
        <v>77</v>
      </c>
      <c r="X670" s="49">
        <f>X667-$E$7</f>
        <v>0.05778388333</v>
      </c>
      <c r="Y670" s="61" t="s">
        <v>77</v>
      </c>
      <c r="Z670" s="49">
        <f>Z667-$E$7</f>
        <v>0.0578022019</v>
      </c>
      <c r="AA670" s="61" t="s">
        <v>77</v>
      </c>
      <c r="AB670" s="49">
        <f>AB667-$E$7</f>
        <v>0.05782052047</v>
      </c>
      <c r="AC670" s="61" t="s">
        <v>77</v>
      </c>
      <c r="AD670" s="49">
        <f>AD667-$E$7</f>
        <v>0.05784901062</v>
      </c>
    </row>
    <row r="671">
      <c r="J671" s="24" t="s">
        <v>86</v>
      </c>
      <c r="K671" s="24">
        <f>G662+K661</f>
        <v>191</v>
      </c>
    </row>
    <row r="672">
      <c r="A672" s="3"/>
      <c r="B672" s="35" t="s">
        <v>64</v>
      </c>
      <c r="C672" s="3"/>
      <c r="D672" s="4" t="s">
        <v>65</v>
      </c>
      <c r="E672" s="54"/>
      <c r="F672" s="3" t="s">
        <v>70</v>
      </c>
      <c r="G672" s="16">
        <f>1</f>
        <v>1</v>
      </c>
      <c r="H672" s="61" t="s">
        <v>124</v>
      </c>
      <c r="I672" s="60">
        <f>C670-(J672*sum(C668:C669))</f>
        <v>0.0004715694502</v>
      </c>
      <c r="J672" s="66">
        <v>202.0</v>
      </c>
      <c r="K672" s="61" t="s">
        <v>122</v>
      </c>
      <c r="L672" s="3"/>
      <c r="M672" s="61" t="s">
        <v>121</v>
      </c>
      <c r="N672" s="3"/>
      <c r="O672" s="61" t="s">
        <v>112</v>
      </c>
      <c r="P672" s="3"/>
      <c r="Q672" s="61" t="s">
        <v>111</v>
      </c>
      <c r="R672" s="3"/>
      <c r="S672" s="61" t="s">
        <v>110</v>
      </c>
      <c r="T672" s="3"/>
      <c r="U672" s="61" t="s">
        <v>109</v>
      </c>
      <c r="V672" s="3"/>
      <c r="W672" s="61" t="s">
        <v>108</v>
      </c>
      <c r="X672" s="3"/>
      <c r="Y672" s="61" t="s">
        <v>107</v>
      </c>
      <c r="Z672" s="3"/>
      <c r="AA672" s="61" t="s">
        <v>105</v>
      </c>
      <c r="AB672" s="3"/>
      <c r="AC672" s="61" t="s">
        <v>84</v>
      </c>
      <c r="AD672" s="3"/>
    </row>
    <row r="673">
      <c r="A673" s="3"/>
      <c r="B673" s="8" t="s">
        <v>69</v>
      </c>
      <c r="C673" s="40">
        <f>$G$1</f>
        <v>0.00002618254545</v>
      </c>
      <c r="D673" s="8" t="s">
        <v>69</v>
      </c>
      <c r="E673" s="99">
        <f>$E$2</f>
        <v>0.00002618254545</v>
      </c>
      <c r="F673" s="3" t="s">
        <v>73</v>
      </c>
      <c r="G673" s="16">
        <f>200-K671</f>
        <v>9</v>
      </c>
      <c r="H673" s="3" t="s">
        <v>69</v>
      </c>
      <c r="I673" s="57">
        <f>$E$2</f>
        <v>0.00002618254545</v>
      </c>
      <c r="J673" s="3"/>
      <c r="K673" s="3" t="s">
        <v>69</v>
      </c>
      <c r="L673" s="120">
        <f>$E$2</f>
        <v>0.00002618254545</v>
      </c>
      <c r="M673" s="3" t="s">
        <v>69</v>
      </c>
      <c r="N673" s="120">
        <f>$E$2</f>
        <v>0.00002618254545</v>
      </c>
      <c r="O673" s="3" t="s">
        <v>69</v>
      </c>
      <c r="P673" s="120">
        <f>$E$2</f>
        <v>0.00002618254545</v>
      </c>
      <c r="Q673" s="3" t="s">
        <v>69</v>
      </c>
      <c r="R673" s="120">
        <f>$E$2</f>
        <v>0.00002618254545</v>
      </c>
      <c r="S673" s="3" t="s">
        <v>69</v>
      </c>
      <c r="T673" s="120">
        <f>$E$2</f>
        <v>0.00002618254545</v>
      </c>
      <c r="U673" s="3" t="s">
        <v>69</v>
      </c>
      <c r="V673" s="120">
        <f>$E$2</f>
        <v>0.00002618254545</v>
      </c>
      <c r="W673" s="3" t="s">
        <v>69</v>
      </c>
      <c r="X673" s="120">
        <f>$E$2</f>
        <v>0.00002618254545</v>
      </c>
      <c r="Y673" s="3" t="s">
        <v>69</v>
      </c>
      <c r="Z673" s="120">
        <f>$E$2</f>
        <v>0.00002618254545</v>
      </c>
      <c r="AA673" s="3" t="s">
        <v>69</v>
      </c>
      <c r="AB673" s="120">
        <f>$E$2</f>
        <v>0.00002618254545</v>
      </c>
      <c r="AC673" s="3" t="s">
        <v>69</v>
      </c>
      <c r="AD673" s="120">
        <f>$E$2</f>
        <v>0.00002618254545</v>
      </c>
    </row>
    <row r="674">
      <c r="A674" s="3"/>
      <c r="B674" s="8" t="s">
        <v>72</v>
      </c>
      <c r="C674" s="40">
        <f>($G$1*((G673-G672)/G672))*$G$5</f>
        <v>0.000000001240962886</v>
      </c>
      <c r="D674" s="8" t="s">
        <v>72</v>
      </c>
      <c r="E674" s="99">
        <f>$E$3</f>
        <v>0.0000000001551203607</v>
      </c>
      <c r="F674" s="53" t="s">
        <v>75</v>
      </c>
      <c r="G674" s="80">
        <f>sum(C673:C676)+sum(C678:C679)</f>
        <v>0.0004975211148</v>
      </c>
      <c r="H674" s="3" t="s">
        <v>72</v>
      </c>
      <c r="I674" s="57">
        <f>$E$3</f>
        <v>0.0000000001551203607</v>
      </c>
      <c r="J674" s="3"/>
      <c r="K674" s="3" t="s">
        <v>72</v>
      </c>
      <c r="L674" s="120">
        <f>$E$3</f>
        <v>0.0000000001551203607</v>
      </c>
      <c r="M674" s="3" t="s">
        <v>72</v>
      </c>
      <c r="N674" s="120">
        <f>$E$3</f>
        <v>0.0000000001551203607</v>
      </c>
      <c r="O674" s="3" t="s">
        <v>72</v>
      </c>
      <c r="P674" s="120">
        <f>$E$3</f>
        <v>0.0000000001551203607</v>
      </c>
      <c r="Q674" s="3" t="s">
        <v>72</v>
      </c>
      <c r="R674" s="120">
        <f>$E$3</f>
        <v>0.0000000001551203607</v>
      </c>
      <c r="S674" s="3" t="s">
        <v>72</v>
      </c>
      <c r="T674" s="120">
        <f>$E$3</f>
        <v>0.0000000001551203607</v>
      </c>
      <c r="U674" s="3" t="s">
        <v>72</v>
      </c>
      <c r="V674" s="120">
        <f>$E$3</f>
        <v>0.0000000001551203607</v>
      </c>
      <c r="W674" s="3" t="s">
        <v>72</v>
      </c>
      <c r="X674" s="120">
        <f>$E$3</f>
        <v>0.0000000001551203607</v>
      </c>
      <c r="Y674" s="3" t="s">
        <v>72</v>
      </c>
      <c r="Z674" s="120">
        <f>$E$3</f>
        <v>0.0000000001551203607</v>
      </c>
      <c r="AA674" s="3" t="s">
        <v>72</v>
      </c>
      <c r="AB674" s="120">
        <f>$E$3</f>
        <v>0.0000000001551203607</v>
      </c>
      <c r="AC674" s="3" t="s">
        <v>72</v>
      </c>
      <c r="AD674" s="120">
        <f>$E$3</f>
        <v>0.0000000001551203607</v>
      </c>
    </row>
    <row r="675">
      <c r="A675" s="3"/>
      <c r="B675" s="8" t="s">
        <v>74</v>
      </c>
      <c r="C675" s="40">
        <f>($G$1*((G673-G672)/G672))</f>
        <v>0.0002094603636</v>
      </c>
      <c r="D675" s="8" t="s">
        <v>74</v>
      </c>
      <c r="E675" s="40">
        <f>$G$1</f>
        <v>0.00002618254545</v>
      </c>
      <c r="F675" s="3"/>
      <c r="G675" s="3"/>
      <c r="H675" s="3" t="s">
        <v>74</v>
      </c>
      <c r="I675" s="57">
        <f>$G$1</f>
        <v>0.00002618254545</v>
      </c>
      <c r="J675" s="3"/>
      <c r="K675" s="3" t="s">
        <v>74</v>
      </c>
      <c r="L675" s="120">
        <f>$G$1</f>
        <v>0.00002618254545</v>
      </c>
      <c r="M675" s="3" t="s">
        <v>74</v>
      </c>
      <c r="N675" s="120">
        <f>$G$1</f>
        <v>0.00002618254545</v>
      </c>
      <c r="O675" s="3" t="s">
        <v>74</v>
      </c>
      <c r="P675" s="120">
        <f>$G$1</f>
        <v>0.00002618254545</v>
      </c>
      <c r="Q675" s="3" t="s">
        <v>74</v>
      </c>
      <c r="R675" s="120">
        <f>$G$1</f>
        <v>0.00002618254545</v>
      </c>
      <c r="S675" s="3" t="s">
        <v>74</v>
      </c>
      <c r="T675" s="120">
        <f>$G$1</f>
        <v>0.00002618254545</v>
      </c>
      <c r="U675" s="3" t="s">
        <v>74</v>
      </c>
      <c r="V675" s="120">
        <f>$G$1</f>
        <v>0.00002618254545</v>
      </c>
      <c r="W675" s="3" t="s">
        <v>74</v>
      </c>
      <c r="X675" s="120">
        <f>$G$1</f>
        <v>0.00002618254545</v>
      </c>
      <c r="Y675" s="3" t="s">
        <v>74</v>
      </c>
      <c r="Z675" s="120">
        <f>$G$1</f>
        <v>0.00002618254545</v>
      </c>
      <c r="AA675" s="3" t="s">
        <v>74</v>
      </c>
      <c r="AB675" s="120">
        <f>$G$1</f>
        <v>0.00002618254545</v>
      </c>
      <c r="AC675" s="3" t="s">
        <v>74</v>
      </c>
      <c r="AD675" s="120">
        <f>$G$1</f>
        <v>0.00002618254545</v>
      </c>
    </row>
    <row r="676">
      <c r="A676" s="3"/>
      <c r="B676" s="8" t="s">
        <v>76</v>
      </c>
      <c r="C676" s="40">
        <f>$C$5</f>
        <v>0.0000000003102407215</v>
      </c>
      <c r="D676" s="3"/>
      <c r="E676" s="3"/>
      <c r="F676" s="3"/>
      <c r="G676" s="3"/>
      <c r="H676" s="3"/>
      <c r="I676" s="3"/>
      <c r="J676" s="3"/>
      <c r="K676" s="3"/>
      <c r="L676" s="3"/>
      <c r="M676" s="3"/>
      <c r="N676" s="3"/>
      <c r="O676" s="3"/>
      <c r="P676" s="3"/>
      <c r="Q676" s="3"/>
      <c r="R676" s="3"/>
      <c r="S676" s="3"/>
      <c r="T676" s="3"/>
      <c r="U676" s="3"/>
      <c r="V676" s="3"/>
      <c r="W676" s="3"/>
      <c r="X676" s="3"/>
      <c r="Y676" s="3"/>
      <c r="Z676" s="3"/>
      <c r="AA676" s="3"/>
      <c r="AB676" s="3"/>
      <c r="AC676" s="3"/>
      <c r="AD676" s="3"/>
    </row>
    <row r="677">
      <c r="A677" s="3"/>
      <c r="B677" s="4" t="s">
        <v>77</v>
      </c>
      <c r="C677" s="46">
        <f>(E670-(E668*J672))-sum(C673:C676)</f>
        <v>0.05360691559</v>
      </c>
      <c r="D677" s="4" t="s">
        <v>77</v>
      </c>
      <c r="E677" s="45">
        <f>(E670-(J672*E668))-(sum(E673:E675))</f>
        <v>0.0537901948</v>
      </c>
      <c r="F677" s="3"/>
      <c r="G677" s="3"/>
      <c r="H677" s="61" t="s">
        <v>77</v>
      </c>
      <c r="I677" s="49">
        <f>(I672-(sum(I673:I675)*J562))</f>
        <v>-0.01010621025</v>
      </c>
      <c r="J677" s="3"/>
      <c r="K677" s="61" t="s">
        <v>77</v>
      </c>
      <c r="L677" s="49">
        <f>(L670-(sum(L673:L675)+($J672*L678)))</f>
        <v>0.0523320047</v>
      </c>
      <c r="M677" s="61" t="s">
        <v>77</v>
      </c>
      <c r="N677" s="49">
        <f>(N670-(sum(N673:N675)+($J672*N678)))</f>
        <v>0.05235032327</v>
      </c>
      <c r="O677" s="61" t="s">
        <v>77</v>
      </c>
      <c r="P677" s="49">
        <f>(P670-(sum(P673:P675)+($J672*P678)))</f>
        <v>0.05236864184</v>
      </c>
      <c r="Q677" s="61" t="s">
        <v>77</v>
      </c>
      <c r="R677" s="49">
        <f>(R670-(sum(R673:R675)+($J672*R678)))</f>
        <v>0.05238696041</v>
      </c>
      <c r="S677" s="61" t="s">
        <v>77</v>
      </c>
      <c r="T677" s="49">
        <f>(T670-(sum(T673:T675)+($J672*T678)))</f>
        <v>0.05240527898</v>
      </c>
      <c r="U677" s="61" t="s">
        <v>77</v>
      </c>
      <c r="V677" s="49">
        <f>(V670-(sum(V673:V675)+($J672*V678)))</f>
        <v>0.05242359755</v>
      </c>
      <c r="W677" s="61" t="s">
        <v>77</v>
      </c>
      <c r="X677" s="49">
        <f>(X670-(sum(X673:X675)+($J672*X678)))</f>
        <v>0.05244191612</v>
      </c>
      <c r="Y677" s="61" t="s">
        <v>77</v>
      </c>
      <c r="Z677" s="49">
        <f>(Z670-(sum(Z673:Z675)+($J672*Z678)))</f>
        <v>0.05246023469</v>
      </c>
      <c r="AA677" s="61" t="s">
        <v>77</v>
      </c>
      <c r="AB677" s="49">
        <f>(AB670-(sum(AB673:AB675)+($J672*AB678)))</f>
        <v>0.05247855326</v>
      </c>
      <c r="AC677" s="61" t="s">
        <v>77</v>
      </c>
      <c r="AD677" s="49">
        <f>(AD670-(sum(AD673:AD675)+($J672*AD678)))</f>
        <v>0.05250704341</v>
      </c>
    </row>
    <row r="678">
      <c r="A678" s="60">
        <f>A668+J672</f>
        <v>35932</v>
      </c>
      <c r="B678" s="8" t="s">
        <v>80</v>
      </c>
      <c r="C678" s="40">
        <f>($G$1*(((G673-G672)/G672)+1))</f>
        <v>0.0002356429091</v>
      </c>
      <c r="D678" s="8" t="s">
        <v>81</v>
      </c>
      <c r="E678" s="40">
        <f>$E$7</f>
        <v>0.00002618614835</v>
      </c>
      <c r="F678" s="3"/>
      <c r="G678" s="67"/>
      <c r="H678" s="3" t="s">
        <v>81</v>
      </c>
      <c r="I678" s="57">
        <f>$E$7</f>
        <v>0.00002618614835</v>
      </c>
      <c r="J678" s="3"/>
      <c r="K678" s="3" t="s">
        <v>81</v>
      </c>
      <c r="L678" s="120">
        <f>$E$7</f>
        <v>0.00002618614835</v>
      </c>
      <c r="M678" s="3" t="s">
        <v>81</v>
      </c>
      <c r="N678" s="120">
        <f>$E$7</f>
        <v>0.00002618614835</v>
      </c>
      <c r="O678" s="3" t="s">
        <v>81</v>
      </c>
      <c r="P678" s="120">
        <f>$E$7</f>
        <v>0.00002618614835</v>
      </c>
      <c r="Q678" s="3" t="s">
        <v>81</v>
      </c>
      <c r="R678" s="120">
        <f>$E$7</f>
        <v>0.00002618614835</v>
      </c>
      <c r="S678" s="3" t="s">
        <v>81</v>
      </c>
      <c r="T678" s="120">
        <f>$E$7</f>
        <v>0.00002618614835</v>
      </c>
      <c r="U678" s="3" t="s">
        <v>81</v>
      </c>
      <c r="V678" s="120">
        <f>$E$7</f>
        <v>0.00002618614835</v>
      </c>
      <c r="W678" s="3" t="s">
        <v>81</v>
      </c>
      <c r="X678" s="120">
        <f>$E$7</f>
        <v>0.00002618614835</v>
      </c>
      <c r="Y678" s="3" t="s">
        <v>81</v>
      </c>
      <c r="Z678" s="120">
        <f>$E$7</f>
        <v>0.00002618614835</v>
      </c>
      <c r="AA678" s="3" t="s">
        <v>81</v>
      </c>
      <c r="AB678" s="120">
        <f>$E$7</f>
        <v>0.00002618614835</v>
      </c>
      <c r="AC678" s="3" t="s">
        <v>81</v>
      </c>
      <c r="AD678" s="120">
        <f>$E$7</f>
        <v>0.00002618614835</v>
      </c>
    </row>
    <row r="679">
      <c r="A679" s="3"/>
      <c r="B679" s="8" t="s">
        <v>82</v>
      </c>
      <c r="C679" s="40">
        <f>$G$1+((128*5E-11)*(G673-1))</f>
        <v>0.00002623374545</v>
      </c>
      <c r="D679" s="3"/>
      <c r="E679" s="3"/>
      <c r="F679" s="3"/>
      <c r="G679" s="3"/>
      <c r="H679" s="3"/>
      <c r="I679" s="3"/>
      <c r="J679" s="3"/>
      <c r="K679" s="3"/>
      <c r="L679" s="3"/>
      <c r="M679" s="3"/>
      <c r="N679" s="3"/>
      <c r="O679" s="3"/>
      <c r="P679" s="3"/>
      <c r="Q679" s="3"/>
      <c r="R679" s="3"/>
      <c r="S679" s="3"/>
      <c r="T679" s="3"/>
      <c r="U679" s="3"/>
      <c r="V679" s="3"/>
      <c r="W679" s="3"/>
      <c r="X679" s="3"/>
      <c r="Y679" s="3"/>
      <c r="Z679" s="3"/>
      <c r="AA679" s="3"/>
      <c r="AB679" s="3"/>
      <c r="AC679" s="3"/>
      <c r="AD679" s="3"/>
    </row>
    <row r="680">
      <c r="A680" s="3"/>
      <c r="B680" s="4" t="s">
        <v>77</v>
      </c>
      <c r="C680" s="49">
        <f>C677-(sum(C678:C679))</f>
        <v>0.05334503893</v>
      </c>
      <c r="D680" s="4" t="s">
        <v>77</v>
      </c>
      <c r="E680" s="49">
        <f>E677-$E$7</f>
        <v>0.05376400865</v>
      </c>
      <c r="F680" s="3"/>
      <c r="G680" s="3"/>
      <c r="H680" s="61" t="s">
        <v>77</v>
      </c>
      <c r="I680" s="49">
        <f>I677-$E$7</f>
        <v>-0.0101323964</v>
      </c>
      <c r="J680" s="60">
        <f>I680-(I678*42)</f>
        <v>-0.01123221463</v>
      </c>
      <c r="K680" s="61" t="s">
        <v>77</v>
      </c>
      <c r="L680" s="49">
        <f>L677-$E$7</f>
        <v>0.05230581855</v>
      </c>
      <c r="M680" s="61" t="s">
        <v>77</v>
      </c>
      <c r="N680" s="49">
        <f>N677-$E$7</f>
        <v>0.05232413712</v>
      </c>
      <c r="O680" s="61" t="s">
        <v>77</v>
      </c>
      <c r="P680" s="49">
        <f>P677-$E$7</f>
        <v>0.05234245569</v>
      </c>
      <c r="Q680" s="61" t="s">
        <v>77</v>
      </c>
      <c r="R680" s="49">
        <f>R677-$E$7</f>
        <v>0.05236077426</v>
      </c>
      <c r="S680" s="61" t="s">
        <v>77</v>
      </c>
      <c r="T680" s="49">
        <f>T677-$E$7</f>
        <v>0.05237909283</v>
      </c>
      <c r="U680" s="61" t="s">
        <v>77</v>
      </c>
      <c r="V680" s="49">
        <f>V677-$E$7</f>
        <v>0.0523974114</v>
      </c>
      <c r="W680" s="61" t="s">
        <v>77</v>
      </c>
      <c r="X680" s="49">
        <f>X677-$E$7</f>
        <v>0.05241572997</v>
      </c>
      <c r="Y680" s="61" t="s">
        <v>77</v>
      </c>
      <c r="Z680" s="49">
        <f>Z677-$E$7</f>
        <v>0.05243404854</v>
      </c>
      <c r="AA680" s="61" t="s">
        <v>77</v>
      </c>
      <c r="AB680" s="49">
        <f>AB677-$E$7</f>
        <v>0.05245236711</v>
      </c>
      <c r="AC680" s="61" t="s">
        <v>77</v>
      </c>
      <c r="AD680" s="49">
        <f>AD677-$E$7</f>
        <v>0.05248085726</v>
      </c>
    </row>
    <row r="681">
      <c r="A681" s="3"/>
      <c r="B681" s="3"/>
      <c r="C681" s="3"/>
      <c r="D681" s="3"/>
      <c r="E681" s="3"/>
      <c r="F681" s="3"/>
      <c r="G681" s="3"/>
      <c r="H681" s="3"/>
      <c r="I681" s="3"/>
      <c r="J681" s="3" t="s">
        <v>86</v>
      </c>
      <c r="K681" s="60">
        <f>G672+K671</f>
        <v>192</v>
      </c>
      <c r="L681" s="3"/>
      <c r="M681" s="3"/>
      <c r="N681" s="3"/>
      <c r="O681" s="3"/>
      <c r="P681" s="3"/>
      <c r="Q681" s="3"/>
      <c r="R681" s="3"/>
      <c r="S681" s="3"/>
      <c r="T681" s="3"/>
      <c r="U681" s="3"/>
      <c r="V681" s="3"/>
      <c r="W681" s="3"/>
      <c r="X681" s="3"/>
      <c r="Y681" s="3"/>
      <c r="Z681" s="3"/>
      <c r="AA681" s="3"/>
      <c r="AB681" s="3"/>
      <c r="AC681" s="3"/>
      <c r="AD681" s="3"/>
    </row>
    <row r="682">
      <c r="A682" s="3"/>
      <c r="B682" s="35" t="s">
        <v>64</v>
      </c>
      <c r="C682" s="3"/>
      <c r="D682" s="4" t="s">
        <v>65</v>
      </c>
      <c r="E682" s="54"/>
      <c r="F682" s="3" t="s">
        <v>70</v>
      </c>
      <c r="G682" s="16">
        <f>1</f>
        <v>1</v>
      </c>
      <c r="H682" s="61" t="s">
        <v>124</v>
      </c>
      <c r="I682" s="60">
        <f>C680-(J682*sum(C678:C679))</f>
        <v>0.0004459547161</v>
      </c>
      <c r="J682" s="66">
        <v>202.0</v>
      </c>
      <c r="K682" s="61" t="s">
        <v>122</v>
      </c>
      <c r="L682" s="3"/>
      <c r="M682" s="61" t="s">
        <v>121</v>
      </c>
      <c r="N682" s="3"/>
      <c r="O682" s="61" t="s">
        <v>112</v>
      </c>
      <c r="P682" s="3"/>
      <c r="Q682" s="61" t="s">
        <v>111</v>
      </c>
      <c r="R682" s="3"/>
      <c r="S682" s="61" t="s">
        <v>110</v>
      </c>
      <c r="T682" s="3"/>
      <c r="U682" s="61" t="s">
        <v>109</v>
      </c>
      <c r="V682" s="3"/>
      <c r="W682" s="61" t="s">
        <v>108</v>
      </c>
      <c r="X682" s="3"/>
      <c r="Y682" s="61" t="s">
        <v>107</v>
      </c>
      <c r="Z682" s="3"/>
      <c r="AA682" s="61" t="s">
        <v>105</v>
      </c>
      <c r="AB682" s="3"/>
      <c r="AC682" s="61" t="s">
        <v>84</v>
      </c>
      <c r="AD682" s="3"/>
    </row>
    <row r="683">
      <c r="A683" s="3"/>
      <c r="B683" s="8" t="s">
        <v>69</v>
      </c>
      <c r="C683" s="40">
        <f>$G$1</f>
        <v>0.00002618254545</v>
      </c>
      <c r="D683" s="8" t="s">
        <v>69</v>
      </c>
      <c r="E683" s="99">
        <f>$E$2</f>
        <v>0.00002618254545</v>
      </c>
      <c r="F683" s="3" t="s">
        <v>73</v>
      </c>
      <c r="G683" s="16">
        <f>200-K681</f>
        <v>8</v>
      </c>
      <c r="H683" s="3" t="s">
        <v>69</v>
      </c>
      <c r="I683" s="57">
        <f>$E$2</f>
        <v>0.00002618254545</v>
      </c>
      <c r="J683" s="3"/>
      <c r="K683" s="3" t="s">
        <v>69</v>
      </c>
      <c r="L683" s="120">
        <f>$E$2</f>
        <v>0.00002618254545</v>
      </c>
      <c r="M683" s="3" t="s">
        <v>69</v>
      </c>
      <c r="N683" s="120">
        <f>$E$2</f>
        <v>0.00002618254545</v>
      </c>
      <c r="O683" s="3" t="s">
        <v>69</v>
      </c>
      <c r="P683" s="120">
        <f>$E$2</f>
        <v>0.00002618254545</v>
      </c>
      <c r="Q683" s="3" t="s">
        <v>69</v>
      </c>
      <c r="R683" s="120">
        <f>$E$2</f>
        <v>0.00002618254545</v>
      </c>
      <c r="S683" s="3" t="s">
        <v>69</v>
      </c>
      <c r="T683" s="120">
        <f>$E$2</f>
        <v>0.00002618254545</v>
      </c>
      <c r="U683" s="3" t="s">
        <v>69</v>
      </c>
      <c r="V683" s="120">
        <f>$E$2</f>
        <v>0.00002618254545</v>
      </c>
      <c r="W683" s="3" t="s">
        <v>69</v>
      </c>
      <c r="X683" s="120">
        <f>$E$2</f>
        <v>0.00002618254545</v>
      </c>
      <c r="Y683" s="3" t="s">
        <v>69</v>
      </c>
      <c r="Z683" s="120">
        <f>$E$2</f>
        <v>0.00002618254545</v>
      </c>
      <c r="AA683" s="3" t="s">
        <v>69</v>
      </c>
      <c r="AB683" s="120">
        <f>$E$2</f>
        <v>0.00002618254545</v>
      </c>
      <c r="AC683" s="3" t="s">
        <v>69</v>
      </c>
      <c r="AD683" s="120">
        <f>$E$2</f>
        <v>0.00002618254545</v>
      </c>
    </row>
    <row r="684">
      <c r="A684" s="3"/>
      <c r="B684" s="8" t="s">
        <v>72</v>
      </c>
      <c r="C684" s="40">
        <f>($G$1*((G683-G682)/G682))*$G$5</f>
        <v>0.000000001085842525</v>
      </c>
      <c r="D684" s="8" t="s">
        <v>72</v>
      </c>
      <c r="E684" s="99">
        <f>$E$3</f>
        <v>0.0000000001551203607</v>
      </c>
      <c r="F684" s="53" t="s">
        <v>75</v>
      </c>
      <c r="G684" s="80">
        <f>sum(C683:C686)+sum(C688:C689)</f>
        <v>0.0004451494688</v>
      </c>
      <c r="H684" s="3" t="s">
        <v>72</v>
      </c>
      <c r="I684" s="57">
        <f>$E$3</f>
        <v>0.0000000001551203607</v>
      </c>
      <c r="J684" s="3"/>
      <c r="K684" s="3" t="s">
        <v>72</v>
      </c>
      <c r="L684" s="120">
        <f>$E$3</f>
        <v>0.0000000001551203607</v>
      </c>
      <c r="M684" s="3" t="s">
        <v>72</v>
      </c>
      <c r="N684" s="120">
        <f>$E$3</f>
        <v>0.0000000001551203607</v>
      </c>
      <c r="O684" s="3" t="s">
        <v>72</v>
      </c>
      <c r="P684" s="120">
        <f>$E$3</f>
        <v>0.0000000001551203607</v>
      </c>
      <c r="Q684" s="3" t="s">
        <v>72</v>
      </c>
      <c r="R684" s="120">
        <f>$E$3</f>
        <v>0.0000000001551203607</v>
      </c>
      <c r="S684" s="3" t="s">
        <v>72</v>
      </c>
      <c r="T684" s="120">
        <f>$E$3</f>
        <v>0.0000000001551203607</v>
      </c>
      <c r="U684" s="3" t="s">
        <v>72</v>
      </c>
      <c r="V684" s="120">
        <f>$E$3</f>
        <v>0.0000000001551203607</v>
      </c>
      <c r="W684" s="3" t="s">
        <v>72</v>
      </c>
      <c r="X684" s="120">
        <f>$E$3</f>
        <v>0.0000000001551203607</v>
      </c>
      <c r="Y684" s="3" t="s">
        <v>72</v>
      </c>
      <c r="Z684" s="120">
        <f>$E$3</f>
        <v>0.0000000001551203607</v>
      </c>
      <c r="AA684" s="3" t="s">
        <v>72</v>
      </c>
      <c r="AB684" s="120">
        <f>$E$3</f>
        <v>0.0000000001551203607</v>
      </c>
      <c r="AC684" s="3" t="s">
        <v>72</v>
      </c>
      <c r="AD684" s="120">
        <f>$E$3</f>
        <v>0.0000000001551203607</v>
      </c>
    </row>
    <row r="685">
      <c r="A685" s="3"/>
      <c r="B685" s="8" t="s">
        <v>74</v>
      </c>
      <c r="C685" s="40">
        <f>($G$1*((G683-G682)/G682))</f>
        <v>0.0001832778182</v>
      </c>
      <c r="D685" s="8" t="s">
        <v>74</v>
      </c>
      <c r="E685" s="40">
        <f>$G$1</f>
        <v>0.00002618254545</v>
      </c>
      <c r="F685" s="3"/>
      <c r="G685" s="3"/>
      <c r="H685" s="3" t="s">
        <v>74</v>
      </c>
      <c r="I685" s="57">
        <f>$G$1</f>
        <v>0.00002618254545</v>
      </c>
      <c r="J685" s="3"/>
      <c r="K685" s="3" t="s">
        <v>74</v>
      </c>
      <c r="L685" s="120">
        <f>$G$1</f>
        <v>0.00002618254545</v>
      </c>
      <c r="M685" s="3" t="s">
        <v>74</v>
      </c>
      <c r="N685" s="120">
        <f>$G$1</f>
        <v>0.00002618254545</v>
      </c>
      <c r="O685" s="3" t="s">
        <v>74</v>
      </c>
      <c r="P685" s="120">
        <f>$G$1</f>
        <v>0.00002618254545</v>
      </c>
      <c r="Q685" s="3" t="s">
        <v>74</v>
      </c>
      <c r="R685" s="120">
        <f>$G$1</f>
        <v>0.00002618254545</v>
      </c>
      <c r="S685" s="3" t="s">
        <v>74</v>
      </c>
      <c r="T685" s="120">
        <f>$G$1</f>
        <v>0.00002618254545</v>
      </c>
      <c r="U685" s="3" t="s">
        <v>74</v>
      </c>
      <c r="V685" s="120">
        <f>$G$1</f>
        <v>0.00002618254545</v>
      </c>
      <c r="W685" s="3" t="s">
        <v>74</v>
      </c>
      <c r="X685" s="120">
        <f>$G$1</f>
        <v>0.00002618254545</v>
      </c>
      <c r="Y685" s="3" t="s">
        <v>74</v>
      </c>
      <c r="Z685" s="120">
        <f>$G$1</f>
        <v>0.00002618254545</v>
      </c>
      <c r="AA685" s="3" t="s">
        <v>74</v>
      </c>
      <c r="AB685" s="120">
        <f>$G$1</f>
        <v>0.00002618254545</v>
      </c>
      <c r="AC685" s="3" t="s">
        <v>74</v>
      </c>
      <c r="AD685" s="120">
        <f>$G$1</f>
        <v>0.00002618254545</v>
      </c>
    </row>
    <row r="686">
      <c r="A686" s="3"/>
      <c r="B686" s="8" t="s">
        <v>76</v>
      </c>
      <c r="C686" s="40">
        <f>$C$5</f>
        <v>0.0000000003102407215</v>
      </c>
      <c r="D686" s="3"/>
      <c r="E686" s="3"/>
      <c r="F686" s="3"/>
      <c r="G686" s="3"/>
      <c r="H686" s="3"/>
      <c r="I686" s="3"/>
      <c r="J686" s="3"/>
      <c r="K686" s="3"/>
      <c r="L686" s="3"/>
      <c r="M686" s="3"/>
      <c r="N686" s="3"/>
      <c r="O686" s="3"/>
      <c r="P686" s="3"/>
      <c r="Q686" s="3"/>
      <c r="R686" s="3"/>
      <c r="S686" s="3"/>
      <c r="T686" s="3"/>
      <c r="U686" s="3"/>
      <c r="V686" s="3"/>
      <c r="W686" s="3"/>
      <c r="X686" s="3"/>
      <c r="Y686" s="3"/>
      <c r="Z686" s="3"/>
      <c r="AA686" s="3"/>
      <c r="AB686" s="3"/>
      <c r="AC686" s="3"/>
      <c r="AD686" s="3"/>
    </row>
    <row r="687">
      <c r="A687" s="3"/>
      <c r="B687" s="4" t="s">
        <v>77</v>
      </c>
      <c r="C687" s="46">
        <f>(E680-(E678*J682))-sum(C683:C686)</f>
        <v>0.04826494493</v>
      </c>
      <c r="D687" s="4" t="s">
        <v>77</v>
      </c>
      <c r="E687" s="45">
        <f>(E680-(J682*E678))-(sum(E683:E685))</f>
        <v>0.04842204144</v>
      </c>
      <c r="F687" s="3"/>
      <c r="G687" s="3"/>
      <c r="H687" s="61" t="s">
        <v>77</v>
      </c>
      <c r="I687" s="49">
        <f>(I682-(sum(I683:I685)*J572))</f>
        <v>-0.01013182498</v>
      </c>
      <c r="J687" s="3"/>
      <c r="K687" s="61" t="s">
        <v>77</v>
      </c>
      <c r="L687" s="49">
        <f>(L680-(sum(L683:L685)+($J682*L688)))</f>
        <v>0.04696385134</v>
      </c>
      <c r="M687" s="61" t="s">
        <v>77</v>
      </c>
      <c r="N687" s="49">
        <f>(N680-(sum(N683:N685)+($J682*N688)))</f>
        <v>0.04698216991</v>
      </c>
      <c r="O687" s="61" t="s">
        <v>77</v>
      </c>
      <c r="P687" s="49">
        <f>(P680-(sum(P683:P685)+($J682*P688)))</f>
        <v>0.04700048848</v>
      </c>
      <c r="Q687" s="61" t="s">
        <v>77</v>
      </c>
      <c r="R687" s="49">
        <f>(R680-(sum(R683:R685)+($J682*R688)))</f>
        <v>0.04701880705</v>
      </c>
      <c r="S687" s="61" t="s">
        <v>77</v>
      </c>
      <c r="T687" s="49">
        <f>(T680-(sum(T683:T685)+($J682*T688)))</f>
        <v>0.04703712562</v>
      </c>
      <c r="U687" s="61" t="s">
        <v>77</v>
      </c>
      <c r="V687" s="49">
        <f>(V680-(sum(V683:V685)+($J682*V688)))</f>
        <v>0.04705544419</v>
      </c>
      <c r="W687" s="61" t="s">
        <v>77</v>
      </c>
      <c r="X687" s="49">
        <f>(X680-(sum(X683:X685)+($J682*X688)))</f>
        <v>0.04707376276</v>
      </c>
      <c r="Y687" s="61" t="s">
        <v>77</v>
      </c>
      <c r="Z687" s="49">
        <f>(Z680-(sum(Z683:Z685)+($J682*Z688)))</f>
        <v>0.04709208133</v>
      </c>
      <c r="AA687" s="61" t="s">
        <v>77</v>
      </c>
      <c r="AB687" s="49">
        <f>(AB680-(sum(AB683:AB685)+($J682*AB688)))</f>
        <v>0.04711039989</v>
      </c>
      <c r="AC687" s="61" t="s">
        <v>77</v>
      </c>
      <c r="AD687" s="49">
        <f>(AD680-(sum(AD683:AD685)+($J682*AD688)))</f>
        <v>0.04713889004</v>
      </c>
    </row>
    <row r="688">
      <c r="A688" s="60">
        <f>A678+J682</f>
        <v>36134</v>
      </c>
      <c r="B688" s="8" t="s">
        <v>80</v>
      </c>
      <c r="C688" s="40">
        <f>($G$1*(((G683-G682)/G682)+1))</f>
        <v>0.0002094603636</v>
      </c>
      <c r="D688" s="8" t="s">
        <v>81</v>
      </c>
      <c r="E688" s="40">
        <f>$E$7</f>
        <v>0.00002618614835</v>
      </c>
      <c r="F688" s="3"/>
      <c r="G688" s="67"/>
      <c r="H688" s="3" t="s">
        <v>81</v>
      </c>
      <c r="I688" s="57">
        <f>$E$7</f>
        <v>0.00002618614835</v>
      </c>
      <c r="J688" s="3"/>
      <c r="K688" s="3" t="s">
        <v>81</v>
      </c>
      <c r="L688" s="120">
        <f>$E$7</f>
        <v>0.00002618614835</v>
      </c>
      <c r="M688" s="3" t="s">
        <v>81</v>
      </c>
      <c r="N688" s="120">
        <f>$E$7</f>
        <v>0.00002618614835</v>
      </c>
      <c r="O688" s="3" t="s">
        <v>81</v>
      </c>
      <c r="P688" s="120">
        <f>$E$7</f>
        <v>0.00002618614835</v>
      </c>
      <c r="Q688" s="3" t="s">
        <v>81</v>
      </c>
      <c r="R688" s="120">
        <f>$E$7</f>
        <v>0.00002618614835</v>
      </c>
      <c r="S688" s="3" t="s">
        <v>81</v>
      </c>
      <c r="T688" s="120">
        <f>$E$7</f>
        <v>0.00002618614835</v>
      </c>
      <c r="U688" s="3" t="s">
        <v>81</v>
      </c>
      <c r="V688" s="120">
        <f>$E$7</f>
        <v>0.00002618614835</v>
      </c>
      <c r="W688" s="3" t="s">
        <v>81</v>
      </c>
      <c r="X688" s="120">
        <f>$E$7</f>
        <v>0.00002618614835</v>
      </c>
      <c r="Y688" s="3" t="s">
        <v>81</v>
      </c>
      <c r="Z688" s="120">
        <f>$E$7</f>
        <v>0.00002618614835</v>
      </c>
      <c r="AA688" s="3" t="s">
        <v>81</v>
      </c>
      <c r="AB688" s="120">
        <f>$E$7</f>
        <v>0.00002618614835</v>
      </c>
      <c r="AC688" s="3" t="s">
        <v>81</v>
      </c>
      <c r="AD688" s="120">
        <f>$E$7</f>
        <v>0.00002618614835</v>
      </c>
    </row>
    <row r="689">
      <c r="A689" s="3"/>
      <c r="B689" s="8" t="s">
        <v>82</v>
      </c>
      <c r="C689" s="40">
        <f>$G$1+((128*5E-11)*(G683-1))</f>
        <v>0.00002622734545</v>
      </c>
      <c r="D689" s="3"/>
      <c r="E689" s="3"/>
      <c r="F689" s="3"/>
      <c r="G689" s="3"/>
      <c r="H689" s="3"/>
      <c r="I689" s="3"/>
      <c r="J689" s="3"/>
      <c r="K689" s="3"/>
      <c r="L689" s="3"/>
      <c r="M689" s="3"/>
      <c r="N689" s="3"/>
      <c r="O689" s="3"/>
      <c r="P689" s="3"/>
      <c r="Q689" s="3"/>
      <c r="R689" s="3"/>
      <c r="S689" s="3"/>
      <c r="T689" s="3"/>
      <c r="U689" s="3"/>
      <c r="V689" s="3"/>
      <c r="W689" s="3"/>
      <c r="X689" s="3"/>
      <c r="Y689" s="3"/>
      <c r="Z689" s="3"/>
      <c r="AA689" s="3"/>
      <c r="AB689" s="3"/>
      <c r="AC689" s="3"/>
      <c r="AD689" s="3"/>
    </row>
    <row r="690">
      <c r="A690" s="3"/>
      <c r="B690" s="4" t="s">
        <v>77</v>
      </c>
      <c r="C690" s="49">
        <f>C687-(sum(C688:C689))</f>
        <v>0.04802925722</v>
      </c>
      <c r="D690" s="4" t="s">
        <v>77</v>
      </c>
      <c r="E690" s="49">
        <f>E687-$E$7</f>
        <v>0.04839585529</v>
      </c>
      <c r="F690" s="3"/>
      <c r="G690" s="3"/>
      <c r="H690" s="61" t="s">
        <v>77</v>
      </c>
      <c r="I690" s="49">
        <f>I687-$E$7</f>
        <v>-0.01015801113</v>
      </c>
      <c r="J690" s="60">
        <f>I690-(I688*42)</f>
        <v>-0.01125782936</v>
      </c>
      <c r="K690" s="61" t="s">
        <v>77</v>
      </c>
      <c r="L690" s="49">
        <f>L687-$E$7</f>
        <v>0.04693766519</v>
      </c>
      <c r="M690" s="61" t="s">
        <v>77</v>
      </c>
      <c r="N690" s="49">
        <f>N687-$E$7</f>
        <v>0.04695598376</v>
      </c>
      <c r="O690" s="61" t="s">
        <v>77</v>
      </c>
      <c r="P690" s="49">
        <f>P687-$E$7</f>
        <v>0.04697430233</v>
      </c>
      <c r="Q690" s="61" t="s">
        <v>77</v>
      </c>
      <c r="R690" s="49">
        <f>R687-$E$7</f>
        <v>0.0469926209</v>
      </c>
      <c r="S690" s="61" t="s">
        <v>77</v>
      </c>
      <c r="T690" s="49">
        <f>T687-$E$7</f>
        <v>0.04701093947</v>
      </c>
      <c r="U690" s="61" t="s">
        <v>77</v>
      </c>
      <c r="V690" s="49">
        <f>V687-$E$7</f>
        <v>0.04702925804</v>
      </c>
      <c r="W690" s="61" t="s">
        <v>77</v>
      </c>
      <c r="X690" s="49">
        <f>X687-$E$7</f>
        <v>0.04704757661</v>
      </c>
      <c r="Y690" s="61" t="s">
        <v>77</v>
      </c>
      <c r="Z690" s="49">
        <f>Z687-$E$7</f>
        <v>0.04706589518</v>
      </c>
      <c r="AA690" s="61" t="s">
        <v>77</v>
      </c>
      <c r="AB690" s="49">
        <f>AB687-$E$7</f>
        <v>0.04708421375</v>
      </c>
      <c r="AC690" s="61" t="s">
        <v>77</v>
      </c>
      <c r="AD690" s="49">
        <f>AD687-$E$7</f>
        <v>0.04711270389</v>
      </c>
    </row>
    <row r="691">
      <c r="A691" s="3"/>
      <c r="B691" s="3"/>
      <c r="C691" s="3"/>
      <c r="D691" s="3"/>
      <c r="E691" s="3"/>
      <c r="F691" s="3"/>
      <c r="G691" s="3"/>
      <c r="H691" s="3"/>
      <c r="I691" s="3"/>
      <c r="J691" s="3" t="s">
        <v>86</v>
      </c>
      <c r="K691" s="60">
        <f>G682+K681</f>
        <v>193</v>
      </c>
      <c r="L691" s="3"/>
      <c r="M691" s="3"/>
      <c r="N691" s="3"/>
      <c r="O691" s="3"/>
      <c r="P691" s="3"/>
      <c r="Q691" s="3"/>
      <c r="R691" s="3"/>
      <c r="S691" s="3"/>
      <c r="T691" s="3"/>
      <c r="U691" s="3"/>
      <c r="V691" s="3"/>
      <c r="W691" s="3"/>
      <c r="X691" s="3"/>
      <c r="Y691" s="3"/>
      <c r="Z691" s="3"/>
      <c r="AA691" s="3"/>
      <c r="AB691" s="3"/>
      <c r="AC691" s="3"/>
      <c r="AD691" s="3"/>
    </row>
    <row r="692">
      <c r="A692" s="3"/>
      <c r="B692" s="35" t="s">
        <v>64</v>
      </c>
      <c r="C692" s="3"/>
      <c r="D692" s="4" t="s">
        <v>65</v>
      </c>
      <c r="E692" s="54"/>
      <c r="F692" s="3" t="s">
        <v>70</v>
      </c>
      <c r="G692" s="16">
        <f>1</f>
        <v>1</v>
      </c>
      <c r="H692" s="61" t="s">
        <v>124</v>
      </c>
      <c r="I692" s="60">
        <f>C690-(J692*sum(C688:C689))</f>
        <v>0.0004203399819</v>
      </c>
      <c r="J692" s="66">
        <v>202.0</v>
      </c>
      <c r="K692" s="61" t="s">
        <v>122</v>
      </c>
      <c r="L692" s="3"/>
      <c r="M692" s="61" t="s">
        <v>121</v>
      </c>
      <c r="N692" s="3"/>
      <c r="O692" s="61" t="s">
        <v>112</v>
      </c>
      <c r="P692" s="3"/>
      <c r="Q692" s="61" t="s">
        <v>111</v>
      </c>
      <c r="R692" s="3"/>
      <c r="S692" s="61" t="s">
        <v>110</v>
      </c>
      <c r="T692" s="3"/>
      <c r="U692" s="61" t="s">
        <v>109</v>
      </c>
      <c r="V692" s="3"/>
      <c r="W692" s="61" t="s">
        <v>108</v>
      </c>
      <c r="X692" s="3"/>
      <c r="Y692" s="61" t="s">
        <v>107</v>
      </c>
      <c r="Z692" s="3"/>
      <c r="AA692" s="61" t="s">
        <v>105</v>
      </c>
      <c r="AB692" s="3"/>
      <c r="AC692" s="61" t="s">
        <v>84</v>
      </c>
      <c r="AD692" s="3"/>
    </row>
    <row r="693">
      <c r="A693" s="3"/>
      <c r="B693" s="8" t="s">
        <v>69</v>
      </c>
      <c r="C693" s="40">
        <f>$G$1</f>
        <v>0.00002618254545</v>
      </c>
      <c r="D693" s="8" t="s">
        <v>69</v>
      </c>
      <c r="E693" s="99">
        <f>$E$2</f>
        <v>0.00002618254545</v>
      </c>
      <c r="F693" s="3" t="s">
        <v>73</v>
      </c>
      <c r="G693" s="16">
        <f>200-K691</f>
        <v>7</v>
      </c>
      <c r="H693" s="3" t="s">
        <v>69</v>
      </c>
      <c r="I693" s="57">
        <f>$E$2</f>
        <v>0.00002618254545</v>
      </c>
      <c r="J693" s="3"/>
      <c r="K693" s="3" t="s">
        <v>69</v>
      </c>
      <c r="L693" s="120">
        <f>$E$2</f>
        <v>0.00002618254545</v>
      </c>
      <c r="M693" s="3" t="s">
        <v>69</v>
      </c>
      <c r="N693" s="120">
        <f>$E$2</f>
        <v>0.00002618254545</v>
      </c>
      <c r="O693" s="3" t="s">
        <v>69</v>
      </c>
      <c r="P693" s="120">
        <f>$E$2</f>
        <v>0.00002618254545</v>
      </c>
      <c r="Q693" s="3" t="s">
        <v>69</v>
      </c>
      <c r="R693" s="120">
        <f>$E$2</f>
        <v>0.00002618254545</v>
      </c>
      <c r="S693" s="3" t="s">
        <v>69</v>
      </c>
      <c r="T693" s="120">
        <f>$E$2</f>
        <v>0.00002618254545</v>
      </c>
      <c r="U693" s="3" t="s">
        <v>69</v>
      </c>
      <c r="V693" s="120">
        <f>$E$2</f>
        <v>0.00002618254545</v>
      </c>
      <c r="W693" s="3" t="s">
        <v>69</v>
      </c>
      <c r="X693" s="120">
        <f>$E$2</f>
        <v>0.00002618254545</v>
      </c>
      <c r="Y693" s="3" t="s">
        <v>69</v>
      </c>
      <c r="Z693" s="120">
        <f>$E$2</f>
        <v>0.00002618254545</v>
      </c>
      <c r="AA693" s="3" t="s">
        <v>69</v>
      </c>
      <c r="AB693" s="120">
        <f>$E$2</f>
        <v>0.00002618254545</v>
      </c>
      <c r="AC693" s="3" t="s">
        <v>69</v>
      </c>
      <c r="AD693" s="120">
        <f>$E$2</f>
        <v>0.00002618254545</v>
      </c>
    </row>
    <row r="694">
      <c r="A694" s="3"/>
      <c r="B694" s="8" t="s">
        <v>72</v>
      </c>
      <c r="C694" s="40">
        <f>($G$1*((G693-G692)/G692))*$G$5</f>
        <v>0.0000000009307221644</v>
      </c>
      <c r="D694" s="8" t="s">
        <v>72</v>
      </c>
      <c r="E694" s="99">
        <f>$E$3</f>
        <v>0.0000000001551203607</v>
      </c>
      <c r="F694" s="53" t="s">
        <v>75</v>
      </c>
      <c r="G694" s="80">
        <f>sum(C693:C696)+sum(C698:C699)</f>
        <v>0.0003927778228</v>
      </c>
      <c r="H694" s="3" t="s">
        <v>72</v>
      </c>
      <c r="I694" s="57">
        <f>$E$3</f>
        <v>0.0000000001551203607</v>
      </c>
      <c r="J694" s="3"/>
      <c r="K694" s="3" t="s">
        <v>72</v>
      </c>
      <c r="L694" s="120">
        <f>$E$3</f>
        <v>0.0000000001551203607</v>
      </c>
      <c r="M694" s="3" t="s">
        <v>72</v>
      </c>
      <c r="N694" s="120">
        <f>$E$3</f>
        <v>0.0000000001551203607</v>
      </c>
      <c r="O694" s="3" t="s">
        <v>72</v>
      </c>
      <c r="P694" s="120">
        <f>$E$3</f>
        <v>0.0000000001551203607</v>
      </c>
      <c r="Q694" s="3" t="s">
        <v>72</v>
      </c>
      <c r="R694" s="120">
        <f>$E$3</f>
        <v>0.0000000001551203607</v>
      </c>
      <c r="S694" s="3" t="s">
        <v>72</v>
      </c>
      <c r="T694" s="120">
        <f>$E$3</f>
        <v>0.0000000001551203607</v>
      </c>
      <c r="U694" s="3" t="s">
        <v>72</v>
      </c>
      <c r="V694" s="120">
        <f>$E$3</f>
        <v>0.0000000001551203607</v>
      </c>
      <c r="W694" s="3" t="s">
        <v>72</v>
      </c>
      <c r="X694" s="120">
        <f>$E$3</f>
        <v>0.0000000001551203607</v>
      </c>
      <c r="Y694" s="3" t="s">
        <v>72</v>
      </c>
      <c r="Z694" s="120">
        <f>$E$3</f>
        <v>0.0000000001551203607</v>
      </c>
      <c r="AA694" s="3" t="s">
        <v>72</v>
      </c>
      <c r="AB694" s="120">
        <f>$E$3</f>
        <v>0.0000000001551203607</v>
      </c>
      <c r="AC694" s="3" t="s">
        <v>72</v>
      </c>
      <c r="AD694" s="120">
        <f>$E$3</f>
        <v>0.0000000001551203607</v>
      </c>
    </row>
    <row r="695">
      <c r="A695" s="3"/>
      <c r="B695" s="8" t="s">
        <v>74</v>
      </c>
      <c r="C695" s="40">
        <f>($G$1*((G693-G692)/G692))</f>
        <v>0.0001570952727</v>
      </c>
      <c r="D695" s="8" t="s">
        <v>74</v>
      </c>
      <c r="E695" s="40">
        <f>$G$1</f>
        <v>0.00002618254545</v>
      </c>
      <c r="F695" s="3"/>
      <c r="G695" s="3"/>
      <c r="H695" s="3" t="s">
        <v>74</v>
      </c>
      <c r="I695" s="57">
        <f>$G$1</f>
        <v>0.00002618254545</v>
      </c>
      <c r="J695" s="3"/>
      <c r="K695" s="3" t="s">
        <v>74</v>
      </c>
      <c r="L695" s="120">
        <f>$G$1</f>
        <v>0.00002618254545</v>
      </c>
      <c r="M695" s="3" t="s">
        <v>74</v>
      </c>
      <c r="N695" s="120">
        <f>$G$1</f>
        <v>0.00002618254545</v>
      </c>
      <c r="O695" s="3" t="s">
        <v>74</v>
      </c>
      <c r="P695" s="120">
        <f>$G$1</f>
        <v>0.00002618254545</v>
      </c>
      <c r="Q695" s="3" t="s">
        <v>74</v>
      </c>
      <c r="R695" s="120">
        <f>$G$1</f>
        <v>0.00002618254545</v>
      </c>
      <c r="S695" s="3" t="s">
        <v>74</v>
      </c>
      <c r="T695" s="120">
        <f>$G$1</f>
        <v>0.00002618254545</v>
      </c>
      <c r="U695" s="3" t="s">
        <v>74</v>
      </c>
      <c r="V695" s="120">
        <f>$G$1</f>
        <v>0.00002618254545</v>
      </c>
      <c r="W695" s="3" t="s">
        <v>74</v>
      </c>
      <c r="X695" s="120">
        <f>$G$1</f>
        <v>0.00002618254545</v>
      </c>
      <c r="Y695" s="3" t="s">
        <v>74</v>
      </c>
      <c r="Z695" s="120">
        <f>$G$1</f>
        <v>0.00002618254545</v>
      </c>
      <c r="AA695" s="3" t="s">
        <v>74</v>
      </c>
      <c r="AB695" s="120">
        <f>$G$1</f>
        <v>0.00002618254545</v>
      </c>
      <c r="AC695" s="3" t="s">
        <v>74</v>
      </c>
      <c r="AD695" s="120">
        <f>$G$1</f>
        <v>0.00002618254545</v>
      </c>
    </row>
    <row r="696">
      <c r="A696" s="3"/>
      <c r="B696" s="8" t="s">
        <v>76</v>
      </c>
      <c r="C696" s="40">
        <f>$C$5</f>
        <v>0.0000000003102407215</v>
      </c>
      <c r="D696" s="3"/>
      <c r="E696" s="3"/>
      <c r="F696" s="3"/>
      <c r="G696" s="3"/>
      <c r="H696" s="3"/>
      <c r="I696" s="3"/>
      <c r="J696" s="3"/>
      <c r="K696" s="3"/>
      <c r="L696" s="3"/>
      <c r="M696" s="3"/>
      <c r="N696" s="3"/>
      <c r="O696" s="3"/>
      <c r="P696" s="3"/>
      <c r="Q696" s="3"/>
      <c r="R696" s="3"/>
      <c r="S696" s="3"/>
      <c r="T696" s="3"/>
      <c r="U696" s="3"/>
      <c r="V696" s="3"/>
      <c r="W696" s="3"/>
      <c r="X696" s="3"/>
      <c r="Y696" s="3"/>
      <c r="Z696" s="3"/>
      <c r="AA696" s="3"/>
      <c r="AB696" s="3"/>
      <c r="AC696" s="3"/>
      <c r="AD696" s="3"/>
    </row>
    <row r="697">
      <c r="A697" s="3"/>
      <c r="B697" s="4" t="s">
        <v>77</v>
      </c>
      <c r="C697" s="46">
        <f>(E690-(E688*J692))-sum(C693:C696)</f>
        <v>0.04292297427</v>
      </c>
      <c r="D697" s="4" t="s">
        <v>77</v>
      </c>
      <c r="E697" s="45">
        <f>(E690-(J692*E688))-(sum(E693:E695))</f>
        <v>0.04305388808</v>
      </c>
      <c r="F697" s="3"/>
      <c r="G697" s="3"/>
      <c r="H697" s="61" t="s">
        <v>77</v>
      </c>
      <c r="I697" s="49">
        <f>(I692-(sum(I693:I695)*J582))</f>
        <v>-0.01015743972</v>
      </c>
      <c r="J697" s="3"/>
      <c r="K697" s="61" t="s">
        <v>77</v>
      </c>
      <c r="L697" s="49">
        <f>(L690-(sum(L693:L695)+($J692*L698)))</f>
        <v>0.04159569798</v>
      </c>
      <c r="M697" s="61" t="s">
        <v>77</v>
      </c>
      <c r="N697" s="49">
        <f>(N690-(sum(N693:N695)+($J692*N698)))</f>
        <v>0.04161401655</v>
      </c>
      <c r="O697" s="61" t="s">
        <v>77</v>
      </c>
      <c r="P697" s="49">
        <f>(P690-(sum(P693:P695)+($J692*P698)))</f>
        <v>0.04163233512</v>
      </c>
      <c r="Q697" s="61" t="s">
        <v>77</v>
      </c>
      <c r="R697" s="49">
        <f>(R690-(sum(R693:R695)+($J692*R698)))</f>
        <v>0.04165065369</v>
      </c>
      <c r="S697" s="61" t="s">
        <v>77</v>
      </c>
      <c r="T697" s="49">
        <f>(T690-(sum(T693:T695)+($J692*T698)))</f>
        <v>0.04166897226</v>
      </c>
      <c r="U697" s="61" t="s">
        <v>77</v>
      </c>
      <c r="V697" s="49">
        <f>(V690-(sum(V693:V695)+($J692*V698)))</f>
        <v>0.04168729083</v>
      </c>
      <c r="W697" s="61" t="s">
        <v>77</v>
      </c>
      <c r="X697" s="49">
        <f>(X690-(sum(X693:X695)+($J692*X698)))</f>
        <v>0.04170560939</v>
      </c>
      <c r="Y697" s="61" t="s">
        <v>77</v>
      </c>
      <c r="Z697" s="49">
        <f>(Z690-(sum(Z693:Z695)+($J692*Z698)))</f>
        <v>0.04172392796</v>
      </c>
      <c r="AA697" s="61" t="s">
        <v>77</v>
      </c>
      <c r="AB697" s="49">
        <f>(AB690-(sum(AB693:AB695)+($J692*AB698)))</f>
        <v>0.04174224653</v>
      </c>
      <c r="AC697" s="61" t="s">
        <v>77</v>
      </c>
      <c r="AD697" s="49">
        <f>(AD690-(sum(AD693:AD695)+($J692*AD698)))</f>
        <v>0.04177073668</v>
      </c>
    </row>
    <row r="698">
      <c r="A698" s="60">
        <f>A688+J692</f>
        <v>36336</v>
      </c>
      <c r="B698" s="8" t="s">
        <v>80</v>
      </c>
      <c r="C698" s="40">
        <f>($G$1*(((G693-G692)/G692)+1))</f>
        <v>0.0001832778182</v>
      </c>
      <c r="D698" s="8" t="s">
        <v>81</v>
      </c>
      <c r="E698" s="40">
        <f>$E$7</f>
        <v>0.00002618614835</v>
      </c>
      <c r="F698" s="3"/>
      <c r="G698" s="67"/>
      <c r="H698" s="3" t="s">
        <v>81</v>
      </c>
      <c r="I698" s="57">
        <f>$E$7</f>
        <v>0.00002618614835</v>
      </c>
      <c r="J698" s="3"/>
      <c r="K698" s="3" t="s">
        <v>81</v>
      </c>
      <c r="L698" s="120">
        <f>$E$7</f>
        <v>0.00002618614835</v>
      </c>
      <c r="M698" s="3" t="s">
        <v>81</v>
      </c>
      <c r="N698" s="120">
        <f>$E$7</f>
        <v>0.00002618614835</v>
      </c>
      <c r="O698" s="3" t="s">
        <v>81</v>
      </c>
      <c r="P698" s="120">
        <f>$E$7</f>
        <v>0.00002618614835</v>
      </c>
      <c r="Q698" s="3" t="s">
        <v>81</v>
      </c>
      <c r="R698" s="120">
        <f>$E$7</f>
        <v>0.00002618614835</v>
      </c>
      <c r="S698" s="3" t="s">
        <v>81</v>
      </c>
      <c r="T698" s="120">
        <f>$E$7</f>
        <v>0.00002618614835</v>
      </c>
      <c r="U698" s="3" t="s">
        <v>81</v>
      </c>
      <c r="V698" s="120">
        <f>$E$7</f>
        <v>0.00002618614835</v>
      </c>
      <c r="W698" s="3" t="s">
        <v>81</v>
      </c>
      <c r="X698" s="120">
        <f>$E$7</f>
        <v>0.00002618614835</v>
      </c>
      <c r="Y698" s="3" t="s">
        <v>81</v>
      </c>
      <c r="Z698" s="120">
        <f>$E$7</f>
        <v>0.00002618614835</v>
      </c>
      <c r="AA698" s="3" t="s">
        <v>81</v>
      </c>
      <c r="AB698" s="120">
        <f>$E$7</f>
        <v>0.00002618614835</v>
      </c>
      <c r="AC698" s="3" t="s">
        <v>81</v>
      </c>
      <c r="AD698" s="120">
        <f>$E$7</f>
        <v>0.00002618614835</v>
      </c>
    </row>
    <row r="699">
      <c r="A699" s="3"/>
      <c r="B699" s="8" t="s">
        <v>82</v>
      </c>
      <c r="C699" s="40">
        <f>$G$1+((128*5E-11)*(G693-1))</f>
        <v>0.00002622094545</v>
      </c>
      <c r="D699" s="3"/>
      <c r="E699" s="3"/>
      <c r="F699" s="3"/>
      <c r="G699" s="3"/>
      <c r="H699" s="3"/>
      <c r="I699" s="3"/>
      <c r="J699" s="3"/>
      <c r="K699" s="3"/>
      <c r="L699" s="3"/>
      <c r="M699" s="3"/>
      <c r="N699" s="3"/>
      <c r="O699" s="3"/>
      <c r="P699" s="3"/>
      <c r="Q699" s="3"/>
      <c r="R699" s="3"/>
      <c r="S699" s="3"/>
      <c r="T699" s="3"/>
      <c r="U699" s="3"/>
      <c r="V699" s="3"/>
      <c r="W699" s="3"/>
      <c r="X699" s="3"/>
      <c r="Y699" s="3"/>
      <c r="Z699" s="3"/>
      <c r="AA699" s="3"/>
      <c r="AB699" s="3"/>
      <c r="AC699" s="3"/>
      <c r="AD699" s="3"/>
    </row>
    <row r="700">
      <c r="A700" s="3"/>
      <c r="B700" s="4" t="s">
        <v>77</v>
      </c>
      <c r="C700" s="49">
        <f>C697-(sum(C698:C699))</f>
        <v>0.0427134755</v>
      </c>
      <c r="D700" s="4" t="s">
        <v>77</v>
      </c>
      <c r="E700" s="49">
        <f>E697-$E$7</f>
        <v>0.04302770193</v>
      </c>
      <c r="F700" s="3"/>
      <c r="G700" s="3"/>
      <c r="H700" s="61" t="s">
        <v>77</v>
      </c>
      <c r="I700" s="49">
        <f>I697-$E$7</f>
        <v>-0.01018362586</v>
      </c>
      <c r="J700" s="60">
        <f>I700-(I698*42)</f>
        <v>-0.0112834441</v>
      </c>
      <c r="K700" s="61" t="s">
        <v>77</v>
      </c>
      <c r="L700" s="49">
        <f>L697-$E$7</f>
        <v>0.04156951183</v>
      </c>
      <c r="M700" s="61" t="s">
        <v>77</v>
      </c>
      <c r="N700" s="49">
        <f>N697-$E$7</f>
        <v>0.0415878304</v>
      </c>
      <c r="O700" s="61" t="s">
        <v>77</v>
      </c>
      <c r="P700" s="49">
        <f>P697-$E$7</f>
        <v>0.04160614897</v>
      </c>
      <c r="Q700" s="61" t="s">
        <v>77</v>
      </c>
      <c r="R700" s="49">
        <f>R697-$E$7</f>
        <v>0.04162446754</v>
      </c>
      <c r="S700" s="61" t="s">
        <v>77</v>
      </c>
      <c r="T700" s="49">
        <f>T697-$E$7</f>
        <v>0.04164278611</v>
      </c>
      <c r="U700" s="61" t="s">
        <v>77</v>
      </c>
      <c r="V700" s="49">
        <f>V697-$E$7</f>
        <v>0.04166110468</v>
      </c>
      <c r="W700" s="61" t="s">
        <v>77</v>
      </c>
      <c r="X700" s="49">
        <f>X697-$E$7</f>
        <v>0.04167942325</v>
      </c>
      <c r="Y700" s="61" t="s">
        <v>77</v>
      </c>
      <c r="Z700" s="49">
        <f>Z697-$E$7</f>
        <v>0.04169774182</v>
      </c>
      <c r="AA700" s="61" t="s">
        <v>77</v>
      </c>
      <c r="AB700" s="49">
        <f>AB697-$E$7</f>
        <v>0.04171606038</v>
      </c>
      <c r="AC700" s="61" t="s">
        <v>77</v>
      </c>
      <c r="AD700" s="49">
        <f>AD697-$E$7</f>
        <v>0.04174455053</v>
      </c>
    </row>
    <row r="701">
      <c r="A701" s="3"/>
      <c r="B701" s="3"/>
      <c r="C701" s="3"/>
      <c r="D701" s="3"/>
      <c r="E701" s="3"/>
      <c r="F701" s="3"/>
      <c r="G701" s="3"/>
      <c r="H701" s="3"/>
      <c r="I701" s="3"/>
      <c r="J701" s="3" t="s">
        <v>86</v>
      </c>
      <c r="K701" s="60">
        <f>G692+K691</f>
        <v>194</v>
      </c>
      <c r="L701" s="3"/>
      <c r="M701" s="3"/>
      <c r="N701" s="3"/>
      <c r="O701" s="3"/>
      <c r="P701" s="3"/>
      <c r="Q701" s="3"/>
      <c r="R701" s="3"/>
      <c r="S701" s="3"/>
      <c r="T701" s="3"/>
      <c r="U701" s="3"/>
      <c r="V701" s="3"/>
      <c r="W701" s="3"/>
      <c r="X701" s="3"/>
      <c r="Y701" s="3"/>
      <c r="Z701" s="3"/>
      <c r="AA701" s="3"/>
      <c r="AB701" s="3"/>
      <c r="AC701" s="3"/>
      <c r="AD701" s="3"/>
    </row>
    <row r="702">
      <c r="A702" s="3"/>
      <c r="B702" s="35" t="s">
        <v>64</v>
      </c>
      <c r="C702" s="3"/>
      <c r="D702" s="4" t="s">
        <v>65</v>
      </c>
      <c r="E702" s="54"/>
      <c r="F702" s="3" t="s">
        <v>70</v>
      </c>
      <c r="G702" s="16">
        <f>1</f>
        <v>1</v>
      </c>
      <c r="H702" s="61" t="s">
        <v>124</v>
      </c>
      <c r="I702" s="60">
        <f>C700-(J702*sum(C698:C699))</f>
        <v>0.0001852264841</v>
      </c>
      <c r="J702" s="66">
        <v>203.0</v>
      </c>
      <c r="K702" s="61" t="s">
        <v>122</v>
      </c>
      <c r="L702" s="3"/>
      <c r="M702" s="61" t="s">
        <v>121</v>
      </c>
      <c r="N702" s="3"/>
      <c r="O702" s="61" t="s">
        <v>112</v>
      </c>
      <c r="P702" s="3"/>
      <c r="Q702" s="61" t="s">
        <v>111</v>
      </c>
      <c r="R702" s="3"/>
      <c r="S702" s="61" t="s">
        <v>110</v>
      </c>
      <c r="T702" s="3"/>
      <c r="U702" s="61" t="s">
        <v>109</v>
      </c>
      <c r="V702" s="3"/>
      <c r="W702" s="61" t="s">
        <v>108</v>
      </c>
      <c r="X702" s="3"/>
      <c r="Y702" s="61" t="s">
        <v>107</v>
      </c>
      <c r="Z702" s="3"/>
      <c r="AA702" s="61" t="s">
        <v>105</v>
      </c>
      <c r="AB702" s="3"/>
      <c r="AC702" s="61" t="s">
        <v>84</v>
      </c>
      <c r="AD702" s="3"/>
    </row>
    <row r="703">
      <c r="A703" s="3"/>
      <c r="B703" s="8" t="s">
        <v>69</v>
      </c>
      <c r="C703" s="40">
        <f>$G$1</f>
        <v>0.00002618254545</v>
      </c>
      <c r="D703" s="8" t="s">
        <v>69</v>
      </c>
      <c r="E703" s="99">
        <f>$E$2</f>
        <v>0.00002618254545</v>
      </c>
      <c r="F703" s="3" t="s">
        <v>73</v>
      </c>
      <c r="G703" s="16">
        <f>200-K701</f>
        <v>6</v>
      </c>
      <c r="H703" s="3" t="s">
        <v>69</v>
      </c>
      <c r="I703" s="57">
        <f>$E$2</f>
        <v>0.00002618254545</v>
      </c>
      <c r="J703" s="3"/>
      <c r="K703" s="3" t="s">
        <v>69</v>
      </c>
      <c r="L703" s="120">
        <f>$E$2</f>
        <v>0.00002618254545</v>
      </c>
      <c r="M703" s="3" t="s">
        <v>69</v>
      </c>
      <c r="N703" s="120">
        <f>$E$2</f>
        <v>0.00002618254545</v>
      </c>
      <c r="O703" s="3" t="s">
        <v>69</v>
      </c>
      <c r="P703" s="120">
        <f>$E$2</f>
        <v>0.00002618254545</v>
      </c>
      <c r="Q703" s="3" t="s">
        <v>69</v>
      </c>
      <c r="R703" s="120">
        <f>$E$2</f>
        <v>0.00002618254545</v>
      </c>
      <c r="S703" s="3" t="s">
        <v>69</v>
      </c>
      <c r="T703" s="120">
        <f>$E$2</f>
        <v>0.00002618254545</v>
      </c>
      <c r="U703" s="3" t="s">
        <v>69</v>
      </c>
      <c r="V703" s="120">
        <f>$E$2</f>
        <v>0.00002618254545</v>
      </c>
      <c r="W703" s="3" t="s">
        <v>69</v>
      </c>
      <c r="X703" s="120">
        <f>$E$2</f>
        <v>0.00002618254545</v>
      </c>
      <c r="Y703" s="3" t="s">
        <v>69</v>
      </c>
      <c r="Z703" s="120">
        <f>$E$2</f>
        <v>0.00002618254545</v>
      </c>
      <c r="AA703" s="3" t="s">
        <v>69</v>
      </c>
      <c r="AB703" s="120">
        <f>$E$2</f>
        <v>0.00002618254545</v>
      </c>
      <c r="AC703" s="3" t="s">
        <v>69</v>
      </c>
      <c r="AD703" s="120">
        <f>$E$2</f>
        <v>0.00002618254545</v>
      </c>
    </row>
    <row r="704">
      <c r="A704" s="3"/>
      <c r="B704" s="8" t="s">
        <v>72</v>
      </c>
      <c r="C704" s="40">
        <f>($G$1*((G703-G702)/G702))*$G$5</f>
        <v>0.0000000007756018036</v>
      </c>
      <c r="D704" s="8" t="s">
        <v>72</v>
      </c>
      <c r="E704" s="99">
        <f>$E$3</f>
        <v>0.0000000001551203607</v>
      </c>
      <c r="F704" s="53" t="s">
        <v>75</v>
      </c>
      <c r="G704" s="80">
        <f>sum(C703:C706)+sum(C708:C709)</f>
        <v>0.0003404061768</v>
      </c>
      <c r="H704" s="3" t="s">
        <v>72</v>
      </c>
      <c r="I704" s="57">
        <f>$E$3</f>
        <v>0.0000000001551203607</v>
      </c>
      <c r="J704" s="3"/>
      <c r="K704" s="3" t="s">
        <v>72</v>
      </c>
      <c r="L704" s="120">
        <f>$E$3</f>
        <v>0.0000000001551203607</v>
      </c>
      <c r="M704" s="3" t="s">
        <v>72</v>
      </c>
      <c r="N704" s="120">
        <f>$E$3</f>
        <v>0.0000000001551203607</v>
      </c>
      <c r="O704" s="3" t="s">
        <v>72</v>
      </c>
      <c r="P704" s="120">
        <f>$E$3</f>
        <v>0.0000000001551203607</v>
      </c>
      <c r="Q704" s="3" t="s">
        <v>72</v>
      </c>
      <c r="R704" s="120">
        <f>$E$3</f>
        <v>0.0000000001551203607</v>
      </c>
      <c r="S704" s="3" t="s">
        <v>72</v>
      </c>
      <c r="T704" s="120">
        <f>$E$3</f>
        <v>0.0000000001551203607</v>
      </c>
      <c r="U704" s="3" t="s">
        <v>72</v>
      </c>
      <c r="V704" s="120">
        <f>$E$3</f>
        <v>0.0000000001551203607</v>
      </c>
      <c r="W704" s="3" t="s">
        <v>72</v>
      </c>
      <c r="X704" s="120">
        <f>$E$3</f>
        <v>0.0000000001551203607</v>
      </c>
      <c r="Y704" s="3" t="s">
        <v>72</v>
      </c>
      <c r="Z704" s="120">
        <f>$E$3</f>
        <v>0.0000000001551203607</v>
      </c>
      <c r="AA704" s="3" t="s">
        <v>72</v>
      </c>
      <c r="AB704" s="120">
        <f>$E$3</f>
        <v>0.0000000001551203607</v>
      </c>
      <c r="AC704" s="3" t="s">
        <v>72</v>
      </c>
      <c r="AD704" s="120">
        <f>$E$3</f>
        <v>0.0000000001551203607</v>
      </c>
    </row>
    <row r="705">
      <c r="A705" s="3"/>
      <c r="B705" s="8" t="s">
        <v>74</v>
      </c>
      <c r="C705" s="40">
        <f>($G$1*((G703-G702)/G702))</f>
        <v>0.0001309127273</v>
      </c>
      <c r="D705" s="8" t="s">
        <v>74</v>
      </c>
      <c r="E705" s="40">
        <f>$G$1</f>
        <v>0.00002618254545</v>
      </c>
      <c r="F705" s="3"/>
      <c r="G705" s="3"/>
      <c r="H705" s="3" t="s">
        <v>74</v>
      </c>
      <c r="I705" s="57">
        <f>$G$1</f>
        <v>0.00002618254545</v>
      </c>
      <c r="J705" s="3"/>
      <c r="K705" s="3" t="s">
        <v>74</v>
      </c>
      <c r="L705" s="120">
        <f>$G$1</f>
        <v>0.00002618254545</v>
      </c>
      <c r="M705" s="3" t="s">
        <v>74</v>
      </c>
      <c r="N705" s="120">
        <f>$G$1</f>
        <v>0.00002618254545</v>
      </c>
      <c r="O705" s="3" t="s">
        <v>74</v>
      </c>
      <c r="P705" s="120">
        <f>$G$1</f>
        <v>0.00002618254545</v>
      </c>
      <c r="Q705" s="3" t="s">
        <v>74</v>
      </c>
      <c r="R705" s="120">
        <f>$G$1</f>
        <v>0.00002618254545</v>
      </c>
      <c r="S705" s="3" t="s">
        <v>74</v>
      </c>
      <c r="T705" s="120">
        <f>$G$1</f>
        <v>0.00002618254545</v>
      </c>
      <c r="U705" s="3" t="s">
        <v>74</v>
      </c>
      <c r="V705" s="120">
        <f>$G$1</f>
        <v>0.00002618254545</v>
      </c>
      <c r="W705" s="3" t="s">
        <v>74</v>
      </c>
      <c r="X705" s="120">
        <f>$G$1</f>
        <v>0.00002618254545</v>
      </c>
      <c r="Y705" s="3" t="s">
        <v>74</v>
      </c>
      <c r="Z705" s="120">
        <f>$G$1</f>
        <v>0.00002618254545</v>
      </c>
      <c r="AA705" s="3" t="s">
        <v>74</v>
      </c>
      <c r="AB705" s="120">
        <f>$G$1</f>
        <v>0.00002618254545</v>
      </c>
      <c r="AC705" s="3" t="s">
        <v>74</v>
      </c>
      <c r="AD705" s="120">
        <f>$G$1</f>
        <v>0.00002618254545</v>
      </c>
    </row>
    <row r="706">
      <c r="A706" s="3"/>
      <c r="B706" s="8" t="s">
        <v>76</v>
      </c>
      <c r="C706" s="40">
        <f>$C$5</f>
        <v>0.0000000003102407215</v>
      </c>
      <c r="D706" s="3"/>
      <c r="E706" s="3"/>
      <c r="F706" s="3"/>
      <c r="G706" s="3"/>
      <c r="H706" s="3"/>
      <c r="I706" s="3"/>
      <c r="J706" s="3"/>
      <c r="K706" s="3"/>
      <c r="L706" s="3"/>
      <c r="M706" s="3"/>
      <c r="N706" s="3"/>
      <c r="O706" s="3"/>
      <c r="P706" s="3"/>
      <c r="Q706" s="3"/>
      <c r="R706" s="3"/>
      <c r="S706" s="3"/>
      <c r="T706" s="3"/>
      <c r="U706" s="3"/>
      <c r="V706" s="3"/>
      <c r="W706" s="3"/>
      <c r="X706" s="3"/>
      <c r="Y706" s="3"/>
      <c r="Z706" s="3"/>
      <c r="AA706" s="3"/>
      <c r="AB706" s="3"/>
      <c r="AC706" s="3"/>
      <c r="AD706" s="3"/>
    </row>
    <row r="707">
      <c r="A707" s="3"/>
      <c r="B707" s="4" t="s">
        <v>77</v>
      </c>
      <c r="C707" s="46">
        <f>(E700-(E698*J702))-sum(C703:C706)</f>
        <v>0.03755481746</v>
      </c>
      <c r="D707" s="4" t="s">
        <v>77</v>
      </c>
      <c r="E707" s="45">
        <f>(E700-(J702*E698))-(sum(E703:E705))</f>
        <v>0.03765954857</v>
      </c>
      <c r="F707" s="3"/>
      <c r="G707" s="3"/>
      <c r="H707" s="61" t="s">
        <v>77</v>
      </c>
      <c r="I707" s="49">
        <f>(I702-(sum(I703:I705)*J592))</f>
        <v>-0.01039255321</v>
      </c>
      <c r="J707" s="3"/>
      <c r="K707" s="61" t="s">
        <v>77</v>
      </c>
      <c r="L707" s="49">
        <f>(L700-(sum(L703:L705)+($J702*L708)))</f>
        <v>0.03620135847</v>
      </c>
      <c r="M707" s="61" t="s">
        <v>77</v>
      </c>
      <c r="N707" s="49">
        <f>(N700-(sum(N703:N705)+($J702*N708)))</f>
        <v>0.03621967704</v>
      </c>
      <c r="O707" s="61" t="s">
        <v>77</v>
      </c>
      <c r="P707" s="49">
        <f>(P700-(sum(P703:P705)+($J702*P708)))</f>
        <v>0.03623799561</v>
      </c>
      <c r="Q707" s="61" t="s">
        <v>77</v>
      </c>
      <c r="R707" s="49">
        <f>(R700-(sum(R703:R705)+($J702*R708)))</f>
        <v>0.03625631418</v>
      </c>
      <c r="S707" s="61" t="s">
        <v>77</v>
      </c>
      <c r="T707" s="49">
        <f>(T700-(sum(T703:T705)+($J702*T708)))</f>
        <v>0.03627463275</v>
      </c>
      <c r="U707" s="61" t="s">
        <v>77</v>
      </c>
      <c r="V707" s="49">
        <f>(V700-(sum(V703:V705)+($J702*V708)))</f>
        <v>0.03629295131</v>
      </c>
      <c r="W707" s="61" t="s">
        <v>77</v>
      </c>
      <c r="X707" s="49">
        <f>(X700-(sum(X703:X705)+($J702*X708)))</f>
        <v>0.03631126988</v>
      </c>
      <c r="Y707" s="61" t="s">
        <v>77</v>
      </c>
      <c r="Z707" s="49">
        <f>(Z700-(sum(Z703:Z705)+($J702*Z708)))</f>
        <v>0.03632958845</v>
      </c>
      <c r="AA707" s="61" t="s">
        <v>77</v>
      </c>
      <c r="AB707" s="49">
        <f>(AB700-(sum(AB703:AB705)+($J702*AB708)))</f>
        <v>0.03634790702</v>
      </c>
      <c r="AC707" s="61" t="s">
        <v>77</v>
      </c>
      <c r="AD707" s="49">
        <f>(AD700-(sum(AD703:AD705)+($J702*AD708)))</f>
        <v>0.03637639717</v>
      </c>
    </row>
    <row r="708">
      <c r="A708" s="60">
        <f>A698+J702</f>
        <v>36539</v>
      </c>
      <c r="B708" s="8" t="s">
        <v>80</v>
      </c>
      <c r="C708" s="40">
        <f>($G$1*(((G703-G702)/G702)+1))</f>
        <v>0.0001570952727</v>
      </c>
      <c r="D708" s="8" t="s">
        <v>81</v>
      </c>
      <c r="E708" s="40">
        <f>$E$7</f>
        <v>0.00002618614835</v>
      </c>
      <c r="F708" s="3"/>
      <c r="G708" s="67"/>
      <c r="H708" s="3" t="s">
        <v>81</v>
      </c>
      <c r="I708" s="57">
        <f>$E$7</f>
        <v>0.00002618614835</v>
      </c>
      <c r="J708" s="3"/>
      <c r="K708" s="3" t="s">
        <v>81</v>
      </c>
      <c r="L708" s="120">
        <f>$E$7</f>
        <v>0.00002618614835</v>
      </c>
      <c r="M708" s="3" t="s">
        <v>81</v>
      </c>
      <c r="N708" s="120">
        <f>$E$7</f>
        <v>0.00002618614835</v>
      </c>
      <c r="O708" s="3" t="s">
        <v>81</v>
      </c>
      <c r="P708" s="120">
        <f>$E$7</f>
        <v>0.00002618614835</v>
      </c>
      <c r="Q708" s="3" t="s">
        <v>81</v>
      </c>
      <c r="R708" s="120">
        <f>$E$7</f>
        <v>0.00002618614835</v>
      </c>
      <c r="S708" s="3" t="s">
        <v>81</v>
      </c>
      <c r="T708" s="120">
        <f>$E$7</f>
        <v>0.00002618614835</v>
      </c>
      <c r="U708" s="3" t="s">
        <v>81</v>
      </c>
      <c r="V708" s="120">
        <f>$E$7</f>
        <v>0.00002618614835</v>
      </c>
      <c r="W708" s="3" t="s">
        <v>81</v>
      </c>
      <c r="X708" s="120">
        <f>$E$7</f>
        <v>0.00002618614835</v>
      </c>
      <c r="Y708" s="3" t="s">
        <v>81</v>
      </c>
      <c r="Z708" s="120">
        <f>$E$7</f>
        <v>0.00002618614835</v>
      </c>
      <c r="AA708" s="3" t="s">
        <v>81</v>
      </c>
      <c r="AB708" s="120">
        <f>$E$7</f>
        <v>0.00002618614835</v>
      </c>
      <c r="AC708" s="3" t="s">
        <v>81</v>
      </c>
      <c r="AD708" s="120">
        <f>$E$7</f>
        <v>0.00002618614835</v>
      </c>
    </row>
    <row r="709">
      <c r="A709" s="3"/>
      <c r="B709" s="8" t="s">
        <v>82</v>
      </c>
      <c r="C709" s="40">
        <f>$G$1+((128*5E-11)*(G703-1))</f>
        <v>0.00002621454545</v>
      </c>
      <c r="D709" s="3"/>
      <c r="E709" s="3"/>
      <c r="F709" s="3"/>
      <c r="G709" s="3"/>
      <c r="H709" s="3"/>
      <c r="I709" s="3"/>
      <c r="J709" s="3"/>
      <c r="K709" s="3"/>
      <c r="L709" s="3"/>
      <c r="M709" s="3"/>
      <c r="N709" s="3"/>
      <c r="O709" s="3"/>
      <c r="P709" s="3"/>
      <c r="Q709" s="3"/>
      <c r="R709" s="3"/>
      <c r="S709" s="3"/>
      <c r="T709" s="3"/>
      <c r="U709" s="3"/>
      <c r="V709" s="3"/>
      <c r="W709" s="3"/>
      <c r="X709" s="3"/>
      <c r="Y709" s="3"/>
      <c r="Z709" s="3"/>
      <c r="AA709" s="3"/>
      <c r="AB709" s="3"/>
      <c r="AC709" s="3"/>
      <c r="AD709" s="3"/>
    </row>
    <row r="710">
      <c r="A710" s="3"/>
      <c r="B710" s="4" t="s">
        <v>77</v>
      </c>
      <c r="C710" s="49">
        <f>C707-(sum(C708:C709))</f>
        <v>0.03737150764</v>
      </c>
      <c r="D710" s="4" t="s">
        <v>77</v>
      </c>
      <c r="E710" s="49">
        <f>E707-$E$7</f>
        <v>0.03763336242</v>
      </c>
      <c r="F710" s="3"/>
      <c r="G710" s="3"/>
      <c r="H710" s="61" t="s">
        <v>77</v>
      </c>
      <c r="I710" s="49">
        <f>I707-$E$7</f>
        <v>-0.01041873936</v>
      </c>
      <c r="J710" s="60">
        <f>I710-(I708*42)</f>
        <v>-0.01151855759</v>
      </c>
      <c r="K710" s="61" t="s">
        <v>77</v>
      </c>
      <c r="L710" s="49">
        <f>L707-$E$7</f>
        <v>0.03617517232</v>
      </c>
      <c r="M710" s="61" t="s">
        <v>77</v>
      </c>
      <c r="N710" s="49">
        <f>N707-$E$7</f>
        <v>0.03619349089</v>
      </c>
      <c r="O710" s="61" t="s">
        <v>77</v>
      </c>
      <c r="P710" s="49">
        <f>P707-$E$7</f>
        <v>0.03621180946</v>
      </c>
      <c r="Q710" s="61" t="s">
        <v>77</v>
      </c>
      <c r="R710" s="49">
        <f>R707-$E$7</f>
        <v>0.03623012803</v>
      </c>
      <c r="S710" s="61" t="s">
        <v>77</v>
      </c>
      <c r="T710" s="49">
        <f>T707-$E$7</f>
        <v>0.0362484466</v>
      </c>
      <c r="U710" s="61" t="s">
        <v>77</v>
      </c>
      <c r="V710" s="49">
        <f>V707-$E$7</f>
        <v>0.03626676517</v>
      </c>
      <c r="W710" s="61" t="s">
        <v>77</v>
      </c>
      <c r="X710" s="49">
        <f>X707-$E$7</f>
        <v>0.03628508374</v>
      </c>
      <c r="Y710" s="61" t="s">
        <v>77</v>
      </c>
      <c r="Z710" s="49">
        <f>Z707-$E$7</f>
        <v>0.03630340231</v>
      </c>
      <c r="AA710" s="61" t="s">
        <v>77</v>
      </c>
      <c r="AB710" s="49">
        <f>AB707-$E$7</f>
        <v>0.03632172087</v>
      </c>
      <c r="AC710" s="61" t="s">
        <v>77</v>
      </c>
      <c r="AD710" s="49">
        <f>AD707-$E$7</f>
        <v>0.03635021102</v>
      </c>
    </row>
    <row r="711">
      <c r="A711" s="3"/>
      <c r="B711" s="3"/>
      <c r="C711" s="3"/>
      <c r="D711" s="3"/>
      <c r="E711" s="3"/>
      <c r="F711" s="3"/>
      <c r="G711" s="3"/>
      <c r="H711" s="3"/>
      <c r="I711" s="3"/>
      <c r="J711" s="3" t="s">
        <v>86</v>
      </c>
      <c r="K711" s="60">
        <f>G702+K701</f>
        <v>195</v>
      </c>
      <c r="L711" s="3"/>
      <c r="M711" s="3"/>
      <c r="N711" s="3"/>
      <c r="O711" s="3"/>
      <c r="P711" s="3"/>
      <c r="Q711" s="3"/>
      <c r="R711" s="3"/>
      <c r="S711" s="3"/>
      <c r="T711" s="3"/>
      <c r="U711" s="3"/>
      <c r="V711" s="3"/>
      <c r="W711" s="3"/>
      <c r="X711" s="3"/>
      <c r="Y711" s="3"/>
      <c r="Z711" s="3"/>
      <c r="AA711" s="3"/>
      <c r="AB711" s="3"/>
      <c r="AC711" s="3"/>
      <c r="AD711" s="3"/>
    </row>
    <row r="712">
      <c r="A712" s="3"/>
      <c r="B712" s="35" t="s">
        <v>64</v>
      </c>
      <c r="C712" s="3"/>
      <c r="D712" s="4" t="s">
        <v>65</v>
      </c>
      <c r="E712" s="54"/>
      <c r="F712" s="3" t="s">
        <v>70</v>
      </c>
      <c r="G712" s="16">
        <f>1</f>
        <v>1</v>
      </c>
      <c r="H712" s="61" t="s">
        <v>124</v>
      </c>
      <c r="I712" s="60">
        <f>C710-(J712*sum(C708:C709))</f>
        <v>0.0001596145471</v>
      </c>
      <c r="J712" s="66">
        <v>203.0</v>
      </c>
      <c r="K712" s="61" t="s">
        <v>122</v>
      </c>
      <c r="L712" s="3"/>
      <c r="M712" s="61" t="s">
        <v>121</v>
      </c>
      <c r="N712" s="3"/>
      <c r="O712" s="61" t="s">
        <v>112</v>
      </c>
      <c r="P712" s="3"/>
      <c r="Q712" s="61" t="s">
        <v>111</v>
      </c>
      <c r="R712" s="3"/>
      <c r="S712" s="61" t="s">
        <v>110</v>
      </c>
      <c r="T712" s="3"/>
      <c r="U712" s="61" t="s">
        <v>109</v>
      </c>
      <c r="V712" s="3"/>
      <c r="W712" s="61" t="s">
        <v>108</v>
      </c>
      <c r="X712" s="3"/>
      <c r="Y712" s="61" t="s">
        <v>107</v>
      </c>
      <c r="Z712" s="3"/>
      <c r="AA712" s="61" t="s">
        <v>105</v>
      </c>
      <c r="AB712" s="3"/>
      <c r="AC712" s="61" t="s">
        <v>84</v>
      </c>
      <c r="AD712" s="3"/>
    </row>
    <row r="713">
      <c r="A713" s="3"/>
      <c r="B713" s="8" t="s">
        <v>69</v>
      </c>
      <c r="C713" s="40">
        <f>$G$1</f>
        <v>0.00002618254545</v>
      </c>
      <c r="D713" s="8" t="s">
        <v>69</v>
      </c>
      <c r="E713" s="99">
        <f>$E$2</f>
        <v>0.00002618254545</v>
      </c>
      <c r="F713" s="3" t="s">
        <v>73</v>
      </c>
      <c r="G713" s="16">
        <f>200-K711</f>
        <v>5</v>
      </c>
      <c r="H713" s="3" t="s">
        <v>69</v>
      </c>
      <c r="I713" s="57">
        <f>$E$2</f>
        <v>0.00002618254545</v>
      </c>
      <c r="J713" s="3"/>
      <c r="K713" s="3" t="s">
        <v>69</v>
      </c>
      <c r="L713" s="120">
        <f>$E$2</f>
        <v>0.00002618254545</v>
      </c>
      <c r="M713" s="3" t="s">
        <v>69</v>
      </c>
      <c r="N713" s="120">
        <f>$E$2</f>
        <v>0.00002618254545</v>
      </c>
      <c r="O713" s="3" t="s">
        <v>69</v>
      </c>
      <c r="P713" s="120">
        <f>$E$2</f>
        <v>0.00002618254545</v>
      </c>
      <c r="Q713" s="3" t="s">
        <v>69</v>
      </c>
      <c r="R713" s="120">
        <f>$E$2</f>
        <v>0.00002618254545</v>
      </c>
      <c r="S713" s="3" t="s">
        <v>69</v>
      </c>
      <c r="T713" s="120">
        <f>$E$2</f>
        <v>0.00002618254545</v>
      </c>
      <c r="U713" s="3" t="s">
        <v>69</v>
      </c>
      <c r="V713" s="120">
        <f>$E$2</f>
        <v>0.00002618254545</v>
      </c>
      <c r="W713" s="3" t="s">
        <v>69</v>
      </c>
      <c r="X713" s="120">
        <f>$E$2</f>
        <v>0.00002618254545</v>
      </c>
      <c r="Y713" s="3" t="s">
        <v>69</v>
      </c>
      <c r="Z713" s="120">
        <f>$E$2</f>
        <v>0.00002618254545</v>
      </c>
      <c r="AA713" s="3" t="s">
        <v>69</v>
      </c>
      <c r="AB713" s="120">
        <f>$E$2</f>
        <v>0.00002618254545</v>
      </c>
      <c r="AC713" s="3" t="s">
        <v>69</v>
      </c>
      <c r="AD713" s="120">
        <f>$E$2</f>
        <v>0.00002618254545</v>
      </c>
    </row>
    <row r="714">
      <c r="A714" s="3"/>
      <c r="B714" s="8" t="s">
        <v>72</v>
      </c>
      <c r="C714" s="40">
        <f>($G$1*((G713-G712)/G712))*$G$5</f>
        <v>0.0000000006204814429</v>
      </c>
      <c r="D714" s="8" t="s">
        <v>72</v>
      </c>
      <c r="E714" s="99">
        <f>$E$3</f>
        <v>0.0000000001551203607</v>
      </c>
      <c r="F714" s="53" t="s">
        <v>75</v>
      </c>
      <c r="G714" s="80">
        <f>sum(C713:C716)+sum(C718:C719)</f>
        <v>0.0002880345307</v>
      </c>
      <c r="H714" s="3" t="s">
        <v>72</v>
      </c>
      <c r="I714" s="57">
        <f>$E$3</f>
        <v>0.0000000001551203607</v>
      </c>
      <c r="J714" s="3"/>
      <c r="K714" s="3" t="s">
        <v>72</v>
      </c>
      <c r="L714" s="120">
        <f>$E$3</f>
        <v>0.0000000001551203607</v>
      </c>
      <c r="M714" s="3" t="s">
        <v>72</v>
      </c>
      <c r="N714" s="120">
        <f>$E$3</f>
        <v>0.0000000001551203607</v>
      </c>
      <c r="O714" s="3" t="s">
        <v>72</v>
      </c>
      <c r="P714" s="120">
        <f>$E$3</f>
        <v>0.0000000001551203607</v>
      </c>
      <c r="Q714" s="3" t="s">
        <v>72</v>
      </c>
      <c r="R714" s="120">
        <f>$E$3</f>
        <v>0.0000000001551203607</v>
      </c>
      <c r="S714" s="3" t="s">
        <v>72</v>
      </c>
      <c r="T714" s="120">
        <f>$E$3</f>
        <v>0.0000000001551203607</v>
      </c>
      <c r="U714" s="3" t="s">
        <v>72</v>
      </c>
      <c r="V714" s="120">
        <f>$E$3</f>
        <v>0.0000000001551203607</v>
      </c>
      <c r="W714" s="3" t="s">
        <v>72</v>
      </c>
      <c r="X714" s="120">
        <f>$E$3</f>
        <v>0.0000000001551203607</v>
      </c>
      <c r="Y714" s="3" t="s">
        <v>72</v>
      </c>
      <c r="Z714" s="120">
        <f>$E$3</f>
        <v>0.0000000001551203607</v>
      </c>
      <c r="AA714" s="3" t="s">
        <v>72</v>
      </c>
      <c r="AB714" s="120">
        <f>$E$3</f>
        <v>0.0000000001551203607</v>
      </c>
      <c r="AC714" s="3" t="s">
        <v>72</v>
      </c>
      <c r="AD714" s="120">
        <f>$E$3</f>
        <v>0.0000000001551203607</v>
      </c>
    </row>
    <row r="715">
      <c r="A715" s="3"/>
      <c r="B715" s="8" t="s">
        <v>74</v>
      </c>
      <c r="C715" s="40">
        <f>($G$1*((G713-G712)/G712))</f>
        <v>0.0001047301818</v>
      </c>
      <c r="D715" s="8" t="s">
        <v>74</v>
      </c>
      <c r="E715" s="40">
        <f>$G$1</f>
        <v>0.00002618254545</v>
      </c>
      <c r="F715" s="3"/>
      <c r="G715" s="3"/>
      <c r="H715" s="3" t="s">
        <v>74</v>
      </c>
      <c r="I715" s="57">
        <f>$G$1</f>
        <v>0.00002618254545</v>
      </c>
      <c r="J715" s="3"/>
      <c r="K715" s="3" t="s">
        <v>74</v>
      </c>
      <c r="L715" s="120">
        <f>$G$1</f>
        <v>0.00002618254545</v>
      </c>
      <c r="M715" s="3" t="s">
        <v>74</v>
      </c>
      <c r="N715" s="120">
        <f>$G$1</f>
        <v>0.00002618254545</v>
      </c>
      <c r="O715" s="3" t="s">
        <v>74</v>
      </c>
      <c r="P715" s="120">
        <f>$G$1</f>
        <v>0.00002618254545</v>
      </c>
      <c r="Q715" s="3" t="s">
        <v>74</v>
      </c>
      <c r="R715" s="120">
        <f>$G$1</f>
        <v>0.00002618254545</v>
      </c>
      <c r="S715" s="3" t="s">
        <v>74</v>
      </c>
      <c r="T715" s="120">
        <f>$G$1</f>
        <v>0.00002618254545</v>
      </c>
      <c r="U715" s="3" t="s">
        <v>74</v>
      </c>
      <c r="V715" s="120">
        <f>$G$1</f>
        <v>0.00002618254545</v>
      </c>
      <c r="W715" s="3" t="s">
        <v>74</v>
      </c>
      <c r="X715" s="120">
        <f>$G$1</f>
        <v>0.00002618254545</v>
      </c>
      <c r="Y715" s="3" t="s">
        <v>74</v>
      </c>
      <c r="Z715" s="120">
        <f>$G$1</f>
        <v>0.00002618254545</v>
      </c>
      <c r="AA715" s="3" t="s">
        <v>74</v>
      </c>
      <c r="AB715" s="120">
        <f>$G$1</f>
        <v>0.00002618254545</v>
      </c>
      <c r="AC715" s="3" t="s">
        <v>74</v>
      </c>
      <c r="AD715" s="120">
        <f>$G$1</f>
        <v>0.00002618254545</v>
      </c>
    </row>
    <row r="716">
      <c r="A716" s="3"/>
      <c r="B716" s="8" t="s">
        <v>76</v>
      </c>
      <c r="C716" s="40">
        <f>$C$5</f>
        <v>0.0000000003102407215</v>
      </c>
      <c r="D716" s="3"/>
      <c r="E716" s="3"/>
      <c r="F716" s="3"/>
      <c r="G716" s="3"/>
      <c r="H716" s="3"/>
      <c r="I716" s="3"/>
      <c r="J716" s="3"/>
      <c r="K716" s="3"/>
      <c r="L716" s="3"/>
      <c r="M716" s="3"/>
      <c r="N716" s="3"/>
      <c r="O716" s="3"/>
      <c r="P716" s="3"/>
      <c r="Q716" s="3"/>
      <c r="R716" s="3"/>
      <c r="S716" s="3"/>
      <c r="T716" s="3"/>
      <c r="U716" s="3"/>
      <c r="V716" s="3"/>
      <c r="W716" s="3"/>
      <c r="X716" s="3"/>
      <c r="Y716" s="3"/>
      <c r="Z716" s="3"/>
      <c r="AA716" s="3"/>
      <c r="AB716" s="3"/>
      <c r="AC716" s="3"/>
      <c r="AD716" s="3"/>
    </row>
    <row r="717">
      <c r="A717" s="3"/>
      <c r="B717" s="4" t="s">
        <v>77</v>
      </c>
      <c r="C717" s="46">
        <f>(E710-(E708*J712))-sum(C713:C716)</f>
        <v>0.03218666065</v>
      </c>
      <c r="D717" s="4" t="s">
        <v>77</v>
      </c>
      <c r="E717" s="45">
        <f>(E710-(J712*E708))-(sum(E713:E715))</f>
        <v>0.03226520906</v>
      </c>
      <c r="F717" s="3"/>
      <c r="G717" s="3"/>
      <c r="H717" s="61" t="s">
        <v>77</v>
      </c>
      <c r="I717" s="49">
        <f>(I712-(sum(I713:I715)*J602))</f>
        <v>-0.01041816515</v>
      </c>
      <c r="J717" s="3"/>
      <c r="K717" s="61" t="s">
        <v>77</v>
      </c>
      <c r="L717" s="49">
        <f>(L710-(sum(L713:L715)+($J712*L718)))</f>
        <v>0.03080701896</v>
      </c>
      <c r="M717" s="61" t="s">
        <v>77</v>
      </c>
      <c r="N717" s="49">
        <f>(N710-(sum(N713:N715)+($J712*N718)))</f>
        <v>0.03082533753</v>
      </c>
      <c r="O717" s="61" t="s">
        <v>77</v>
      </c>
      <c r="P717" s="49">
        <f>(P710-(sum(P713:P715)+($J712*P718)))</f>
        <v>0.0308436561</v>
      </c>
      <c r="Q717" s="61" t="s">
        <v>77</v>
      </c>
      <c r="R717" s="49">
        <f>(R710-(sum(R713:R715)+($J712*R718)))</f>
        <v>0.03086197467</v>
      </c>
      <c r="S717" s="61" t="s">
        <v>77</v>
      </c>
      <c r="T717" s="49">
        <f>(T710-(sum(T713:T715)+($J712*T718)))</f>
        <v>0.03088029324</v>
      </c>
      <c r="U717" s="61" t="s">
        <v>77</v>
      </c>
      <c r="V717" s="49">
        <f>(V710-(sum(V713:V715)+($J712*V718)))</f>
        <v>0.0308986118</v>
      </c>
      <c r="W717" s="61" t="s">
        <v>77</v>
      </c>
      <c r="X717" s="49">
        <f>(X710-(sum(X713:X715)+($J712*X718)))</f>
        <v>0.03091693037</v>
      </c>
      <c r="Y717" s="61" t="s">
        <v>77</v>
      </c>
      <c r="Z717" s="49">
        <f>(Z710-(sum(Z713:Z715)+($J712*Z718)))</f>
        <v>0.03093524894</v>
      </c>
      <c r="AA717" s="61" t="s">
        <v>77</v>
      </c>
      <c r="AB717" s="49">
        <f>(AB710-(sum(AB713:AB715)+($J712*AB718)))</f>
        <v>0.03095356751</v>
      </c>
      <c r="AC717" s="61" t="s">
        <v>77</v>
      </c>
      <c r="AD717" s="49">
        <f>(AD710-(sum(AD713:AD715)+($J712*AD718)))</f>
        <v>0.03098205766</v>
      </c>
    </row>
    <row r="718">
      <c r="A718" s="60">
        <f>A708+J712</f>
        <v>36742</v>
      </c>
      <c r="B718" s="8" t="s">
        <v>80</v>
      </c>
      <c r="C718" s="40">
        <f>($G$1*(((G713-G712)/G712)+1))</f>
        <v>0.0001309127273</v>
      </c>
      <c r="D718" s="8" t="s">
        <v>81</v>
      </c>
      <c r="E718" s="40">
        <f>$E$7</f>
        <v>0.00002618614835</v>
      </c>
      <c r="F718" s="3"/>
      <c r="G718" s="67"/>
      <c r="H718" s="3" t="s">
        <v>81</v>
      </c>
      <c r="I718" s="57">
        <f>$E$7</f>
        <v>0.00002618614835</v>
      </c>
      <c r="J718" s="3"/>
      <c r="K718" s="3" t="s">
        <v>81</v>
      </c>
      <c r="L718" s="120">
        <f>$E$7</f>
        <v>0.00002618614835</v>
      </c>
      <c r="M718" s="3" t="s">
        <v>81</v>
      </c>
      <c r="N718" s="120">
        <f>$E$7</f>
        <v>0.00002618614835</v>
      </c>
      <c r="O718" s="3" t="s">
        <v>81</v>
      </c>
      <c r="P718" s="120">
        <f>$E$7</f>
        <v>0.00002618614835</v>
      </c>
      <c r="Q718" s="3" t="s">
        <v>81</v>
      </c>
      <c r="R718" s="120">
        <f>$E$7</f>
        <v>0.00002618614835</v>
      </c>
      <c r="S718" s="3" t="s">
        <v>81</v>
      </c>
      <c r="T718" s="120">
        <f>$E$7</f>
        <v>0.00002618614835</v>
      </c>
      <c r="U718" s="3" t="s">
        <v>81</v>
      </c>
      <c r="V718" s="120">
        <f>$E$7</f>
        <v>0.00002618614835</v>
      </c>
      <c r="W718" s="3" t="s">
        <v>81</v>
      </c>
      <c r="X718" s="120">
        <f>$E$7</f>
        <v>0.00002618614835</v>
      </c>
      <c r="Y718" s="3" t="s">
        <v>81</v>
      </c>
      <c r="Z718" s="120">
        <f>$E$7</f>
        <v>0.00002618614835</v>
      </c>
      <c r="AA718" s="3" t="s">
        <v>81</v>
      </c>
      <c r="AB718" s="120">
        <f>$E$7</f>
        <v>0.00002618614835</v>
      </c>
      <c r="AC718" s="3" t="s">
        <v>81</v>
      </c>
      <c r="AD718" s="120">
        <f>$E$7</f>
        <v>0.00002618614835</v>
      </c>
    </row>
    <row r="719">
      <c r="A719" s="3"/>
      <c r="B719" s="8" t="s">
        <v>82</v>
      </c>
      <c r="C719" s="40">
        <f>$G$1+((128*5E-11)*(G713-1))</f>
        <v>0.00002620814545</v>
      </c>
      <c r="D719" s="3"/>
      <c r="E719" s="3"/>
      <c r="F719" s="3"/>
      <c r="G719" s="3"/>
      <c r="H719" s="3"/>
      <c r="I719" s="3"/>
      <c r="J719" s="3"/>
      <c r="K719" s="3"/>
      <c r="L719" s="3"/>
      <c r="M719" s="3"/>
      <c r="N719" s="3"/>
      <c r="O719" s="3"/>
      <c r="P719" s="3"/>
      <c r="Q719" s="3"/>
      <c r="R719" s="3"/>
      <c r="S719" s="3"/>
      <c r="T719" s="3"/>
      <c r="U719" s="3"/>
      <c r="V719" s="3"/>
      <c r="W719" s="3"/>
      <c r="X719" s="3"/>
      <c r="Y719" s="3"/>
      <c r="Z719" s="3"/>
      <c r="AA719" s="3"/>
      <c r="AB719" s="3"/>
      <c r="AC719" s="3"/>
      <c r="AD719" s="3"/>
    </row>
    <row r="720">
      <c r="A720" s="3"/>
      <c r="B720" s="4" t="s">
        <v>77</v>
      </c>
      <c r="C720" s="49">
        <f>C717-(sum(C718:C719))</f>
        <v>0.03202953977</v>
      </c>
      <c r="D720" s="4" t="s">
        <v>77</v>
      </c>
      <c r="E720" s="49">
        <f>E717-$E$7</f>
        <v>0.03223902291</v>
      </c>
      <c r="F720" s="3"/>
      <c r="G720" s="3"/>
      <c r="H720" s="61" t="s">
        <v>77</v>
      </c>
      <c r="I720" s="49">
        <f>I717-$E$7</f>
        <v>-0.0104443513</v>
      </c>
      <c r="J720" s="60">
        <f>I720-(I718*42)</f>
        <v>-0.01154416953</v>
      </c>
      <c r="K720" s="61" t="s">
        <v>77</v>
      </c>
      <c r="L720" s="49">
        <f>L717-$E$7</f>
        <v>0.03078083281</v>
      </c>
      <c r="M720" s="61" t="s">
        <v>77</v>
      </c>
      <c r="N720" s="49">
        <f>N717-$E$7</f>
        <v>0.03079915138</v>
      </c>
      <c r="O720" s="61" t="s">
        <v>77</v>
      </c>
      <c r="P720" s="49">
        <f>P717-$E$7</f>
        <v>0.03081746995</v>
      </c>
      <c r="Q720" s="61" t="s">
        <v>77</v>
      </c>
      <c r="R720" s="49">
        <f>R717-$E$7</f>
        <v>0.03083578852</v>
      </c>
      <c r="S720" s="61" t="s">
        <v>77</v>
      </c>
      <c r="T720" s="49">
        <f>T717-$E$7</f>
        <v>0.03085410709</v>
      </c>
      <c r="U720" s="61" t="s">
        <v>77</v>
      </c>
      <c r="V720" s="49">
        <f>V717-$E$7</f>
        <v>0.03087242566</v>
      </c>
      <c r="W720" s="61" t="s">
        <v>77</v>
      </c>
      <c r="X720" s="49">
        <f>X717-$E$7</f>
        <v>0.03089074423</v>
      </c>
      <c r="Y720" s="61" t="s">
        <v>77</v>
      </c>
      <c r="Z720" s="49">
        <f>Z717-$E$7</f>
        <v>0.03090906279</v>
      </c>
      <c r="AA720" s="61" t="s">
        <v>77</v>
      </c>
      <c r="AB720" s="49">
        <f>AB717-$E$7</f>
        <v>0.03092738136</v>
      </c>
      <c r="AC720" s="61" t="s">
        <v>77</v>
      </c>
      <c r="AD720" s="49">
        <f>AD717-$E$7</f>
        <v>0.03095587151</v>
      </c>
    </row>
    <row r="721">
      <c r="A721" s="3"/>
      <c r="B721" s="3"/>
      <c r="C721" s="3"/>
      <c r="D721" s="3"/>
      <c r="E721" s="3"/>
      <c r="F721" s="3"/>
      <c r="G721" s="3"/>
      <c r="H721" s="3"/>
      <c r="I721" s="3"/>
      <c r="J721" s="3" t="s">
        <v>86</v>
      </c>
      <c r="K721" s="60">
        <f>G712+K711</f>
        <v>196</v>
      </c>
      <c r="L721" s="3"/>
      <c r="M721" s="3"/>
      <c r="N721" s="3"/>
      <c r="O721" s="3"/>
      <c r="P721" s="3"/>
      <c r="Q721" s="3"/>
      <c r="R721" s="3"/>
      <c r="S721" s="3"/>
      <c r="T721" s="3"/>
      <c r="U721" s="3"/>
      <c r="V721" s="3"/>
      <c r="W721" s="3"/>
      <c r="X721" s="3"/>
      <c r="Y721" s="3"/>
      <c r="Z721" s="3"/>
      <c r="AA721" s="3"/>
      <c r="AB721" s="3"/>
      <c r="AC721" s="3"/>
      <c r="AD721" s="3"/>
    </row>
    <row r="722">
      <c r="A722" s="3"/>
      <c r="B722" s="35" t="s">
        <v>64</v>
      </c>
      <c r="C722" s="3"/>
      <c r="D722" s="4" t="s">
        <v>65</v>
      </c>
      <c r="E722" s="54"/>
      <c r="F722" s="3" t="s">
        <v>70</v>
      </c>
      <c r="G722" s="16">
        <f>1</f>
        <v>1</v>
      </c>
      <c r="H722" s="61" t="s">
        <v>124</v>
      </c>
      <c r="I722" s="60">
        <f>C720-(J722*sum(C718:C719))</f>
        <v>0.00013400261</v>
      </c>
      <c r="J722" s="66">
        <v>203.0</v>
      </c>
      <c r="K722" s="61" t="s">
        <v>122</v>
      </c>
      <c r="L722" s="3"/>
      <c r="M722" s="61" t="s">
        <v>121</v>
      </c>
      <c r="N722" s="3"/>
      <c r="O722" s="61" t="s">
        <v>112</v>
      </c>
      <c r="P722" s="3"/>
      <c r="Q722" s="61" t="s">
        <v>111</v>
      </c>
      <c r="R722" s="3"/>
      <c r="S722" s="61" t="s">
        <v>110</v>
      </c>
      <c r="T722" s="3"/>
      <c r="U722" s="61" t="s">
        <v>109</v>
      </c>
      <c r="V722" s="3"/>
      <c r="W722" s="61" t="s">
        <v>108</v>
      </c>
      <c r="X722" s="3"/>
      <c r="Y722" s="61" t="s">
        <v>107</v>
      </c>
      <c r="Z722" s="3"/>
      <c r="AA722" s="61" t="s">
        <v>105</v>
      </c>
      <c r="AB722" s="3"/>
      <c r="AC722" s="61" t="s">
        <v>84</v>
      </c>
      <c r="AD722" s="3"/>
    </row>
    <row r="723">
      <c r="A723" s="3"/>
      <c r="B723" s="8" t="s">
        <v>69</v>
      </c>
      <c r="C723" s="40">
        <f>$G$1</f>
        <v>0.00002618254545</v>
      </c>
      <c r="D723" s="8" t="s">
        <v>69</v>
      </c>
      <c r="E723" s="99">
        <f>$E$2</f>
        <v>0.00002618254545</v>
      </c>
      <c r="F723" s="3" t="s">
        <v>73</v>
      </c>
      <c r="G723" s="16">
        <f>200-K721</f>
        <v>4</v>
      </c>
      <c r="H723" s="3" t="s">
        <v>69</v>
      </c>
      <c r="I723" s="57">
        <f>$E$2</f>
        <v>0.00002618254545</v>
      </c>
      <c r="J723" s="3"/>
      <c r="K723" s="3" t="s">
        <v>69</v>
      </c>
      <c r="L723" s="120">
        <f>$E$2</f>
        <v>0.00002618254545</v>
      </c>
      <c r="M723" s="3" t="s">
        <v>69</v>
      </c>
      <c r="N723" s="120">
        <f>$E$2</f>
        <v>0.00002618254545</v>
      </c>
      <c r="O723" s="3" t="s">
        <v>69</v>
      </c>
      <c r="P723" s="120">
        <f>$E$2</f>
        <v>0.00002618254545</v>
      </c>
      <c r="Q723" s="3" t="s">
        <v>69</v>
      </c>
      <c r="R723" s="120">
        <f>$E$2</f>
        <v>0.00002618254545</v>
      </c>
      <c r="S723" s="3" t="s">
        <v>69</v>
      </c>
      <c r="T723" s="120">
        <f>$E$2</f>
        <v>0.00002618254545</v>
      </c>
      <c r="U723" s="3" t="s">
        <v>69</v>
      </c>
      <c r="V723" s="120">
        <f>$E$2</f>
        <v>0.00002618254545</v>
      </c>
      <c r="W723" s="3" t="s">
        <v>69</v>
      </c>
      <c r="X723" s="120">
        <f>$E$2</f>
        <v>0.00002618254545</v>
      </c>
      <c r="Y723" s="3" t="s">
        <v>69</v>
      </c>
      <c r="Z723" s="120">
        <f>$E$2</f>
        <v>0.00002618254545</v>
      </c>
      <c r="AA723" s="3" t="s">
        <v>69</v>
      </c>
      <c r="AB723" s="120">
        <f>$E$2</f>
        <v>0.00002618254545</v>
      </c>
      <c r="AC723" s="3" t="s">
        <v>69</v>
      </c>
      <c r="AD723" s="120">
        <f>$E$2</f>
        <v>0.00002618254545</v>
      </c>
    </row>
    <row r="724">
      <c r="A724" s="3"/>
      <c r="B724" s="8" t="s">
        <v>72</v>
      </c>
      <c r="C724" s="40">
        <f>($G$1*((G723-G722)/G722))*$G$5</f>
        <v>0.0000000004653610822</v>
      </c>
      <c r="D724" s="8" t="s">
        <v>72</v>
      </c>
      <c r="E724" s="99">
        <f>$E$3</f>
        <v>0.0000000001551203607</v>
      </c>
      <c r="F724" s="53" t="s">
        <v>75</v>
      </c>
      <c r="G724" s="80">
        <f>sum(C723:C726)+sum(C728:C729)</f>
        <v>0.0002356628847</v>
      </c>
      <c r="H724" s="3" t="s">
        <v>72</v>
      </c>
      <c r="I724" s="57">
        <f>$E$3</f>
        <v>0.0000000001551203607</v>
      </c>
      <c r="J724" s="3"/>
      <c r="K724" s="3" t="s">
        <v>72</v>
      </c>
      <c r="L724" s="120">
        <f>$E$3</f>
        <v>0.0000000001551203607</v>
      </c>
      <c r="M724" s="3" t="s">
        <v>72</v>
      </c>
      <c r="N724" s="120">
        <f>$E$3</f>
        <v>0.0000000001551203607</v>
      </c>
      <c r="O724" s="3" t="s">
        <v>72</v>
      </c>
      <c r="P724" s="120">
        <f>$E$3</f>
        <v>0.0000000001551203607</v>
      </c>
      <c r="Q724" s="3" t="s">
        <v>72</v>
      </c>
      <c r="R724" s="120">
        <f>$E$3</f>
        <v>0.0000000001551203607</v>
      </c>
      <c r="S724" s="3" t="s">
        <v>72</v>
      </c>
      <c r="T724" s="120">
        <f>$E$3</f>
        <v>0.0000000001551203607</v>
      </c>
      <c r="U724" s="3" t="s">
        <v>72</v>
      </c>
      <c r="V724" s="120">
        <f>$E$3</f>
        <v>0.0000000001551203607</v>
      </c>
      <c r="W724" s="3" t="s">
        <v>72</v>
      </c>
      <c r="X724" s="120">
        <f>$E$3</f>
        <v>0.0000000001551203607</v>
      </c>
      <c r="Y724" s="3" t="s">
        <v>72</v>
      </c>
      <c r="Z724" s="120">
        <f>$E$3</f>
        <v>0.0000000001551203607</v>
      </c>
      <c r="AA724" s="3" t="s">
        <v>72</v>
      </c>
      <c r="AB724" s="120">
        <f>$E$3</f>
        <v>0.0000000001551203607</v>
      </c>
      <c r="AC724" s="3" t="s">
        <v>72</v>
      </c>
      <c r="AD724" s="120">
        <f>$E$3</f>
        <v>0.0000000001551203607</v>
      </c>
    </row>
    <row r="725">
      <c r="A725" s="3"/>
      <c r="B725" s="8" t="s">
        <v>74</v>
      </c>
      <c r="C725" s="40">
        <f>($G$1*((G723-G722)/G722))</f>
        <v>0.00007854763636</v>
      </c>
      <c r="D725" s="8" t="s">
        <v>74</v>
      </c>
      <c r="E725" s="40">
        <f>$G$1</f>
        <v>0.00002618254545</v>
      </c>
      <c r="F725" s="3"/>
      <c r="G725" s="3"/>
      <c r="H725" s="3" t="s">
        <v>74</v>
      </c>
      <c r="I725" s="57">
        <f>$G$1</f>
        <v>0.00002618254545</v>
      </c>
      <c r="J725" s="3"/>
      <c r="K725" s="3" t="s">
        <v>74</v>
      </c>
      <c r="L725" s="120">
        <f>$G$1</f>
        <v>0.00002618254545</v>
      </c>
      <c r="M725" s="3" t="s">
        <v>74</v>
      </c>
      <c r="N725" s="120">
        <f>$G$1</f>
        <v>0.00002618254545</v>
      </c>
      <c r="O725" s="3" t="s">
        <v>74</v>
      </c>
      <c r="P725" s="120">
        <f>$G$1</f>
        <v>0.00002618254545</v>
      </c>
      <c r="Q725" s="3" t="s">
        <v>74</v>
      </c>
      <c r="R725" s="120">
        <f>$G$1</f>
        <v>0.00002618254545</v>
      </c>
      <c r="S725" s="3" t="s">
        <v>74</v>
      </c>
      <c r="T725" s="120">
        <f>$G$1</f>
        <v>0.00002618254545</v>
      </c>
      <c r="U725" s="3" t="s">
        <v>74</v>
      </c>
      <c r="V725" s="120">
        <f>$G$1</f>
        <v>0.00002618254545</v>
      </c>
      <c r="W725" s="3" t="s">
        <v>74</v>
      </c>
      <c r="X725" s="120">
        <f>$G$1</f>
        <v>0.00002618254545</v>
      </c>
      <c r="Y725" s="3" t="s">
        <v>74</v>
      </c>
      <c r="Z725" s="120">
        <f>$G$1</f>
        <v>0.00002618254545</v>
      </c>
      <c r="AA725" s="3" t="s">
        <v>74</v>
      </c>
      <c r="AB725" s="120">
        <f>$G$1</f>
        <v>0.00002618254545</v>
      </c>
      <c r="AC725" s="3" t="s">
        <v>74</v>
      </c>
      <c r="AD725" s="120">
        <f>$G$1</f>
        <v>0.00002618254545</v>
      </c>
    </row>
    <row r="726">
      <c r="A726" s="3"/>
      <c r="B726" s="8" t="s">
        <v>76</v>
      </c>
      <c r="C726" s="40">
        <f>$C$5</f>
        <v>0.0000000003102407215</v>
      </c>
      <c r="D726" s="3"/>
      <c r="E726" s="3"/>
      <c r="F726" s="3"/>
      <c r="G726" s="3"/>
      <c r="H726" s="3"/>
      <c r="I726" s="3"/>
      <c r="J726" s="3"/>
      <c r="K726" s="3"/>
      <c r="L726" s="3"/>
      <c r="M726" s="3"/>
      <c r="N726" s="3"/>
      <c r="O726" s="3"/>
      <c r="P726" s="3"/>
      <c r="Q726" s="3"/>
      <c r="R726" s="3"/>
      <c r="S726" s="3"/>
      <c r="T726" s="3"/>
      <c r="U726" s="3"/>
      <c r="V726" s="3"/>
      <c r="W726" s="3"/>
      <c r="X726" s="3"/>
      <c r="Y726" s="3"/>
      <c r="Z726" s="3"/>
      <c r="AA726" s="3"/>
      <c r="AB726" s="3"/>
      <c r="AC726" s="3"/>
      <c r="AD726" s="3"/>
    </row>
    <row r="727">
      <c r="A727" s="3"/>
      <c r="B727" s="4" t="s">
        <v>77</v>
      </c>
      <c r="C727" s="46">
        <f>(E720-(E718*J722))-sum(C723:C726)</f>
        <v>0.02681850384</v>
      </c>
      <c r="D727" s="4" t="s">
        <v>77</v>
      </c>
      <c r="E727" s="45">
        <f>(E720-(J722*E718))-(sum(E723:E725))</f>
        <v>0.02687086955</v>
      </c>
      <c r="F727" s="3"/>
      <c r="G727" s="3"/>
      <c r="H727" s="61" t="s">
        <v>77</v>
      </c>
      <c r="I727" s="49">
        <f>(I722-(sum(I723:I725)*J612))</f>
        <v>-0.01044377709</v>
      </c>
      <c r="J727" s="3"/>
      <c r="K727" s="61" t="s">
        <v>77</v>
      </c>
      <c r="L727" s="49">
        <f>(L720-(sum(L723:L725)+($J722*L728)))</f>
        <v>0.02541267945</v>
      </c>
      <c r="M727" s="61" t="s">
        <v>77</v>
      </c>
      <c r="N727" s="49">
        <f>(N720-(sum(N723:N725)+($J722*N728)))</f>
        <v>0.02543099802</v>
      </c>
      <c r="O727" s="61" t="s">
        <v>77</v>
      </c>
      <c r="P727" s="49">
        <f>(P720-(sum(P723:P725)+($J722*P728)))</f>
        <v>0.02544931659</v>
      </c>
      <c r="Q727" s="61" t="s">
        <v>77</v>
      </c>
      <c r="R727" s="49">
        <f>(R720-(sum(R723:R725)+($J722*R728)))</f>
        <v>0.02546763516</v>
      </c>
      <c r="S727" s="61" t="s">
        <v>77</v>
      </c>
      <c r="T727" s="49">
        <f>(T720-(sum(T723:T725)+($J722*T728)))</f>
        <v>0.02548595373</v>
      </c>
      <c r="U727" s="61" t="s">
        <v>77</v>
      </c>
      <c r="V727" s="49">
        <f>(V720-(sum(V723:V725)+($J722*V728)))</f>
        <v>0.02550427229</v>
      </c>
      <c r="W727" s="61" t="s">
        <v>77</v>
      </c>
      <c r="X727" s="49">
        <f>(X720-(sum(X723:X725)+($J722*X728)))</f>
        <v>0.02552259086</v>
      </c>
      <c r="Y727" s="61" t="s">
        <v>77</v>
      </c>
      <c r="Z727" s="49">
        <f>(Z720-(sum(Z723:Z725)+($J722*Z728)))</f>
        <v>0.02554090943</v>
      </c>
      <c r="AA727" s="61" t="s">
        <v>77</v>
      </c>
      <c r="AB727" s="49">
        <f>(AB720-(sum(AB723:AB725)+($J722*AB728)))</f>
        <v>0.025559228</v>
      </c>
      <c r="AC727" s="61" t="s">
        <v>77</v>
      </c>
      <c r="AD727" s="49">
        <f>(AD720-(sum(AD723:AD725)+($J722*AD728)))</f>
        <v>0.02558771815</v>
      </c>
    </row>
    <row r="728">
      <c r="A728" s="60">
        <f>A718+J722</f>
        <v>36945</v>
      </c>
      <c r="B728" s="8" t="s">
        <v>80</v>
      </c>
      <c r="C728" s="40">
        <f>($G$1*(((G723-G722)/G722)+1))</f>
        <v>0.0001047301818</v>
      </c>
      <c r="D728" s="8" t="s">
        <v>81</v>
      </c>
      <c r="E728" s="40">
        <f>$E$7</f>
        <v>0.00002618614835</v>
      </c>
      <c r="F728" s="3"/>
      <c r="G728" s="67"/>
      <c r="H728" s="3" t="s">
        <v>81</v>
      </c>
      <c r="I728" s="57">
        <f>$E$7</f>
        <v>0.00002618614835</v>
      </c>
      <c r="J728" s="3"/>
      <c r="K728" s="3" t="s">
        <v>81</v>
      </c>
      <c r="L728" s="120">
        <f>$E$7</f>
        <v>0.00002618614835</v>
      </c>
      <c r="M728" s="3" t="s">
        <v>81</v>
      </c>
      <c r="N728" s="120">
        <f>$E$7</f>
        <v>0.00002618614835</v>
      </c>
      <c r="O728" s="3" t="s">
        <v>81</v>
      </c>
      <c r="P728" s="120">
        <f>$E$7</f>
        <v>0.00002618614835</v>
      </c>
      <c r="Q728" s="3" t="s">
        <v>81</v>
      </c>
      <c r="R728" s="120">
        <f>$E$7</f>
        <v>0.00002618614835</v>
      </c>
      <c r="S728" s="3" t="s">
        <v>81</v>
      </c>
      <c r="T728" s="120">
        <f>$E$7</f>
        <v>0.00002618614835</v>
      </c>
      <c r="U728" s="3" t="s">
        <v>81</v>
      </c>
      <c r="V728" s="120">
        <f>$E$7</f>
        <v>0.00002618614835</v>
      </c>
      <c r="W728" s="3" t="s">
        <v>81</v>
      </c>
      <c r="X728" s="120">
        <f>$E$7</f>
        <v>0.00002618614835</v>
      </c>
      <c r="Y728" s="3" t="s">
        <v>81</v>
      </c>
      <c r="Z728" s="120">
        <f>$E$7</f>
        <v>0.00002618614835</v>
      </c>
      <c r="AA728" s="3" t="s">
        <v>81</v>
      </c>
      <c r="AB728" s="120">
        <f>$E$7</f>
        <v>0.00002618614835</v>
      </c>
      <c r="AC728" s="3" t="s">
        <v>81</v>
      </c>
      <c r="AD728" s="120">
        <f>$E$7</f>
        <v>0.00002618614835</v>
      </c>
    </row>
    <row r="729">
      <c r="A729" s="3"/>
      <c r="B729" s="8" t="s">
        <v>82</v>
      </c>
      <c r="C729" s="40">
        <f>$G$1+((128*5E-11)*(G723-1))</f>
        <v>0.00002620174545</v>
      </c>
      <c r="D729" s="3"/>
      <c r="E729" s="3"/>
      <c r="F729" s="3"/>
      <c r="G729" s="3"/>
      <c r="H729" s="3"/>
      <c r="I729" s="3"/>
      <c r="J729" s="3"/>
      <c r="K729" s="3"/>
      <c r="L729" s="3"/>
      <c r="M729" s="3"/>
      <c r="N729" s="3"/>
      <c r="O729" s="3"/>
      <c r="P729" s="3"/>
      <c r="Q729" s="3"/>
      <c r="R729" s="3"/>
      <c r="S729" s="3"/>
      <c r="T729" s="3"/>
      <c r="U729" s="3"/>
      <c r="V729" s="3"/>
      <c r="W729" s="3"/>
      <c r="X729" s="3"/>
      <c r="Y729" s="3"/>
      <c r="Z729" s="3"/>
      <c r="AA729" s="3"/>
      <c r="AB729" s="3"/>
      <c r="AC729" s="3"/>
      <c r="AD729" s="3"/>
    </row>
    <row r="730">
      <c r="A730" s="3"/>
      <c r="B730" s="4" t="s">
        <v>77</v>
      </c>
      <c r="C730" s="49">
        <f>C727-(sum(C728:C729))</f>
        <v>0.02668757191</v>
      </c>
      <c r="D730" s="4" t="s">
        <v>77</v>
      </c>
      <c r="E730" s="49">
        <f>E727-$E$7</f>
        <v>0.0268446834</v>
      </c>
      <c r="F730" s="3"/>
      <c r="G730" s="3"/>
      <c r="H730" s="61" t="s">
        <v>77</v>
      </c>
      <c r="I730" s="49">
        <f>I727-$E$7</f>
        <v>-0.01046996324</v>
      </c>
      <c r="J730" s="60">
        <f>I730-(I728*42)</f>
        <v>-0.01156978147</v>
      </c>
      <c r="K730" s="61" t="s">
        <v>77</v>
      </c>
      <c r="L730" s="49">
        <f>L727-$E$7</f>
        <v>0.0253864933</v>
      </c>
      <c r="M730" s="61" t="s">
        <v>77</v>
      </c>
      <c r="N730" s="49">
        <f>N727-$E$7</f>
        <v>0.02540481187</v>
      </c>
      <c r="O730" s="61" t="s">
        <v>77</v>
      </c>
      <c r="P730" s="49">
        <f>P727-$E$7</f>
        <v>0.02542313044</v>
      </c>
      <c r="Q730" s="61" t="s">
        <v>77</v>
      </c>
      <c r="R730" s="49">
        <f>R727-$E$7</f>
        <v>0.02544144901</v>
      </c>
      <c r="S730" s="61" t="s">
        <v>77</v>
      </c>
      <c r="T730" s="49">
        <f>T727-$E$7</f>
        <v>0.02545976758</v>
      </c>
      <c r="U730" s="61" t="s">
        <v>77</v>
      </c>
      <c r="V730" s="49">
        <f>V727-$E$7</f>
        <v>0.02547808615</v>
      </c>
      <c r="W730" s="61" t="s">
        <v>77</v>
      </c>
      <c r="X730" s="49">
        <f>X727-$E$7</f>
        <v>0.02549640472</v>
      </c>
      <c r="Y730" s="61" t="s">
        <v>77</v>
      </c>
      <c r="Z730" s="49">
        <f>Z727-$E$7</f>
        <v>0.02551472328</v>
      </c>
      <c r="AA730" s="61" t="s">
        <v>77</v>
      </c>
      <c r="AB730" s="49">
        <f>AB727-$E$7</f>
        <v>0.02553304185</v>
      </c>
      <c r="AC730" s="61" t="s">
        <v>77</v>
      </c>
      <c r="AD730" s="49">
        <f>AD727-$E$7</f>
        <v>0.025561532</v>
      </c>
    </row>
    <row r="731">
      <c r="A731" s="3"/>
      <c r="B731" s="3"/>
      <c r="C731" s="3"/>
      <c r="D731" s="3"/>
      <c r="E731" s="3"/>
      <c r="F731" s="3"/>
      <c r="G731" s="3"/>
      <c r="H731" s="3"/>
      <c r="I731" s="3"/>
      <c r="J731" s="3" t="s">
        <v>86</v>
      </c>
      <c r="K731" s="60">
        <f>G722+K721</f>
        <v>197</v>
      </c>
      <c r="L731" s="3"/>
      <c r="M731" s="3"/>
      <c r="N731" s="3"/>
      <c r="O731" s="3"/>
      <c r="P731" s="3"/>
      <c r="Q731" s="3"/>
      <c r="R731" s="3"/>
      <c r="S731" s="3"/>
      <c r="T731" s="3"/>
      <c r="U731" s="3"/>
      <c r="V731" s="3"/>
      <c r="W731" s="3"/>
      <c r="X731" s="3"/>
      <c r="Y731" s="3"/>
      <c r="Z731" s="3"/>
      <c r="AA731" s="3"/>
      <c r="AB731" s="3"/>
      <c r="AC731" s="3"/>
      <c r="AD731" s="3"/>
    </row>
    <row r="732">
      <c r="A732" s="3"/>
      <c r="B732" s="35" t="s">
        <v>64</v>
      </c>
      <c r="C732" s="3"/>
      <c r="D732" s="4" t="s">
        <v>65</v>
      </c>
      <c r="E732" s="54"/>
      <c r="F732" s="3" t="s">
        <v>70</v>
      </c>
      <c r="G732" s="16">
        <f>1</f>
        <v>1</v>
      </c>
      <c r="H732" s="61" t="s">
        <v>124</v>
      </c>
      <c r="I732" s="60">
        <f>C730-(J732*sum(C728:C729))</f>
        <v>0.000108390673</v>
      </c>
      <c r="J732" s="66">
        <v>203.0</v>
      </c>
      <c r="K732" s="61" t="s">
        <v>122</v>
      </c>
      <c r="L732" s="3"/>
      <c r="M732" s="61" t="s">
        <v>121</v>
      </c>
      <c r="N732" s="3"/>
      <c r="O732" s="61" t="s">
        <v>112</v>
      </c>
      <c r="P732" s="3"/>
      <c r="Q732" s="61" t="s">
        <v>111</v>
      </c>
      <c r="R732" s="3"/>
      <c r="S732" s="61" t="s">
        <v>110</v>
      </c>
      <c r="T732" s="3"/>
      <c r="U732" s="61" t="s">
        <v>109</v>
      </c>
      <c r="V732" s="3"/>
      <c r="W732" s="61" t="s">
        <v>108</v>
      </c>
      <c r="X732" s="3"/>
      <c r="Y732" s="61" t="s">
        <v>107</v>
      </c>
      <c r="Z732" s="3"/>
      <c r="AA732" s="61" t="s">
        <v>105</v>
      </c>
      <c r="AB732" s="3"/>
      <c r="AC732" s="61" t="s">
        <v>84</v>
      </c>
      <c r="AD732" s="3"/>
    </row>
    <row r="733">
      <c r="A733" s="3"/>
      <c r="B733" s="8" t="s">
        <v>69</v>
      </c>
      <c r="C733" s="40">
        <f>$G$1</f>
        <v>0.00002618254545</v>
      </c>
      <c r="D733" s="8" t="s">
        <v>69</v>
      </c>
      <c r="E733" s="99">
        <f>$E$2</f>
        <v>0.00002618254545</v>
      </c>
      <c r="F733" s="3" t="s">
        <v>73</v>
      </c>
      <c r="G733" s="16">
        <f>200-K731</f>
        <v>3</v>
      </c>
      <c r="H733" s="3" t="s">
        <v>69</v>
      </c>
      <c r="I733" s="57">
        <f>$E$2</f>
        <v>0.00002618254545</v>
      </c>
      <c r="J733" s="3"/>
      <c r="K733" s="3" t="s">
        <v>69</v>
      </c>
      <c r="L733" s="120">
        <f>$E$2</f>
        <v>0.00002618254545</v>
      </c>
      <c r="M733" s="3" t="s">
        <v>69</v>
      </c>
      <c r="N733" s="120">
        <f>$E$2</f>
        <v>0.00002618254545</v>
      </c>
      <c r="O733" s="3" t="s">
        <v>69</v>
      </c>
      <c r="P733" s="120">
        <f>$E$2</f>
        <v>0.00002618254545</v>
      </c>
      <c r="Q733" s="3" t="s">
        <v>69</v>
      </c>
      <c r="R733" s="120">
        <f>$E$2</f>
        <v>0.00002618254545</v>
      </c>
      <c r="S733" s="3" t="s">
        <v>69</v>
      </c>
      <c r="T733" s="120">
        <f>$E$2</f>
        <v>0.00002618254545</v>
      </c>
      <c r="U733" s="3" t="s">
        <v>69</v>
      </c>
      <c r="V733" s="120">
        <f>$E$2</f>
        <v>0.00002618254545</v>
      </c>
      <c r="W733" s="3" t="s">
        <v>69</v>
      </c>
      <c r="X733" s="120">
        <f>$E$2</f>
        <v>0.00002618254545</v>
      </c>
      <c r="Y733" s="3" t="s">
        <v>69</v>
      </c>
      <c r="Z733" s="120">
        <f>$E$2</f>
        <v>0.00002618254545</v>
      </c>
      <c r="AA733" s="3" t="s">
        <v>69</v>
      </c>
      <c r="AB733" s="120">
        <f>$E$2</f>
        <v>0.00002618254545</v>
      </c>
      <c r="AC733" s="3" t="s">
        <v>69</v>
      </c>
      <c r="AD733" s="120">
        <f>$E$2</f>
        <v>0.00002618254545</v>
      </c>
    </row>
    <row r="734">
      <c r="A734" s="3"/>
      <c r="B734" s="8" t="s">
        <v>72</v>
      </c>
      <c r="C734" s="40">
        <f>($G$1*((G733-G732)/G732))*$G$5</f>
        <v>0.0000000003102407215</v>
      </c>
      <c r="D734" s="8" t="s">
        <v>72</v>
      </c>
      <c r="E734" s="99">
        <f>$E$3</f>
        <v>0.0000000001551203607</v>
      </c>
      <c r="F734" s="53" t="s">
        <v>75</v>
      </c>
      <c r="G734" s="80">
        <f>sum(C733:C736)+sum(C738:C739)</f>
        <v>0.0001832912387</v>
      </c>
      <c r="H734" s="3" t="s">
        <v>72</v>
      </c>
      <c r="I734" s="57">
        <f>$E$3</f>
        <v>0.0000000001551203607</v>
      </c>
      <c r="J734" s="3"/>
      <c r="K734" s="3" t="s">
        <v>72</v>
      </c>
      <c r="L734" s="120">
        <f>$E$3</f>
        <v>0.0000000001551203607</v>
      </c>
      <c r="M734" s="3" t="s">
        <v>72</v>
      </c>
      <c r="N734" s="120">
        <f>$E$3</f>
        <v>0.0000000001551203607</v>
      </c>
      <c r="O734" s="3" t="s">
        <v>72</v>
      </c>
      <c r="P734" s="120">
        <f>$E$3</f>
        <v>0.0000000001551203607</v>
      </c>
      <c r="Q734" s="3" t="s">
        <v>72</v>
      </c>
      <c r="R734" s="120">
        <f>$E$3</f>
        <v>0.0000000001551203607</v>
      </c>
      <c r="S734" s="3" t="s">
        <v>72</v>
      </c>
      <c r="T734" s="120">
        <f>$E$3</f>
        <v>0.0000000001551203607</v>
      </c>
      <c r="U734" s="3" t="s">
        <v>72</v>
      </c>
      <c r="V734" s="120">
        <f>$E$3</f>
        <v>0.0000000001551203607</v>
      </c>
      <c r="W734" s="3" t="s">
        <v>72</v>
      </c>
      <c r="X734" s="120">
        <f>$E$3</f>
        <v>0.0000000001551203607</v>
      </c>
      <c r="Y734" s="3" t="s">
        <v>72</v>
      </c>
      <c r="Z734" s="120">
        <f>$E$3</f>
        <v>0.0000000001551203607</v>
      </c>
      <c r="AA734" s="3" t="s">
        <v>72</v>
      </c>
      <c r="AB734" s="120">
        <f>$E$3</f>
        <v>0.0000000001551203607</v>
      </c>
      <c r="AC734" s="3" t="s">
        <v>72</v>
      </c>
      <c r="AD734" s="120">
        <f>$E$3</f>
        <v>0.0000000001551203607</v>
      </c>
    </row>
    <row r="735">
      <c r="A735" s="3"/>
      <c r="B735" s="8" t="s">
        <v>74</v>
      </c>
      <c r="C735" s="40">
        <f>($G$1*((G733-G732)/G732))</f>
        <v>0.00005236509091</v>
      </c>
      <c r="D735" s="8" t="s">
        <v>74</v>
      </c>
      <c r="E735" s="40">
        <f>$G$1</f>
        <v>0.00002618254545</v>
      </c>
      <c r="F735" s="3"/>
      <c r="G735" s="3"/>
      <c r="H735" s="3" t="s">
        <v>74</v>
      </c>
      <c r="I735" s="57">
        <f>$G$1</f>
        <v>0.00002618254545</v>
      </c>
      <c r="J735" s="3"/>
      <c r="K735" s="3" t="s">
        <v>74</v>
      </c>
      <c r="L735" s="120">
        <f>$G$1</f>
        <v>0.00002618254545</v>
      </c>
      <c r="M735" s="3" t="s">
        <v>74</v>
      </c>
      <c r="N735" s="120">
        <f>$G$1</f>
        <v>0.00002618254545</v>
      </c>
      <c r="O735" s="3" t="s">
        <v>74</v>
      </c>
      <c r="P735" s="120">
        <f>$G$1</f>
        <v>0.00002618254545</v>
      </c>
      <c r="Q735" s="3" t="s">
        <v>74</v>
      </c>
      <c r="R735" s="120">
        <f>$G$1</f>
        <v>0.00002618254545</v>
      </c>
      <c r="S735" s="3" t="s">
        <v>74</v>
      </c>
      <c r="T735" s="120">
        <f>$G$1</f>
        <v>0.00002618254545</v>
      </c>
      <c r="U735" s="3" t="s">
        <v>74</v>
      </c>
      <c r="V735" s="120">
        <f>$G$1</f>
        <v>0.00002618254545</v>
      </c>
      <c r="W735" s="3" t="s">
        <v>74</v>
      </c>
      <c r="X735" s="120">
        <f>$G$1</f>
        <v>0.00002618254545</v>
      </c>
      <c r="Y735" s="3" t="s">
        <v>74</v>
      </c>
      <c r="Z735" s="120">
        <f>$G$1</f>
        <v>0.00002618254545</v>
      </c>
      <c r="AA735" s="3" t="s">
        <v>74</v>
      </c>
      <c r="AB735" s="120">
        <f>$G$1</f>
        <v>0.00002618254545</v>
      </c>
      <c r="AC735" s="3" t="s">
        <v>74</v>
      </c>
      <c r="AD735" s="120">
        <f>$G$1</f>
        <v>0.00002618254545</v>
      </c>
    </row>
    <row r="736">
      <c r="A736" s="3"/>
      <c r="B736" s="8" t="s">
        <v>76</v>
      </c>
      <c r="C736" s="40">
        <f>$C$5</f>
        <v>0.0000000003102407215</v>
      </c>
      <c r="D736" s="3"/>
      <c r="E736" s="3"/>
      <c r="F736" s="3"/>
      <c r="G736" s="3"/>
      <c r="H736" s="3"/>
      <c r="I736" s="3"/>
      <c r="J736" s="3"/>
      <c r="K736" s="3"/>
      <c r="L736" s="3"/>
      <c r="M736" s="3"/>
      <c r="N736" s="3"/>
      <c r="O736" s="3"/>
      <c r="P736" s="3"/>
      <c r="Q736" s="3"/>
      <c r="R736" s="3"/>
      <c r="S736" s="3"/>
      <c r="T736" s="3"/>
      <c r="U736" s="3"/>
      <c r="V736" s="3"/>
      <c r="W736" s="3"/>
      <c r="X736" s="3"/>
      <c r="Y736" s="3"/>
      <c r="Z736" s="3"/>
      <c r="AA736" s="3"/>
      <c r="AB736" s="3"/>
      <c r="AC736" s="3"/>
      <c r="AD736" s="3"/>
    </row>
    <row r="737">
      <c r="A737" s="3"/>
      <c r="B737" s="4" t="s">
        <v>77</v>
      </c>
      <c r="C737" s="46">
        <f>(E730-(E728*J732))-sum(C733:C736)</f>
        <v>0.02145034703</v>
      </c>
      <c r="D737" s="4" t="s">
        <v>77</v>
      </c>
      <c r="E737" s="45">
        <f>(E730-(J732*E728))-(sum(E733:E735))</f>
        <v>0.02147653004</v>
      </c>
      <c r="F737" s="3"/>
      <c r="G737" s="3"/>
      <c r="H737" s="61" t="s">
        <v>77</v>
      </c>
      <c r="I737" s="49">
        <f>(I732-(sum(I733:I735)*J622))</f>
        <v>-0.01046938902</v>
      </c>
      <c r="J737" s="3"/>
      <c r="K737" s="61" t="s">
        <v>77</v>
      </c>
      <c r="L737" s="49">
        <f>(L730-(sum(L733:L735)+($J732*L738)))</f>
        <v>0.02001833994</v>
      </c>
      <c r="M737" s="61" t="s">
        <v>77</v>
      </c>
      <c r="N737" s="49">
        <f>(N730-(sum(N733:N735)+($J732*N738)))</f>
        <v>0.02003665851</v>
      </c>
      <c r="O737" s="61" t="s">
        <v>77</v>
      </c>
      <c r="P737" s="49">
        <f>(P730-(sum(P733:P735)+($J732*P738)))</f>
        <v>0.02005497708</v>
      </c>
      <c r="Q737" s="61" t="s">
        <v>77</v>
      </c>
      <c r="R737" s="49">
        <f>(R730-(sum(R733:R735)+($J732*R738)))</f>
        <v>0.02007329565</v>
      </c>
      <c r="S737" s="61" t="s">
        <v>77</v>
      </c>
      <c r="T737" s="49">
        <f>(T730-(sum(T733:T735)+($J732*T738)))</f>
        <v>0.02009161421</v>
      </c>
      <c r="U737" s="61" t="s">
        <v>77</v>
      </c>
      <c r="V737" s="49">
        <f>(V730-(sum(V733:V735)+($J732*V738)))</f>
        <v>0.02010993278</v>
      </c>
      <c r="W737" s="61" t="s">
        <v>77</v>
      </c>
      <c r="X737" s="49">
        <f>(X730-(sum(X733:X735)+($J732*X738)))</f>
        <v>0.02012825135</v>
      </c>
      <c r="Y737" s="61" t="s">
        <v>77</v>
      </c>
      <c r="Z737" s="49">
        <f>(Z730-(sum(Z733:Z735)+($J732*Z738)))</f>
        <v>0.02014656992</v>
      </c>
      <c r="AA737" s="61" t="s">
        <v>77</v>
      </c>
      <c r="AB737" s="49">
        <f>(AB730-(sum(AB733:AB735)+($J732*AB738)))</f>
        <v>0.02016488849</v>
      </c>
      <c r="AC737" s="61" t="s">
        <v>77</v>
      </c>
      <c r="AD737" s="49">
        <f>(AD730-(sum(AD733:AD735)+($J732*AD738)))</f>
        <v>0.02019337864</v>
      </c>
    </row>
    <row r="738">
      <c r="A738" s="60">
        <f>A728+J732</f>
        <v>37148</v>
      </c>
      <c r="B738" s="8" t="s">
        <v>80</v>
      </c>
      <c r="C738" s="40">
        <f>($G$1*(((G733-G732)/G732)+1))</f>
        <v>0.00007854763636</v>
      </c>
      <c r="D738" s="8" t="s">
        <v>81</v>
      </c>
      <c r="E738" s="40">
        <f>$E$7</f>
        <v>0.00002618614835</v>
      </c>
      <c r="F738" s="3"/>
      <c r="G738" s="67"/>
      <c r="H738" s="3" t="s">
        <v>81</v>
      </c>
      <c r="I738" s="57">
        <f>$E$7</f>
        <v>0.00002618614835</v>
      </c>
      <c r="J738" s="3"/>
      <c r="K738" s="3" t="s">
        <v>81</v>
      </c>
      <c r="L738" s="120">
        <f>$E$7</f>
        <v>0.00002618614835</v>
      </c>
      <c r="M738" s="3" t="s">
        <v>81</v>
      </c>
      <c r="N738" s="120">
        <f>$E$7</f>
        <v>0.00002618614835</v>
      </c>
      <c r="O738" s="3" t="s">
        <v>81</v>
      </c>
      <c r="P738" s="120">
        <f>$E$7</f>
        <v>0.00002618614835</v>
      </c>
      <c r="Q738" s="3" t="s">
        <v>81</v>
      </c>
      <c r="R738" s="120">
        <f>$E$7</f>
        <v>0.00002618614835</v>
      </c>
      <c r="S738" s="3" t="s">
        <v>81</v>
      </c>
      <c r="T738" s="120">
        <f>$E$7</f>
        <v>0.00002618614835</v>
      </c>
      <c r="U738" s="3" t="s">
        <v>81</v>
      </c>
      <c r="V738" s="120">
        <f>$E$7</f>
        <v>0.00002618614835</v>
      </c>
      <c r="W738" s="3" t="s">
        <v>81</v>
      </c>
      <c r="X738" s="120">
        <f>$E$7</f>
        <v>0.00002618614835</v>
      </c>
      <c r="Y738" s="3" t="s">
        <v>81</v>
      </c>
      <c r="Z738" s="120">
        <f>$E$7</f>
        <v>0.00002618614835</v>
      </c>
      <c r="AA738" s="3" t="s">
        <v>81</v>
      </c>
      <c r="AB738" s="120">
        <f>$E$7</f>
        <v>0.00002618614835</v>
      </c>
      <c r="AC738" s="3" t="s">
        <v>81</v>
      </c>
      <c r="AD738" s="120">
        <f>$E$7</f>
        <v>0.00002618614835</v>
      </c>
    </row>
    <row r="739">
      <c r="A739" s="3"/>
      <c r="B739" s="8" t="s">
        <v>82</v>
      </c>
      <c r="C739" s="40">
        <f>$G$1+((128*5E-11)*(G733-1))</f>
        <v>0.00002619534545</v>
      </c>
      <c r="D739" s="3"/>
      <c r="E739" s="3"/>
      <c r="F739" s="3"/>
      <c r="G739" s="3"/>
      <c r="H739" s="3"/>
      <c r="I739" s="3"/>
      <c r="J739" s="3"/>
      <c r="K739" s="3"/>
      <c r="L739" s="3"/>
      <c r="M739" s="3"/>
      <c r="N739" s="3"/>
      <c r="O739" s="3"/>
      <c r="P739" s="3"/>
      <c r="Q739" s="3"/>
      <c r="R739" s="3"/>
      <c r="S739" s="3"/>
      <c r="T739" s="3"/>
      <c r="U739" s="3"/>
      <c r="V739" s="3"/>
      <c r="W739" s="3"/>
      <c r="X739" s="3"/>
      <c r="Y739" s="3"/>
      <c r="Z739" s="3"/>
      <c r="AA739" s="3"/>
      <c r="AB739" s="3"/>
      <c r="AC739" s="3"/>
      <c r="AD739" s="3"/>
    </row>
    <row r="740">
      <c r="A740" s="3"/>
      <c r="B740" s="4" t="s">
        <v>77</v>
      </c>
      <c r="C740" s="49">
        <f>C737-(sum(C738:C739))</f>
        <v>0.02134560405</v>
      </c>
      <c r="D740" s="4" t="s">
        <v>77</v>
      </c>
      <c r="E740" s="49">
        <f>E737-$E$7</f>
        <v>0.02145034389</v>
      </c>
      <c r="F740" s="3"/>
      <c r="G740" s="3"/>
      <c r="H740" s="61" t="s">
        <v>77</v>
      </c>
      <c r="I740" s="49">
        <f>I737-$E$7</f>
        <v>-0.01049557517</v>
      </c>
      <c r="J740" s="60">
        <f>I740-(I738*42)</f>
        <v>-0.0115953934</v>
      </c>
      <c r="K740" s="61" t="s">
        <v>77</v>
      </c>
      <c r="L740" s="49">
        <f>L737-$E$7</f>
        <v>0.01999215379</v>
      </c>
      <c r="M740" s="61" t="s">
        <v>77</v>
      </c>
      <c r="N740" s="49">
        <f>N737-$E$7</f>
        <v>0.02001047236</v>
      </c>
      <c r="O740" s="61" t="s">
        <v>77</v>
      </c>
      <c r="P740" s="49">
        <f>P737-$E$7</f>
        <v>0.02002879093</v>
      </c>
      <c r="Q740" s="61" t="s">
        <v>77</v>
      </c>
      <c r="R740" s="49">
        <f>R737-$E$7</f>
        <v>0.0200471095</v>
      </c>
      <c r="S740" s="61" t="s">
        <v>77</v>
      </c>
      <c r="T740" s="49">
        <f>T737-$E$7</f>
        <v>0.02006542807</v>
      </c>
      <c r="U740" s="61" t="s">
        <v>77</v>
      </c>
      <c r="V740" s="49">
        <f>V737-$E$7</f>
        <v>0.02008374664</v>
      </c>
      <c r="W740" s="61" t="s">
        <v>77</v>
      </c>
      <c r="X740" s="49">
        <f>X737-$E$7</f>
        <v>0.0201020652</v>
      </c>
      <c r="Y740" s="61" t="s">
        <v>77</v>
      </c>
      <c r="Z740" s="49">
        <f>Z737-$E$7</f>
        <v>0.02012038377</v>
      </c>
      <c r="AA740" s="61" t="s">
        <v>77</v>
      </c>
      <c r="AB740" s="49">
        <f>AB737-$E$7</f>
        <v>0.02013870234</v>
      </c>
      <c r="AC740" s="61" t="s">
        <v>77</v>
      </c>
      <c r="AD740" s="49">
        <f>AD737-$E$7</f>
        <v>0.02016719249</v>
      </c>
    </row>
    <row r="741">
      <c r="A741" s="3"/>
      <c r="B741" s="3"/>
      <c r="C741" s="3"/>
      <c r="D741" s="3"/>
      <c r="E741" s="3"/>
      <c r="F741" s="3"/>
      <c r="G741" s="3"/>
      <c r="H741" s="3"/>
      <c r="I741" s="3"/>
      <c r="J741" s="3" t="s">
        <v>86</v>
      </c>
      <c r="K741" s="60">
        <f>G732+K731</f>
        <v>198</v>
      </c>
      <c r="L741" s="3"/>
      <c r="M741" s="3"/>
      <c r="N741" s="3"/>
      <c r="O741" s="3"/>
      <c r="P741" s="3"/>
      <c r="Q741" s="3"/>
      <c r="R741" s="3"/>
      <c r="S741" s="3"/>
      <c r="T741" s="3"/>
      <c r="U741" s="3"/>
      <c r="V741" s="3"/>
      <c r="W741" s="3"/>
      <c r="X741" s="3"/>
      <c r="Y741" s="3"/>
      <c r="Z741" s="3"/>
      <c r="AA741" s="3"/>
      <c r="AB741" s="3"/>
      <c r="AC741" s="3"/>
      <c r="AD741" s="3"/>
    </row>
    <row r="742">
      <c r="A742" s="3"/>
      <c r="B742" s="35" t="s">
        <v>64</v>
      </c>
      <c r="C742" s="3"/>
      <c r="D742" s="4" t="s">
        <v>65</v>
      </c>
      <c r="E742" s="54"/>
      <c r="F742" s="3" t="s">
        <v>70</v>
      </c>
      <c r="G742" s="16">
        <f>1</f>
        <v>1</v>
      </c>
      <c r="H742" s="61" t="s">
        <v>124</v>
      </c>
      <c r="I742" s="60">
        <f>C740-(J742*sum(C738:C739))</f>
        <v>0.00008277873591</v>
      </c>
      <c r="J742" s="66">
        <v>203.0</v>
      </c>
      <c r="K742" s="61" t="s">
        <v>122</v>
      </c>
      <c r="L742" s="3"/>
      <c r="M742" s="61" t="s">
        <v>121</v>
      </c>
      <c r="N742" s="3"/>
      <c r="O742" s="61" t="s">
        <v>112</v>
      </c>
      <c r="P742" s="3"/>
      <c r="Q742" s="61" t="s">
        <v>111</v>
      </c>
      <c r="R742" s="3"/>
      <c r="S742" s="61" t="s">
        <v>110</v>
      </c>
      <c r="T742" s="3"/>
      <c r="U742" s="61" t="s">
        <v>109</v>
      </c>
      <c r="V742" s="3"/>
      <c r="W742" s="61" t="s">
        <v>108</v>
      </c>
      <c r="X742" s="3"/>
      <c r="Y742" s="61" t="s">
        <v>107</v>
      </c>
      <c r="Z742" s="3"/>
      <c r="AA742" s="61" t="s">
        <v>105</v>
      </c>
      <c r="AB742" s="3"/>
      <c r="AC742" s="61" t="s">
        <v>84</v>
      </c>
      <c r="AD742" s="3"/>
    </row>
    <row r="743">
      <c r="A743" s="3"/>
      <c r="B743" s="8" t="s">
        <v>69</v>
      </c>
      <c r="C743" s="40">
        <f>$G$1</f>
        <v>0.00002618254545</v>
      </c>
      <c r="D743" s="8" t="s">
        <v>69</v>
      </c>
      <c r="E743" s="99">
        <f>$E$2</f>
        <v>0.00002618254545</v>
      </c>
      <c r="F743" s="3" t="s">
        <v>73</v>
      </c>
      <c r="G743" s="16">
        <f>200-K741</f>
        <v>2</v>
      </c>
      <c r="H743" s="3" t="s">
        <v>69</v>
      </c>
      <c r="I743" s="57">
        <f>$E$2</f>
        <v>0.00002618254545</v>
      </c>
      <c r="J743" s="3"/>
      <c r="K743" s="3" t="s">
        <v>69</v>
      </c>
      <c r="L743" s="120">
        <f>$E$2</f>
        <v>0.00002618254545</v>
      </c>
      <c r="M743" s="3" t="s">
        <v>69</v>
      </c>
      <c r="N743" s="120">
        <f>$E$2</f>
        <v>0.00002618254545</v>
      </c>
      <c r="O743" s="3" t="s">
        <v>69</v>
      </c>
      <c r="P743" s="120">
        <f>$E$2</f>
        <v>0.00002618254545</v>
      </c>
      <c r="Q743" s="3" t="s">
        <v>69</v>
      </c>
      <c r="R743" s="120">
        <f>$E$2</f>
        <v>0.00002618254545</v>
      </c>
      <c r="S743" s="3" t="s">
        <v>69</v>
      </c>
      <c r="T743" s="120">
        <f>$E$2</f>
        <v>0.00002618254545</v>
      </c>
      <c r="U743" s="3" t="s">
        <v>69</v>
      </c>
      <c r="V743" s="120">
        <f>$E$2</f>
        <v>0.00002618254545</v>
      </c>
      <c r="W743" s="3" t="s">
        <v>69</v>
      </c>
      <c r="X743" s="120">
        <f>$E$2</f>
        <v>0.00002618254545</v>
      </c>
      <c r="Y743" s="3" t="s">
        <v>69</v>
      </c>
      <c r="Z743" s="120">
        <f>$E$2</f>
        <v>0.00002618254545</v>
      </c>
      <c r="AA743" s="3" t="s">
        <v>69</v>
      </c>
      <c r="AB743" s="120">
        <f>$E$2</f>
        <v>0.00002618254545</v>
      </c>
      <c r="AC743" s="3" t="s">
        <v>69</v>
      </c>
      <c r="AD743" s="120">
        <f>$E$2</f>
        <v>0.00002618254545</v>
      </c>
    </row>
    <row r="744">
      <c r="A744" s="3"/>
      <c r="B744" s="8" t="s">
        <v>72</v>
      </c>
      <c r="C744" s="40">
        <f>($G$1*((G743-G742)/G742))*$G$5</f>
        <v>0.0000000001551203607</v>
      </c>
      <c r="D744" s="8" t="s">
        <v>72</v>
      </c>
      <c r="E744" s="99">
        <f>$E$3</f>
        <v>0.0000000001551203607</v>
      </c>
      <c r="F744" s="53" t="s">
        <v>75</v>
      </c>
      <c r="G744" s="80">
        <f>sum(C743:C746)+sum(C748:C749)</f>
        <v>0.0001309195926</v>
      </c>
      <c r="H744" s="3" t="s">
        <v>72</v>
      </c>
      <c r="I744" s="57">
        <f>$E$3</f>
        <v>0.0000000001551203607</v>
      </c>
      <c r="J744" s="3"/>
      <c r="K744" s="3" t="s">
        <v>72</v>
      </c>
      <c r="L744" s="120">
        <f>$E$3</f>
        <v>0.0000000001551203607</v>
      </c>
      <c r="M744" s="3" t="s">
        <v>72</v>
      </c>
      <c r="N744" s="120">
        <f>$E$3</f>
        <v>0.0000000001551203607</v>
      </c>
      <c r="O744" s="3" t="s">
        <v>72</v>
      </c>
      <c r="P744" s="120">
        <f>$E$3</f>
        <v>0.0000000001551203607</v>
      </c>
      <c r="Q744" s="3" t="s">
        <v>72</v>
      </c>
      <c r="R744" s="120">
        <f>$E$3</f>
        <v>0.0000000001551203607</v>
      </c>
      <c r="S744" s="3" t="s">
        <v>72</v>
      </c>
      <c r="T744" s="120">
        <f>$E$3</f>
        <v>0.0000000001551203607</v>
      </c>
      <c r="U744" s="3" t="s">
        <v>72</v>
      </c>
      <c r="V744" s="120">
        <f>$E$3</f>
        <v>0.0000000001551203607</v>
      </c>
      <c r="W744" s="3" t="s">
        <v>72</v>
      </c>
      <c r="X744" s="120">
        <f>$E$3</f>
        <v>0.0000000001551203607</v>
      </c>
      <c r="Y744" s="3" t="s">
        <v>72</v>
      </c>
      <c r="Z744" s="120">
        <f>$E$3</f>
        <v>0.0000000001551203607</v>
      </c>
      <c r="AA744" s="3" t="s">
        <v>72</v>
      </c>
      <c r="AB744" s="120">
        <f>$E$3</f>
        <v>0.0000000001551203607</v>
      </c>
      <c r="AC744" s="3" t="s">
        <v>72</v>
      </c>
      <c r="AD744" s="120">
        <f>$E$3</f>
        <v>0.0000000001551203607</v>
      </c>
    </row>
    <row r="745">
      <c r="A745" s="3"/>
      <c r="B745" s="8" t="s">
        <v>74</v>
      </c>
      <c r="C745" s="40">
        <f>($G$1*((G743-G742)/G742))</f>
        <v>0.00002618254545</v>
      </c>
      <c r="D745" s="8" t="s">
        <v>74</v>
      </c>
      <c r="E745" s="40">
        <f>$G$1</f>
        <v>0.00002618254545</v>
      </c>
      <c r="F745" s="3"/>
      <c r="G745" s="3"/>
      <c r="H745" s="3" t="s">
        <v>74</v>
      </c>
      <c r="I745" s="57">
        <f>$G$1</f>
        <v>0.00002618254545</v>
      </c>
      <c r="J745" s="3"/>
      <c r="K745" s="3" t="s">
        <v>74</v>
      </c>
      <c r="L745" s="120">
        <f>$G$1</f>
        <v>0.00002618254545</v>
      </c>
      <c r="M745" s="3" t="s">
        <v>74</v>
      </c>
      <c r="N745" s="120">
        <f>$G$1</f>
        <v>0.00002618254545</v>
      </c>
      <c r="O745" s="3" t="s">
        <v>74</v>
      </c>
      <c r="P745" s="120">
        <f>$G$1</f>
        <v>0.00002618254545</v>
      </c>
      <c r="Q745" s="3" t="s">
        <v>74</v>
      </c>
      <c r="R745" s="120">
        <f>$G$1</f>
        <v>0.00002618254545</v>
      </c>
      <c r="S745" s="3" t="s">
        <v>74</v>
      </c>
      <c r="T745" s="120">
        <f>$G$1</f>
        <v>0.00002618254545</v>
      </c>
      <c r="U745" s="3" t="s">
        <v>74</v>
      </c>
      <c r="V745" s="120">
        <f>$G$1</f>
        <v>0.00002618254545</v>
      </c>
      <c r="W745" s="3" t="s">
        <v>74</v>
      </c>
      <c r="X745" s="120">
        <f>$G$1</f>
        <v>0.00002618254545</v>
      </c>
      <c r="Y745" s="3" t="s">
        <v>74</v>
      </c>
      <c r="Z745" s="120">
        <f>$G$1</f>
        <v>0.00002618254545</v>
      </c>
      <c r="AA745" s="3" t="s">
        <v>74</v>
      </c>
      <c r="AB745" s="120">
        <f>$G$1</f>
        <v>0.00002618254545</v>
      </c>
      <c r="AC745" s="3" t="s">
        <v>74</v>
      </c>
      <c r="AD745" s="120">
        <f>$G$1</f>
        <v>0.00002618254545</v>
      </c>
    </row>
    <row r="746">
      <c r="A746" s="3"/>
      <c r="B746" s="8" t="s">
        <v>76</v>
      </c>
      <c r="C746" s="40">
        <f>$C$5</f>
        <v>0.0000000003102407215</v>
      </c>
      <c r="D746" s="3"/>
      <c r="E746" s="3"/>
      <c r="F746" s="3"/>
      <c r="G746" s="3"/>
      <c r="H746" s="3"/>
      <c r="I746" s="3"/>
      <c r="J746" s="3"/>
      <c r="K746" s="3"/>
      <c r="L746" s="3"/>
      <c r="M746" s="3"/>
      <c r="N746" s="3"/>
      <c r="O746" s="3"/>
      <c r="P746" s="3"/>
      <c r="Q746" s="3"/>
      <c r="R746" s="3"/>
      <c r="S746" s="3"/>
      <c r="T746" s="3"/>
      <c r="U746" s="3"/>
      <c r="V746" s="3"/>
      <c r="W746" s="3"/>
      <c r="X746" s="3"/>
      <c r="Y746" s="3"/>
      <c r="Z746" s="3"/>
      <c r="AA746" s="3"/>
      <c r="AB746" s="3"/>
      <c r="AC746" s="3"/>
      <c r="AD746" s="3"/>
    </row>
    <row r="747">
      <c r="A747" s="3"/>
      <c r="B747" s="4" t="s">
        <v>77</v>
      </c>
      <c r="C747" s="46">
        <f>(E740-(E738*J742))-sum(C743:C746)</f>
        <v>0.01608219022</v>
      </c>
      <c r="D747" s="4" t="s">
        <v>77</v>
      </c>
      <c r="E747" s="45">
        <f>(E740-(J742*E738))-(sum(E743:E745))</f>
        <v>0.01608219053</v>
      </c>
      <c r="F747" s="3"/>
      <c r="G747" s="3"/>
      <c r="H747" s="61" t="s">
        <v>77</v>
      </c>
      <c r="I747" s="49">
        <f>(I742-(sum(I743:I745)*J632))</f>
        <v>-0.01049500096</v>
      </c>
      <c r="J747" s="3"/>
      <c r="K747" s="61" t="s">
        <v>77</v>
      </c>
      <c r="L747" s="49">
        <f>(L740-(sum(L743:L745)+($J742*L748)))</f>
        <v>0.01462400043</v>
      </c>
      <c r="M747" s="61" t="s">
        <v>77</v>
      </c>
      <c r="N747" s="49">
        <f>(N740-(sum(N743:N745)+($J742*N748)))</f>
        <v>0.014642319</v>
      </c>
      <c r="O747" s="61" t="s">
        <v>77</v>
      </c>
      <c r="P747" s="49">
        <f>(P740-(sum(P743:P745)+($J742*P748)))</f>
        <v>0.01466063757</v>
      </c>
      <c r="Q747" s="61" t="s">
        <v>77</v>
      </c>
      <c r="R747" s="49">
        <f>(R740-(sum(R743:R745)+($J742*R748)))</f>
        <v>0.01467895614</v>
      </c>
      <c r="S747" s="61" t="s">
        <v>77</v>
      </c>
      <c r="T747" s="49">
        <f>(T740-(sum(T743:T745)+($J742*T748)))</f>
        <v>0.0146972747</v>
      </c>
      <c r="U747" s="61" t="s">
        <v>77</v>
      </c>
      <c r="V747" s="49">
        <f>(V740-(sum(V743:V745)+($J742*V748)))</f>
        <v>0.01471559327</v>
      </c>
      <c r="W747" s="61" t="s">
        <v>77</v>
      </c>
      <c r="X747" s="49">
        <f>(X740-(sum(X743:X745)+($J742*X748)))</f>
        <v>0.01473391184</v>
      </c>
      <c r="Y747" s="61" t="s">
        <v>77</v>
      </c>
      <c r="Z747" s="49">
        <f>(Z740-(sum(Z743:Z745)+($J742*Z748)))</f>
        <v>0.01475223041</v>
      </c>
      <c r="AA747" s="61" t="s">
        <v>77</v>
      </c>
      <c r="AB747" s="49">
        <f>(AB740-(sum(AB743:AB745)+($J742*AB748)))</f>
        <v>0.01477054898</v>
      </c>
      <c r="AC747" s="61" t="s">
        <v>77</v>
      </c>
      <c r="AD747" s="49">
        <f>(AD740-(sum(AD743:AD745)+($J742*AD748)))</f>
        <v>0.01479903913</v>
      </c>
    </row>
    <row r="748">
      <c r="A748" s="60">
        <f>A738+J742</f>
        <v>37351</v>
      </c>
      <c r="B748" s="8" t="s">
        <v>80</v>
      </c>
      <c r="C748" s="40">
        <f>($G$1*(((G743-G742)/G742)+1))</f>
        <v>0.00005236509091</v>
      </c>
      <c r="D748" s="8" t="s">
        <v>81</v>
      </c>
      <c r="E748" s="40">
        <f>$E$7</f>
        <v>0.00002618614835</v>
      </c>
      <c r="F748" s="3"/>
      <c r="G748" s="67"/>
      <c r="H748" s="3" t="s">
        <v>81</v>
      </c>
      <c r="I748" s="57">
        <f>$E$7</f>
        <v>0.00002618614835</v>
      </c>
      <c r="J748" s="3"/>
      <c r="K748" s="3" t="s">
        <v>81</v>
      </c>
      <c r="L748" s="120">
        <f>$E$7</f>
        <v>0.00002618614835</v>
      </c>
      <c r="M748" s="3" t="s">
        <v>81</v>
      </c>
      <c r="N748" s="120">
        <f>$E$7</f>
        <v>0.00002618614835</v>
      </c>
      <c r="O748" s="3" t="s">
        <v>81</v>
      </c>
      <c r="P748" s="120">
        <f>$E$7</f>
        <v>0.00002618614835</v>
      </c>
      <c r="Q748" s="3" t="s">
        <v>81</v>
      </c>
      <c r="R748" s="120">
        <f>$E$7</f>
        <v>0.00002618614835</v>
      </c>
      <c r="S748" s="3" t="s">
        <v>81</v>
      </c>
      <c r="T748" s="120">
        <f>$E$7</f>
        <v>0.00002618614835</v>
      </c>
      <c r="U748" s="3" t="s">
        <v>81</v>
      </c>
      <c r="V748" s="120">
        <f>$E$7</f>
        <v>0.00002618614835</v>
      </c>
      <c r="W748" s="3" t="s">
        <v>81</v>
      </c>
      <c r="X748" s="120">
        <f>$E$7</f>
        <v>0.00002618614835</v>
      </c>
      <c r="Y748" s="3" t="s">
        <v>81</v>
      </c>
      <c r="Z748" s="120">
        <f>$E$7</f>
        <v>0.00002618614835</v>
      </c>
      <c r="AA748" s="3" t="s">
        <v>81</v>
      </c>
      <c r="AB748" s="120">
        <f>$E$7</f>
        <v>0.00002618614835</v>
      </c>
      <c r="AC748" s="3" t="s">
        <v>81</v>
      </c>
      <c r="AD748" s="120">
        <f>$E$7</f>
        <v>0.00002618614835</v>
      </c>
    </row>
    <row r="749">
      <c r="A749" s="3"/>
      <c r="B749" s="8" t="s">
        <v>82</v>
      </c>
      <c r="C749" s="40">
        <f>$G$1+((128*5E-11)*(G743-1))</f>
        <v>0.00002618894545</v>
      </c>
      <c r="D749" s="3"/>
      <c r="E749" s="3"/>
      <c r="F749" s="3"/>
      <c r="G749" s="3"/>
      <c r="H749" s="3"/>
      <c r="I749" s="3"/>
      <c r="J749" s="3"/>
      <c r="K749" s="3"/>
      <c r="L749" s="3"/>
      <c r="M749" s="3"/>
      <c r="N749" s="3"/>
      <c r="O749" s="3"/>
      <c r="P749" s="3"/>
      <c r="Q749" s="3"/>
      <c r="R749" s="3"/>
      <c r="S749" s="3"/>
      <c r="T749" s="3"/>
      <c r="U749" s="3"/>
      <c r="V749" s="3"/>
      <c r="W749" s="3"/>
      <c r="X749" s="3"/>
      <c r="Y749" s="3"/>
      <c r="Z749" s="3"/>
      <c r="AA749" s="3"/>
      <c r="AB749" s="3"/>
      <c r="AC749" s="3"/>
      <c r="AD749" s="3"/>
    </row>
    <row r="750">
      <c r="A750" s="3"/>
      <c r="B750" s="4" t="s">
        <v>77</v>
      </c>
      <c r="C750" s="49">
        <f>C747-(sum(C748:C749))</f>
        <v>0.01600363618</v>
      </c>
      <c r="D750" s="4" t="s">
        <v>77</v>
      </c>
      <c r="E750" s="49">
        <f>E747-$E$7</f>
        <v>0.01605600438</v>
      </c>
      <c r="F750" s="3"/>
      <c r="G750" s="3"/>
      <c r="H750" s="61" t="s">
        <v>77</v>
      </c>
      <c r="I750" s="49">
        <f>I747-$E$7</f>
        <v>-0.01052118711</v>
      </c>
      <c r="J750" s="60">
        <f>I750-(I748*42)</f>
        <v>-0.01162100534</v>
      </c>
      <c r="K750" s="61" t="s">
        <v>77</v>
      </c>
      <c r="L750" s="49">
        <f>L747-$E$7</f>
        <v>0.01459781428</v>
      </c>
      <c r="M750" s="61" t="s">
        <v>77</v>
      </c>
      <c r="N750" s="49">
        <f>N747-$E$7</f>
        <v>0.01461613285</v>
      </c>
      <c r="O750" s="61" t="s">
        <v>77</v>
      </c>
      <c r="P750" s="49">
        <f>P747-$E$7</f>
        <v>0.01463445142</v>
      </c>
      <c r="Q750" s="61" t="s">
        <v>77</v>
      </c>
      <c r="R750" s="49">
        <f>R747-$E$7</f>
        <v>0.01465276999</v>
      </c>
      <c r="S750" s="61" t="s">
        <v>77</v>
      </c>
      <c r="T750" s="49">
        <f>T747-$E$7</f>
        <v>0.01467108856</v>
      </c>
      <c r="U750" s="61" t="s">
        <v>77</v>
      </c>
      <c r="V750" s="49">
        <f>V747-$E$7</f>
        <v>0.01468940713</v>
      </c>
      <c r="W750" s="61" t="s">
        <v>77</v>
      </c>
      <c r="X750" s="49">
        <f>X747-$E$7</f>
        <v>0.01470772569</v>
      </c>
      <c r="Y750" s="61" t="s">
        <v>77</v>
      </c>
      <c r="Z750" s="49">
        <f>Z747-$E$7</f>
        <v>0.01472604426</v>
      </c>
      <c r="AA750" s="61" t="s">
        <v>77</v>
      </c>
      <c r="AB750" s="49">
        <f>AB747-$E$7</f>
        <v>0.01474436283</v>
      </c>
      <c r="AC750" s="61" t="s">
        <v>77</v>
      </c>
      <c r="AD750" s="49">
        <f>AD747-$E$7</f>
        <v>0.01477285298</v>
      </c>
    </row>
    <row r="751">
      <c r="A751" s="3"/>
      <c r="B751" s="3"/>
      <c r="C751" s="3"/>
      <c r="D751" s="3"/>
      <c r="E751" s="3"/>
      <c r="F751" s="3"/>
      <c r="G751" s="3"/>
      <c r="H751" s="3"/>
      <c r="I751" s="3"/>
      <c r="J751" s="3" t="s">
        <v>86</v>
      </c>
      <c r="K751" s="60">
        <f>G742+K741</f>
        <v>199</v>
      </c>
      <c r="L751" s="3"/>
      <c r="M751" s="3"/>
      <c r="N751" s="3"/>
      <c r="O751" s="3"/>
      <c r="P751" s="3"/>
      <c r="Q751" s="3"/>
      <c r="R751" s="3"/>
      <c r="S751" s="3"/>
      <c r="T751" s="3"/>
      <c r="U751" s="3"/>
      <c r="V751" s="3"/>
      <c r="W751" s="3"/>
      <c r="X751" s="3"/>
      <c r="Y751" s="3"/>
      <c r="Z751" s="3"/>
      <c r="AA751" s="3"/>
      <c r="AB751" s="3"/>
      <c r="AC751" s="3"/>
      <c r="AD751" s="3"/>
    </row>
    <row r="752">
      <c r="A752" s="3"/>
      <c r="B752" s="82"/>
      <c r="C752" s="3"/>
      <c r="D752" s="121" t="s">
        <v>65</v>
      </c>
      <c r="E752" s="54"/>
      <c r="F752" s="3" t="s">
        <v>70</v>
      </c>
      <c r="G752" s="16">
        <f>1</f>
        <v>1</v>
      </c>
      <c r="H752" s="61" t="s">
        <v>124</v>
      </c>
      <c r="I752" s="60">
        <f>C750-(J752*sum(C748:C749))</f>
        <v>0.00005716679886</v>
      </c>
      <c r="J752" s="66">
        <v>203.0</v>
      </c>
      <c r="K752" s="61" t="s">
        <v>122</v>
      </c>
      <c r="L752" s="3"/>
      <c r="M752" s="61" t="s">
        <v>121</v>
      </c>
      <c r="N752" s="3"/>
      <c r="O752" s="61" t="s">
        <v>112</v>
      </c>
      <c r="P752" s="3"/>
      <c r="Q752" s="61" t="s">
        <v>111</v>
      </c>
      <c r="R752" s="3"/>
      <c r="S752" s="61" t="s">
        <v>110</v>
      </c>
      <c r="T752" s="3"/>
      <c r="U752" s="61" t="s">
        <v>109</v>
      </c>
      <c r="V752" s="3"/>
      <c r="W752" s="61" t="s">
        <v>108</v>
      </c>
      <c r="X752" s="3"/>
      <c r="Y752" s="61" t="s">
        <v>107</v>
      </c>
      <c r="Z752" s="3"/>
      <c r="AA752" s="61" t="s">
        <v>105</v>
      </c>
      <c r="AB752" s="3"/>
      <c r="AC752" s="61" t="s">
        <v>84</v>
      </c>
      <c r="AD752" s="3"/>
    </row>
    <row r="753">
      <c r="A753" s="3"/>
      <c r="B753" s="3"/>
      <c r="C753" s="57"/>
      <c r="D753" s="3" t="s">
        <v>69</v>
      </c>
      <c r="E753" s="78">
        <f>$E$2</f>
        <v>0.00002618254545</v>
      </c>
      <c r="F753" s="3" t="s">
        <v>73</v>
      </c>
      <c r="G753" s="16">
        <f>200-K751</f>
        <v>1</v>
      </c>
      <c r="H753" s="3" t="s">
        <v>69</v>
      </c>
      <c r="I753" s="57">
        <f>$E$2</f>
        <v>0.00002618254545</v>
      </c>
      <c r="J753" s="3"/>
      <c r="K753" s="3" t="s">
        <v>69</v>
      </c>
      <c r="L753" s="120">
        <f>$E$2</f>
        <v>0.00002618254545</v>
      </c>
      <c r="M753" s="3" t="s">
        <v>69</v>
      </c>
      <c r="N753" s="120">
        <f>$E$2</f>
        <v>0.00002618254545</v>
      </c>
      <c r="O753" s="3" t="s">
        <v>69</v>
      </c>
      <c r="P753" s="120">
        <f>$E$2</f>
        <v>0.00002618254545</v>
      </c>
      <c r="Q753" s="3" t="s">
        <v>69</v>
      </c>
      <c r="R753" s="120">
        <f>$E$2</f>
        <v>0.00002618254545</v>
      </c>
      <c r="S753" s="3" t="s">
        <v>69</v>
      </c>
      <c r="T753" s="120">
        <f>$E$2</f>
        <v>0.00002618254545</v>
      </c>
      <c r="U753" s="3" t="s">
        <v>69</v>
      </c>
      <c r="V753" s="120">
        <f>$E$2</f>
        <v>0.00002618254545</v>
      </c>
      <c r="W753" s="3" t="s">
        <v>69</v>
      </c>
      <c r="X753" s="120">
        <f>$E$2</f>
        <v>0.00002618254545</v>
      </c>
      <c r="Y753" s="3" t="s">
        <v>69</v>
      </c>
      <c r="Z753" s="120">
        <f>$E$2</f>
        <v>0.00002618254545</v>
      </c>
      <c r="AA753" s="3" t="s">
        <v>69</v>
      </c>
      <c r="AB753" s="120">
        <f>$E$2</f>
        <v>0.00002618254545</v>
      </c>
      <c r="AC753" s="3" t="s">
        <v>69</v>
      </c>
      <c r="AD753" s="120">
        <f>$E$2</f>
        <v>0.00002618254545</v>
      </c>
    </row>
    <row r="754">
      <c r="A754" s="3"/>
      <c r="B754" s="3"/>
      <c r="C754" s="57"/>
      <c r="D754" s="3" t="s">
        <v>72</v>
      </c>
      <c r="E754" s="78">
        <f>$E$3</f>
        <v>0.0000000001551203607</v>
      </c>
      <c r="F754" s="53" t="s">
        <v>75</v>
      </c>
      <c r="G754" s="80">
        <f>sum(C753:C756)+sum(C758:C759)</f>
        <v>0</v>
      </c>
      <c r="H754" s="3" t="s">
        <v>72</v>
      </c>
      <c r="I754" s="57">
        <f>$E$3</f>
        <v>0.0000000001551203607</v>
      </c>
      <c r="J754" s="3"/>
      <c r="K754" s="3" t="s">
        <v>72</v>
      </c>
      <c r="L754" s="120">
        <f>$E$3</f>
        <v>0.0000000001551203607</v>
      </c>
      <c r="M754" s="3" t="s">
        <v>72</v>
      </c>
      <c r="N754" s="120">
        <f>$E$3</f>
        <v>0.0000000001551203607</v>
      </c>
      <c r="O754" s="3" t="s">
        <v>72</v>
      </c>
      <c r="P754" s="120">
        <f>$E$3</f>
        <v>0.0000000001551203607</v>
      </c>
      <c r="Q754" s="3" t="s">
        <v>72</v>
      </c>
      <c r="R754" s="120">
        <f>$E$3</f>
        <v>0.0000000001551203607</v>
      </c>
      <c r="S754" s="3" t="s">
        <v>72</v>
      </c>
      <c r="T754" s="120">
        <f>$E$3</f>
        <v>0.0000000001551203607</v>
      </c>
      <c r="U754" s="3" t="s">
        <v>72</v>
      </c>
      <c r="V754" s="120">
        <f>$E$3</f>
        <v>0.0000000001551203607</v>
      </c>
      <c r="W754" s="3" t="s">
        <v>72</v>
      </c>
      <c r="X754" s="120">
        <f>$E$3</f>
        <v>0.0000000001551203607</v>
      </c>
      <c r="Y754" s="3" t="s">
        <v>72</v>
      </c>
      <c r="Z754" s="120">
        <f>$E$3</f>
        <v>0.0000000001551203607</v>
      </c>
      <c r="AA754" s="3" t="s">
        <v>72</v>
      </c>
      <c r="AB754" s="120">
        <f>$E$3</f>
        <v>0.0000000001551203607</v>
      </c>
      <c r="AC754" s="3" t="s">
        <v>72</v>
      </c>
      <c r="AD754" s="120">
        <f>$E$3</f>
        <v>0.0000000001551203607</v>
      </c>
    </row>
    <row r="755">
      <c r="A755" s="3"/>
      <c r="B755" s="3"/>
      <c r="C755" s="57"/>
      <c r="D755" s="3" t="s">
        <v>74</v>
      </c>
      <c r="E755" s="57">
        <f>$G$1</f>
        <v>0.00002618254545</v>
      </c>
      <c r="F755" s="3"/>
      <c r="G755" s="3"/>
      <c r="H755" s="3" t="s">
        <v>74</v>
      </c>
      <c r="I755" s="57">
        <f>$G$1</f>
        <v>0.00002618254545</v>
      </c>
      <c r="J755" s="3"/>
      <c r="K755" s="3" t="s">
        <v>74</v>
      </c>
      <c r="L755" s="120">
        <f>$G$1</f>
        <v>0.00002618254545</v>
      </c>
      <c r="M755" s="3" t="s">
        <v>74</v>
      </c>
      <c r="N755" s="120">
        <f>$G$1</f>
        <v>0.00002618254545</v>
      </c>
      <c r="O755" s="3" t="s">
        <v>74</v>
      </c>
      <c r="P755" s="120">
        <f>$G$1</f>
        <v>0.00002618254545</v>
      </c>
      <c r="Q755" s="3" t="s">
        <v>74</v>
      </c>
      <c r="R755" s="120">
        <f>$G$1</f>
        <v>0.00002618254545</v>
      </c>
      <c r="S755" s="3" t="s">
        <v>74</v>
      </c>
      <c r="T755" s="120">
        <f>$G$1</f>
        <v>0.00002618254545</v>
      </c>
      <c r="U755" s="3" t="s">
        <v>74</v>
      </c>
      <c r="V755" s="120">
        <f>$G$1</f>
        <v>0.00002618254545</v>
      </c>
      <c r="W755" s="3" t="s">
        <v>74</v>
      </c>
      <c r="X755" s="120">
        <f>$G$1</f>
        <v>0.00002618254545</v>
      </c>
      <c r="Y755" s="3" t="s">
        <v>74</v>
      </c>
      <c r="Z755" s="120">
        <f>$G$1</f>
        <v>0.00002618254545</v>
      </c>
      <c r="AA755" s="3" t="s">
        <v>74</v>
      </c>
      <c r="AB755" s="120">
        <f>$G$1</f>
        <v>0.00002618254545</v>
      </c>
      <c r="AC755" s="3" t="s">
        <v>74</v>
      </c>
      <c r="AD755" s="120">
        <f>$G$1</f>
        <v>0.00002618254545</v>
      </c>
    </row>
    <row r="756">
      <c r="A756" s="3"/>
      <c r="B756" s="3"/>
      <c r="C756" s="57"/>
      <c r="D756" s="3"/>
      <c r="E756" s="3"/>
      <c r="F756" s="3"/>
      <c r="G756" s="3"/>
      <c r="H756" s="3"/>
      <c r="I756" s="3"/>
      <c r="J756" s="3"/>
      <c r="K756" s="3"/>
      <c r="L756" s="3"/>
      <c r="M756" s="3"/>
      <c r="N756" s="3"/>
      <c r="O756" s="3"/>
      <c r="P756" s="3"/>
      <c r="Q756" s="3"/>
      <c r="R756" s="3"/>
      <c r="S756" s="3"/>
      <c r="T756" s="3"/>
      <c r="U756" s="3"/>
      <c r="V756" s="3"/>
      <c r="W756" s="3"/>
      <c r="X756" s="3"/>
      <c r="Y756" s="3"/>
      <c r="Z756" s="3"/>
      <c r="AA756" s="3"/>
      <c r="AB756" s="3"/>
      <c r="AC756" s="3"/>
      <c r="AD756" s="3"/>
    </row>
    <row r="757">
      <c r="A757" s="3"/>
      <c r="B757" s="61"/>
      <c r="C757" s="73"/>
      <c r="D757" s="61" t="s">
        <v>77</v>
      </c>
      <c r="E757" s="49">
        <f>(E750-(J752*E748))-(sum(E753:E755))</f>
        <v>0.01068785102</v>
      </c>
      <c r="F757" s="3"/>
      <c r="G757" s="3"/>
      <c r="H757" s="61" t="s">
        <v>77</v>
      </c>
      <c r="I757" s="49">
        <f>(I752-(sum(I753:I755)*J642))</f>
        <v>-0.0105206129</v>
      </c>
      <c r="J757" s="3"/>
      <c r="K757" s="61" t="s">
        <v>77</v>
      </c>
      <c r="L757" s="49">
        <f>(L750-(sum(L753:L755)+($J752*L758)))</f>
        <v>0.009229660917</v>
      </c>
      <c r="M757" s="61" t="s">
        <v>77</v>
      </c>
      <c r="N757" s="49">
        <f>(N750-(sum(N753:N755)+($J752*N758)))</f>
        <v>0.009247979486</v>
      </c>
      <c r="O757" s="61" t="s">
        <v>77</v>
      </c>
      <c r="P757" s="49">
        <f>(P750-(sum(P753:P755)+($J752*P758)))</f>
        <v>0.009266298056</v>
      </c>
      <c r="Q757" s="61" t="s">
        <v>77</v>
      </c>
      <c r="R757" s="49">
        <f>(R750-(sum(R753:R755)+($J752*R758)))</f>
        <v>0.009284616625</v>
      </c>
      <c r="S757" s="61" t="s">
        <v>77</v>
      </c>
      <c r="T757" s="49">
        <f>(T750-(sum(T753:T755)+($J752*T758)))</f>
        <v>0.009302935194</v>
      </c>
      <c r="U757" s="61" t="s">
        <v>77</v>
      </c>
      <c r="V757" s="49">
        <f>(V750-(sum(V753:V755)+($J752*V758)))</f>
        <v>0.009321253763</v>
      </c>
      <c r="W757" s="61" t="s">
        <v>77</v>
      </c>
      <c r="X757" s="49">
        <f>(X750-(sum(X753:X755)+($J752*X758)))</f>
        <v>0.009339572332</v>
      </c>
      <c r="Y757" s="61" t="s">
        <v>77</v>
      </c>
      <c r="Z757" s="49">
        <f>(Z750-(sum(Z753:Z755)+($J752*Z758)))</f>
        <v>0.009357890902</v>
      </c>
      <c r="AA757" s="61" t="s">
        <v>77</v>
      </c>
      <c r="AB757" s="49">
        <f>(AB750-(sum(AB753:AB755)+($J752*AB758)))</f>
        <v>0.009376209471</v>
      </c>
      <c r="AC757" s="61" t="s">
        <v>77</v>
      </c>
      <c r="AD757" s="49">
        <f>(AD750-(sum(AD753:AD755)+($J752*AD758)))</f>
        <v>0.009404699619</v>
      </c>
    </row>
    <row r="758">
      <c r="A758" s="60">
        <f>A748+J752</f>
        <v>37554</v>
      </c>
      <c r="B758" s="3"/>
      <c r="C758" s="57"/>
      <c r="D758" s="3" t="s">
        <v>81</v>
      </c>
      <c r="E758" s="57">
        <f>$E$7</f>
        <v>0.00002618614835</v>
      </c>
      <c r="F758" s="3"/>
      <c r="G758" s="67"/>
      <c r="H758" s="3" t="s">
        <v>81</v>
      </c>
      <c r="I758" s="57">
        <f>$E$7</f>
        <v>0.00002618614835</v>
      </c>
      <c r="J758" s="3"/>
      <c r="K758" s="3" t="s">
        <v>81</v>
      </c>
      <c r="L758" s="120">
        <f>$E$7</f>
        <v>0.00002618614835</v>
      </c>
      <c r="M758" s="3" t="s">
        <v>81</v>
      </c>
      <c r="N758" s="120">
        <f>$E$7</f>
        <v>0.00002618614835</v>
      </c>
      <c r="O758" s="3" t="s">
        <v>81</v>
      </c>
      <c r="P758" s="120">
        <f>$E$7</f>
        <v>0.00002618614835</v>
      </c>
      <c r="Q758" s="3" t="s">
        <v>81</v>
      </c>
      <c r="R758" s="120">
        <f>$E$7</f>
        <v>0.00002618614835</v>
      </c>
      <c r="S758" s="3" t="s">
        <v>81</v>
      </c>
      <c r="T758" s="120">
        <f>$E$7</f>
        <v>0.00002618614835</v>
      </c>
      <c r="U758" s="3" t="s">
        <v>81</v>
      </c>
      <c r="V758" s="120">
        <f>$E$7</f>
        <v>0.00002618614835</v>
      </c>
      <c r="W758" s="3" t="s">
        <v>81</v>
      </c>
      <c r="X758" s="120">
        <f>$E$7</f>
        <v>0.00002618614835</v>
      </c>
      <c r="Y758" s="3" t="s">
        <v>81</v>
      </c>
      <c r="Z758" s="120">
        <f>$E$7</f>
        <v>0.00002618614835</v>
      </c>
      <c r="AA758" s="3" t="s">
        <v>81</v>
      </c>
      <c r="AB758" s="120">
        <f>$E$7</f>
        <v>0.00002618614835</v>
      </c>
      <c r="AC758" s="3" t="s">
        <v>81</v>
      </c>
      <c r="AD758" s="120">
        <f>$E$7</f>
        <v>0.00002618614835</v>
      </c>
    </row>
    <row r="759">
      <c r="A759" s="3"/>
      <c r="B759" s="3"/>
      <c r="C759" s="57"/>
      <c r="D759" s="3"/>
      <c r="E759" s="3"/>
      <c r="F759" s="3"/>
      <c r="G759" s="3"/>
      <c r="H759" s="3"/>
      <c r="I759" s="3"/>
      <c r="J759" s="3"/>
      <c r="K759" s="3"/>
      <c r="L759" s="3"/>
      <c r="M759" s="3"/>
      <c r="N759" s="3"/>
      <c r="O759" s="3"/>
      <c r="P759" s="3"/>
      <c r="Q759" s="3"/>
      <c r="R759" s="3"/>
      <c r="S759" s="3"/>
      <c r="T759" s="3"/>
      <c r="U759" s="3"/>
      <c r="V759" s="3"/>
      <c r="W759" s="3"/>
      <c r="X759" s="3"/>
      <c r="Y759" s="3"/>
      <c r="Z759" s="3"/>
      <c r="AA759" s="3"/>
      <c r="AB759" s="3"/>
      <c r="AC759" s="3"/>
      <c r="AD759" s="3"/>
    </row>
    <row r="760">
      <c r="A760" s="3"/>
      <c r="B760" s="61"/>
      <c r="C760" s="49"/>
      <c r="D760" s="61" t="s">
        <v>77</v>
      </c>
      <c r="E760" s="49">
        <f>E757-$E$7</f>
        <v>0.01066166487</v>
      </c>
      <c r="F760" s="3"/>
      <c r="G760" s="3"/>
      <c r="H760" s="61" t="s">
        <v>77</v>
      </c>
      <c r="I760" s="49">
        <f>I757-$E$7</f>
        <v>-0.01054679905</v>
      </c>
      <c r="J760" s="60">
        <f>I760-(I758*42)</f>
        <v>-0.01164661728</v>
      </c>
      <c r="K760" s="61" t="s">
        <v>77</v>
      </c>
      <c r="L760" s="49">
        <f>L757-$E$7</f>
        <v>0.009203474769</v>
      </c>
      <c r="M760" s="61" t="s">
        <v>77</v>
      </c>
      <c r="N760" s="49">
        <f>N757-$E$7</f>
        <v>0.009221793338</v>
      </c>
      <c r="O760" s="61" t="s">
        <v>77</v>
      </c>
      <c r="P760" s="49">
        <f>P757-$E$7</f>
        <v>0.009240111907</v>
      </c>
      <c r="Q760" s="61" t="s">
        <v>77</v>
      </c>
      <c r="R760" s="49">
        <f>R757-$E$7</f>
        <v>0.009258430476</v>
      </c>
      <c r="S760" s="61" t="s">
        <v>77</v>
      </c>
      <c r="T760" s="49">
        <f>T757-$E$7</f>
        <v>0.009276749046</v>
      </c>
      <c r="U760" s="61" t="s">
        <v>77</v>
      </c>
      <c r="V760" s="49">
        <f>V757-$E$7</f>
        <v>0.009295067615</v>
      </c>
      <c r="W760" s="61" t="s">
        <v>77</v>
      </c>
      <c r="X760" s="49">
        <f>X757-$E$7</f>
        <v>0.009313386184</v>
      </c>
      <c r="Y760" s="61" t="s">
        <v>77</v>
      </c>
      <c r="Z760" s="49">
        <f>Z757-$E$7</f>
        <v>0.009331704753</v>
      </c>
      <c r="AA760" s="61" t="s">
        <v>77</v>
      </c>
      <c r="AB760" s="49">
        <f>AB757-$E$7</f>
        <v>0.009350023322</v>
      </c>
      <c r="AC760" s="61" t="s">
        <v>77</v>
      </c>
      <c r="AD760" s="49">
        <f>AD757-$E$7</f>
        <v>0.009378513471</v>
      </c>
    </row>
    <row r="761">
      <c r="A761" s="3"/>
      <c r="B761" s="3"/>
      <c r="C761" s="3"/>
      <c r="D761" s="3"/>
      <c r="E761" s="3"/>
      <c r="F761" s="3"/>
      <c r="G761" s="3"/>
      <c r="H761" s="3"/>
      <c r="I761" s="3"/>
      <c r="J761" s="3" t="s">
        <v>86</v>
      </c>
      <c r="K761" s="60">
        <f>G752+K751</f>
        <v>200</v>
      </c>
      <c r="L761" s="3"/>
      <c r="M761" s="3"/>
      <c r="N761" s="3"/>
      <c r="O761" s="3"/>
      <c r="P761" s="3"/>
      <c r="Q761" s="3"/>
      <c r="R761" s="3"/>
      <c r="S761" s="3"/>
      <c r="T761" s="3"/>
      <c r="U761" s="3"/>
      <c r="V761" s="3"/>
      <c r="W761" s="3"/>
      <c r="X761" s="3"/>
      <c r="Y761" s="3"/>
      <c r="Z761" s="3"/>
      <c r="AA761" s="3"/>
      <c r="AB761" s="3"/>
      <c r="AC761" s="3"/>
      <c r="AD761" s="3"/>
    </row>
  </sheetData>
  <drawing r:id="rId2"/>
  <legacyDrawing r:id="rId3"/>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sheetPr>
  <sheetViews>
    <sheetView workbookViewId="0"/>
  </sheetViews>
  <sheetFormatPr customHeight="1" defaultColWidth="12.63" defaultRowHeight="15.75"/>
  <sheetData>
    <row r="1">
      <c r="A1" s="3" t="s">
        <v>113</v>
      </c>
      <c r="B1" s="82" t="s">
        <v>64</v>
      </c>
      <c r="C1" s="60">
        <v>1.0</v>
      </c>
      <c r="D1" s="61" t="s">
        <v>65</v>
      </c>
      <c r="E1" s="16">
        <v>1.0</v>
      </c>
      <c r="F1" s="64" t="s">
        <v>90</v>
      </c>
      <c r="G1" s="84">
        <f>Overview!H5*128</f>
        <v>0.00002618254545</v>
      </c>
      <c r="H1" s="3"/>
      <c r="I1" s="3"/>
      <c r="J1" s="3"/>
      <c r="K1" s="3"/>
      <c r="L1" s="3"/>
      <c r="M1" s="3"/>
      <c r="N1" s="3"/>
      <c r="O1" s="3"/>
      <c r="P1" s="3"/>
      <c r="Q1" s="3"/>
      <c r="R1" s="3"/>
      <c r="S1" s="3"/>
      <c r="T1" s="3"/>
      <c r="U1" s="3"/>
      <c r="V1" s="3"/>
      <c r="W1" s="3"/>
      <c r="X1" s="3"/>
      <c r="Y1" s="3"/>
      <c r="Z1" s="3"/>
      <c r="AA1" s="3"/>
      <c r="AB1" s="3"/>
      <c r="AC1" s="3"/>
    </row>
    <row r="2">
      <c r="A2" s="3"/>
      <c r="B2" s="3" t="s">
        <v>69</v>
      </c>
      <c r="C2" s="85">
        <f>G1</f>
        <v>0.00002618254545</v>
      </c>
      <c r="D2" s="3" t="s">
        <v>69</v>
      </c>
      <c r="E2" s="108">
        <f t="shared" ref="E2:E4" si="1">$G$1</f>
        <v>0.00002618254545</v>
      </c>
      <c r="F2" s="3" t="s">
        <v>70</v>
      </c>
      <c r="G2" s="16">
        <f>0.05*200</f>
        <v>10</v>
      </c>
      <c r="H2" s="3"/>
      <c r="I2" s="3"/>
      <c r="J2" s="3"/>
      <c r="K2" s="3"/>
      <c r="L2" s="3"/>
      <c r="M2" s="3"/>
      <c r="N2" s="3"/>
      <c r="O2" s="3"/>
      <c r="P2" s="3"/>
      <c r="Q2" s="3"/>
      <c r="R2" s="3"/>
      <c r="S2" s="3"/>
      <c r="T2" s="3"/>
      <c r="U2" s="3"/>
      <c r="V2" s="3"/>
      <c r="W2" s="3"/>
      <c r="X2" s="3"/>
      <c r="Y2" s="3"/>
      <c r="Z2" s="3"/>
      <c r="AA2" s="3"/>
      <c r="AB2" s="3"/>
      <c r="AC2" s="3"/>
    </row>
    <row r="3">
      <c r="A3" s="3"/>
      <c r="B3" s="3" t="s">
        <v>72</v>
      </c>
      <c r="C3" s="85">
        <f t="shared" ref="C3:C4" si="2">($G$1*(($G$3-$G$2)/$G$2))</f>
        <v>0.0004974683636</v>
      </c>
      <c r="D3" s="3" t="s">
        <v>72</v>
      </c>
      <c r="E3" s="108">
        <f t="shared" si="1"/>
        <v>0.00002618254545</v>
      </c>
      <c r="F3" s="3" t="s">
        <v>73</v>
      </c>
      <c r="G3" s="16">
        <v>200.0</v>
      </c>
      <c r="H3" s="3"/>
      <c r="I3" s="3"/>
      <c r="J3" s="3"/>
      <c r="K3" s="3"/>
      <c r="L3" s="3"/>
      <c r="M3" s="3"/>
      <c r="N3" s="3"/>
      <c r="O3" s="3"/>
      <c r="P3" s="3"/>
      <c r="Q3" s="3"/>
      <c r="R3" s="3"/>
      <c r="S3" s="3"/>
      <c r="T3" s="3"/>
      <c r="U3" s="3"/>
      <c r="V3" s="3"/>
      <c r="W3" s="3"/>
      <c r="X3" s="3"/>
      <c r="Y3" s="3"/>
      <c r="Z3" s="3"/>
      <c r="AA3" s="3"/>
      <c r="AB3" s="3"/>
      <c r="AC3" s="3"/>
    </row>
    <row r="4">
      <c r="A4" s="3"/>
      <c r="B4" s="3" t="s">
        <v>74</v>
      </c>
      <c r="C4" s="85">
        <f t="shared" si="2"/>
        <v>0.0004974683636</v>
      </c>
      <c r="D4" s="3" t="s">
        <v>74</v>
      </c>
      <c r="E4" s="108">
        <f t="shared" si="1"/>
        <v>0.00002618254545</v>
      </c>
      <c r="F4" s="122" t="s">
        <v>91</v>
      </c>
      <c r="G4" s="123">
        <f>50*1E-11</f>
        <v>0.0000000005</v>
      </c>
      <c r="H4" s="3"/>
      <c r="I4" s="3"/>
      <c r="J4" s="3"/>
      <c r="K4" s="3"/>
      <c r="L4" s="3"/>
      <c r="M4" s="3"/>
      <c r="N4" s="3"/>
      <c r="O4" s="3"/>
      <c r="P4" s="3"/>
      <c r="Q4" s="3"/>
      <c r="R4" s="3"/>
      <c r="S4" s="3"/>
      <c r="T4" s="3"/>
      <c r="U4" s="3"/>
      <c r="V4" s="3"/>
      <c r="W4" s="3"/>
      <c r="X4" s="3"/>
      <c r="Y4" s="3"/>
      <c r="Z4" s="3"/>
      <c r="AA4" s="3"/>
      <c r="AB4" s="3"/>
      <c r="AC4" s="3"/>
    </row>
    <row r="5">
      <c r="A5" s="3"/>
      <c r="B5" s="61" t="s">
        <v>77</v>
      </c>
      <c r="C5" s="88">
        <f>C1-(SUM(C2:C4))</f>
        <v>0.9989788807</v>
      </c>
      <c r="D5" s="61" t="s">
        <v>77</v>
      </c>
      <c r="E5" s="49">
        <f>1-(sum(E2:E4))</f>
        <v>0.9999214524</v>
      </c>
      <c r="F5" s="3"/>
      <c r="G5" s="3"/>
      <c r="H5" s="3"/>
      <c r="I5" s="3"/>
      <c r="J5" s="3"/>
      <c r="K5" s="3"/>
      <c r="L5" s="3"/>
      <c r="M5" s="3"/>
      <c r="N5" s="3"/>
      <c r="O5" s="3"/>
      <c r="P5" s="3"/>
      <c r="Q5" s="3"/>
      <c r="R5" s="3"/>
      <c r="S5" s="3"/>
      <c r="T5" s="3"/>
      <c r="U5" s="3"/>
      <c r="V5" s="3"/>
      <c r="W5" s="3"/>
      <c r="X5" s="3"/>
      <c r="Y5" s="3"/>
      <c r="Z5" s="3"/>
      <c r="AA5" s="3"/>
      <c r="AB5" s="3"/>
      <c r="AC5" s="3"/>
    </row>
    <row r="6">
      <c r="A6" s="49">
        <v>1.0</v>
      </c>
      <c r="B6" s="3" t="s">
        <v>80</v>
      </c>
      <c r="C6" s="85">
        <f>(($G$1*(($G$3-$G$2)/$G$2)))</f>
        <v>0.0004974683636</v>
      </c>
      <c r="D6" s="3" t="s">
        <v>81</v>
      </c>
      <c r="E6" s="85">
        <f>$G$1</f>
        <v>0.00002618254545</v>
      </c>
      <c r="F6" s="3"/>
      <c r="G6" s="3"/>
      <c r="H6" s="3"/>
      <c r="I6" s="3"/>
      <c r="J6" s="3"/>
      <c r="K6" s="3"/>
      <c r="L6" s="3"/>
      <c r="M6" s="3"/>
      <c r="N6" s="3"/>
      <c r="O6" s="3"/>
      <c r="P6" s="3"/>
      <c r="Q6" s="3"/>
      <c r="R6" s="3"/>
      <c r="S6" s="3"/>
      <c r="T6" s="3"/>
      <c r="U6" s="3"/>
      <c r="V6" s="3"/>
      <c r="W6" s="3"/>
      <c r="X6" s="3"/>
      <c r="Y6" s="3"/>
      <c r="Z6" s="3"/>
      <c r="AA6" s="3"/>
      <c r="AB6" s="3"/>
      <c r="AC6" s="3"/>
    </row>
    <row r="7">
      <c r="A7" s="3"/>
      <c r="B7" s="3" t="s">
        <v>82</v>
      </c>
      <c r="C7" s="89">
        <f>((128*5E-11)*19)+G1</f>
        <v>0.00002630414545</v>
      </c>
      <c r="D7" s="3"/>
      <c r="E7" s="3"/>
      <c r="F7" s="3"/>
      <c r="G7" s="3"/>
      <c r="H7" s="3"/>
      <c r="I7" s="3"/>
      <c r="J7" s="3"/>
      <c r="K7" s="3"/>
      <c r="L7" s="3"/>
      <c r="M7" s="3"/>
      <c r="N7" s="3"/>
      <c r="O7" s="3"/>
      <c r="P7" s="3"/>
      <c r="Q7" s="3"/>
      <c r="R7" s="3"/>
      <c r="S7" s="3"/>
      <c r="T7" s="3"/>
      <c r="U7" s="3"/>
      <c r="V7" s="3"/>
      <c r="W7" s="3"/>
      <c r="X7" s="3"/>
      <c r="Y7" s="3"/>
      <c r="Z7" s="3"/>
      <c r="AA7" s="3"/>
      <c r="AB7" s="3"/>
      <c r="AC7" s="3"/>
    </row>
    <row r="8">
      <c r="A8" s="3"/>
      <c r="B8" s="61" t="s">
        <v>77</v>
      </c>
      <c r="C8" s="49">
        <f>C5-(sum(C6:C7))</f>
        <v>0.9984551082</v>
      </c>
      <c r="D8" s="61" t="s">
        <v>77</v>
      </c>
      <c r="E8" s="49">
        <f>E5-E6</f>
        <v>0.9998952698</v>
      </c>
      <c r="F8" s="3"/>
      <c r="G8" s="3"/>
      <c r="H8" s="3"/>
      <c r="I8" s="3"/>
      <c r="J8" s="3"/>
      <c r="K8" s="3"/>
      <c r="L8" s="3"/>
      <c r="M8" s="3"/>
      <c r="N8" s="3"/>
      <c r="O8" s="3"/>
      <c r="P8" s="3"/>
      <c r="Q8" s="3"/>
      <c r="R8" s="3"/>
      <c r="S8" s="3"/>
      <c r="T8" s="3"/>
      <c r="U8" s="3"/>
      <c r="V8" s="3"/>
      <c r="W8" s="3"/>
      <c r="X8" s="3"/>
      <c r="Y8" s="3"/>
      <c r="Z8" s="3"/>
      <c r="AA8" s="3"/>
      <c r="AB8" s="3"/>
      <c r="AC8" s="3"/>
    </row>
    <row r="9">
      <c r="A9" s="3"/>
      <c r="B9" s="3"/>
      <c r="C9" s="67"/>
      <c r="D9" s="3"/>
      <c r="E9" s="3"/>
      <c r="F9" s="3"/>
      <c r="G9" s="3"/>
      <c r="H9" s="98" t="s">
        <v>104</v>
      </c>
      <c r="I9" s="3"/>
      <c r="J9" s="98" t="s">
        <v>84</v>
      </c>
      <c r="K9" s="3"/>
      <c r="L9" s="3"/>
      <c r="M9" s="3"/>
      <c r="N9" s="3"/>
      <c r="O9" s="3"/>
      <c r="P9" s="3"/>
      <c r="Q9" s="3"/>
      <c r="R9" s="3"/>
      <c r="S9" s="3"/>
      <c r="T9" s="3"/>
      <c r="U9" s="3"/>
      <c r="V9" s="3"/>
      <c r="W9" s="3"/>
      <c r="X9" s="3"/>
      <c r="Y9" s="3"/>
      <c r="Z9" s="3"/>
      <c r="AA9" s="3"/>
      <c r="AB9" s="3"/>
      <c r="AC9" s="3"/>
    </row>
    <row r="10">
      <c r="A10" s="3"/>
      <c r="B10" s="3" t="s">
        <v>69</v>
      </c>
      <c r="C10" s="85">
        <f>$G$1</f>
        <v>0.00002618254545</v>
      </c>
      <c r="D10" s="3" t="s">
        <v>69</v>
      </c>
      <c r="E10" s="108">
        <f t="shared" ref="E10:E12" si="3">$G$1</f>
        <v>0.00002618254545</v>
      </c>
      <c r="F10" s="3" t="s">
        <v>92</v>
      </c>
      <c r="G10" s="16">
        <f>ROUND(0.05*190,0)</f>
        <v>10</v>
      </c>
      <c r="H10" s="3" t="s">
        <v>93</v>
      </c>
      <c r="I10" s="60">
        <f>1</f>
        <v>1</v>
      </c>
      <c r="J10" s="3" t="s">
        <v>69</v>
      </c>
      <c r="K10" s="108">
        <f t="shared" ref="K10:K12" si="4">$G$1</f>
        <v>0.00002618254545</v>
      </c>
      <c r="L10" s="3"/>
      <c r="M10" s="3"/>
      <c r="N10" s="3"/>
      <c r="O10" s="3"/>
      <c r="P10" s="3"/>
      <c r="Q10" s="3"/>
      <c r="R10" s="3"/>
      <c r="S10" s="3"/>
      <c r="T10" s="3"/>
      <c r="U10" s="3"/>
      <c r="V10" s="3"/>
      <c r="W10" s="3"/>
      <c r="X10" s="3"/>
      <c r="Y10" s="3"/>
      <c r="Z10" s="3"/>
      <c r="AA10" s="3"/>
      <c r="AB10" s="3"/>
      <c r="AC10" s="3"/>
    </row>
    <row r="11">
      <c r="A11" s="3"/>
      <c r="B11" s="3" t="s">
        <v>72</v>
      </c>
      <c r="C11" s="85">
        <f>$G$1*((G11-G10)/G10)</f>
        <v>0.0004948501091</v>
      </c>
      <c r="D11" s="3" t="s">
        <v>72</v>
      </c>
      <c r="E11" s="108">
        <f t="shared" si="3"/>
        <v>0.00002618254545</v>
      </c>
      <c r="F11" s="3" t="s">
        <v>73</v>
      </c>
      <c r="G11" s="16">
        <f>200-I10</f>
        <v>199</v>
      </c>
      <c r="H11" s="11" t="s">
        <v>125</v>
      </c>
      <c r="I11" s="66">
        <v>1.0</v>
      </c>
      <c r="J11" s="3" t="s">
        <v>72</v>
      </c>
      <c r="K11" s="108">
        <f t="shared" si="4"/>
        <v>0.00002618254545</v>
      </c>
      <c r="L11" s="3"/>
      <c r="M11" s="3"/>
      <c r="N11" s="3"/>
      <c r="O11" s="3"/>
      <c r="P11" s="3"/>
      <c r="Q11" s="3"/>
      <c r="R11" s="3"/>
      <c r="S11" s="3"/>
      <c r="T11" s="3"/>
      <c r="U11" s="3"/>
      <c r="V11" s="3"/>
      <c r="W11" s="3"/>
      <c r="X11" s="3"/>
      <c r="Y11" s="3"/>
      <c r="Z11" s="3"/>
      <c r="AA11" s="3"/>
      <c r="AB11" s="3"/>
      <c r="AC11" s="3"/>
    </row>
    <row r="12">
      <c r="A12" s="3"/>
      <c r="B12" s="3" t="s">
        <v>74</v>
      </c>
      <c r="C12" s="85">
        <f>$G$1*((G11-G10)/G10)</f>
        <v>0.0004948501091</v>
      </c>
      <c r="D12" s="3" t="s">
        <v>74</v>
      </c>
      <c r="E12" s="108">
        <f t="shared" si="3"/>
        <v>0.00002618254545</v>
      </c>
      <c r="F12" s="90"/>
      <c r="G12" s="3"/>
      <c r="H12" s="3"/>
      <c r="I12" s="3"/>
      <c r="J12" s="3" t="s">
        <v>74</v>
      </c>
      <c r="K12" s="108">
        <f t="shared" si="4"/>
        <v>0.00002618254545</v>
      </c>
      <c r="L12" s="3"/>
      <c r="M12" s="3"/>
      <c r="N12" s="3"/>
      <c r="O12" s="3"/>
      <c r="P12" s="3"/>
      <c r="Q12" s="3"/>
      <c r="R12" s="3"/>
      <c r="S12" s="3"/>
      <c r="T12" s="3"/>
      <c r="U12" s="3"/>
      <c r="V12" s="3"/>
      <c r="W12" s="3"/>
      <c r="X12" s="3"/>
      <c r="Y12" s="3"/>
      <c r="Z12" s="3"/>
      <c r="AA12" s="3"/>
      <c r="AB12" s="3"/>
      <c r="AC12" s="3"/>
    </row>
    <row r="13">
      <c r="A13" s="3"/>
      <c r="B13" s="61" t="s">
        <v>77</v>
      </c>
      <c r="C13" s="88">
        <f>(C8-(sum(C6:C7)))-sum(C10:C12)</f>
        <v>0.9969154529</v>
      </c>
      <c r="D13" s="61" t="s">
        <v>77</v>
      </c>
      <c r="E13" s="109">
        <f>E8-E6-sum(E10:E12)</f>
        <v>0.9997905396</v>
      </c>
      <c r="F13" s="53" t="s">
        <v>95</v>
      </c>
      <c r="G13" s="80">
        <f>round(199/10,0)</f>
        <v>20</v>
      </c>
      <c r="H13" s="3"/>
      <c r="I13" s="3"/>
      <c r="J13" s="61" t="s">
        <v>77</v>
      </c>
      <c r="K13" s="109">
        <f>C8-E6-sum(K10:K12)</f>
        <v>0.998350378</v>
      </c>
      <c r="L13" s="3"/>
      <c r="M13" s="3"/>
      <c r="N13" s="3"/>
      <c r="O13" s="3"/>
      <c r="P13" s="3"/>
      <c r="Q13" s="3"/>
      <c r="R13" s="3"/>
      <c r="S13" s="3"/>
      <c r="T13" s="3"/>
      <c r="U13" s="3"/>
      <c r="V13" s="3"/>
      <c r="W13" s="3"/>
      <c r="X13" s="3"/>
      <c r="Y13" s="3"/>
      <c r="Z13" s="3"/>
      <c r="AA13" s="3"/>
      <c r="AB13" s="3"/>
      <c r="AC13" s="3"/>
    </row>
    <row r="14">
      <c r="A14" s="60">
        <v>2.0</v>
      </c>
      <c r="B14" s="3" t="s">
        <v>80</v>
      </c>
      <c r="C14" s="95">
        <f>(($G$1*(($G$3-$G$2)/$G$2)))</f>
        <v>0.0004974683636</v>
      </c>
      <c r="D14" s="3" t="s">
        <v>115</v>
      </c>
      <c r="E14" s="85">
        <f>$G$1</f>
        <v>0.00002618254545</v>
      </c>
      <c r="F14" s="3"/>
      <c r="G14" s="3"/>
      <c r="H14" s="3"/>
      <c r="I14" s="3"/>
      <c r="J14" s="3" t="s">
        <v>115</v>
      </c>
      <c r="K14" s="85">
        <f>$G$1</f>
        <v>0.00002618254545</v>
      </c>
      <c r="L14" s="3"/>
      <c r="M14" s="3"/>
      <c r="N14" s="3"/>
      <c r="O14" s="3"/>
      <c r="P14" s="3"/>
      <c r="Q14" s="3"/>
      <c r="R14" s="3"/>
      <c r="S14" s="3"/>
      <c r="T14" s="3"/>
      <c r="U14" s="3"/>
      <c r="V14" s="3"/>
      <c r="W14" s="3"/>
      <c r="X14" s="3"/>
      <c r="Y14" s="3"/>
      <c r="Z14" s="3"/>
      <c r="AA14" s="3"/>
      <c r="AB14" s="3"/>
      <c r="AC14" s="3"/>
    </row>
    <row r="15">
      <c r="A15" s="3"/>
      <c r="B15" s="3" t="s">
        <v>116</v>
      </c>
      <c r="C15" s="89">
        <f>$G$1*10+((128*5E-11)*(G13-1))</f>
        <v>0.0002619470545</v>
      </c>
      <c r="D15" s="3"/>
      <c r="E15" s="3"/>
      <c r="F15" s="3"/>
      <c r="G15" s="3"/>
      <c r="H15" s="3"/>
      <c r="I15" s="3"/>
      <c r="J15" s="3"/>
      <c r="K15" s="3"/>
      <c r="L15" s="3"/>
      <c r="M15" s="3"/>
      <c r="N15" s="3"/>
      <c r="O15" s="3"/>
      <c r="P15" s="3"/>
      <c r="Q15" s="3"/>
      <c r="R15" s="3"/>
      <c r="S15" s="3"/>
      <c r="T15" s="3"/>
      <c r="U15" s="3"/>
      <c r="V15" s="3"/>
      <c r="W15" s="3"/>
      <c r="X15" s="3"/>
      <c r="Y15" s="3"/>
      <c r="Z15" s="3"/>
      <c r="AA15" s="3"/>
      <c r="AB15" s="3"/>
      <c r="AC15" s="3"/>
    </row>
    <row r="16">
      <c r="A16" s="3"/>
      <c r="B16" s="61" t="s">
        <v>77</v>
      </c>
      <c r="C16" s="49">
        <f>C13-(sum(C14:C15))</f>
        <v>0.9961560375</v>
      </c>
      <c r="D16" s="61" t="s">
        <v>77</v>
      </c>
      <c r="E16" s="49">
        <f>E13-E14</f>
        <v>0.9997643571</v>
      </c>
      <c r="F16" s="3"/>
      <c r="G16" s="3"/>
      <c r="H16" s="3"/>
      <c r="I16" s="3"/>
      <c r="J16" s="61" t="s">
        <v>77</v>
      </c>
      <c r="K16" s="49">
        <f>K13-K14</f>
        <v>0.9983241955</v>
      </c>
      <c r="L16" s="3"/>
      <c r="M16" s="3"/>
      <c r="N16" s="3"/>
      <c r="O16" s="3"/>
      <c r="P16" s="3"/>
      <c r="Q16" s="3"/>
      <c r="R16" s="3"/>
      <c r="S16" s="3"/>
      <c r="T16" s="3"/>
      <c r="U16" s="3"/>
      <c r="V16" s="3"/>
      <c r="W16" s="3"/>
      <c r="X16" s="3"/>
      <c r="Y16" s="3"/>
      <c r="Z16" s="3"/>
      <c r="AA16" s="3"/>
      <c r="AB16" s="3"/>
      <c r="AC16" s="3"/>
    </row>
    <row r="17">
      <c r="A17" s="3"/>
      <c r="B17" s="3"/>
      <c r="C17" s="67"/>
      <c r="D17" s="3"/>
      <c r="E17" s="3"/>
      <c r="F17" s="53"/>
      <c r="G17" s="53"/>
      <c r="H17" s="3"/>
      <c r="I17" s="3"/>
      <c r="J17" s="98" t="s">
        <v>105</v>
      </c>
      <c r="K17" s="3"/>
      <c r="L17" s="98" t="s">
        <v>84</v>
      </c>
      <c r="M17" s="3"/>
      <c r="N17" s="3"/>
      <c r="O17" s="3"/>
      <c r="P17" s="3"/>
      <c r="Q17" s="3"/>
      <c r="R17" s="3"/>
      <c r="S17" s="3"/>
      <c r="T17" s="3"/>
      <c r="U17" s="3"/>
      <c r="V17" s="3"/>
      <c r="W17" s="3"/>
      <c r="X17" s="3"/>
      <c r="Y17" s="3"/>
      <c r="Z17" s="3"/>
      <c r="AA17" s="3"/>
      <c r="AB17" s="3"/>
      <c r="AC17" s="3"/>
    </row>
    <row r="18">
      <c r="A18" s="3"/>
      <c r="B18" s="3" t="s">
        <v>69</v>
      </c>
      <c r="C18" s="85">
        <f>0.000041472</f>
        <v>0.000041472</v>
      </c>
      <c r="D18" s="3" t="s">
        <v>69</v>
      </c>
      <c r="E18" s="108">
        <f t="shared" ref="E18:E20" si="5">$G$1</f>
        <v>0.00002618254545</v>
      </c>
      <c r="F18" s="3" t="s">
        <v>92</v>
      </c>
      <c r="G18" s="16">
        <f>ROUND(0.05*G19,0)</f>
        <v>10</v>
      </c>
      <c r="H18" s="3" t="s">
        <v>93</v>
      </c>
      <c r="I18" s="66">
        <v>2.0</v>
      </c>
      <c r="J18" s="3" t="s">
        <v>69</v>
      </c>
      <c r="K18" s="108">
        <f t="shared" ref="K18:K20" si="6">$G$1</f>
        <v>0.00002618254545</v>
      </c>
      <c r="L18" s="3" t="s">
        <v>69</v>
      </c>
      <c r="M18" s="108">
        <f t="shared" ref="M18:M20" si="7">$G$1</f>
        <v>0.00002618254545</v>
      </c>
      <c r="N18" s="3"/>
      <c r="O18" s="3"/>
      <c r="P18" s="3"/>
      <c r="Q18" s="3"/>
      <c r="R18" s="3"/>
      <c r="S18" s="3"/>
      <c r="T18" s="3"/>
      <c r="U18" s="3"/>
      <c r="V18" s="3"/>
      <c r="W18" s="3"/>
      <c r="X18" s="3"/>
      <c r="Y18" s="3"/>
      <c r="Z18" s="3"/>
      <c r="AA18" s="3"/>
      <c r="AB18" s="3"/>
      <c r="AC18" s="3"/>
    </row>
    <row r="19">
      <c r="A19" s="3"/>
      <c r="B19" s="3" t="s">
        <v>72</v>
      </c>
      <c r="C19" s="85">
        <f>$G$1*((G19-G18)/G18)</f>
        <v>0.0004922318545</v>
      </c>
      <c r="D19" s="3" t="s">
        <v>72</v>
      </c>
      <c r="E19" s="108">
        <f t="shared" si="5"/>
        <v>0.00002618254545</v>
      </c>
      <c r="F19" s="3" t="s">
        <v>73</v>
      </c>
      <c r="G19" s="16">
        <f>200-I18</f>
        <v>198</v>
      </c>
      <c r="H19" s="11" t="s">
        <v>125</v>
      </c>
      <c r="I19" s="66">
        <v>1.0</v>
      </c>
      <c r="J19" s="3" t="s">
        <v>72</v>
      </c>
      <c r="K19" s="108">
        <f t="shared" si="6"/>
        <v>0.00002618254545</v>
      </c>
      <c r="L19" s="3" t="s">
        <v>72</v>
      </c>
      <c r="M19" s="108">
        <f t="shared" si="7"/>
        <v>0.00002618254545</v>
      </c>
      <c r="N19" s="3"/>
      <c r="O19" s="3"/>
      <c r="P19" s="3"/>
      <c r="Q19" s="3"/>
      <c r="R19" s="3"/>
      <c r="S19" s="3"/>
      <c r="T19" s="3"/>
      <c r="U19" s="3"/>
      <c r="V19" s="3"/>
      <c r="W19" s="3"/>
      <c r="X19" s="3"/>
      <c r="Y19" s="3"/>
      <c r="Z19" s="3"/>
      <c r="AA19" s="3"/>
      <c r="AB19" s="3"/>
      <c r="AC19" s="3"/>
    </row>
    <row r="20">
      <c r="A20" s="3"/>
      <c r="B20" s="3" t="s">
        <v>74</v>
      </c>
      <c r="C20" s="85">
        <f>$G$1*((G19-G18)/G18)</f>
        <v>0.0004922318545</v>
      </c>
      <c r="D20" s="3" t="s">
        <v>74</v>
      </c>
      <c r="E20" s="108">
        <f t="shared" si="5"/>
        <v>0.00002618254545</v>
      </c>
      <c r="F20" s="3"/>
      <c r="G20" s="3"/>
      <c r="H20" s="3"/>
      <c r="I20" s="3"/>
      <c r="J20" s="3" t="s">
        <v>74</v>
      </c>
      <c r="K20" s="108">
        <f t="shared" si="6"/>
        <v>0.00002618254545</v>
      </c>
      <c r="L20" s="3" t="s">
        <v>74</v>
      </c>
      <c r="M20" s="108">
        <f t="shared" si="7"/>
        <v>0.00002618254545</v>
      </c>
      <c r="N20" s="3"/>
      <c r="O20" s="3"/>
      <c r="P20" s="3"/>
      <c r="Q20" s="3"/>
      <c r="R20" s="3"/>
      <c r="S20" s="3"/>
      <c r="T20" s="3"/>
      <c r="U20" s="3"/>
      <c r="V20" s="3"/>
      <c r="W20" s="3"/>
      <c r="X20" s="3"/>
      <c r="Y20" s="3"/>
      <c r="Z20" s="3"/>
      <c r="AA20" s="3"/>
      <c r="AB20" s="3"/>
      <c r="AC20" s="3"/>
    </row>
    <row r="21">
      <c r="A21" s="3"/>
      <c r="B21" s="61" t="s">
        <v>77</v>
      </c>
      <c r="C21" s="88">
        <f>(E16-(E14*I19))-sum(C18:C20)</f>
        <v>0.9987122388</v>
      </c>
      <c r="D21" s="61" t="s">
        <v>77</v>
      </c>
      <c r="E21" s="109">
        <f>E16-(sum(E14*I19))-sum(E18:E20)</f>
        <v>0.9996596269</v>
      </c>
      <c r="F21" s="53" t="s">
        <v>95</v>
      </c>
      <c r="G21" s="80">
        <f>ROUND(G19/G18,0)</f>
        <v>20</v>
      </c>
      <c r="H21" s="3"/>
      <c r="I21" s="3"/>
      <c r="J21" s="61" t="s">
        <v>77</v>
      </c>
      <c r="K21" s="109">
        <f>C16-E14-sum(K18:K20)</f>
        <v>0.9960513073</v>
      </c>
      <c r="L21" s="61" t="s">
        <v>77</v>
      </c>
      <c r="M21" s="109">
        <f>K16-K14-sum(M18:M20)</f>
        <v>0.9982194653</v>
      </c>
      <c r="N21" s="3"/>
      <c r="O21" s="3"/>
      <c r="P21" s="3"/>
      <c r="Q21" s="3"/>
      <c r="R21" s="3"/>
      <c r="S21" s="3"/>
      <c r="T21" s="3"/>
      <c r="U21" s="3"/>
      <c r="V21" s="3"/>
      <c r="W21" s="3"/>
      <c r="X21" s="3"/>
      <c r="Y21" s="3"/>
      <c r="Z21" s="3"/>
      <c r="AA21" s="3"/>
      <c r="AB21" s="3"/>
      <c r="AC21" s="3"/>
    </row>
    <row r="22">
      <c r="A22" s="49">
        <f>I19+A14</f>
        <v>3</v>
      </c>
      <c r="B22" s="3" t="s">
        <v>80</v>
      </c>
      <c r="C22" s="85">
        <f>$G$1*((G19-G18)/G18)</f>
        <v>0.0004922318545</v>
      </c>
      <c r="D22" s="3" t="s">
        <v>115</v>
      </c>
      <c r="E22" s="85">
        <f>$G$1</f>
        <v>0.00002618254545</v>
      </c>
      <c r="F22" s="3"/>
      <c r="G22" s="3"/>
      <c r="H22" s="3"/>
      <c r="I22" s="3"/>
      <c r="J22" s="3" t="s">
        <v>115</v>
      </c>
      <c r="K22" s="85">
        <f>$G$1</f>
        <v>0.00002618254545</v>
      </c>
      <c r="L22" s="3" t="s">
        <v>115</v>
      </c>
      <c r="M22" s="85">
        <f>$G$1</f>
        <v>0.00002618254545</v>
      </c>
      <c r="N22" s="3"/>
      <c r="O22" s="3"/>
      <c r="P22" s="3"/>
      <c r="Q22" s="3"/>
      <c r="R22" s="3"/>
      <c r="S22" s="3"/>
      <c r="T22" s="3"/>
      <c r="U22" s="3"/>
      <c r="V22" s="3"/>
      <c r="W22" s="3"/>
      <c r="X22" s="3"/>
      <c r="Y22" s="3"/>
      <c r="Z22" s="3"/>
      <c r="AA22" s="3"/>
      <c r="AB22" s="3"/>
      <c r="AC22" s="3"/>
    </row>
    <row r="23">
      <c r="A23" s="3"/>
      <c r="B23" s="3" t="s">
        <v>116</v>
      </c>
      <c r="C23" s="89">
        <f>$G$1*10+((128*5E-11)*(G21-1))</f>
        <v>0.0002619470545</v>
      </c>
      <c r="D23" s="3"/>
      <c r="E23" s="3"/>
      <c r="F23" s="3"/>
      <c r="G23" s="3"/>
      <c r="H23" s="3"/>
      <c r="I23" s="3"/>
      <c r="J23" s="3"/>
      <c r="K23" s="3"/>
      <c r="L23" s="3"/>
      <c r="M23" s="3"/>
      <c r="N23" s="3"/>
      <c r="O23" s="3"/>
      <c r="P23" s="3"/>
      <c r="Q23" s="3"/>
      <c r="R23" s="3"/>
      <c r="S23" s="3"/>
      <c r="T23" s="3"/>
      <c r="U23" s="3"/>
      <c r="V23" s="3"/>
      <c r="W23" s="3"/>
      <c r="X23" s="3"/>
      <c r="Y23" s="3"/>
      <c r="Z23" s="3"/>
      <c r="AA23" s="3"/>
      <c r="AB23" s="3"/>
      <c r="AC23" s="3"/>
    </row>
    <row r="24">
      <c r="A24" s="3"/>
      <c r="B24" s="61" t="s">
        <v>77</v>
      </c>
      <c r="C24" s="49">
        <f>C21-(sum(C22:C23))</f>
        <v>0.9979580599</v>
      </c>
      <c r="D24" s="61" t="s">
        <v>77</v>
      </c>
      <c r="E24" s="49">
        <f>E21-E22</f>
        <v>0.9996334444</v>
      </c>
      <c r="F24" s="3"/>
      <c r="G24" s="3"/>
      <c r="H24" s="3"/>
      <c r="I24" s="3"/>
      <c r="J24" s="61" t="s">
        <v>77</v>
      </c>
      <c r="K24" s="49">
        <f>K21-K22</f>
        <v>0.9960251248</v>
      </c>
      <c r="L24" s="61" t="s">
        <v>77</v>
      </c>
      <c r="M24" s="49">
        <f>M21-M22</f>
        <v>0.9981932828</v>
      </c>
      <c r="N24" s="3"/>
      <c r="O24" s="3"/>
      <c r="P24" s="3"/>
      <c r="Q24" s="3"/>
      <c r="R24" s="3"/>
      <c r="S24" s="3"/>
      <c r="T24" s="3"/>
      <c r="U24" s="3"/>
      <c r="V24" s="3"/>
      <c r="W24" s="3"/>
      <c r="X24" s="3"/>
      <c r="Y24" s="3"/>
      <c r="Z24" s="3"/>
      <c r="AA24" s="3"/>
      <c r="AB24" s="3"/>
      <c r="AC24" s="3"/>
    </row>
    <row r="25">
      <c r="A25" s="3"/>
      <c r="B25" s="3"/>
      <c r="C25" s="67"/>
      <c r="D25" s="3"/>
      <c r="E25" s="3"/>
      <c r="F25" s="53"/>
      <c r="G25" s="53"/>
      <c r="H25" s="3"/>
      <c r="I25" s="3"/>
      <c r="J25" s="98" t="s">
        <v>107</v>
      </c>
      <c r="K25" s="3"/>
      <c r="L25" s="98" t="s">
        <v>105</v>
      </c>
      <c r="M25" s="3"/>
      <c r="N25" s="98" t="s">
        <v>84</v>
      </c>
      <c r="O25" s="3"/>
      <c r="P25" s="3"/>
      <c r="Q25" s="3"/>
      <c r="R25" s="3"/>
      <c r="S25" s="3"/>
      <c r="T25" s="3"/>
      <c r="U25" s="3"/>
      <c r="V25" s="3"/>
      <c r="W25" s="3"/>
      <c r="X25" s="3"/>
      <c r="Y25" s="3"/>
      <c r="Z25" s="3"/>
      <c r="AA25" s="3"/>
      <c r="AB25" s="3"/>
      <c r="AC25" s="3"/>
    </row>
    <row r="26">
      <c r="A26" s="3"/>
      <c r="B26" s="3" t="s">
        <v>69</v>
      </c>
      <c r="C26" s="85">
        <f>0.000041472</f>
        <v>0.000041472</v>
      </c>
      <c r="D26" s="3" t="s">
        <v>69</v>
      </c>
      <c r="E26" s="108">
        <f t="shared" ref="E26:E28" si="8">$G$1</f>
        <v>0.00002618254545</v>
      </c>
      <c r="F26" s="3" t="s">
        <v>92</v>
      </c>
      <c r="G26" s="16">
        <f>ROUND(0.05*G27,0)</f>
        <v>10</v>
      </c>
      <c r="H26" s="3" t="s">
        <v>93</v>
      </c>
      <c r="I26" s="66">
        <v>3.0</v>
      </c>
      <c r="J26" s="3" t="s">
        <v>69</v>
      </c>
      <c r="K26" s="108">
        <f t="shared" ref="K26:K28" si="9">$G$1</f>
        <v>0.00002618254545</v>
      </c>
      <c r="L26" s="3" t="s">
        <v>69</v>
      </c>
      <c r="M26" s="108">
        <f t="shared" ref="M26:M28" si="10">$G$1</f>
        <v>0.00002618254545</v>
      </c>
      <c r="N26" s="3" t="s">
        <v>69</v>
      </c>
      <c r="O26" s="108">
        <f t="shared" ref="O26:O28" si="11">$G$1</f>
        <v>0.00002618254545</v>
      </c>
      <c r="P26" s="3"/>
      <c r="Q26" s="3"/>
      <c r="R26" s="3"/>
      <c r="S26" s="3"/>
      <c r="T26" s="3"/>
      <c r="U26" s="3"/>
      <c r="V26" s="3"/>
      <c r="W26" s="3"/>
      <c r="X26" s="3"/>
      <c r="Y26" s="3"/>
      <c r="Z26" s="3"/>
      <c r="AA26" s="3"/>
      <c r="AB26" s="3"/>
      <c r="AC26" s="3"/>
    </row>
    <row r="27">
      <c r="A27" s="3"/>
      <c r="B27" s="3" t="s">
        <v>72</v>
      </c>
      <c r="C27" s="85">
        <f>$G$1*((G27-G26)/G26)</f>
        <v>0.0004896136</v>
      </c>
      <c r="D27" s="3" t="s">
        <v>72</v>
      </c>
      <c r="E27" s="108">
        <f t="shared" si="8"/>
        <v>0.00002618254545</v>
      </c>
      <c r="F27" s="3" t="s">
        <v>73</v>
      </c>
      <c r="G27" s="16">
        <f>200-I26</f>
        <v>197</v>
      </c>
      <c r="H27" s="11" t="s">
        <v>125</v>
      </c>
      <c r="I27" s="124">
        <v>1.0</v>
      </c>
      <c r="J27" s="3" t="s">
        <v>72</v>
      </c>
      <c r="K27" s="108">
        <f t="shared" si="9"/>
        <v>0.00002618254545</v>
      </c>
      <c r="L27" s="3" t="s">
        <v>72</v>
      </c>
      <c r="M27" s="108">
        <f t="shared" si="10"/>
        <v>0.00002618254545</v>
      </c>
      <c r="N27" s="3" t="s">
        <v>72</v>
      </c>
      <c r="O27" s="108">
        <f t="shared" si="11"/>
        <v>0.00002618254545</v>
      </c>
      <c r="P27" s="3"/>
      <c r="Q27" s="3"/>
      <c r="R27" s="3"/>
      <c r="S27" s="3"/>
      <c r="T27" s="3"/>
      <c r="U27" s="3"/>
      <c r="V27" s="3"/>
      <c r="W27" s="3"/>
      <c r="X27" s="3"/>
      <c r="Y27" s="3"/>
      <c r="Z27" s="3"/>
      <c r="AA27" s="3"/>
      <c r="AB27" s="3"/>
      <c r="AC27" s="3"/>
    </row>
    <row r="28">
      <c r="A28" s="3"/>
      <c r="B28" s="3" t="s">
        <v>74</v>
      </c>
      <c r="C28" s="85">
        <f>$G$1*((G27-G26)/G26)</f>
        <v>0.0004896136</v>
      </c>
      <c r="D28" s="3" t="s">
        <v>74</v>
      </c>
      <c r="E28" s="108">
        <f t="shared" si="8"/>
        <v>0.00002618254545</v>
      </c>
      <c r="F28" s="3"/>
      <c r="G28" s="3"/>
      <c r="H28" s="3"/>
      <c r="I28" s="3"/>
      <c r="J28" s="3" t="s">
        <v>74</v>
      </c>
      <c r="K28" s="108">
        <f t="shared" si="9"/>
        <v>0.00002618254545</v>
      </c>
      <c r="L28" s="3" t="s">
        <v>74</v>
      </c>
      <c r="M28" s="108">
        <f t="shared" si="10"/>
        <v>0.00002618254545</v>
      </c>
      <c r="N28" s="3" t="s">
        <v>74</v>
      </c>
      <c r="O28" s="108">
        <f t="shared" si="11"/>
        <v>0.00002618254545</v>
      </c>
      <c r="P28" s="3"/>
      <c r="Q28" s="3"/>
      <c r="R28" s="3"/>
      <c r="S28" s="3"/>
      <c r="T28" s="3"/>
      <c r="U28" s="3"/>
      <c r="V28" s="3"/>
      <c r="W28" s="3"/>
      <c r="X28" s="3"/>
      <c r="Y28" s="3"/>
      <c r="Z28" s="3"/>
      <c r="AA28" s="3"/>
      <c r="AB28" s="3"/>
      <c r="AC28" s="3"/>
    </row>
    <row r="29">
      <c r="A29" s="3"/>
      <c r="B29" s="61" t="s">
        <v>77</v>
      </c>
      <c r="C29" s="88">
        <f>(E24-(E22*I27))-sum(C26:C28)</f>
        <v>0.9985865626</v>
      </c>
      <c r="D29" s="61" t="s">
        <v>77</v>
      </c>
      <c r="E29" s="109">
        <f>E24-(sum(E22*I27))-sum(E26:E28)</f>
        <v>0.9995287142</v>
      </c>
      <c r="F29" s="53" t="s">
        <v>95</v>
      </c>
      <c r="G29" s="80">
        <f>ROUND(G27/G26,0)</f>
        <v>20</v>
      </c>
      <c r="H29" s="3"/>
      <c r="I29" s="3"/>
      <c r="J29" s="61" t="s">
        <v>77</v>
      </c>
      <c r="K29" s="109">
        <f>C24-E22-sum(K26:K28)</f>
        <v>0.9978533297</v>
      </c>
      <c r="L29" s="61" t="s">
        <v>77</v>
      </c>
      <c r="M29" s="109">
        <f>K24-K22-sum(M26:M28)</f>
        <v>0.9959203946</v>
      </c>
      <c r="N29" s="61" t="s">
        <v>77</v>
      </c>
      <c r="O29" s="109">
        <f>M24-M22-sum(O26:O28)</f>
        <v>0.9980885526</v>
      </c>
      <c r="P29" s="3"/>
      <c r="Q29" s="3"/>
      <c r="R29" s="3"/>
      <c r="S29" s="3"/>
      <c r="T29" s="3"/>
      <c r="U29" s="3"/>
      <c r="V29" s="3"/>
      <c r="W29" s="3"/>
      <c r="X29" s="3"/>
      <c r="Y29" s="3"/>
      <c r="Z29" s="3"/>
      <c r="AA29" s="3"/>
      <c r="AB29" s="3"/>
      <c r="AC29" s="3"/>
    </row>
    <row r="30">
      <c r="A30" s="49">
        <f>I27+A22</f>
        <v>4</v>
      </c>
      <c r="B30" s="3" t="s">
        <v>80</v>
      </c>
      <c r="C30" s="85">
        <f>$G$1*((G27-G26)/G26)</f>
        <v>0.0004896136</v>
      </c>
      <c r="D30" s="3" t="s">
        <v>115</v>
      </c>
      <c r="E30" s="85">
        <f>$G$1</f>
        <v>0.00002618254545</v>
      </c>
      <c r="F30" s="3"/>
      <c r="G30" s="3"/>
      <c r="H30" s="3"/>
      <c r="I30" s="3"/>
      <c r="J30" s="3" t="s">
        <v>115</v>
      </c>
      <c r="K30" s="85">
        <f>$G$1</f>
        <v>0.00002618254545</v>
      </c>
      <c r="L30" s="3" t="s">
        <v>115</v>
      </c>
      <c r="M30" s="85">
        <f>$G$1</f>
        <v>0.00002618254545</v>
      </c>
      <c r="N30" s="3" t="s">
        <v>115</v>
      </c>
      <c r="O30" s="85">
        <f>$G$1</f>
        <v>0.00002618254545</v>
      </c>
      <c r="P30" s="3"/>
      <c r="Q30" s="3"/>
      <c r="R30" s="3"/>
      <c r="S30" s="3"/>
      <c r="T30" s="3"/>
      <c r="U30" s="3"/>
      <c r="V30" s="3"/>
      <c r="W30" s="3"/>
      <c r="X30" s="3"/>
      <c r="Y30" s="3"/>
      <c r="Z30" s="3"/>
      <c r="AA30" s="3"/>
      <c r="AB30" s="3"/>
      <c r="AC30" s="3"/>
    </row>
    <row r="31">
      <c r="A31" s="3"/>
      <c r="B31" s="3" t="s">
        <v>116</v>
      </c>
      <c r="C31" s="89">
        <f>$G$1*10+((128*5E-11)*(G29-1))</f>
        <v>0.0002619470545</v>
      </c>
      <c r="D31" s="3"/>
      <c r="E31" s="3"/>
      <c r="F31" s="3"/>
      <c r="G31" s="3"/>
      <c r="H31" s="3"/>
      <c r="I31" s="3"/>
      <c r="J31" s="3"/>
      <c r="K31" s="3"/>
      <c r="L31" s="3"/>
      <c r="M31" s="3"/>
      <c r="N31" s="3"/>
      <c r="O31" s="3"/>
      <c r="P31" s="3"/>
      <c r="Q31" s="3"/>
      <c r="R31" s="3"/>
      <c r="S31" s="3"/>
      <c r="T31" s="3"/>
      <c r="U31" s="3"/>
      <c r="V31" s="3"/>
      <c r="W31" s="3"/>
      <c r="X31" s="3"/>
      <c r="Y31" s="3"/>
      <c r="Z31" s="3"/>
      <c r="AA31" s="3"/>
      <c r="AB31" s="3"/>
      <c r="AC31" s="3"/>
    </row>
    <row r="32">
      <c r="A32" s="3"/>
      <c r="B32" s="61" t="s">
        <v>77</v>
      </c>
      <c r="C32" s="49">
        <f>C29-(sum(C30:C31))</f>
        <v>0.997835002</v>
      </c>
      <c r="D32" s="61" t="s">
        <v>77</v>
      </c>
      <c r="E32" s="49">
        <f>E29-E30</f>
        <v>0.9995025316</v>
      </c>
      <c r="F32" s="3"/>
      <c r="G32" s="3"/>
      <c r="H32" s="3"/>
      <c r="I32" s="3"/>
      <c r="J32" s="61" t="s">
        <v>77</v>
      </c>
      <c r="K32" s="49">
        <f>K29-K30</f>
        <v>0.9978271472</v>
      </c>
      <c r="L32" s="61" t="s">
        <v>77</v>
      </c>
      <c r="M32" s="49">
        <f>M29-M30</f>
        <v>0.9958942121</v>
      </c>
      <c r="N32" s="61" t="s">
        <v>77</v>
      </c>
      <c r="O32" s="49">
        <f>O29-O30</f>
        <v>0.99806237</v>
      </c>
      <c r="P32" s="3"/>
      <c r="Q32" s="3"/>
      <c r="R32" s="3"/>
      <c r="S32" s="3"/>
      <c r="T32" s="3"/>
      <c r="U32" s="3"/>
      <c r="V32" s="3"/>
      <c r="W32" s="3"/>
      <c r="X32" s="3"/>
      <c r="Y32" s="3"/>
      <c r="Z32" s="3"/>
      <c r="AA32" s="3"/>
      <c r="AB32" s="3"/>
      <c r="AC32" s="3"/>
    </row>
    <row r="33">
      <c r="A33" s="3"/>
      <c r="B33" s="3"/>
      <c r="C33" s="67"/>
      <c r="D33" s="3"/>
      <c r="E33" s="3"/>
      <c r="F33" s="53"/>
      <c r="G33" s="53"/>
      <c r="H33" s="3"/>
      <c r="I33" s="3"/>
      <c r="J33" s="98" t="s">
        <v>108</v>
      </c>
      <c r="K33" s="3"/>
      <c r="L33" s="98" t="s">
        <v>107</v>
      </c>
      <c r="M33" s="3"/>
      <c r="N33" s="98" t="s">
        <v>105</v>
      </c>
      <c r="O33" s="3"/>
      <c r="P33" s="98" t="s">
        <v>84</v>
      </c>
      <c r="Q33" s="3"/>
      <c r="R33" s="3"/>
      <c r="S33" s="3"/>
      <c r="T33" s="3"/>
      <c r="U33" s="3"/>
      <c r="V33" s="3"/>
      <c r="W33" s="3"/>
      <c r="X33" s="3"/>
      <c r="Y33" s="3"/>
      <c r="Z33" s="3"/>
      <c r="AA33" s="3"/>
      <c r="AB33" s="3"/>
      <c r="AC33" s="3"/>
    </row>
    <row r="34">
      <c r="A34" s="3"/>
      <c r="B34" s="3" t="s">
        <v>69</v>
      </c>
      <c r="C34" s="85">
        <f>0.000041472</f>
        <v>0.000041472</v>
      </c>
      <c r="D34" s="3" t="s">
        <v>69</v>
      </c>
      <c r="E34" s="108">
        <f t="shared" ref="E34:E36" si="12">$G$1</f>
        <v>0.00002618254545</v>
      </c>
      <c r="F34" s="3" t="s">
        <v>92</v>
      </c>
      <c r="G34" s="16">
        <f>ROUND(0.05*G35,0)</f>
        <v>10</v>
      </c>
      <c r="H34" s="3" t="s">
        <v>93</v>
      </c>
      <c r="I34" s="66">
        <v>4.0</v>
      </c>
      <c r="J34" s="3" t="s">
        <v>69</v>
      </c>
      <c r="K34" s="108">
        <f t="shared" ref="K34:K36" si="13">$G$1</f>
        <v>0.00002618254545</v>
      </c>
      <c r="L34" s="3" t="s">
        <v>69</v>
      </c>
      <c r="M34" s="108">
        <f t="shared" ref="M34:M36" si="14">$G$1</f>
        <v>0.00002618254545</v>
      </c>
      <c r="N34" s="3" t="s">
        <v>69</v>
      </c>
      <c r="O34" s="108">
        <f t="shared" ref="O34:O36" si="15">$G$1</f>
        <v>0.00002618254545</v>
      </c>
      <c r="P34" s="3" t="s">
        <v>69</v>
      </c>
      <c r="Q34" s="108">
        <f t="shared" ref="Q34:Q36" si="16">$G$1</f>
        <v>0.00002618254545</v>
      </c>
      <c r="R34" s="3"/>
      <c r="S34" s="3"/>
      <c r="T34" s="3"/>
      <c r="U34" s="3"/>
      <c r="V34" s="3"/>
      <c r="W34" s="3"/>
      <c r="X34" s="3"/>
      <c r="Y34" s="3"/>
      <c r="Z34" s="3"/>
      <c r="AA34" s="3"/>
      <c r="AB34" s="3"/>
      <c r="AC34" s="3"/>
    </row>
    <row r="35">
      <c r="A35" s="3"/>
      <c r="B35" s="3" t="s">
        <v>72</v>
      </c>
      <c r="C35" s="85">
        <f>$G$1*((G35-G34)/G34)</f>
        <v>0.0004869953455</v>
      </c>
      <c r="D35" s="3" t="s">
        <v>72</v>
      </c>
      <c r="E35" s="108">
        <f t="shared" si="12"/>
        <v>0.00002618254545</v>
      </c>
      <c r="F35" s="3" t="s">
        <v>73</v>
      </c>
      <c r="G35" s="16">
        <f>200-I34</f>
        <v>196</v>
      </c>
      <c r="H35" s="11" t="s">
        <v>125</v>
      </c>
      <c r="I35" s="124">
        <v>1.0</v>
      </c>
      <c r="J35" s="3" t="s">
        <v>72</v>
      </c>
      <c r="K35" s="108">
        <f t="shared" si="13"/>
        <v>0.00002618254545</v>
      </c>
      <c r="L35" s="3" t="s">
        <v>72</v>
      </c>
      <c r="M35" s="108">
        <f t="shared" si="14"/>
        <v>0.00002618254545</v>
      </c>
      <c r="N35" s="3" t="s">
        <v>72</v>
      </c>
      <c r="O35" s="108">
        <f t="shared" si="15"/>
        <v>0.00002618254545</v>
      </c>
      <c r="P35" s="3" t="s">
        <v>72</v>
      </c>
      <c r="Q35" s="108">
        <f t="shared" si="16"/>
        <v>0.00002618254545</v>
      </c>
      <c r="R35" s="3"/>
      <c r="S35" s="3"/>
      <c r="T35" s="3"/>
      <c r="U35" s="3"/>
      <c r="V35" s="3"/>
      <c r="W35" s="3"/>
      <c r="X35" s="3"/>
      <c r="Y35" s="3"/>
      <c r="Z35" s="3"/>
      <c r="AA35" s="3"/>
      <c r="AB35" s="3"/>
      <c r="AC35" s="3"/>
    </row>
    <row r="36">
      <c r="A36" s="3"/>
      <c r="B36" s="3" t="s">
        <v>74</v>
      </c>
      <c r="C36" s="85">
        <f>$G$1*((G35-G34)/G34)</f>
        <v>0.0004869953455</v>
      </c>
      <c r="D36" s="3" t="s">
        <v>74</v>
      </c>
      <c r="E36" s="108">
        <f t="shared" si="12"/>
        <v>0.00002618254545</v>
      </c>
      <c r="F36" s="3"/>
      <c r="G36" s="3"/>
      <c r="H36" s="3"/>
      <c r="I36" s="3"/>
      <c r="J36" s="3" t="s">
        <v>74</v>
      </c>
      <c r="K36" s="108">
        <f t="shared" si="13"/>
        <v>0.00002618254545</v>
      </c>
      <c r="L36" s="3" t="s">
        <v>74</v>
      </c>
      <c r="M36" s="108">
        <f t="shared" si="14"/>
        <v>0.00002618254545</v>
      </c>
      <c r="N36" s="3" t="s">
        <v>74</v>
      </c>
      <c r="O36" s="108">
        <f t="shared" si="15"/>
        <v>0.00002618254545</v>
      </c>
      <c r="P36" s="3" t="s">
        <v>74</v>
      </c>
      <c r="Q36" s="108">
        <f t="shared" si="16"/>
        <v>0.00002618254545</v>
      </c>
      <c r="R36" s="3"/>
      <c r="S36" s="3"/>
      <c r="T36" s="3"/>
      <c r="U36" s="3"/>
      <c r="V36" s="3"/>
      <c r="W36" s="3"/>
      <c r="X36" s="3"/>
      <c r="Y36" s="3"/>
      <c r="Z36" s="3"/>
      <c r="AA36" s="3"/>
      <c r="AB36" s="3"/>
      <c r="AC36" s="3"/>
    </row>
    <row r="37">
      <c r="A37" s="3"/>
      <c r="B37" s="61" t="s">
        <v>77</v>
      </c>
      <c r="C37" s="88">
        <f>(E32-(E30*I35))-sum(C34:C36)</f>
        <v>0.9984608864</v>
      </c>
      <c r="D37" s="61" t="s">
        <v>77</v>
      </c>
      <c r="E37" s="109">
        <f>E32-(sum(E30*I35))-sum(E34:E36)</f>
        <v>0.9993978015</v>
      </c>
      <c r="F37" s="53" t="s">
        <v>95</v>
      </c>
      <c r="G37" s="80">
        <f>ROUND(G35/G34,0)</f>
        <v>20</v>
      </c>
      <c r="H37" s="3"/>
      <c r="I37" s="3"/>
      <c r="J37" s="61" t="s">
        <v>77</v>
      </c>
      <c r="K37" s="109">
        <f>C32-E30-sum(K34:K36)</f>
        <v>0.9977302718</v>
      </c>
      <c r="L37" s="61" t="s">
        <v>77</v>
      </c>
      <c r="M37" s="109">
        <f>K32-K30-sum(M34:M36)</f>
        <v>0.997722417</v>
      </c>
      <c r="N37" s="61" t="s">
        <v>77</v>
      </c>
      <c r="O37" s="109">
        <f>M32-M30-sum(O34:O36)</f>
        <v>0.9957894819</v>
      </c>
      <c r="P37" s="61" t="s">
        <v>77</v>
      </c>
      <c r="Q37" s="109">
        <f>O32-O30-sum(Q34:Q36)</f>
        <v>0.9979576399</v>
      </c>
      <c r="R37" s="3"/>
      <c r="S37" s="3"/>
      <c r="T37" s="3"/>
      <c r="U37" s="3"/>
      <c r="V37" s="3"/>
      <c r="W37" s="3"/>
      <c r="X37" s="3"/>
      <c r="Y37" s="3"/>
      <c r="Z37" s="3"/>
      <c r="AA37" s="3"/>
      <c r="AB37" s="3"/>
      <c r="AC37" s="3"/>
    </row>
    <row r="38">
      <c r="A38" s="49">
        <f>I35+A30</f>
        <v>5</v>
      </c>
      <c r="B38" s="3" t="s">
        <v>80</v>
      </c>
      <c r="C38" s="85">
        <f>$G$1*((G35-G34)/G34)</f>
        <v>0.0004869953455</v>
      </c>
      <c r="D38" s="3" t="s">
        <v>115</v>
      </c>
      <c r="E38" s="85">
        <f>$G$1</f>
        <v>0.00002618254545</v>
      </c>
      <c r="F38" s="3"/>
      <c r="G38" s="3"/>
      <c r="H38" s="3"/>
      <c r="I38" s="3"/>
      <c r="J38" s="3" t="s">
        <v>115</v>
      </c>
      <c r="K38" s="85">
        <f>$G$1</f>
        <v>0.00002618254545</v>
      </c>
      <c r="L38" s="3" t="s">
        <v>115</v>
      </c>
      <c r="M38" s="85">
        <f>$G$1</f>
        <v>0.00002618254545</v>
      </c>
      <c r="N38" s="3" t="s">
        <v>115</v>
      </c>
      <c r="O38" s="85">
        <f>$G$1</f>
        <v>0.00002618254545</v>
      </c>
      <c r="P38" s="3" t="s">
        <v>115</v>
      </c>
      <c r="Q38" s="85">
        <f>$G$1</f>
        <v>0.00002618254545</v>
      </c>
      <c r="R38" s="3"/>
      <c r="S38" s="3"/>
      <c r="T38" s="3"/>
      <c r="U38" s="3"/>
      <c r="V38" s="3"/>
      <c r="W38" s="3"/>
      <c r="X38" s="3"/>
      <c r="Y38" s="3"/>
      <c r="Z38" s="3"/>
      <c r="AA38" s="3"/>
      <c r="AB38" s="3"/>
      <c r="AC38" s="3"/>
    </row>
    <row r="39">
      <c r="A39" s="3"/>
      <c r="B39" s="3" t="s">
        <v>116</v>
      </c>
      <c r="C39" s="89">
        <f>$G$1*10+((128*5E-11)*(G37-1))</f>
        <v>0.0002619470545</v>
      </c>
      <c r="D39" s="3"/>
      <c r="E39" s="3"/>
      <c r="F39" s="3"/>
      <c r="G39" s="3"/>
      <c r="H39" s="3"/>
      <c r="I39" s="3"/>
      <c r="J39" s="3"/>
      <c r="K39" s="3"/>
      <c r="L39" s="3"/>
      <c r="M39" s="3"/>
      <c r="N39" s="3"/>
      <c r="O39" s="3"/>
      <c r="P39" s="3"/>
      <c r="Q39" s="3"/>
      <c r="R39" s="3"/>
      <c r="S39" s="3"/>
      <c r="T39" s="3"/>
      <c r="U39" s="3"/>
      <c r="V39" s="3"/>
      <c r="W39" s="3"/>
      <c r="X39" s="3"/>
      <c r="Y39" s="3"/>
      <c r="Z39" s="3"/>
      <c r="AA39" s="3"/>
      <c r="AB39" s="3"/>
      <c r="AC39" s="3"/>
    </row>
    <row r="40">
      <c r="A40" s="3"/>
      <c r="B40" s="61" t="s">
        <v>77</v>
      </c>
      <c r="C40" s="49">
        <f>C37-(sum(C38:C39))</f>
        <v>0.997711944</v>
      </c>
      <c r="D40" s="61" t="s">
        <v>77</v>
      </c>
      <c r="E40" s="49">
        <f>E37-E38</f>
        <v>0.9993716189</v>
      </c>
      <c r="F40" s="3"/>
      <c r="G40" s="3"/>
      <c r="H40" s="3"/>
      <c r="I40" s="3"/>
      <c r="J40" s="61" t="s">
        <v>77</v>
      </c>
      <c r="K40" s="49">
        <f>K37-K38</f>
        <v>0.9977040892</v>
      </c>
      <c r="L40" s="61" t="s">
        <v>77</v>
      </c>
      <c r="M40" s="49">
        <f>M37-M38</f>
        <v>0.9976962345</v>
      </c>
      <c r="N40" s="61" t="s">
        <v>77</v>
      </c>
      <c r="O40" s="49">
        <f>O37-O38</f>
        <v>0.9957632993</v>
      </c>
      <c r="P40" s="61" t="s">
        <v>77</v>
      </c>
      <c r="Q40" s="49">
        <f>Q37-Q38</f>
        <v>0.9979314573</v>
      </c>
      <c r="R40" s="3"/>
      <c r="S40" s="3"/>
      <c r="T40" s="3"/>
      <c r="U40" s="3"/>
      <c r="V40" s="3"/>
      <c r="W40" s="3"/>
      <c r="X40" s="3"/>
      <c r="Y40" s="3"/>
      <c r="Z40" s="3"/>
      <c r="AA40" s="3"/>
      <c r="AB40" s="3"/>
      <c r="AC40" s="3"/>
    </row>
    <row r="41">
      <c r="A41" s="3"/>
      <c r="B41" s="3"/>
      <c r="C41" s="67"/>
      <c r="D41" s="3"/>
      <c r="E41" s="3"/>
      <c r="F41" s="53"/>
      <c r="G41" s="53"/>
      <c r="H41" s="3"/>
      <c r="I41" s="3"/>
      <c r="J41" s="98" t="s">
        <v>109</v>
      </c>
      <c r="K41" s="3"/>
      <c r="L41" s="98" t="s">
        <v>108</v>
      </c>
      <c r="M41" s="3"/>
      <c r="N41" s="98" t="s">
        <v>107</v>
      </c>
      <c r="O41" s="3"/>
      <c r="P41" s="98" t="s">
        <v>105</v>
      </c>
      <c r="Q41" s="3"/>
      <c r="R41" s="98" t="s">
        <v>84</v>
      </c>
      <c r="S41" s="3"/>
      <c r="T41" s="3"/>
      <c r="U41" s="3"/>
      <c r="V41" s="3"/>
      <c r="W41" s="3"/>
      <c r="X41" s="3"/>
      <c r="Y41" s="3"/>
      <c r="Z41" s="3"/>
      <c r="AA41" s="3"/>
      <c r="AB41" s="3"/>
      <c r="AC41" s="3"/>
    </row>
    <row r="42">
      <c r="A42" s="3"/>
      <c r="B42" s="3" t="s">
        <v>69</v>
      </c>
      <c r="C42" s="85">
        <f>0.000041472</f>
        <v>0.000041472</v>
      </c>
      <c r="D42" s="3" t="s">
        <v>69</v>
      </c>
      <c r="E42" s="108">
        <f t="shared" ref="E42:E44" si="17">$G$1</f>
        <v>0.00002618254545</v>
      </c>
      <c r="F42" s="3" t="s">
        <v>92</v>
      </c>
      <c r="G42" s="16">
        <f>ROUND(0.05*G43,0)</f>
        <v>10</v>
      </c>
      <c r="H42" s="3" t="s">
        <v>93</v>
      </c>
      <c r="I42" s="66">
        <v>5.0</v>
      </c>
      <c r="J42" s="3" t="s">
        <v>69</v>
      </c>
      <c r="K42" s="108">
        <f t="shared" ref="K42:K44" si="18">$G$1</f>
        <v>0.00002618254545</v>
      </c>
      <c r="L42" s="3" t="s">
        <v>69</v>
      </c>
      <c r="M42" s="108">
        <f t="shared" ref="M42:M44" si="19">$G$1</f>
        <v>0.00002618254545</v>
      </c>
      <c r="N42" s="3" t="s">
        <v>69</v>
      </c>
      <c r="O42" s="108">
        <f t="shared" ref="O42:O44" si="20">$G$1</f>
        <v>0.00002618254545</v>
      </c>
      <c r="P42" s="3" t="s">
        <v>69</v>
      </c>
      <c r="Q42" s="108">
        <f t="shared" ref="Q42:Q44" si="21">$G$1</f>
        <v>0.00002618254545</v>
      </c>
      <c r="R42" s="3" t="s">
        <v>69</v>
      </c>
      <c r="S42" s="108">
        <f t="shared" ref="S42:S44" si="22">$G$1</f>
        <v>0.00002618254545</v>
      </c>
      <c r="T42" s="3"/>
      <c r="U42" s="3"/>
      <c r="V42" s="3"/>
      <c r="W42" s="3"/>
      <c r="X42" s="3"/>
      <c r="Y42" s="3"/>
      <c r="Z42" s="3"/>
      <c r="AA42" s="3"/>
      <c r="AB42" s="3"/>
      <c r="AC42" s="3"/>
    </row>
    <row r="43">
      <c r="A43" s="3"/>
      <c r="B43" s="3" t="s">
        <v>72</v>
      </c>
      <c r="C43" s="85">
        <f>$G$1*((G43-G42)/G42)</f>
        <v>0.0004843770909</v>
      </c>
      <c r="D43" s="3" t="s">
        <v>72</v>
      </c>
      <c r="E43" s="108">
        <f t="shared" si="17"/>
        <v>0.00002618254545</v>
      </c>
      <c r="F43" s="3" t="s">
        <v>73</v>
      </c>
      <c r="G43" s="16">
        <f>200-I42</f>
        <v>195</v>
      </c>
      <c r="H43" s="11" t="s">
        <v>125</v>
      </c>
      <c r="I43" s="124">
        <v>1.0</v>
      </c>
      <c r="J43" s="3" t="s">
        <v>72</v>
      </c>
      <c r="K43" s="108">
        <f t="shared" si="18"/>
        <v>0.00002618254545</v>
      </c>
      <c r="L43" s="3" t="s">
        <v>72</v>
      </c>
      <c r="M43" s="108">
        <f t="shared" si="19"/>
        <v>0.00002618254545</v>
      </c>
      <c r="N43" s="3" t="s">
        <v>72</v>
      </c>
      <c r="O43" s="108">
        <f t="shared" si="20"/>
        <v>0.00002618254545</v>
      </c>
      <c r="P43" s="3" t="s">
        <v>72</v>
      </c>
      <c r="Q43" s="108">
        <f t="shared" si="21"/>
        <v>0.00002618254545</v>
      </c>
      <c r="R43" s="3" t="s">
        <v>72</v>
      </c>
      <c r="S43" s="108">
        <f t="shared" si="22"/>
        <v>0.00002618254545</v>
      </c>
      <c r="T43" s="3"/>
      <c r="U43" s="3"/>
      <c r="V43" s="3"/>
      <c r="W43" s="3"/>
      <c r="X43" s="3"/>
      <c r="Y43" s="3"/>
      <c r="Z43" s="3"/>
      <c r="AA43" s="3"/>
      <c r="AB43" s="3"/>
      <c r="AC43" s="3"/>
    </row>
    <row r="44">
      <c r="A44" s="3"/>
      <c r="B44" s="3" t="s">
        <v>74</v>
      </c>
      <c r="C44" s="85">
        <f>$G$1*((G43-G42)/G42)</f>
        <v>0.0004843770909</v>
      </c>
      <c r="D44" s="3" t="s">
        <v>74</v>
      </c>
      <c r="E44" s="108">
        <f t="shared" si="17"/>
        <v>0.00002618254545</v>
      </c>
      <c r="F44" s="3"/>
      <c r="G44" s="3"/>
      <c r="H44" s="3"/>
      <c r="I44" s="3"/>
      <c r="J44" s="3" t="s">
        <v>74</v>
      </c>
      <c r="K44" s="108">
        <f t="shared" si="18"/>
        <v>0.00002618254545</v>
      </c>
      <c r="L44" s="3" t="s">
        <v>74</v>
      </c>
      <c r="M44" s="108">
        <f t="shared" si="19"/>
        <v>0.00002618254545</v>
      </c>
      <c r="N44" s="3" t="s">
        <v>74</v>
      </c>
      <c r="O44" s="108">
        <f t="shared" si="20"/>
        <v>0.00002618254545</v>
      </c>
      <c r="P44" s="3" t="s">
        <v>74</v>
      </c>
      <c r="Q44" s="108">
        <f t="shared" si="21"/>
        <v>0.00002618254545</v>
      </c>
      <c r="R44" s="3" t="s">
        <v>74</v>
      </c>
      <c r="S44" s="108">
        <f t="shared" si="22"/>
        <v>0.00002618254545</v>
      </c>
      <c r="T44" s="3"/>
      <c r="U44" s="3"/>
      <c r="V44" s="3"/>
      <c r="W44" s="3"/>
      <c r="X44" s="3"/>
      <c r="Y44" s="3"/>
      <c r="Z44" s="3"/>
      <c r="AA44" s="3"/>
      <c r="AB44" s="3"/>
      <c r="AC44" s="3"/>
    </row>
    <row r="45">
      <c r="A45" s="3"/>
      <c r="B45" s="61" t="s">
        <v>77</v>
      </c>
      <c r="C45" s="88">
        <f>(E40-(E38*I43))-sum(C42:C44)</f>
        <v>0.9983352102</v>
      </c>
      <c r="D45" s="61" t="s">
        <v>77</v>
      </c>
      <c r="E45" s="109">
        <f>E40-(sum(E38*I43))-sum(E42:E44)</f>
        <v>0.9992668887</v>
      </c>
      <c r="F45" s="53" t="s">
        <v>95</v>
      </c>
      <c r="G45" s="80">
        <f>ROUND(G43/G42,0)</f>
        <v>20</v>
      </c>
      <c r="H45" s="3"/>
      <c r="I45" s="3"/>
      <c r="J45" s="61" t="s">
        <v>77</v>
      </c>
      <c r="K45" s="109">
        <f>C40-E38-sum(K42:K44)</f>
        <v>0.9976072138</v>
      </c>
      <c r="L45" s="61" t="s">
        <v>77</v>
      </c>
      <c r="M45" s="109">
        <f>K40-K38-sum(M42:M44)</f>
        <v>0.9975993591</v>
      </c>
      <c r="N45" s="61" t="s">
        <v>77</v>
      </c>
      <c r="O45" s="109">
        <f>M40-M38-sum(O42:O44)</f>
        <v>0.9975915043</v>
      </c>
      <c r="P45" s="61" t="s">
        <v>77</v>
      </c>
      <c r="Q45" s="109">
        <f>O40-O38-sum(Q42:Q44)</f>
        <v>0.9956585692</v>
      </c>
      <c r="R45" s="61" t="s">
        <v>77</v>
      </c>
      <c r="S45" s="109">
        <f>Q40-Q38-sum(S42:S44)</f>
        <v>0.9978267271</v>
      </c>
      <c r="T45" s="3"/>
      <c r="U45" s="3"/>
      <c r="V45" s="3"/>
      <c r="W45" s="3"/>
      <c r="X45" s="3"/>
      <c r="Y45" s="3"/>
      <c r="Z45" s="3"/>
      <c r="AA45" s="3"/>
      <c r="AB45" s="3"/>
      <c r="AC45" s="3"/>
    </row>
    <row r="46">
      <c r="A46" s="49">
        <f>I43+A38</f>
        <v>6</v>
      </c>
      <c r="B46" s="3" t="s">
        <v>80</v>
      </c>
      <c r="C46" s="85">
        <f>$G$1*((G43-G42)/G42)</f>
        <v>0.0004843770909</v>
      </c>
      <c r="D46" s="3" t="s">
        <v>115</v>
      </c>
      <c r="E46" s="85">
        <f>$G$1</f>
        <v>0.00002618254545</v>
      </c>
      <c r="F46" s="3"/>
      <c r="G46" s="3"/>
      <c r="H46" s="3"/>
      <c r="I46" s="3"/>
      <c r="J46" s="3" t="s">
        <v>115</v>
      </c>
      <c r="K46" s="85">
        <f>$G$1</f>
        <v>0.00002618254545</v>
      </c>
      <c r="L46" s="3" t="s">
        <v>115</v>
      </c>
      <c r="M46" s="85">
        <f>$G$1</f>
        <v>0.00002618254545</v>
      </c>
      <c r="N46" s="3" t="s">
        <v>115</v>
      </c>
      <c r="O46" s="85">
        <f>$G$1</f>
        <v>0.00002618254545</v>
      </c>
      <c r="P46" s="3" t="s">
        <v>115</v>
      </c>
      <c r="Q46" s="85">
        <f>$G$1</f>
        <v>0.00002618254545</v>
      </c>
      <c r="R46" s="3" t="s">
        <v>115</v>
      </c>
      <c r="S46" s="85">
        <f>$G$1</f>
        <v>0.00002618254545</v>
      </c>
      <c r="T46" s="3"/>
      <c r="U46" s="3"/>
      <c r="V46" s="3"/>
      <c r="W46" s="3"/>
      <c r="X46" s="3"/>
      <c r="Y46" s="3"/>
      <c r="Z46" s="3"/>
      <c r="AA46" s="3"/>
      <c r="AB46" s="3"/>
      <c r="AC46" s="3"/>
    </row>
    <row r="47">
      <c r="A47" s="3"/>
      <c r="B47" s="3" t="s">
        <v>116</v>
      </c>
      <c r="C47" s="89">
        <f>$G$1*10+((128*5E-11)*(G45-1))</f>
        <v>0.0002619470545</v>
      </c>
      <c r="D47" s="3"/>
      <c r="E47" s="3"/>
      <c r="F47" s="3"/>
      <c r="G47" s="3"/>
      <c r="H47" s="3"/>
      <c r="I47" s="3"/>
      <c r="J47" s="3"/>
      <c r="K47" s="3"/>
      <c r="L47" s="3"/>
      <c r="M47" s="3"/>
      <c r="N47" s="3"/>
      <c r="O47" s="3"/>
      <c r="P47" s="3"/>
      <c r="Q47" s="3"/>
      <c r="R47" s="3"/>
      <c r="S47" s="3"/>
      <c r="T47" s="3"/>
      <c r="U47" s="3"/>
      <c r="V47" s="3"/>
      <c r="W47" s="3"/>
      <c r="X47" s="3"/>
      <c r="Y47" s="3"/>
      <c r="Z47" s="3"/>
      <c r="AA47" s="3"/>
      <c r="AB47" s="3"/>
      <c r="AC47" s="3"/>
    </row>
    <row r="48">
      <c r="A48" s="3"/>
      <c r="B48" s="61" t="s">
        <v>77</v>
      </c>
      <c r="C48" s="49">
        <f>C45-(sum(C46:C47))</f>
        <v>0.997588886</v>
      </c>
      <c r="D48" s="61" t="s">
        <v>77</v>
      </c>
      <c r="E48" s="49">
        <f>E45-E46</f>
        <v>0.9992407062</v>
      </c>
      <c r="F48" s="3"/>
      <c r="G48" s="3"/>
      <c r="H48" s="3"/>
      <c r="I48" s="3"/>
      <c r="J48" s="61" t="s">
        <v>77</v>
      </c>
      <c r="K48" s="49">
        <f>K45-K46</f>
        <v>0.9975810313</v>
      </c>
      <c r="L48" s="61" t="s">
        <v>77</v>
      </c>
      <c r="M48" s="49">
        <f>M45-M46</f>
        <v>0.9975731765</v>
      </c>
      <c r="N48" s="61" t="s">
        <v>77</v>
      </c>
      <c r="O48" s="49">
        <f>O45-O46</f>
        <v>0.9975653217</v>
      </c>
      <c r="P48" s="61" t="s">
        <v>77</v>
      </c>
      <c r="Q48" s="49">
        <f>Q45-Q46</f>
        <v>0.9956323866</v>
      </c>
      <c r="R48" s="61" t="s">
        <v>77</v>
      </c>
      <c r="S48" s="49">
        <f>S45-S46</f>
        <v>0.9978005446</v>
      </c>
      <c r="T48" s="3"/>
      <c r="U48" s="3"/>
      <c r="V48" s="3"/>
      <c r="W48" s="3"/>
      <c r="X48" s="3"/>
      <c r="Y48" s="3"/>
      <c r="Z48" s="3"/>
      <c r="AA48" s="3"/>
      <c r="AB48" s="3"/>
      <c r="AC48" s="3"/>
    </row>
    <row r="49">
      <c r="A49" s="3"/>
      <c r="B49" s="3"/>
      <c r="C49" s="67"/>
      <c r="D49" s="3"/>
      <c r="E49" s="3"/>
      <c r="F49" s="53"/>
      <c r="G49" s="53"/>
      <c r="H49" s="3"/>
      <c r="I49" s="3"/>
      <c r="J49" s="55" t="s">
        <v>110</v>
      </c>
      <c r="L49" s="98" t="s">
        <v>109</v>
      </c>
      <c r="M49" s="3"/>
      <c r="N49" s="98" t="s">
        <v>108</v>
      </c>
      <c r="O49" s="3"/>
      <c r="P49" s="98" t="s">
        <v>107</v>
      </c>
      <c r="Q49" s="3"/>
      <c r="R49" s="98" t="s">
        <v>105</v>
      </c>
      <c r="S49" s="3"/>
      <c r="T49" s="98" t="s">
        <v>84</v>
      </c>
      <c r="U49" s="3"/>
      <c r="V49" s="3"/>
      <c r="W49" s="3"/>
      <c r="X49" s="3"/>
      <c r="Y49" s="3"/>
      <c r="Z49" s="3"/>
      <c r="AA49" s="3"/>
      <c r="AB49" s="3"/>
      <c r="AC49" s="3"/>
    </row>
    <row r="50">
      <c r="A50" s="3"/>
      <c r="B50" s="3" t="s">
        <v>69</v>
      </c>
      <c r="C50" s="85">
        <f>0.000041472</f>
        <v>0.000041472</v>
      </c>
      <c r="D50" s="3" t="s">
        <v>69</v>
      </c>
      <c r="E50" s="108">
        <f t="shared" ref="E50:E52" si="23">$G$1</f>
        <v>0.00002618254545</v>
      </c>
      <c r="F50" s="3" t="s">
        <v>92</v>
      </c>
      <c r="G50" s="16">
        <f>ROUND(0.05*G51,0)</f>
        <v>10</v>
      </c>
      <c r="H50" s="3" t="s">
        <v>93</v>
      </c>
      <c r="I50" s="66">
        <v>6.0</v>
      </c>
      <c r="J50" s="3" t="s">
        <v>69</v>
      </c>
      <c r="K50" s="108">
        <f t="shared" ref="K50:K52" si="24">$G$1</f>
        <v>0.00002618254545</v>
      </c>
      <c r="L50" s="3" t="s">
        <v>69</v>
      </c>
      <c r="M50" s="108">
        <f t="shared" ref="M50:M52" si="25">$G$1</f>
        <v>0.00002618254545</v>
      </c>
      <c r="N50" s="3" t="s">
        <v>69</v>
      </c>
      <c r="O50" s="108">
        <f t="shared" ref="O50:O52" si="26">$G$1</f>
        <v>0.00002618254545</v>
      </c>
      <c r="P50" s="3" t="s">
        <v>69</v>
      </c>
      <c r="Q50" s="108">
        <f t="shared" ref="Q50:Q52" si="27">$G$1</f>
        <v>0.00002618254545</v>
      </c>
      <c r="R50" s="3" t="s">
        <v>69</v>
      </c>
      <c r="S50" s="108">
        <f t="shared" ref="S50:S52" si="28">$G$1</f>
        <v>0.00002618254545</v>
      </c>
      <c r="T50" s="3" t="s">
        <v>69</v>
      </c>
      <c r="U50" s="108">
        <f t="shared" ref="U50:U52" si="29">$G$1</f>
        <v>0.00002618254545</v>
      </c>
      <c r="V50" s="3"/>
      <c r="W50" s="3"/>
      <c r="X50" s="3"/>
      <c r="Y50" s="3"/>
      <c r="Z50" s="3"/>
      <c r="AA50" s="3"/>
      <c r="AB50" s="3"/>
      <c r="AC50" s="3"/>
    </row>
    <row r="51">
      <c r="A51" s="3"/>
      <c r="B51" s="3" t="s">
        <v>72</v>
      </c>
      <c r="C51" s="85">
        <f>$G$1*((G51-G50)/G50)</f>
        <v>0.0004817588364</v>
      </c>
      <c r="D51" s="3" t="s">
        <v>72</v>
      </c>
      <c r="E51" s="108">
        <f t="shared" si="23"/>
        <v>0.00002618254545</v>
      </c>
      <c r="F51" s="3" t="s">
        <v>73</v>
      </c>
      <c r="G51" s="16">
        <f>200-I50</f>
        <v>194</v>
      </c>
      <c r="H51" s="11" t="s">
        <v>125</v>
      </c>
      <c r="I51" s="124">
        <v>1.0</v>
      </c>
      <c r="J51" s="3" t="s">
        <v>72</v>
      </c>
      <c r="K51" s="108">
        <f t="shared" si="24"/>
        <v>0.00002618254545</v>
      </c>
      <c r="L51" s="3" t="s">
        <v>72</v>
      </c>
      <c r="M51" s="108">
        <f t="shared" si="25"/>
        <v>0.00002618254545</v>
      </c>
      <c r="N51" s="3" t="s">
        <v>72</v>
      </c>
      <c r="O51" s="108">
        <f t="shared" si="26"/>
        <v>0.00002618254545</v>
      </c>
      <c r="P51" s="3" t="s">
        <v>72</v>
      </c>
      <c r="Q51" s="108">
        <f t="shared" si="27"/>
        <v>0.00002618254545</v>
      </c>
      <c r="R51" s="3" t="s">
        <v>72</v>
      </c>
      <c r="S51" s="108">
        <f t="shared" si="28"/>
        <v>0.00002618254545</v>
      </c>
      <c r="T51" s="3" t="s">
        <v>72</v>
      </c>
      <c r="U51" s="108">
        <f t="shared" si="29"/>
        <v>0.00002618254545</v>
      </c>
      <c r="V51" s="3"/>
      <c r="W51" s="3"/>
      <c r="X51" s="3"/>
      <c r="Y51" s="3"/>
      <c r="Z51" s="3"/>
      <c r="AA51" s="3"/>
      <c r="AB51" s="3"/>
      <c r="AC51" s="3"/>
    </row>
    <row r="52">
      <c r="A52" s="3"/>
      <c r="B52" s="3" t="s">
        <v>74</v>
      </c>
      <c r="C52" s="85">
        <f>$G$1*((G51-G50)/G50)</f>
        <v>0.0004817588364</v>
      </c>
      <c r="D52" s="3" t="s">
        <v>74</v>
      </c>
      <c r="E52" s="108">
        <f t="shared" si="23"/>
        <v>0.00002618254545</v>
      </c>
      <c r="F52" s="3"/>
      <c r="G52" s="3"/>
      <c r="H52" s="3"/>
      <c r="I52" s="3"/>
      <c r="J52" s="3" t="s">
        <v>74</v>
      </c>
      <c r="K52" s="108">
        <f t="shared" si="24"/>
        <v>0.00002618254545</v>
      </c>
      <c r="L52" s="3" t="s">
        <v>74</v>
      </c>
      <c r="M52" s="108">
        <f t="shared" si="25"/>
        <v>0.00002618254545</v>
      </c>
      <c r="N52" s="3" t="s">
        <v>74</v>
      </c>
      <c r="O52" s="108">
        <f t="shared" si="26"/>
        <v>0.00002618254545</v>
      </c>
      <c r="P52" s="3" t="s">
        <v>74</v>
      </c>
      <c r="Q52" s="108">
        <f t="shared" si="27"/>
        <v>0.00002618254545</v>
      </c>
      <c r="R52" s="3" t="s">
        <v>74</v>
      </c>
      <c r="S52" s="108">
        <f t="shared" si="28"/>
        <v>0.00002618254545</v>
      </c>
      <c r="T52" s="3" t="s">
        <v>74</v>
      </c>
      <c r="U52" s="108">
        <f t="shared" si="29"/>
        <v>0.00002618254545</v>
      </c>
      <c r="V52" s="3"/>
      <c r="W52" s="3"/>
      <c r="X52" s="3"/>
      <c r="Y52" s="3"/>
      <c r="Z52" s="3"/>
      <c r="AA52" s="3"/>
      <c r="AB52" s="3"/>
      <c r="AC52" s="3"/>
    </row>
    <row r="53">
      <c r="A53" s="3"/>
      <c r="B53" s="61" t="s">
        <v>77</v>
      </c>
      <c r="C53" s="88">
        <f>(E48-(E46*I51))-sum(C50:C52)</f>
        <v>0.998209534</v>
      </c>
      <c r="D53" s="61" t="s">
        <v>77</v>
      </c>
      <c r="E53" s="109">
        <f>E48-(sum(E46*I51))-sum(E50:E52)</f>
        <v>0.999135976</v>
      </c>
      <c r="F53" s="53" t="s">
        <v>95</v>
      </c>
      <c r="G53" s="80">
        <f>ROUND(G51/G50,0)</f>
        <v>19</v>
      </c>
      <c r="H53" s="3"/>
      <c r="I53" s="3"/>
      <c r="J53" s="61" t="s">
        <v>77</v>
      </c>
      <c r="K53" s="109">
        <f>C48-E46-sum(K50:K52)</f>
        <v>0.9974841559</v>
      </c>
      <c r="L53" s="61" t="s">
        <v>77</v>
      </c>
      <c r="M53" s="109">
        <f>K48-K46-sum(M50:M52)</f>
        <v>0.9974763011</v>
      </c>
      <c r="N53" s="61" t="s">
        <v>77</v>
      </c>
      <c r="O53" s="109">
        <f>M48-M46-sum(O50:O52)</f>
        <v>0.9974684463</v>
      </c>
      <c r="P53" s="61" t="s">
        <v>77</v>
      </c>
      <c r="Q53" s="109">
        <f>O48-O46-sum(Q50:Q52)</f>
        <v>0.9974605916</v>
      </c>
      <c r="R53" s="61" t="s">
        <v>77</v>
      </c>
      <c r="S53" s="109">
        <f>Q48-Q46-sum(S50:S52)</f>
        <v>0.9955276564</v>
      </c>
      <c r="T53" s="61" t="s">
        <v>77</v>
      </c>
      <c r="U53" s="109">
        <f>S48-S46-sum(U50:U52)</f>
        <v>0.9976958144</v>
      </c>
      <c r="V53" s="3"/>
      <c r="W53" s="3"/>
      <c r="X53" s="3"/>
      <c r="Y53" s="3"/>
      <c r="Z53" s="3"/>
      <c r="AA53" s="3"/>
      <c r="AB53" s="3"/>
      <c r="AC53" s="3"/>
    </row>
    <row r="54">
      <c r="A54" s="49">
        <f>I51+A46</f>
        <v>7</v>
      </c>
      <c r="B54" s="3" t="s">
        <v>80</v>
      </c>
      <c r="C54" s="85">
        <f>$G$1*((G51-G50)/G50)</f>
        <v>0.0004817588364</v>
      </c>
      <c r="D54" s="3" t="s">
        <v>115</v>
      </c>
      <c r="E54" s="85">
        <f>$G$1</f>
        <v>0.00002618254545</v>
      </c>
      <c r="F54" s="3"/>
      <c r="G54" s="3"/>
      <c r="H54" s="3"/>
      <c r="I54" s="3"/>
      <c r="J54" s="3" t="s">
        <v>115</v>
      </c>
      <c r="K54" s="85">
        <f>$G$1</f>
        <v>0.00002618254545</v>
      </c>
      <c r="L54" s="3" t="s">
        <v>115</v>
      </c>
      <c r="M54" s="85">
        <f>$G$1</f>
        <v>0.00002618254545</v>
      </c>
      <c r="N54" s="3" t="s">
        <v>115</v>
      </c>
      <c r="O54" s="85">
        <f>$G$1</f>
        <v>0.00002618254545</v>
      </c>
      <c r="P54" s="3" t="s">
        <v>115</v>
      </c>
      <c r="Q54" s="85">
        <f>$G$1</f>
        <v>0.00002618254545</v>
      </c>
      <c r="R54" s="3" t="s">
        <v>115</v>
      </c>
      <c r="S54" s="85">
        <f>$G$1</f>
        <v>0.00002618254545</v>
      </c>
      <c r="T54" s="3" t="s">
        <v>115</v>
      </c>
      <c r="U54" s="85">
        <f>$G$1</f>
        <v>0.00002618254545</v>
      </c>
      <c r="V54" s="3"/>
      <c r="W54" s="3"/>
      <c r="X54" s="3"/>
      <c r="Y54" s="3"/>
      <c r="Z54" s="3"/>
      <c r="AA54" s="3"/>
      <c r="AB54" s="3"/>
      <c r="AC54" s="3"/>
    </row>
    <row r="55">
      <c r="A55" s="3"/>
      <c r="B55" s="3" t="s">
        <v>116</v>
      </c>
      <c r="C55" s="89">
        <f>$G$1*10+((128*5E-11)*(G53-1))</f>
        <v>0.0002619406545</v>
      </c>
      <c r="D55" s="3"/>
      <c r="E55" s="3"/>
      <c r="F55" s="3"/>
      <c r="G55" s="3"/>
      <c r="H55" s="3"/>
      <c r="I55" s="3"/>
      <c r="J55" s="3"/>
      <c r="K55" s="3"/>
      <c r="L55" s="3"/>
      <c r="M55" s="3"/>
      <c r="N55" s="3"/>
      <c r="O55" s="3"/>
      <c r="P55" s="3"/>
      <c r="Q55" s="3"/>
      <c r="R55" s="3"/>
      <c r="S55" s="3"/>
      <c r="T55" s="3"/>
      <c r="U55" s="3"/>
      <c r="V55" s="3"/>
      <c r="W55" s="3"/>
      <c r="X55" s="3"/>
      <c r="Y55" s="3"/>
      <c r="Z55" s="3"/>
      <c r="AA55" s="3"/>
      <c r="AB55" s="3"/>
      <c r="AC55" s="3"/>
    </row>
    <row r="56">
      <c r="A56" s="3"/>
      <c r="B56" s="61" t="s">
        <v>77</v>
      </c>
      <c r="C56" s="49">
        <f>C53-(sum(C54:C55))</f>
        <v>0.9974658345</v>
      </c>
      <c r="D56" s="61" t="s">
        <v>77</v>
      </c>
      <c r="E56" s="49">
        <f>E53-E54</f>
        <v>0.9991097935</v>
      </c>
      <c r="F56" s="3"/>
      <c r="G56" s="3"/>
      <c r="H56" s="3"/>
      <c r="I56" s="3"/>
      <c r="J56" s="61" t="s">
        <v>77</v>
      </c>
      <c r="K56" s="49">
        <f>K53-K54</f>
        <v>0.9974579733</v>
      </c>
      <c r="L56" s="61" t="s">
        <v>77</v>
      </c>
      <c r="M56" s="49">
        <f>M53-M54</f>
        <v>0.9974501185</v>
      </c>
      <c r="N56" s="61" t="s">
        <v>77</v>
      </c>
      <c r="O56" s="49">
        <f>O53-O54</f>
        <v>0.9974422638</v>
      </c>
      <c r="P56" s="61" t="s">
        <v>77</v>
      </c>
      <c r="Q56" s="49">
        <f>Q53-Q54</f>
        <v>0.997434409</v>
      </c>
      <c r="R56" s="61" t="s">
        <v>77</v>
      </c>
      <c r="S56" s="49">
        <f>S53-S54</f>
        <v>0.9955014739</v>
      </c>
      <c r="T56" s="61" t="s">
        <v>77</v>
      </c>
      <c r="U56" s="49">
        <f>U53-U54</f>
        <v>0.9976696319</v>
      </c>
      <c r="V56" s="3"/>
      <c r="W56" s="3"/>
      <c r="X56" s="3"/>
      <c r="Y56" s="3"/>
      <c r="Z56" s="3"/>
      <c r="AA56" s="3"/>
      <c r="AB56" s="3"/>
      <c r="AC56" s="3"/>
    </row>
    <row r="57">
      <c r="A57" s="3"/>
      <c r="B57" s="3"/>
      <c r="C57" s="67"/>
      <c r="D57" s="3"/>
      <c r="E57" s="3"/>
      <c r="F57" s="53"/>
      <c r="G57" s="53"/>
      <c r="H57" s="3"/>
      <c r="I57" s="3"/>
      <c r="J57" s="55" t="s">
        <v>111</v>
      </c>
      <c r="L57" s="55" t="s">
        <v>110</v>
      </c>
      <c r="N57" s="98" t="s">
        <v>109</v>
      </c>
      <c r="O57" s="3"/>
      <c r="P57" s="98" t="s">
        <v>108</v>
      </c>
      <c r="Q57" s="3"/>
      <c r="R57" s="98" t="s">
        <v>107</v>
      </c>
      <c r="S57" s="3"/>
      <c r="T57" s="98" t="s">
        <v>105</v>
      </c>
      <c r="U57" s="3"/>
      <c r="V57" s="98" t="s">
        <v>84</v>
      </c>
      <c r="W57" s="3"/>
      <c r="X57" s="3"/>
      <c r="Y57" s="3"/>
      <c r="Z57" s="3"/>
      <c r="AA57" s="3"/>
      <c r="AB57" s="3"/>
      <c r="AC57" s="3"/>
    </row>
    <row r="58">
      <c r="A58" s="3"/>
      <c r="B58" s="3" t="s">
        <v>69</v>
      </c>
      <c r="C58" s="85">
        <f>0.000041472</f>
        <v>0.000041472</v>
      </c>
      <c r="D58" s="3" t="s">
        <v>69</v>
      </c>
      <c r="E58" s="108">
        <f t="shared" ref="E58:E60" si="30">$G$1</f>
        <v>0.00002618254545</v>
      </c>
      <c r="F58" s="3" t="s">
        <v>92</v>
      </c>
      <c r="G58" s="16">
        <f>ROUND(0.05*G59,0)</f>
        <v>10</v>
      </c>
      <c r="H58" s="3" t="s">
        <v>93</v>
      </c>
      <c r="I58" s="66">
        <v>7.0</v>
      </c>
      <c r="J58" s="3" t="s">
        <v>69</v>
      </c>
      <c r="K58" s="108">
        <f t="shared" ref="K58:K60" si="31">$G$1</f>
        <v>0.00002618254545</v>
      </c>
      <c r="L58" s="3" t="s">
        <v>69</v>
      </c>
      <c r="M58" s="108">
        <f t="shared" ref="M58:M60" si="32">$G$1</f>
        <v>0.00002618254545</v>
      </c>
      <c r="N58" s="3" t="s">
        <v>69</v>
      </c>
      <c r="O58" s="108">
        <f t="shared" ref="O58:O60" si="33">$G$1</f>
        <v>0.00002618254545</v>
      </c>
      <c r="P58" s="3" t="s">
        <v>69</v>
      </c>
      <c r="Q58" s="108">
        <f t="shared" ref="Q58:Q60" si="34">$G$1</f>
        <v>0.00002618254545</v>
      </c>
      <c r="R58" s="3" t="s">
        <v>69</v>
      </c>
      <c r="S58" s="108">
        <f t="shared" ref="S58:S60" si="35">$G$1</f>
        <v>0.00002618254545</v>
      </c>
      <c r="T58" s="3" t="s">
        <v>69</v>
      </c>
      <c r="U58" s="108">
        <f t="shared" ref="U58:U60" si="36">$G$1</f>
        <v>0.00002618254545</v>
      </c>
      <c r="V58" s="3" t="s">
        <v>69</v>
      </c>
      <c r="W58" s="108">
        <f t="shared" ref="W58:W60" si="37">$G$1</f>
        <v>0.00002618254545</v>
      </c>
      <c r="X58" s="3"/>
      <c r="Y58" s="3"/>
      <c r="Z58" s="3"/>
      <c r="AA58" s="3"/>
      <c r="AB58" s="3"/>
      <c r="AC58" s="3"/>
    </row>
    <row r="59">
      <c r="A59" s="3"/>
      <c r="B59" s="3" t="s">
        <v>72</v>
      </c>
      <c r="C59" s="85">
        <f>$G$1*((G59-G58)/G58)</f>
        <v>0.0004791405818</v>
      </c>
      <c r="D59" s="3" t="s">
        <v>72</v>
      </c>
      <c r="E59" s="108">
        <f t="shared" si="30"/>
        <v>0.00002618254545</v>
      </c>
      <c r="F59" s="3" t="s">
        <v>73</v>
      </c>
      <c r="G59" s="16">
        <f>200-I58</f>
        <v>193</v>
      </c>
      <c r="H59" s="11" t="s">
        <v>125</v>
      </c>
      <c r="I59" s="124">
        <v>1.0</v>
      </c>
      <c r="J59" s="3" t="s">
        <v>72</v>
      </c>
      <c r="K59" s="108">
        <f t="shared" si="31"/>
        <v>0.00002618254545</v>
      </c>
      <c r="L59" s="3" t="s">
        <v>72</v>
      </c>
      <c r="M59" s="108">
        <f t="shared" si="32"/>
        <v>0.00002618254545</v>
      </c>
      <c r="N59" s="3" t="s">
        <v>72</v>
      </c>
      <c r="O59" s="108">
        <f t="shared" si="33"/>
        <v>0.00002618254545</v>
      </c>
      <c r="P59" s="3" t="s">
        <v>72</v>
      </c>
      <c r="Q59" s="108">
        <f t="shared" si="34"/>
        <v>0.00002618254545</v>
      </c>
      <c r="R59" s="3" t="s">
        <v>72</v>
      </c>
      <c r="S59" s="108">
        <f t="shared" si="35"/>
        <v>0.00002618254545</v>
      </c>
      <c r="T59" s="3" t="s">
        <v>72</v>
      </c>
      <c r="U59" s="108">
        <f t="shared" si="36"/>
        <v>0.00002618254545</v>
      </c>
      <c r="V59" s="3" t="s">
        <v>72</v>
      </c>
      <c r="W59" s="108">
        <f t="shared" si="37"/>
        <v>0.00002618254545</v>
      </c>
      <c r="X59" s="3"/>
      <c r="Y59" s="3"/>
      <c r="Z59" s="3"/>
      <c r="AA59" s="3"/>
      <c r="AB59" s="3"/>
      <c r="AC59" s="3"/>
    </row>
    <row r="60">
      <c r="A60" s="3"/>
      <c r="B60" s="3" t="s">
        <v>74</v>
      </c>
      <c r="C60" s="85">
        <f>$G$1*((G59-G58)/G58)</f>
        <v>0.0004791405818</v>
      </c>
      <c r="D60" s="3" t="s">
        <v>74</v>
      </c>
      <c r="E60" s="108">
        <f t="shared" si="30"/>
        <v>0.00002618254545</v>
      </c>
      <c r="F60" s="3"/>
      <c r="G60" s="3"/>
      <c r="H60" s="3"/>
      <c r="I60" s="3"/>
      <c r="J60" s="3" t="s">
        <v>74</v>
      </c>
      <c r="K60" s="108">
        <f t="shared" si="31"/>
        <v>0.00002618254545</v>
      </c>
      <c r="L60" s="3" t="s">
        <v>74</v>
      </c>
      <c r="M60" s="108">
        <f t="shared" si="32"/>
        <v>0.00002618254545</v>
      </c>
      <c r="N60" s="3" t="s">
        <v>74</v>
      </c>
      <c r="O60" s="108">
        <f t="shared" si="33"/>
        <v>0.00002618254545</v>
      </c>
      <c r="P60" s="3" t="s">
        <v>74</v>
      </c>
      <c r="Q60" s="108">
        <f t="shared" si="34"/>
        <v>0.00002618254545</v>
      </c>
      <c r="R60" s="3" t="s">
        <v>74</v>
      </c>
      <c r="S60" s="108">
        <f t="shared" si="35"/>
        <v>0.00002618254545</v>
      </c>
      <c r="T60" s="3" t="s">
        <v>74</v>
      </c>
      <c r="U60" s="108">
        <f t="shared" si="36"/>
        <v>0.00002618254545</v>
      </c>
      <c r="V60" s="3" t="s">
        <v>74</v>
      </c>
      <c r="W60" s="108">
        <f t="shared" si="37"/>
        <v>0.00002618254545</v>
      </c>
      <c r="X60" s="3"/>
      <c r="Y60" s="3"/>
      <c r="Z60" s="3"/>
      <c r="AA60" s="3"/>
      <c r="AB60" s="3"/>
      <c r="AC60" s="3"/>
    </row>
    <row r="61">
      <c r="A61" s="3"/>
      <c r="B61" s="61" t="s">
        <v>77</v>
      </c>
      <c r="C61" s="88">
        <f>(E56-(E54*I59))-sum(C58:C60)</f>
        <v>0.9980838577</v>
      </c>
      <c r="D61" s="61" t="s">
        <v>77</v>
      </c>
      <c r="E61" s="109">
        <f>E56-(sum(E54*I59))-sum(E58:E60)</f>
        <v>0.9990050633</v>
      </c>
      <c r="F61" s="53" t="s">
        <v>95</v>
      </c>
      <c r="G61" s="80">
        <f>ROUND(G59/G58,0)</f>
        <v>19</v>
      </c>
      <c r="H61" s="3"/>
      <c r="I61" s="3"/>
      <c r="J61" s="61" t="s">
        <v>77</v>
      </c>
      <c r="K61" s="109">
        <f>C56-E54-sum(K58:K60)</f>
        <v>0.9973611043</v>
      </c>
      <c r="L61" s="61" t="s">
        <v>77</v>
      </c>
      <c r="M61" s="109">
        <f>K56-K54-sum(M58:M60)</f>
        <v>0.9973532431</v>
      </c>
      <c r="N61" s="61" t="s">
        <v>77</v>
      </c>
      <c r="O61" s="109">
        <f>M56-M54-sum(O58:O60)</f>
        <v>0.9973453884</v>
      </c>
      <c r="P61" s="61" t="s">
        <v>77</v>
      </c>
      <c r="Q61" s="109">
        <f>O56-O54-sum(Q58:Q60)</f>
        <v>0.9973375336</v>
      </c>
      <c r="R61" s="61" t="s">
        <v>77</v>
      </c>
      <c r="S61" s="109">
        <f>Q56-Q54-sum(S58:S60)</f>
        <v>0.9973296788</v>
      </c>
      <c r="T61" s="61" t="s">
        <v>77</v>
      </c>
      <c r="U61" s="109">
        <f>S56-S54-sum(U58:U60)</f>
        <v>0.9953967437</v>
      </c>
      <c r="V61" s="61" t="s">
        <v>77</v>
      </c>
      <c r="W61" s="109">
        <f>U56-U54-sum(W58:W60)</f>
        <v>0.9975649017</v>
      </c>
      <c r="X61" s="3"/>
      <c r="Y61" s="3"/>
      <c r="Z61" s="3"/>
      <c r="AA61" s="3"/>
      <c r="AB61" s="3"/>
      <c r="AC61" s="3"/>
    </row>
    <row r="62">
      <c r="A62" s="49">
        <f>I59+A54</f>
        <v>8</v>
      </c>
      <c r="B62" s="3" t="s">
        <v>80</v>
      </c>
      <c r="C62" s="85">
        <f>$G$1*((G59-G58)/G58)</f>
        <v>0.0004791405818</v>
      </c>
      <c r="D62" s="3" t="s">
        <v>115</v>
      </c>
      <c r="E62" s="85">
        <f>$G$1</f>
        <v>0.00002618254545</v>
      </c>
      <c r="F62" s="3"/>
      <c r="G62" s="3"/>
      <c r="H62" s="3"/>
      <c r="I62" s="3"/>
      <c r="J62" s="3" t="s">
        <v>115</v>
      </c>
      <c r="K62" s="85">
        <f>$G$1</f>
        <v>0.00002618254545</v>
      </c>
      <c r="L62" s="3" t="s">
        <v>115</v>
      </c>
      <c r="M62" s="85">
        <f>$G$1</f>
        <v>0.00002618254545</v>
      </c>
      <c r="N62" s="3" t="s">
        <v>115</v>
      </c>
      <c r="O62" s="85">
        <f>$G$1</f>
        <v>0.00002618254545</v>
      </c>
      <c r="P62" s="3" t="s">
        <v>115</v>
      </c>
      <c r="Q62" s="85">
        <f>$G$1</f>
        <v>0.00002618254545</v>
      </c>
      <c r="R62" s="3" t="s">
        <v>115</v>
      </c>
      <c r="S62" s="85">
        <f>$G$1</f>
        <v>0.00002618254545</v>
      </c>
      <c r="T62" s="3" t="s">
        <v>115</v>
      </c>
      <c r="U62" s="85">
        <f>$G$1</f>
        <v>0.00002618254545</v>
      </c>
      <c r="V62" s="3" t="s">
        <v>115</v>
      </c>
      <c r="W62" s="85">
        <f>$G$1</f>
        <v>0.00002618254545</v>
      </c>
      <c r="X62" s="3"/>
      <c r="Y62" s="3"/>
      <c r="Z62" s="3"/>
      <c r="AA62" s="3"/>
      <c r="AB62" s="3"/>
      <c r="AC62" s="3"/>
    </row>
    <row r="63">
      <c r="A63" s="3"/>
      <c r="B63" s="3" t="s">
        <v>116</v>
      </c>
      <c r="C63" s="89">
        <f>$G$1*10+((128*5E-11)*(G61-1))</f>
        <v>0.0002619406545</v>
      </c>
      <c r="D63" s="3"/>
      <c r="E63" s="3"/>
      <c r="F63" s="3"/>
      <c r="G63" s="3"/>
      <c r="H63" s="3"/>
      <c r="I63" s="3"/>
      <c r="J63" s="3"/>
      <c r="K63" s="3"/>
      <c r="L63" s="3"/>
      <c r="M63" s="3"/>
      <c r="N63" s="3"/>
      <c r="O63" s="3"/>
      <c r="P63" s="3"/>
      <c r="Q63" s="3"/>
      <c r="R63" s="3"/>
      <c r="S63" s="3"/>
      <c r="T63" s="3"/>
      <c r="U63" s="3"/>
      <c r="V63" s="3"/>
      <c r="W63" s="3"/>
      <c r="X63" s="3"/>
      <c r="Y63" s="3"/>
      <c r="Z63" s="3"/>
      <c r="AA63" s="3"/>
      <c r="AB63" s="3"/>
      <c r="AC63" s="3"/>
    </row>
    <row r="64">
      <c r="A64" s="3"/>
      <c r="B64" s="61" t="s">
        <v>77</v>
      </c>
      <c r="C64" s="49">
        <f>C61-(sum(C62:C63))</f>
        <v>0.9973427765</v>
      </c>
      <c r="D64" s="61" t="s">
        <v>77</v>
      </c>
      <c r="E64" s="49">
        <f>E61-E62</f>
        <v>0.9989788807</v>
      </c>
      <c r="F64" s="3"/>
      <c r="G64" s="3"/>
      <c r="H64" s="3"/>
      <c r="I64" s="3"/>
      <c r="J64" s="61" t="s">
        <v>77</v>
      </c>
      <c r="K64" s="49">
        <f>K61-K62</f>
        <v>0.9973349217</v>
      </c>
      <c r="L64" s="61" t="s">
        <v>77</v>
      </c>
      <c r="M64" s="49">
        <f>M61-M62</f>
        <v>0.9973270606</v>
      </c>
      <c r="N64" s="61" t="s">
        <v>77</v>
      </c>
      <c r="O64" s="49">
        <f>O61-O62</f>
        <v>0.9973192058</v>
      </c>
      <c r="P64" s="61" t="s">
        <v>77</v>
      </c>
      <c r="Q64" s="49">
        <f>Q61-Q62</f>
        <v>0.9973113511</v>
      </c>
      <c r="R64" s="61" t="s">
        <v>77</v>
      </c>
      <c r="S64" s="49">
        <f>S61-S62</f>
        <v>0.9973034963</v>
      </c>
      <c r="T64" s="61" t="s">
        <v>77</v>
      </c>
      <c r="U64" s="49">
        <f>U61-U62</f>
        <v>0.9953705612</v>
      </c>
      <c r="V64" s="61" t="s">
        <v>77</v>
      </c>
      <c r="W64" s="49">
        <f>W61-W62</f>
        <v>0.9975387191</v>
      </c>
      <c r="X64" s="3"/>
      <c r="Y64" s="3"/>
      <c r="Z64" s="3"/>
      <c r="AA64" s="3"/>
      <c r="AB64" s="3"/>
      <c r="AC64" s="3"/>
    </row>
    <row r="65">
      <c r="A65" s="3"/>
      <c r="B65" s="3"/>
      <c r="C65" s="67"/>
      <c r="D65" s="3"/>
      <c r="E65" s="3"/>
      <c r="F65" s="53"/>
      <c r="G65" s="53"/>
      <c r="H65" s="3"/>
      <c r="I65" s="3"/>
      <c r="J65" s="55" t="s">
        <v>112</v>
      </c>
      <c r="L65" s="55" t="s">
        <v>111</v>
      </c>
      <c r="N65" s="55" t="s">
        <v>110</v>
      </c>
      <c r="P65" s="98" t="s">
        <v>109</v>
      </c>
      <c r="Q65" s="3"/>
      <c r="R65" s="98" t="s">
        <v>108</v>
      </c>
      <c r="S65" s="3"/>
      <c r="T65" s="98" t="s">
        <v>107</v>
      </c>
      <c r="U65" s="3"/>
      <c r="V65" s="98" t="s">
        <v>105</v>
      </c>
      <c r="W65" s="3"/>
      <c r="X65" s="98" t="s">
        <v>84</v>
      </c>
      <c r="Y65" s="3"/>
      <c r="Z65" s="3"/>
      <c r="AA65" s="3"/>
      <c r="AB65" s="3"/>
      <c r="AC65" s="3"/>
    </row>
    <row r="66">
      <c r="A66" s="3"/>
      <c r="B66" s="3" t="s">
        <v>69</v>
      </c>
      <c r="C66" s="85">
        <f>0.000041472</f>
        <v>0.000041472</v>
      </c>
      <c r="D66" s="3" t="s">
        <v>69</v>
      </c>
      <c r="E66" s="108">
        <f t="shared" ref="E66:E68" si="38">$G$1</f>
        <v>0.00002618254545</v>
      </c>
      <c r="F66" s="3" t="s">
        <v>92</v>
      </c>
      <c r="G66" s="16">
        <f>ROUND(0.05*G67,0)</f>
        <v>10</v>
      </c>
      <c r="H66" s="3" t="s">
        <v>93</v>
      </c>
      <c r="I66" s="66">
        <v>8.0</v>
      </c>
      <c r="J66" s="3" t="s">
        <v>69</v>
      </c>
      <c r="K66" s="108">
        <f t="shared" ref="K66:K68" si="39">$G$1</f>
        <v>0.00002618254545</v>
      </c>
      <c r="L66" s="3" t="s">
        <v>69</v>
      </c>
      <c r="M66" s="108">
        <f t="shared" ref="M66:M68" si="40">$G$1</f>
        <v>0.00002618254545</v>
      </c>
      <c r="N66" s="3" t="s">
        <v>69</v>
      </c>
      <c r="O66" s="108">
        <f t="shared" ref="O66:O68" si="41">$G$1</f>
        <v>0.00002618254545</v>
      </c>
      <c r="P66" s="3" t="s">
        <v>69</v>
      </c>
      <c r="Q66" s="108">
        <f t="shared" ref="Q66:Q68" si="42">$G$1</f>
        <v>0.00002618254545</v>
      </c>
      <c r="R66" s="3" t="s">
        <v>69</v>
      </c>
      <c r="S66" s="108">
        <f t="shared" ref="S66:S68" si="43">$G$1</f>
        <v>0.00002618254545</v>
      </c>
      <c r="T66" s="3" t="s">
        <v>69</v>
      </c>
      <c r="U66" s="108">
        <f t="shared" ref="U66:U68" si="44">$G$1</f>
        <v>0.00002618254545</v>
      </c>
      <c r="V66" s="3" t="s">
        <v>69</v>
      </c>
      <c r="W66" s="108">
        <f t="shared" ref="W66:W68" si="45">$G$1</f>
        <v>0.00002618254545</v>
      </c>
      <c r="X66" s="3" t="s">
        <v>69</v>
      </c>
      <c r="Y66" s="108">
        <f t="shared" ref="Y66:Y68" si="46">$G$1</f>
        <v>0.00002618254545</v>
      </c>
      <c r="Z66" s="3"/>
      <c r="AA66" s="3"/>
      <c r="AB66" s="3"/>
      <c r="AC66" s="3"/>
    </row>
    <row r="67">
      <c r="A67" s="3"/>
      <c r="B67" s="3" t="s">
        <v>72</v>
      </c>
      <c r="C67" s="85">
        <f>$G$1*((G67-G66)/G66)</f>
        <v>0.0004765223273</v>
      </c>
      <c r="D67" s="3" t="s">
        <v>72</v>
      </c>
      <c r="E67" s="108">
        <f t="shared" si="38"/>
        <v>0.00002618254545</v>
      </c>
      <c r="F67" s="3" t="s">
        <v>73</v>
      </c>
      <c r="G67" s="16">
        <f>200-I66</f>
        <v>192</v>
      </c>
      <c r="H67" s="11" t="s">
        <v>125</v>
      </c>
      <c r="I67" s="124">
        <v>1.0</v>
      </c>
      <c r="J67" s="3" t="s">
        <v>72</v>
      </c>
      <c r="K67" s="108">
        <f t="shared" si="39"/>
        <v>0.00002618254545</v>
      </c>
      <c r="L67" s="3" t="s">
        <v>72</v>
      </c>
      <c r="M67" s="108">
        <f t="shared" si="40"/>
        <v>0.00002618254545</v>
      </c>
      <c r="N67" s="3" t="s">
        <v>72</v>
      </c>
      <c r="O67" s="108">
        <f t="shared" si="41"/>
        <v>0.00002618254545</v>
      </c>
      <c r="P67" s="3" t="s">
        <v>72</v>
      </c>
      <c r="Q67" s="108">
        <f t="shared" si="42"/>
        <v>0.00002618254545</v>
      </c>
      <c r="R67" s="3" t="s">
        <v>72</v>
      </c>
      <c r="S67" s="108">
        <f t="shared" si="43"/>
        <v>0.00002618254545</v>
      </c>
      <c r="T67" s="3" t="s">
        <v>72</v>
      </c>
      <c r="U67" s="108">
        <f t="shared" si="44"/>
        <v>0.00002618254545</v>
      </c>
      <c r="V67" s="3" t="s">
        <v>72</v>
      </c>
      <c r="W67" s="108">
        <f t="shared" si="45"/>
        <v>0.00002618254545</v>
      </c>
      <c r="X67" s="3" t="s">
        <v>72</v>
      </c>
      <c r="Y67" s="108">
        <f t="shared" si="46"/>
        <v>0.00002618254545</v>
      </c>
      <c r="Z67" s="3"/>
      <c r="AA67" s="3"/>
      <c r="AB67" s="3"/>
      <c r="AC67" s="3"/>
    </row>
    <row r="68">
      <c r="A68" s="3"/>
      <c r="B68" s="3" t="s">
        <v>74</v>
      </c>
      <c r="C68" s="85">
        <f>$G$1*((G67-G66)/G66)</f>
        <v>0.0004765223273</v>
      </c>
      <c r="D68" s="3" t="s">
        <v>74</v>
      </c>
      <c r="E68" s="108">
        <f t="shared" si="38"/>
        <v>0.00002618254545</v>
      </c>
      <c r="F68" s="3"/>
      <c r="G68" s="3"/>
      <c r="H68" s="3"/>
      <c r="I68" s="3"/>
      <c r="J68" s="3" t="s">
        <v>74</v>
      </c>
      <c r="K68" s="108">
        <f t="shared" si="39"/>
        <v>0.00002618254545</v>
      </c>
      <c r="L68" s="3" t="s">
        <v>74</v>
      </c>
      <c r="M68" s="108">
        <f t="shared" si="40"/>
        <v>0.00002618254545</v>
      </c>
      <c r="N68" s="3" t="s">
        <v>74</v>
      </c>
      <c r="O68" s="108">
        <f t="shared" si="41"/>
        <v>0.00002618254545</v>
      </c>
      <c r="P68" s="3" t="s">
        <v>74</v>
      </c>
      <c r="Q68" s="108">
        <f t="shared" si="42"/>
        <v>0.00002618254545</v>
      </c>
      <c r="R68" s="3" t="s">
        <v>74</v>
      </c>
      <c r="S68" s="108">
        <f t="shared" si="43"/>
        <v>0.00002618254545</v>
      </c>
      <c r="T68" s="3" t="s">
        <v>74</v>
      </c>
      <c r="U68" s="108">
        <f t="shared" si="44"/>
        <v>0.00002618254545</v>
      </c>
      <c r="V68" s="3" t="s">
        <v>74</v>
      </c>
      <c r="W68" s="108">
        <f t="shared" si="45"/>
        <v>0.00002618254545</v>
      </c>
      <c r="X68" s="3" t="s">
        <v>74</v>
      </c>
      <c r="Y68" s="108">
        <f t="shared" si="46"/>
        <v>0.00002618254545</v>
      </c>
      <c r="Z68" s="3"/>
      <c r="AA68" s="3"/>
      <c r="AB68" s="3"/>
      <c r="AC68" s="3"/>
    </row>
    <row r="69">
      <c r="A69" s="3"/>
      <c r="B69" s="61" t="s">
        <v>77</v>
      </c>
      <c r="C69" s="88">
        <f>(E64-(E62*I67))-sum(C66:C68)</f>
        <v>0.9979581815</v>
      </c>
      <c r="D69" s="61" t="s">
        <v>77</v>
      </c>
      <c r="E69" s="109">
        <f>E64-(sum(E62*I67))-sum(E66:E68)</f>
        <v>0.9988741505</v>
      </c>
      <c r="F69" s="53" t="s">
        <v>95</v>
      </c>
      <c r="G69" s="80">
        <f>ROUND(G67/G66,0)</f>
        <v>19</v>
      </c>
      <c r="H69" s="3"/>
      <c r="I69" s="3"/>
      <c r="J69" s="61" t="s">
        <v>77</v>
      </c>
      <c r="K69" s="109">
        <f>C64-E62-sum(K66:K68)</f>
        <v>0.9972380463</v>
      </c>
      <c r="L69" s="61" t="s">
        <v>77</v>
      </c>
      <c r="M69" s="109">
        <f>K64-K62-sum(M66:M68)</f>
        <v>0.9972301916</v>
      </c>
      <c r="N69" s="61" t="s">
        <v>77</v>
      </c>
      <c r="O69" s="109">
        <f>M64-M62-sum(O66:O68)</f>
        <v>0.9972223304</v>
      </c>
      <c r="P69" s="61" t="s">
        <v>77</v>
      </c>
      <c r="Q69" s="109">
        <f>O64-O62-sum(Q66:Q68)</f>
        <v>0.9972144756</v>
      </c>
      <c r="R69" s="61" t="s">
        <v>77</v>
      </c>
      <c r="S69" s="109">
        <f>Q64-Q62-sum(S66:S68)</f>
        <v>0.9972066209</v>
      </c>
      <c r="T69" s="61" t="s">
        <v>77</v>
      </c>
      <c r="U69" s="109">
        <f>S64-S62-sum(U66:U68)</f>
        <v>0.9971987661</v>
      </c>
      <c r="V69" s="61" t="s">
        <v>77</v>
      </c>
      <c r="W69" s="109">
        <f>U64-U62-sum(W66:W68)</f>
        <v>0.995265831</v>
      </c>
      <c r="X69" s="61" t="s">
        <v>77</v>
      </c>
      <c r="Y69" s="109">
        <f>W64-W62-sum(Y66:Y68)</f>
        <v>0.9974339889</v>
      </c>
      <c r="Z69" s="3"/>
      <c r="AA69" s="3"/>
      <c r="AB69" s="3"/>
      <c r="AC69" s="3"/>
    </row>
    <row r="70">
      <c r="A70" s="49">
        <f>I67+A62</f>
        <v>9</v>
      </c>
      <c r="B70" s="3" t="s">
        <v>80</v>
      </c>
      <c r="C70" s="85">
        <f>$G$1*((G67-G66)/G66)</f>
        <v>0.0004765223273</v>
      </c>
      <c r="D70" s="3" t="s">
        <v>115</v>
      </c>
      <c r="E70" s="85">
        <f>$G$1</f>
        <v>0.00002618254545</v>
      </c>
      <c r="F70" s="3"/>
      <c r="G70" s="3"/>
      <c r="H70" s="3"/>
      <c r="I70" s="3"/>
      <c r="J70" s="3" t="s">
        <v>115</v>
      </c>
      <c r="K70" s="85">
        <f>$G$1</f>
        <v>0.00002618254545</v>
      </c>
      <c r="L70" s="3" t="s">
        <v>115</v>
      </c>
      <c r="M70" s="85">
        <f>$G$1</f>
        <v>0.00002618254545</v>
      </c>
      <c r="N70" s="3" t="s">
        <v>115</v>
      </c>
      <c r="O70" s="85">
        <f>$G$1</f>
        <v>0.00002618254545</v>
      </c>
      <c r="P70" s="3" t="s">
        <v>115</v>
      </c>
      <c r="Q70" s="85">
        <f>$G$1</f>
        <v>0.00002618254545</v>
      </c>
      <c r="R70" s="3" t="s">
        <v>115</v>
      </c>
      <c r="S70" s="85">
        <f>$G$1</f>
        <v>0.00002618254545</v>
      </c>
      <c r="T70" s="3" t="s">
        <v>115</v>
      </c>
      <c r="U70" s="85">
        <f>$G$1</f>
        <v>0.00002618254545</v>
      </c>
      <c r="V70" s="3" t="s">
        <v>115</v>
      </c>
      <c r="W70" s="85">
        <f>$G$1</f>
        <v>0.00002618254545</v>
      </c>
      <c r="X70" s="3" t="s">
        <v>115</v>
      </c>
      <c r="Y70" s="85">
        <f>$G$1</f>
        <v>0.00002618254545</v>
      </c>
      <c r="Z70" s="3"/>
      <c r="AA70" s="3"/>
      <c r="AB70" s="3"/>
      <c r="AC70" s="3"/>
    </row>
    <row r="71">
      <c r="A71" s="3"/>
      <c r="B71" s="3" t="s">
        <v>116</v>
      </c>
      <c r="C71" s="89">
        <f>$G$1*10+((128*5E-11)*(G69-1))</f>
        <v>0.0002619406545</v>
      </c>
      <c r="D71" s="3"/>
      <c r="E71" s="3"/>
      <c r="F71" s="3"/>
      <c r="G71" s="3"/>
      <c r="H71" s="3"/>
      <c r="I71" s="3"/>
      <c r="J71" s="3"/>
      <c r="K71" s="3"/>
      <c r="L71" s="3"/>
      <c r="M71" s="3"/>
      <c r="N71" s="3"/>
      <c r="O71" s="3"/>
      <c r="P71" s="3"/>
      <c r="Q71" s="3"/>
      <c r="R71" s="3"/>
      <c r="S71" s="3"/>
      <c r="T71" s="3"/>
      <c r="U71" s="3"/>
      <c r="V71" s="3"/>
      <c r="W71" s="3"/>
      <c r="X71" s="3"/>
      <c r="Y71" s="3"/>
      <c r="Z71" s="3"/>
      <c r="AA71" s="3"/>
      <c r="AB71" s="3"/>
      <c r="AC71" s="3"/>
    </row>
    <row r="72">
      <c r="A72" s="3"/>
      <c r="B72" s="61" t="s">
        <v>77</v>
      </c>
      <c r="C72" s="49">
        <f>C69-(sum(C70:C71))</f>
        <v>0.9972197185</v>
      </c>
      <c r="D72" s="61" t="s">
        <v>77</v>
      </c>
      <c r="E72" s="49">
        <f>E69-E70</f>
        <v>0.998847968</v>
      </c>
      <c r="F72" s="3"/>
      <c r="G72" s="3"/>
      <c r="H72" s="3"/>
      <c r="I72" s="3"/>
      <c r="J72" s="61" t="s">
        <v>77</v>
      </c>
      <c r="K72" s="49">
        <f>K69-K70</f>
        <v>0.9972118638</v>
      </c>
      <c r="L72" s="61" t="s">
        <v>77</v>
      </c>
      <c r="M72" s="49">
        <f>M69-M70</f>
        <v>0.997204009</v>
      </c>
      <c r="N72" s="61" t="s">
        <v>77</v>
      </c>
      <c r="O72" s="49">
        <f>O69-O70</f>
        <v>0.9971961479</v>
      </c>
      <c r="P72" s="61" t="s">
        <v>77</v>
      </c>
      <c r="Q72" s="49">
        <f>Q69-Q70</f>
        <v>0.9971882931</v>
      </c>
      <c r="R72" s="61" t="s">
        <v>77</v>
      </c>
      <c r="S72" s="49">
        <f>S69-S70</f>
        <v>0.9971804383</v>
      </c>
      <c r="T72" s="61" t="s">
        <v>77</v>
      </c>
      <c r="U72" s="49">
        <f>U69-U70</f>
        <v>0.9971725836</v>
      </c>
      <c r="V72" s="61" t="s">
        <v>77</v>
      </c>
      <c r="W72" s="49">
        <f>W69-W70</f>
        <v>0.9952396484</v>
      </c>
      <c r="X72" s="61" t="s">
        <v>77</v>
      </c>
      <c r="Y72" s="49">
        <f>Y69-Y70</f>
        <v>0.9974078064</v>
      </c>
      <c r="Z72" s="3"/>
      <c r="AA72" s="3"/>
      <c r="AB72" s="3"/>
      <c r="AC72" s="3"/>
    </row>
    <row r="73">
      <c r="A73" s="3"/>
      <c r="B73" s="3"/>
      <c r="C73" s="67"/>
      <c r="D73" s="3"/>
      <c r="E73" s="3"/>
      <c r="F73" s="53"/>
      <c r="G73" s="53"/>
      <c r="H73" s="3"/>
      <c r="I73" s="3"/>
      <c r="J73" s="55" t="s">
        <v>121</v>
      </c>
      <c r="L73" s="55" t="s">
        <v>112</v>
      </c>
      <c r="N73" s="55" t="s">
        <v>111</v>
      </c>
      <c r="P73" s="55" t="s">
        <v>110</v>
      </c>
      <c r="R73" s="98" t="s">
        <v>109</v>
      </c>
      <c r="S73" s="3"/>
      <c r="T73" s="98" t="s">
        <v>108</v>
      </c>
      <c r="U73" s="3"/>
      <c r="V73" s="98" t="s">
        <v>107</v>
      </c>
      <c r="W73" s="3"/>
      <c r="X73" s="98" t="s">
        <v>105</v>
      </c>
      <c r="Y73" s="3"/>
      <c r="Z73" s="98" t="s">
        <v>84</v>
      </c>
      <c r="AA73" s="3"/>
      <c r="AB73" s="3"/>
      <c r="AC73" s="3"/>
    </row>
    <row r="74">
      <c r="A74" s="3"/>
      <c r="B74" s="3" t="s">
        <v>69</v>
      </c>
      <c r="C74" s="85">
        <f>0.000041472</f>
        <v>0.000041472</v>
      </c>
      <c r="D74" s="3" t="s">
        <v>69</v>
      </c>
      <c r="E74" s="108">
        <f t="shared" ref="E74:E76" si="47">$G$1</f>
        <v>0.00002618254545</v>
      </c>
      <c r="F74" s="3" t="s">
        <v>92</v>
      </c>
      <c r="G74" s="16">
        <f>ROUND(0.05*G75,0)</f>
        <v>10</v>
      </c>
      <c r="H74" s="3" t="s">
        <v>93</v>
      </c>
      <c r="I74" s="66">
        <v>9.0</v>
      </c>
      <c r="J74" s="3" t="s">
        <v>69</v>
      </c>
      <c r="K74" s="108">
        <f t="shared" ref="K74:K76" si="48">$G$1</f>
        <v>0.00002618254545</v>
      </c>
      <c r="L74" s="3" t="s">
        <v>69</v>
      </c>
      <c r="M74" s="108">
        <f t="shared" ref="M74:M76" si="49">$G$1</f>
        <v>0.00002618254545</v>
      </c>
      <c r="N74" s="3" t="s">
        <v>69</v>
      </c>
      <c r="O74" s="108">
        <f t="shared" ref="O74:O76" si="50">$G$1</f>
        <v>0.00002618254545</v>
      </c>
      <c r="P74" s="3" t="s">
        <v>69</v>
      </c>
      <c r="Q74" s="108">
        <f t="shared" ref="Q74:Q76" si="51">$G$1</f>
        <v>0.00002618254545</v>
      </c>
      <c r="R74" s="3" t="s">
        <v>69</v>
      </c>
      <c r="S74" s="108">
        <f t="shared" ref="S74:S76" si="52">$G$1</f>
        <v>0.00002618254545</v>
      </c>
      <c r="T74" s="3" t="s">
        <v>69</v>
      </c>
      <c r="U74" s="108">
        <f t="shared" ref="U74:U76" si="53">$G$1</f>
        <v>0.00002618254545</v>
      </c>
      <c r="V74" s="3" t="s">
        <v>69</v>
      </c>
      <c r="W74" s="108">
        <f t="shared" ref="W74:W76" si="54">$G$1</f>
        <v>0.00002618254545</v>
      </c>
      <c r="X74" s="3" t="s">
        <v>69</v>
      </c>
      <c r="Y74" s="108">
        <f t="shared" ref="Y74:Y76" si="55">$G$1</f>
        <v>0.00002618254545</v>
      </c>
      <c r="Z74" s="3" t="s">
        <v>69</v>
      </c>
      <c r="AA74" s="108">
        <f t="shared" ref="AA74:AA76" si="56">$G$1</f>
        <v>0.00002618254545</v>
      </c>
      <c r="AB74" s="3"/>
      <c r="AC74" s="3"/>
    </row>
    <row r="75">
      <c r="A75" s="3"/>
      <c r="B75" s="3" t="s">
        <v>72</v>
      </c>
      <c r="C75" s="85">
        <f>$G$1*((G75-G74)/G74)</f>
        <v>0.0004739040727</v>
      </c>
      <c r="D75" s="3" t="s">
        <v>72</v>
      </c>
      <c r="E75" s="108">
        <f t="shared" si="47"/>
        <v>0.00002618254545</v>
      </c>
      <c r="F75" s="3" t="s">
        <v>73</v>
      </c>
      <c r="G75" s="16">
        <f>200-I74</f>
        <v>191</v>
      </c>
      <c r="H75" s="11" t="s">
        <v>125</v>
      </c>
      <c r="I75" s="124">
        <v>1.0</v>
      </c>
      <c r="J75" s="3" t="s">
        <v>72</v>
      </c>
      <c r="K75" s="108">
        <f t="shared" si="48"/>
        <v>0.00002618254545</v>
      </c>
      <c r="L75" s="3" t="s">
        <v>72</v>
      </c>
      <c r="M75" s="108">
        <f t="shared" si="49"/>
        <v>0.00002618254545</v>
      </c>
      <c r="N75" s="3" t="s">
        <v>72</v>
      </c>
      <c r="O75" s="108">
        <f t="shared" si="50"/>
        <v>0.00002618254545</v>
      </c>
      <c r="P75" s="3" t="s">
        <v>72</v>
      </c>
      <c r="Q75" s="108">
        <f t="shared" si="51"/>
        <v>0.00002618254545</v>
      </c>
      <c r="R75" s="3" t="s">
        <v>72</v>
      </c>
      <c r="S75" s="108">
        <f t="shared" si="52"/>
        <v>0.00002618254545</v>
      </c>
      <c r="T75" s="3" t="s">
        <v>72</v>
      </c>
      <c r="U75" s="108">
        <f t="shared" si="53"/>
        <v>0.00002618254545</v>
      </c>
      <c r="V75" s="3" t="s">
        <v>72</v>
      </c>
      <c r="W75" s="108">
        <f t="shared" si="54"/>
        <v>0.00002618254545</v>
      </c>
      <c r="X75" s="3" t="s">
        <v>72</v>
      </c>
      <c r="Y75" s="108">
        <f t="shared" si="55"/>
        <v>0.00002618254545</v>
      </c>
      <c r="Z75" s="3" t="s">
        <v>72</v>
      </c>
      <c r="AA75" s="108">
        <f t="shared" si="56"/>
        <v>0.00002618254545</v>
      </c>
      <c r="AB75" s="3"/>
      <c r="AC75" s="3"/>
    </row>
    <row r="76">
      <c r="A76" s="3"/>
      <c r="B76" s="3" t="s">
        <v>74</v>
      </c>
      <c r="C76" s="85">
        <f>$G$1*((G75-G74)/G74)</f>
        <v>0.0004739040727</v>
      </c>
      <c r="D76" s="3" t="s">
        <v>74</v>
      </c>
      <c r="E76" s="108">
        <f t="shared" si="47"/>
        <v>0.00002618254545</v>
      </c>
      <c r="F76" s="3"/>
      <c r="G76" s="3"/>
      <c r="H76" s="3"/>
      <c r="I76" s="3"/>
      <c r="J76" s="3" t="s">
        <v>74</v>
      </c>
      <c r="K76" s="108">
        <f t="shared" si="48"/>
        <v>0.00002618254545</v>
      </c>
      <c r="L76" s="3" t="s">
        <v>74</v>
      </c>
      <c r="M76" s="108">
        <f t="shared" si="49"/>
        <v>0.00002618254545</v>
      </c>
      <c r="N76" s="3" t="s">
        <v>74</v>
      </c>
      <c r="O76" s="108">
        <f t="shared" si="50"/>
        <v>0.00002618254545</v>
      </c>
      <c r="P76" s="3" t="s">
        <v>74</v>
      </c>
      <c r="Q76" s="108">
        <f t="shared" si="51"/>
        <v>0.00002618254545</v>
      </c>
      <c r="R76" s="3" t="s">
        <v>74</v>
      </c>
      <c r="S76" s="108">
        <f t="shared" si="52"/>
        <v>0.00002618254545</v>
      </c>
      <c r="T76" s="3" t="s">
        <v>74</v>
      </c>
      <c r="U76" s="108">
        <f t="shared" si="53"/>
        <v>0.00002618254545</v>
      </c>
      <c r="V76" s="3" t="s">
        <v>74</v>
      </c>
      <c r="W76" s="108">
        <f t="shared" si="54"/>
        <v>0.00002618254545</v>
      </c>
      <c r="X76" s="3" t="s">
        <v>74</v>
      </c>
      <c r="Y76" s="108">
        <f t="shared" si="55"/>
        <v>0.00002618254545</v>
      </c>
      <c r="Z76" s="3" t="s">
        <v>74</v>
      </c>
      <c r="AA76" s="108">
        <f t="shared" si="56"/>
        <v>0.00002618254545</v>
      </c>
      <c r="AB76" s="3"/>
      <c r="AC76" s="3"/>
    </row>
    <row r="77">
      <c r="A77" s="3"/>
      <c r="B77" s="61" t="s">
        <v>77</v>
      </c>
      <c r="C77" s="88">
        <f>(E72-(E70*I75))-sum(C74:C76)</f>
        <v>0.9978325053</v>
      </c>
      <c r="D77" s="61" t="s">
        <v>77</v>
      </c>
      <c r="E77" s="109">
        <f>E72-(sum(E70*I75))-sum(E74:E76)</f>
        <v>0.9987432378</v>
      </c>
      <c r="F77" s="53" t="s">
        <v>95</v>
      </c>
      <c r="G77" s="80">
        <f>ROUND(G75/G74,0)</f>
        <v>19</v>
      </c>
      <c r="H77" s="3"/>
      <c r="I77" s="3"/>
      <c r="J77" s="61" t="s">
        <v>77</v>
      </c>
      <c r="K77" s="109">
        <f>C72-E70-sum(K74:K76)</f>
        <v>0.9971149884</v>
      </c>
      <c r="L77" s="61" t="s">
        <v>77</v>
      </c>
      <c r="M77" s="109">
        <f>K72-K70-sum(M74:M76)</f>
        <v>0.9971071336</v>
      </c>
      <c r="N77" s="61" t="s">
        <v>77</v>
      </c>
      <c r="O77" s="109">
        <f>M72-M70-sum(O74:O76)</f>
        <v>0.9970992788</v>
      </c>
      <c r="P77" s="61" t="s">
        <v>77</v>
      </c>
      <c r="Q77" s="109">
        <f>O72-O70-sum(Q74:Q76)</f>
        <v>0.9970914177</v>
      </c>
      <c r="R77" s="61" t="s">
        <v>77</v>
      </c>
      <c r="S77" s="109">
        <f>Q72-Q70-sum(S74:S76)</f>
        <v>0.9970835629</v>
      </c>
      <c r="T77" s="61" t="s">
        <v>77</v>
      </c>
      <c r="U77" s="109">
        <f>S72-S70-sum(U74:U76)</f>
        <v>0.9970757081</v>
      </c>
      <c r="V77" s="61" t="s">
        <v>77</v>
      </c>
      <c r="W77" s="109">
        <f>U72-U70-sum(W74:W76)</f>
        <v>0.9970678534</v>
      </c>
      <c r="X77" s="61" t="s">
        <v>77</v>
      </c>
      <c r="Y77" s="109">
        <f>W72-W70-sum(Y74:Y76)</f>
        <v>0.9951349183</v>
      </c>
      <c r="Z77" s="61" t="s">
        <v>77</v>
      </c>
      <c r="AA77" s="109">
        <f>Y72-Y70-sum(AA74:AA76)</f>
        <v>0.9973030762</v>
      </c>
      <c r="AB77" s="3"/>
      <c r="AC77" s="3"/>
    </row>
    <row r="78">
      <c r="A78" s="49">
        <f>I75+A70</f>
        <v>10</v>
      </c>
      <c r="B78" s="3" t="s">
        <v>80</v>
      </c>
      <c r="C78" s="85">
        <f>$G$1*((G75-G74)/G74)</f>
        <v>0.0004739040727</v>
      </c>
      <c r="D78" s="3" t="s">
        <v>115</v>
      </c>
      <c r="E78" s="85">
        <f>$G$1</f>
        <v>0.00002618254545</v>
      </c>
      <c r="F78" s="3"/>
      <c r="G78" s="3"/>
      <c r="H78" s="3"/>
      <c r="I78" s="3"/>
      <c r="J78" s="3" t="s">
        <v>115</v>
      </c>
      <c r="K78" s="85">
        <f>$G$1</f>
        <v>0.00002618254545</v>
      </c>
      <c r="L78" s="3" t="s">
        <v>115</v>
      </c>
      <c r="M78" s="85">
        <f>$G$1</f>
        <v>0.00002618254545</v>
      </c>
      <c r="N78" s="3" t="s">
        <v>115</v>
      </c>
      <c r="O78" s="85">
        <f>$G$1</f>
        <v>0.00002618254545</v>
      </c>
      <c r="P78" s="3" t="s">
        <v>115</v>
      </c>
      <c r="Q78" s="85">
        <f>$G$1</f>
        <v>0.00002618254545</v>
      </c>
      <c r="R78" s="3" t="s">
        <v>115</v>
      </c>
      <c r="S78" s="85">
        <f>$G$1</f>
        <v>0.00002618254545</v>
      </c>
      <c r="T78" s="3" t="s">
        <v>115</v>
      </c>
      <c r="U78" s="85">
        <f>$G$1</f>
        <v>0.00002618254545</v>
      </c>
      <c r="V78" s="3" t="s">
        <v>115</v>
      </c>
      <c r="W78" s="85">
        <f>$G$1</f>
        <v>0.00002618254545</v>
      </c>
      <c r="X78" s="3" t="s">
        <v>115</v>
      </c>
      <c r="Y78" s="85">
        <f>$G$1</f>
        <v>0.00002618254545</v>
      </c>
      <c r="Z78" s="3" t="s">
        <v>115</v>
      </c>
      <c r="AA78" s="85">
        <f>$G$1</f>
        <v>0.00002618254545</v>
      </c>
      <c r="AB78" s="3"/>
      <c r="AC78" s="3"/>
    </row>
    <row r="79">
      <c r="A79" s="3"/>
      <c r="B79" s="3" t="s">
        <v>116</v>
      </c>
      <c r="C79" s="89">
        <f>$G$1*10+((128*5E-11)*(G77-1))</f>
        <v>0.0002619406545</v>
      </c>
      <c r="D79" s="3"/>
      <c r="E79" s="3"/>
      <c r="F79" s="3"/>
      <c r="G79" s="3"/>
      <c r="H79" s="3"/>
      <c r="I79" s="3"/>
      <c r="J79" s="3"/>
      <c r="K79" s="3"/>
      <c r="L79" s="3"/>
      <c r="M79" s="3"/>
      <c r="N79" s="3"/>
      <c r="O79" s="3"/>
      <c r="P79" s="3"/>
      <c r="Q79" s="3"/>
      <c r="R79" s="3"/>
      <c r="S79" s="3"/>
      <c r="T79" s="3"/>
      <c r="U79" s="3"/>
      <c r="V79" s="3"/>
      <c r="W79" s="3"/>
      <c r="X79" s="3"/>
      <c r="Y79" s="3"/>
      <c r="Z79" s="3"/>
      <c r="AA79" s="3"/>
      <c r="AB79" s="3"/>
      <c r="AC79" s="3"/>
    </row>
    <row r="80">
      <c r="A80" s="3"/>
      <c r="B80" s="61" t="s">
        <v>77</v>
      </c>
      <c r="C80" s="49">
        <f>C77-(sum(C78:C79))</f>
        <v>0.9970966606</v>
      </c>
      <c r="D80" s="61" t="s">
        <v>77</v>
      </c>
      <c r="E80" s="49">
        <f>E77-E78</f>
        <v>0.9987170553</v>
      </c>
      <c r="F80" s="3"/>
      <c r="G80" s="3"/>
      <c r="H80" s="3"/>
      <c r="I80" s="3"/>
      <c r="J80" s="61" t="s">
        <v>77</v>
      </c>
      <c r="K80" s="49">
        <f>K77-K78</f>
        <v>0.9970888058</v>
      </c>
      <c r="L80" s="61" t="s">
        <v>77</v>
      </c>
      <c r="M80" s="49">
        <f>M77-M78</f>
        <v>0.9970809511</v>
      </c>
      <c r="N80" s="61" t="s">
        <v>77</v>
      </c>
      <c r="O80" s="49">
        <f>O77-O78</f>
        <v>0.9970730963</v>
      </c>
      <c r="P80" s="61" t="s">
        <v>77</v>
      </c>
      <c r="Q80" s="49">
        <f>Q77-Q78</f>
        <v>0.9970652351</v>
      </c>
      <c r="R80" s="61" t="s">
        <v>77</v>
      </c>
      <c r="S80" s="49">
        <f>S77-S78</f>
        <v>0.9970573804</v>
      </c>
      <c r="T80" s="61" t="s">
        <v>77</v>
      </c>
      <c r="U80" s="49">
        <f>U77-U78</f>
        <v>0.9970495256</v>
      </c>
      <c r="V80" s="61" t="s">
        <v>77</v>
      </c>
      <c r="W80" s="49">
        <f>W77-W78</f>
        <v>0.9970416708</v>
      </c>
      <c r="X80" s="61" t="s">
        <v>77</v>
      </c>
      <c r="Y80" s="49">
        <f>Y77-Y78</f>
        <v>0.9951087357</v>
      </c>
      <c r="Z80" s="61" t="s">
        <v>77</v>
      </c>
      <c r="AA80" s="49">
        <f>AA77-AA78</f>
        <v>0.9972768937</v>
      </c>
      <c r="AB80" s="3"/>
      <c r="AC80" s="3"/>
    </row>
    <row r="81">
      <c r="A81" s="3"/>
      <c r="B81" s="3"/>
      <c r="C81" s="67"/>
      <c r="D81" s="3"/>
      <c r="E81" s="3"/>
      <c r="F81" s="53"/>
      <c r="G81" s="53"/>
      <c r="H81" s="3"/>
      <c r="I81" s="3"/>
      <c r="J81" s="55" t="s">
        <v>122</v>
      </c>
      <c r="L81" s="55" t="s">
        <v>121</v>
      </c>
      <c r="N81" s="55" t="s">
        <v>112</v>
      </c>
      <c r="P81" s="55" t="s">
        <v>111</v>
      </c>
      <c r="R81" s="55" t="s">
        <v>110</v>
      </c>
      <c r="T81" s="98" t="s">
        <v>109</v>
      </c>
      <c r="U81" s="3"/>
      <c r="V81" s="98" t="s">
        <v>108</v>
      </c>
      <c r="W81" s="3"/>
      <c r="X81" s="98" t="s">
        <v>107</v>
      </c>
      <c r="Y81" s="3"/>
      <c r="Z81" s="98" t="s">
        <v>105</v>
      </c>
      <c r="AA81" s="3"/>
      <c r="AB81" s="98" t="s">
        <v>84</v>
      </c>
      <c r="AC81" s="3"/>
    </row>
    <row r="82">
      <c r="A82" s="3"/>
      <c r="B82" s="3" t="s">
        <v>69</v>
      </c>
      <c r="C82" s="85">
        <f>0.000041472</f>
        <v>0.000041472</v>
      </c>
      <c r="D82" s="3" t="s">
        <v>69</v>
      </c>
      <c r="E82" s="108">
        <f t="shared" ref="E82:E84" si="57">$G$1</f>
        <v>0.00002618254545</v>
      </c>
      <c r="F82" s="3" t="s">
        <v>92</v>
      </c>
      <c r="G82" s="16">
        <f>ROUND(0.05*G83,0)</f>
        <v>10</v>
      </c>
      <c r="H82" s="3" t="s">
        <v>93</v>
      </c>
      <c r="I82" s="66">
        <v>10.0</v>
      </c>
      <c r="J82" s="3" t="s">
        <v>69</v>
      </c>
      <c r="K82" s="108">
        <f t="shared" ref="K82:K84" si="58">$G$1</f>
        <v>0.00002618254545</v>
      </c>
      <c r="L82" s="3" t="s">
        <v>69</v>
      </c>
      <c r="M82" s="108">
        <f t="shared" ref="M82:M84" si="59">$G$1</f>
        <v>0.00002618254545</v>
      </c>
      <c r="N82" s="3" t="s">
        <v>69</v>
      </c>
      <c r="O82" s="108">
        <f t="shared" ref="O82:O84" si="60">$G$1</f>
        <v>0.00002618254545</v>
      </c>
      <c r="P82" s="3" t="s">
        <v>69</v>
      </c>
      <c r="Q82" s="108">
        <f t="shared" ref="Q82:Q84" si="61">$G$1</f>
        <v>0.00002618254545</v>
      </c>
      <c r="R82" s="3" t="s">
        <v>69</v>
      </c>
      <c r="S82" s="108">
        <f t="shared" ref="S82:S84" si="62">$G$1</f>
        <v>0.00002618254545</v>
      </c>
      <c r="T82" s="3" t="s">
        <v>69</v>
      </c>
      <c r="U82" s="108">
        <f t="shared" ref="U82:U84" si="63">$G$1</f>
        <v>0.00002618254545</v>
      </c>
      <c r="V82" s="3" t="s">
        <v>69</v>
      </c>
      <c r="W82" s="108">
        <f t="shared" ref="W82:W84" si="64">$G$1</f>
        <v>0.00002618254545</v>
      </c>
      <c r="X82" s="3" t="s">
        <v>69</v>
      </c>
      <c r="Y82" s="108">
        <f t="shared" ref="Y82:Y84" si="65">$G$1</f>
        <v>0.00002618254545</v>
      </c>
      <c r="Z82" s="3" t="s">
        <v>69</v>
      </c>
      <c r="AA82" s="108">
        <f t="shared" ref="AA82:AA84" si="66">$G$1</f>
        <v>0.00002618254545</v>
      </c>
      <c r="AB82" s="3" t="s">
        <v>69</v>
      </c>
      <c r="AC82" s="108">
        <f t="shared" ref="AC82:AC84" si="67">$G$1</f>
        <v>0.00002618254545</v>
      </c>
    </row>
    <row r="83">
      <c r="A83" s="3"/>
      <c r="B83" s="3" t="s">
        <v>72</v>
      </c>
      <c r="C83" s="85">
        <f>$G$1*((G83-G82)/G82)</f>
        <v>0.0004712858182</v>
      </c>
      <c r="D83" s="3" t="s">
        <v>72</v>
      </c>
      <c r="E83" s="108">
        <f t="shared" si="57"/>
        <v>0.00002618254545</v>
      </c>
      <c r="F83" s="3" t="s">
        <v>73</v>
      </c>
      <c r="G83" s="16">
        <f>200-I82</f>
        <v>190</v>
      </c>
      <c r="H83" s="11" t="s">
        <v>125</v>
      </c>
      <c r="I83" s="124">
        <v>1.0</v>
      </c>
      <c r="J83" s="3" t="s">
        <v>72</v>
      </c>
      <c r="K83" s="108">
        <f t="shared" si="58"/>
        <v>0.00002618254545</v>
      </c>
      <c r="L83" s="3" t="s">
        <v>72</v>
      </c>
      <c r="M83" s="108">
        <f t="shared" si="59"/>
        <v>0.00002618254545</v>
      </c>
      <c r="N83" s="3" t="s">
        <v>72</v>
      </c>
      <c r="O83" s="108">
        <f t="shared" si="60"/>
        <v>0.00002618254545</v>
      </c>
      <c r="P83" s="3" t="s">
        <v>72</v>
      </c>
      <c r="Q83" s="108">
        <f t="shared" si="61"/>
        <v>0.00002618254545</v>
      </c>
      <c r="R83" s="3" t="s">
        <v>72</v>
      </c>
      <c r="S83" s="108">
        <f t="shared" si="62"/>
        <v>0.00002618254545</v>
      </c>
      <c r="T83" s="3" t="s">
        <v>72</v>
      </c>
      <c r="U83" s="108">
        <f t="shared" si="63"/>
        <v>0.00002618254545</v>
      </c>
      <c r="V83" s="3" t="s">
        <v>72</v>
      </c>
      <c r="W83" s="108">
        <f t="shared" si="64"/>
        <v>0.00002618254545</v>
      </c>
      <c r="X83" s="3" t="s">
        <v>72</v>
      </c>
      <c r="Y83" s="108">
        <f t="shared" si="65"/>
        <v>0.00002618254545</v>
      </c>
      <c r="Z83" s="3" t="s">
        <v>72</v>
      </c>
      <c r="AA83" s="108">
        <f t="shared" si="66"/>
        <v>0.00002618254545</v>
      </c>
      <c r="AB83" s="3" t="s">
        <v>72</v>
      </c>
      <c r="AC83" s="108">
        <f t="shared" si="67"/>
        <v>0.00002618254545</v>
      </c>
    </row>
    <row r="84">
      <c r="A84" s="3"/>
      <c r="B84" s="3" t="s">
        <v>74</v>
      </c>
      <c r="C84" s="85">
        <f>$G$1*((G83-G82)/G82)</f>
        <v>0.0004712858182</v>
      </c>
      <c r="D84" s="3" t="s">
        <v>74</v>
      </c>
      <c r="E84" s="108">
        <f t="shared" si="57"/>
        <v>0.00002618254545</v>
      </c>
      <c r="F84" s="3"/>
      <c r="G84" s="3"/>
      <c r="H84" s="3"/>
      <c r="I84" s="3"/>
      <c r="J84" s="3" t="s">
        <v>74</v>
      </c>
      <c r="K84" s="108">
        <f t="shared" si="58"/>
        <v>0.00002618254545</v>
      </c>
      <c r="L84" s="3" t="s">
        <v>74</v>
      </c>
      <c r="M84" s="108">
        <f t="shared" si="59"/>
        <v>0.00002618254545</v>
      </c>
      <c r="N84" s="3" t="s">
        <v>74</v>
      </c>
      <c r="O84" s="108">
        <f t="shared" si="60"/>
        <v>0.00002618254545</v>
      </c>
      <c r="P84" s="3" t="s">
        <v>74</v>
      </c>
      <c r="Q84" s="108">
        <f t="shared" si="61"/>
        <v>0.00002618254545</v>
      </c>
      <c r="R84" s="3" t="s">
        <v>74</v>
      </c>
      <c r="S84" s="108">
        <f t="shared" si="62"/>
        <v>0.00002618254545</v>
      </c>
      <c r="T84" s="3" t="s">
        <v>74</v>
      </c>
      <c r="U84" s="108">
        <f t="shared" si="63"/>
        <v>0.00002618254545</v>
      </c>
      <c r="V84" s="3" t="s">
        <v>74</v>
      </c>
      <c r="W84" s="108">
        <f t="shared" si="64"/>
        <v>0.00002618254545</v>
      </c>
      <c r="X84" s="3" t="s">
        <v>74</v>
      </c>
      <c r="Y84" s="108">
        <f t="shared" si="65"/>
        <v>0.00002618254545</v>
      </c>
      <c r="Z84" s="3" t="s">
        <v>74</v>
      </c>
      <c r="AA84" s="108">
        <f t="shared" si="66"/>
        <v>0.00002618254545</v>
      </c>
      <c r="AB84" s="3" t="s">
        <v>74</v>
      </c>
      <c r="AC84" s="108">
        <f t="shared" si="67"/>
        <v>0.00002618254545</v>
      </c>
    </row>
    <row r="85">
      <c r="A85" s="3"/>
      <c r="B85" s="61" t="s">
        <v>77</v>
      </c>
      <c r="C85" s="88">
        <f>(E80-(E78*I83))-sum(C82:C84)</f>
        <v>0.9977068291</v>
      </c>
      <c r="D85" s="61" t="s">
        <v>77</v>
      </c>
      <c r="E85" s="109">
        <f>E80-(sum(E78*I83))-sum(E82:E84)</f>
        <v>0.9986123251</v>
      </c>
      <c r="F85" s="53" t="s">
        <v>95</v>
      </c>
      <c r="G85" s="80">
        <f>ROUND(G83/G82,0)</f>
        <v>19</v>
      </c>
      <c r="H85" s="3"/>
      <c r="I85" s="3"/>
      <c r="J85" s="61" t="s">
        <v>77</v>
      </c>
      <c r="K85" s="109">
        <f>C80-E78-sum(K82:K84)</f>
        <v>0.9969919304</v>
      </c>
      <c r="L85" s="61" t="s">
        <v>77</v>
      </c>
      <c r="M85" s="109">
        <f>K80-K78-sum(M82:M84)</f>
        <v>0.9969840756</v>
      </c>
      <c r="N85" s="61" t="s">
        <v>77</v>
      </c>
      <c r="O85" s="109">
        <f>M80-M78-sum(O82:O84)</f>
        <v>0.9969762209</v>
      </c>
      <c r="P85" s="61" t="s">
        <v>77</v>
      </c>
      <c r="Q85" s="109">
        <f>O80-O78-sum(Q82:Q84)</f>
        <v>0.9969683661</v>
      </c>
      <c r="R85" s="61" t="s">
        <v>77</v>
      </c>
      <c r="S85" s="109">
        <f>Q80-Q78-sum(S82:S84)</f>
        <v>0.9969605049</v>
      </c>
      <c r="T85" s="61" t="s">
        <v>77</v>
      </c>
      <c r="U85" s="109">
        <f>S80-S78-sum(U82:U84)</f>
        <v>0.9969526502</v>
      </c>
      <c r="V85" s="61" t="s">
        <v>77</v>
      </c>
      <c r="W85" s="109">
        <f>U80-U78-sum(W82:W84)</f>
        <v>0.9969447954</v>
      </c>
      <c r="X85" s="61" t="s">
        <v>77</v>
      </c>
      <c r="Y85" s="109">
        <f>W80-W78-sum(Y82:Y84)</f>
        <v>0.9969369407</v>
      </c>
      <c r="Z85" s="61" t="s">
        <v>77</v>
      </c>
      <c r="AA85" s="109">
        <f>Y80-Y78-sum(AA82:AA84)</f>
        <v>0.9950040055</v>
      </c>
      <c r="AB85" s="61" t="s">
        <v>77</v>
      </c>
      <c r="AC85" s="109">
        <f>AA80-AA78-sum(AC82:AC84)</f>
        <v>0.9971721635</v>
      </c>
    </row>
    <row r="86">
      <c r="A86" s="49">
        <f>I83+A78</f>
        <v>11</v>
      </c>
      <c r="B86" s="3" t="s">
        <v>80</v>
      </c>
      <c r="C86" s="85">
        <f>$G$1*((G83-G82)/G82)</f>
        <v>0.0004712858182</v>
      </c>
      <c r="D86" s="3" t="s">
        <v>115</v>
      </c>
      <c r="E86" s="85">
        <f>$G$1</f>
        <v>0.00002618254545</v>
      </c>
      <c r="F86" s="3"/>
      <c r="G86" s="3"/>
      <c r="H86" s="3"/>
      <c r="I86" s="3"/>
      <c r="J86" s="3" t="s">
        <v>115</v>
      </c>
      <c r="K86" s="85">
        <f>$G$1</f>
        <v>0.00002618254545</v>
      </c>
      <c r="L86" s="3" t="s">
        <v>115</v>
      </c>
      <c r="M86" s="85">
        <f>$G$1</f>
        <v>0.00002618254545</v>
      </c>
      <c r="N86" s="3" t="s">
        <v>115</v>
      </c>
      <c r="O86" s="85">
        <f>$G$1</f>
        <v>0.00002618254545</v>
      </c>
      <c r="P86" s="3" t="s">
        <v>115</v>
      </c>
      <c r="Q86" s="85">
        <f>$G$1</f>
        <v>0.00002618254545</v>
      </c>
      <c r="R86" s="3" t="s">
        <v>115</v>
      </c>
      <c r="S86" s="85">
        <f>$G$1</f>
        <v>0.00002618254545</v>
      </c>
      <c r="T86" s="3" t="s">
        <v>115</v>
      </c>
      <c r="U86" s="85">
        <f>$G$1</f>
        <v>0.00002618254545</v>
      </c>
      <c r="V86" s="3" t="s">
        <v>115</v>
      </c>
      <c r="W86" s="85">
        <f>$G$1</f>
        <v>0.00002618254545</v>
      </c>
      <c r="X86" s="3" t="s">
        <v>115</v>
      </c>
      <c r="Y86" s="85">
        <f>$G$1</f>
        <v>0.00002618254545</v>
      </c>
      <c r="Z86" s="3" t="s">
        <v>115</v>
      </c>
      <c r="AA86" s="85">
        <f>$G$1</f>
        <v>0.00002618254545</v>
      </c>
      <c r="AB86" s="3" t="s">
        <v>115</v>
      </c>
      <c r="AC86" s="85">
        <f>$G$1</f>
        <v>0.00002618254545</v>
      </c>
    </row>
    <row r="87">
      <c r="A87" s="3"/>
      <c r="B87" s="3" t="s">
        <v>116</v>
      </c>
      <c r="C87" s="89">
        <f>$G$1*10+((128*5E-11)*(G85-1))</f>
        <v>0.0002619406545</v>
      </c>
      <c r="D87" s="3"/>
      <c r="E87" s="3"/>
      <c r="F87" s="3"/>
      <c r="G87" s="3"/>
      <c r="H87" s="3"/>
      <c r="I87" s="3"/>
      <c r="J87" s="3"/>
      <c r="K87" s="3"/>
      <c r="L87" s="3"/>
      <c r="M87" s="3"/>
      <c r="N87" s="3"/>
      <c r="O87" s="3"/>
      <c r="P87" s="3"/>
      <c r="Q87" s="3"/>
      <c r="R87" s="3"/>
      <c r="S87" s="3"/>
      <c r="T87" s="3"/>
      <c r="U87" s="3"/>
      <c r="V87" s="3"/>
      <c r="W87" s="3"/>
      <c r="X87" s="3"/>
      <c r="Y87" s="3"/>
      <c r="Z87" s="3"/>
      <c r="AA87" s="3"/>
      <c r="AB87" s="3"/>
      <c r="AC87" s="3"/>
    </row>
    <row r="88">
      <c r="A88" s="3"/>
      <c r="B88" s="61" t="s">
        <v>77</v>
      </c>
      <c r="C88" s="49">
        <f>C85-(sum(C86:C87))</f>
        <v>0.9969736026</v>
      </c>
      <c r="D88" s="61" t="s">
        <v>77</v>
      </c>
      <c r="E88" s="49">
        <f>E85-E86</f>
        <v>0.9985861425</v>
      </c>
      <c r="F88" s="3"/>
      <c r="G88" s="3"/>
      <c r="H88" s="3"/>
      <c r="I88" s="3"/>
      <c r="J88" s="61" t="s">
        <v>77</v>
      </c>
      <c r="K88" s="49">
        <f>K85-K86</f>
        <v>0.9969657479</v>
      </c>
      <c r="L88" s="61" t="s">
        <v>77</v>
      </c>
      <c r="M88" s="49">
        <f>M85-M86</f>
        <v>0.9969578931</v>
      </c>
      <c r="N88" s="61" t="s">
        <v>77</v>
      </c>
      <c r="O88" s="49">
        <f>O85-O86</f>
        <v>0.9969500383</v>
      </c>
      <c r="P88" s="61" t="s">
        <v>77</v>
      </c>
      <c r="Q88" s="49">
        <f>Q85-Q86</f>
        <v>0.9969421836</v>
      </c>
      <c r="R88" s="61" t="s">
        <v>77</v>
      </c>
      <c r="S88" s="49">
        <f>S85-S86</f>
        <v>0.9969343224</v>
      </c>
      <c r="T88" s="61" t="s">
        <v>77</v>
      </c>
      <c r="U88" s="49">
        <f>U85-U86</f>
        <v>0.9969264676</v>
      </c>
      <c r="V88" s="61" t="s">
        <v>77</v>
      </c>
      <c r="W88" s="49">
        <f>W85-W86</f>
        <v>0.9969186129</v>
      </c>
      <c r="X88" s="61" t="s">
        <v>77</v>
      </c>
      <c r="Y88" s="49">
        <f>Y85-Y86</f>
        <v>0.9969107581</v>
      </c>
      <c r="Z88" s="61" t="s">
        <v>77</v>
      </c>
      <c r="AA88" s="49">
        <f>AA85-AA86</f>
        <v>0.994977823</v>
      </c>
      <c r="AB88" s="61" t="s">
        <v>77</v>
      </c>
      <c r="AC88" s="49">
        <f>AC85-AC86</f>
        <v>0.9971459809</v>
      </c>
    </row>
    <row r="89">
      <c r="A89" s="3"/>
      <c r="B89" s="3"/>
      <c r="C89" s="67"/>
      <c r="D89" s="3"/>
      <c r="E89" s="3"/>
      <c r="F89" s="53"/>
      <c r="G89" s="53"/>
      <c r="H89" s="3"/>
      <c r="I89" s="3"/>
      <c r="J89" s="55" t="s">
        <v>122</v>
      </c>
      <c r="L89" s="55" t="s">
        <v>121</v>
      </c>
      <c r="N89" s="55" t="s">
        <v>112</v>
      </c>
      <c r="P89" s="55" t="s">
        <v>111</v>
      </c>
      <c r="R89" s="55" t="s">
        <v>110</v>
      </c>
      <c r="T89" s="98" t="s">
        <v>109</v>
      </c>
      <c r="U89" s="3"/>
      <c r="V89" s="98" t="s">
        <v>108</v>
      </c>
      <c r="W89" s="3"/>
      <c r="X89" s="98" t="s">
        <v>107</v>
      </c>
      <c r="Y89" s="3"/>
      <c r="Z89" s="98" t="s">
        <v>105</v>
      </c>
      <c r="AA89" s="3"/>
      <c r="AB89" s="98" t="s">
        <v>84</v>
      </c>
      <c r="AC89" s="3"/>
    </row>
    <row r="90">
      <c r="A90" s="3"/>
      <c r="B90" s="3" t="s">
        <v>69</v>
      </c>
      <c r="C90" s="85">
        <f>0.000041472</f>
        <v>0.000041472</v>
      </c>
      <c r="D90" s="3" t="s">
        <v>69</v>
      </c>
      <c r="E90" s="108">
        <f t="shared" ref="E90:E92" si="68">$G$1</f>
        <v>0.00002618254545</v>
      </c>
      <c r="F90" s="3" t="s">
        <v>92</v>
      </c>
      <c r="G90" s="16">
        <f>ROUND(0.05*G91,0)</f>
        <v>9</v>
      </c>
      <c r="H90" s="3" t="s">
        <v>93</v>
      </c>
      <c r="I90" s="66">
        <f>10+9</f>
        <v>19</v>
      </c>
      <c r="J90" s="3" t="s">
        <v>69</v>
      </c>
      <c r="K90" s="108">
        <f t="shared" ref="K90:K92" si="69">$G$1</f>
        <v>0.00002618254545</v>
      </c>
      <c r="L90" s="3" t="s">
        <v>69</v>
      </c>
      <c r="M90" s="108">
        <f t="shared" ref="M90:M92" si="70">$G$1</f>
        <v>0.00002618254545</v>
      </c>
      <c r="N90" s="3" t="s">
        <v>69</v>
      </c>
      <c r="O90" s="108">
        <f t="shared" ref="O90:O92" si="71">$G$1</f>
        <v>0.00002618254545</v>
      </c>
      <c r="P90" s="3" t="s">
        <v>69</v>
      </c>
      <c r="Q90" s="108">
        <f t="shared" ref="Q90:Q92" si="72">$G$1</f>
        <v>0.00002618254545</v>
      </c>
      <c r="R90" s="3" t="s">
        <v>69</v>
      </c>
      <c r="S90" s="108">
        <f t="shared" ref="S90:S92" si="73">$G$1</f>
        <v>0.00002618254545</v>
      </c>
      <c r="T90" s="3" t="s">
        <v>69</v>
      </c>
      <c r="U90" s="108">
        <f t="shared" ref="U90:U92" si="74">$G$1</f>
        <v>0.00002618254545</v>
      </c>
      <c r="V90" s="3" t="s">
        <v>69</v>
      </c>
      <c r="W90" s="108">
        <f t="shared" ref="W90:W92" si="75">$G$1</f>
        <v>0.00002618254545</v>
      </c>
      <c r="X90" s="3" t="s">
        <v>69</v>
      </c>
      <c r="Y90" s="108">
        <f t="shared" ref="Y90:Y92" si="76">$G$1</f>
        <v>0.00002618254545</v>
      </c>
      <c r="Z90" s="3" t="s">
        <v>69</v>
      </c>
      <c r="AA90" s="108">
        <f t="shared" ref="AA90:AA92" si="77">$G$1</f>
        <v>0.00002618254545</v>
      </c>
      <c r="AB90" s="3" t="s">
        <v>69</v>
      </c>
      <c r="AC90" s="108">
        <f t="shared" ref="AC90:AC92" si="78">$G$1</f>
        <v>0.00002618254545</v>
      </c>
    </row>
    <row r="91">
      <c r="A91" s="3"/>
      <c r="B91" s="3" t="s">
        <v>72</v>
      </c>
      <c r="C91" s="85">
        <f>$G$1*((G91-G90)/G90)</f>
        <v>0.0005003775354</v>
      </c>
      <c r="D91" s="3" t="s">
        <v>72</v>
      </c>
      <c r="E91" s="108">
        <f t="shared" si="68"/>
        <v>0.00002618254545</v>
      </c>
      <c r="F91" s="3" t="s">
        <v>73</v>
      </c>
      <c r="G91" s="16">
        <f>200-I90</f>
        <v>181</v>
      </c>
      <c r="H91" s="11" t="s">
        <v>125</v>
      </c>
      <c r="I91" s="124">
        <v>1360.0</v>
      </c>
      <c r="J91" s="3" t="s">
        <v>72</v>
      </c>
      <c r="K91" s="108">
        <f t="shared" si="69"/>
        <v>0.00002618254545</v>
      </c>
      <c r="L91" s="3" t="s">
        <v>72</v>
      </c>
      <c r="M91" s="108">
        <f t="shared" si="70"/>
        <v>0.00002618254545</v>
      </c>
      <c r="N91" s="3" t="s">
        <v>72</v>
      </c>
      <c r="O91" s="108">
        <f t="shared" si="71"/>
        <v>0.00002618254545</v>
      </c>
      <c r="P91" s="3" t="s">
        <v>72</v>
      </c>
      <c r="Q91" s="108">
        <f t="shared" si="72"/>
        <v>0.00002618254545</v>
      </c>
      <c r="R91" s="3" t="s">
        <v>72</v>
      </c>
      <c r="S91" s="108">
        <f t="shared" si="73"/>
        <v>0.00002618254545</v>
      </c>
      <c r="T91" s="3" t="s">
        <v>72</v>
      </c>
      <c r="U91" s="108">
        <f t="shared" si="74"/>
        <v>0.00002618254545</v>
      </c>
      <c r="V91" s="3" t="s">
        <v>72</v>
      </c>
      <c r="W91" s="108">
        <f t="shared" si="75"/>
        <v>0.00002618254545</v>
      </c>
      <c r="X91" s="3" t="s">
        <v>72</v>
      </c>
      <c r="Y91" s="108">
        <f t="shared" si="76"/>
        <v>0.00002618254545</v>
      </c>
      <c r="Z91" s="3" t="s">
        <v>72</v>
      </c>
      <c r="AA91" s="108">
        <f t="shared" si="77"/>
        <v>0.00002618254545</v>
      </c>
      <c r="AB91" s="3" t="s">
        <v>72</v>
      </c>
      <c r="AC91" s="108">
        <f t="shared" si="78"/>
        <v>0.00002618254545</v>
      </c>
    </row>
    <row r="92">
      <c r="A92" s="3"/>
      <c r="B92" s="3" t="s">
        <v>74</v>
      </c>
      <c r="C92" s="85">
        <f>$G$1*((G91-G90)/G90)</f>
        <v>0.0005003775354</v>
      </c>
      <c r="D92" s="3" t="s">
        <v>74</v>
      </c>
      <c r="E92" s="108">
        <f t="shared" si="68"/>
        <v>0.00002618254545</v>
      </c>
      <c r="F92" s="3"/>
      <c r="G92" s="3"/>
      <c r="H92" s="11" t="s">
        <v>126</v>
      </c>
      <c r="I92" s="3">
        <f>C88-(sum(C86:C87)*I91)</f>
        <v>-0.0002144002909</v>
      </c>
      <c r="J92" s="3" t="s">
        <v>74</v>
      </c>
      <c r="K92" s="108">
        <f t="shared" si="69"/>
        <v>0.00002618254545</v>
      </c>
      <c r="L92" s="3" t="s">
        <v>74</v>
      </c>
      <c r="M92" s="108">
        <f t="shared" si="70"/>
        <v>0.00002618254545</v>
      </c>
      <c r="N92" s="3" t="s">
        <v>74</v>
      </c>
      <c r="O92" s="108">
        <f t="shared" si="71"/>
        <v>0.00002618254545</v>
      </c>
      <c r="P92" s="3" t="s">
        <v>74</v>
      </c>
      <c r="Q92" s="108">
        <f t="shared" si="72"/>
        <v>0.00002618254545</v>
      </c>
      <c r="R92" s="3" t="s">
        <v>74</v>
      </c>
      <c r="S92" s="108">
        <f t="shared" si="73"/>
        <v>0.00002618254545</v>
      </c>
      <c r="T92" s="3" t="s">
        <v>74</v>
      </c>
      <c r="U92" s="108">
        <f t="shared" si="74"/>
        <v>0.00002618254545</v>
      </c>
      <c r="V92" s="3" t="s">
        <v>74</v>
      </c>
      <c r="W92" s="108">
        <f t="shared" si="75"/>
        <v>0.00002618254545</v>
      </c>
      <c r="X92" s="3" t="s">
        <v>74</v>
      </c>
      <c r="Y92" s="108">
        <f t="shared" si="76"/>
        <v>0.00002618254545</v>
      </c>
      <c r="Z92" s="3" t="s">
        <v>74</v>
      </c>
      <c r="AA92" s="108">
        <f t="shared" si="77"/>
        <v>0.00002618254545</v>
      </c>
      <c r="AB92" s="3" t="s">
        <v>74</v>
      </c>
      <c r="AC92" s="108">
        <f t="shared" si="78"/>
        <v>0.00002618254545</v>
      </c>
    </row>
    <row r="93">
      <c r="A93" s="3"/>
      <c r="B93" s="61" t="s">
        <v>77</v>
      </c>
      <c r="C93" s="88">
        <f>(E88-(E86*I91))-sum(C90:C92)</f>
        <v>0.9619356537</v>
      </c>
      <c r="D93" s="61" t="s">
        <v>77</v>
      </c>
      <c r="E93" s="109">
        <f>E88-(sum(E86*I91))-sum(E90:E92)</f>
        <v>0.9628993331</v>
      </c>
      <c r="F93" s="53" t="s">
        <v>95</v>
      </c>
      <c r="G93" s="80">
        <f>ROUND(G91/G90,0)</f>
        <v>20</v>
      </c>
      <c r="H93" s="3"/>
      <c r="I93" s="3"/>
      <c r="J93" s="61" t="s">
        <v>77</v>
      </c>
      <c r="K93" s="109">
        <f>K85-(K86*$I91)-sum(K90:K92)</f>
        <v>0.9613051209</v>
      </c>
      <c r="L93" s="61" t="s">
        <v>77</v>
      </c>
      <c r="M93" s="109">
        <f>M85-(M86*$I91)-sum(M90:M92)</f>
        <v>0.9612972662</v>
      </c>
      <c r="N93" s="61" t="s">
        <v>77</v>
      </c>
      <c r="O93" s="109">
        <f>O85-(O86*$I91)-sum(O90:O92)</f>
        <v>0.9612894114</v>
      </c>
      <c r="P93" s="61" t="s">
        <v>77</v>
      </c>
      <c r="Q93" s="109">
        <f>Q85-(Q86*$I91)-sum(Q90:Q92)</f>
        <v>0.9612815567</v>
      </c>
      <c r="R93" s="61" t="s">
        <v>77</v>
      </c>
      <c r="S93" s="109">
        <f>S85-(S86*$I91)-sum(S90:S92)</f>
        <v>0.9612736955</v>
      </c>
      <c r="T93" s="61" t="s">
        <v>77</v>
      </c>
      <c r="U93" s="109">
        <f>U85-(U86*$I91)-sum(U90:U92)</f>
        <v>0.9612658407</v>
      </c>
      <c r="V93" s="61" t="s">
        <v>77</v>
      </c>
      <c r="W93" s="109">
        <f>W85-(W86*$I91)-sum(W90:W92)</f>
        <v>0.961257986</v>
      </c>
      <c r="X93" s="61" t="s">
        <v>77</v>
      </c>
      <c r="Y93" s="109">
        <f>Y85-(Y86*$I91)-sum(Y90:Y92)</f>
        <v>0.9612501312</v>
      </c>
      <c r="Z93" s="61" t="s">
        <v>77</v>
      </c>
      <c r="AA93" s="109">
        <f>AA85-(AA86*$I91)-sum(AA90:AA92)</f>
        <v>0.9593171961</v>
      </c>
      <c r="AB93" s="61" t="s">
        <v>77</v>
      </c>
      <c r="AC93" s="109">
        <f>AC85-(AC86*$I91)-sum(AC90:AC92)</f>
        <v>0.961485354</v>
      </c>
    </row>
    <row r="94">
      <c r="A94" s="49">
        <f>I91+A86</f>
        <v>1371</v>
      </c>
      <c r="B94" s="3" t="s">
        <v>80</v>
      </c>
      <c r="C94" s="85">
        <f>$G$1*((G91-G90)/G90)</f>
        <v>0.0005003775354</v>
      </c>
      <c r="D94" s="3" t="s">
        <v>115</v>
      </c>
      <c r="E94" s="85">
        <f>$G$1</f>
        <v>0.00002618254545</v>
      </c>
      <c r="F94" s="3"/>
      <c r="G94" s="3"/>
      <c r="H94" s="3"/>
      <c r="I94" s="3"/>
      <c r="J94" s="3" t="s">
        <v>115</v>
      </c>
      <c r="K94" s="85">
        <f>$G$1</f>
        <v>0.00002618254545</v>
      </c>
      <c r="L94" s="3" t="s">
        <v>115</v>
      </c>
      <c r="M94" s="85">
        <f>$G$1</f>
        <v>0.00002618254545</v>
      </c>
      <c r="N94" s="3" t="s">
        <v>115</v>
      </c>
      <c r="O94" s="85">
        <f>$G$1</f>
        <v>0.00002618254545</v>
      </c>
      <c r="P94" s="3" t="s">
        <v>115</v>
      </c>
      <c r="Q94" s="85">
        <f>$G$1</f>
        <v>0.00002618254545</v>
      </c>
      <c r="R94" s="3" t="s">
        <v>115</v>
      </c>
      <c r="S94" s="85">
        <f>$G$1</f>
        <v>0.00002618254545</v>
      </c>
      <c r="T94" s="3" t="s">
        <v>115</v>
      </c>
      <c r="U94" s="85">
        <f>$G$1</f>
        <v>0.00002618254545</v>
      </c>
      <c r="V94" s="3" t="s">
        <v>115</v>
      </c>
      <c r="W94" s="85">
        <f>$G$1</f>
        <v>0.00002618254545</v>
      </c>
      <c r="X94" s="3" t="s">
        <v>115</v>
      </c>
      <c r="Y94" s="85">
        <f>$G$1</f>
        <v>0.00002618254545</v>
      </c>
      <c r="Z94" s="3" t="s">
        <v>115</v>
      </c>
      <c r="AA94" s="85">
        <f>$G$1</f>
        <v>0.00002618254545</v>
      </c>
      <c r="AB94" s="3" t="s">
        <v>115</v>
      </c>
      <c r="AC94" s="85">
        <f>$G$1</f>
        <v>0.00002618254545</v>
      </c>
    </row>
    <row r="95">
      <c r="A95" s="3"/>
      <c r="B95" s="3" t="s">
        <v>116</v>
      </c>
      <c r="C95" s="89">
        <f>$G$1*10+((128*5E-11)*(G93-1))</f>
        <v>0.0002619470545</v>
      </c>
      <c r="D95" s="3"/>
      <c r="E95" s="3"/>
      <c r="F95" s="3"/>
      <c r="G95" s="3"/>
      <c r="H95" s="3"/>
      <c r="I95" s="3"/>
      <c r="J95" s="3"/>
      <c r="K95" s="3"/>
      <c r="L95" s="3"/>
      <c r="M95" s="3"/>
      <c r="N95" s="3"/>
      <c r="O95" s="3"/>
      <c r="P95" s="3"/>
      <c r="Q95" s="3"/>
      <c r="R95" s="3"/>
      <c r="S95" s="3"/>
      <c r="T95" s="3"/>
      <c r="U95" s="3"/>
      <c r="V95" s="3"/>
      <c r="W95" s="3"/>
      <c r="X95" s="3"/>
      <c r="Y95" s="3"/>
      <c r="Z95" s="3"/>
      <c r="AA95" s="3"/>
      <c r="AB95" s="3"/>
      <c r="AC95" s="3"/>
    </row>
    <row r="96">
      <c r="A96" s="3"/>
      <c r="B96" s="61" t="s">
        <v>77</v>
      </c>
      <c r="C96" s="49">
        <f>C93-(sum(C94:C95))</f>
        <v>0.9611733291</v>
      </c>
      <c r="D96" s="61" t="s">
        <v>77</v>
      </c>
      <c r="E96" s="49">
        <f>E93-E94</f>
        <v>0.9628731505</v>
      </c>
      <c r="F96" s="3"/>
      <c r="G96" s="3"/>
      <c r="H96" s="3"/>
      <c r="I96" s="3"/>
      <c r="J96" s="61" t="s">
        <v>77</v>
      </c>
      <c r="K96" s="49">
        <f>K93-K94</f>
        <v>0.9612789384</v>
      </c>
      <c r="L96" s="61" t="s">
        <v>77</v>
      </c>
      <c r="M96" s="49">
        <f>M93-M94</f>
        <v>0.9612710836</v>
      </c>
      <c r="N96" s="61" t="s">
        <v>77</v>
      </c>
      <c r="O96" s="49">
        <f>O93-O94</f>
        <v>0.9612632289</v>
      </c>
      <c r="P96" s="61" t="s">
        <v>77</v>
      </c>
      <c r="Q96" s="49">
        <f>Q93-Q94</f>
        <v>0.9612553741</v>
      </c>
      <c r="R96" s="61" t="s">
        <v>77</v>
      </c>
      <c r="S96" s="49">
        <f>S93-S94</f>
        <v>0.9612475129</v>
      </c>
      <c r="T96" s="61" t="s">
        <v>77</v>
      </c>
      <c r="U96" s="49">
        <f>U93-U94</f>
        <v>0.9612396582</v>
      </c>
      <c r="V96" s="61" t="s">
        <v>77</v>
      </c>
      <c r="W96" s="49">
        <f>W93-W94</f>
        <v>0.9612318034</v>
      </c>
      <c r="X96" s="61" t="s">
        <v>77</v>
      </c>
      <c r="Y96" s="49">
        <f>Y93-Y94</f>
        <v>0.9612239487</v>
      </c>
      <c r="Z96" s="61" t="s">
        <v>77</v>
      </c>
      <c r="AA96" s="49">
        <f>AA93-AA94</f>
        <v>0.9592910135</v>
      </c>
      <c r="AB96" s="61" t="s">
        <v>77</v>
      </c>
      <c r="AC96" s="49">
        <f>AC93-AC94</f>
        <v>0.9614591715</v>
      </c>
    </row>
    <row r="97">
      <c r="A97" s="3"/>
      <c r="B97" s="3"/>
      <c r="C97" s="67"/>
      <c r="D97" s="3"/>
      <c r="E97" s="3"/>
      <c r="F97" s="53"/>
      <c r="G97" s="53"/>
      <c r="H97" s="3"/>
      <c r="I97" s="3"/>
      <c r="J97" s="61" t="s">
        <v>122</v>
      </c>
      <c r="K97" s="3"/>
      <c r="L97" s="61" t="s">
        <v>121</v>
      </c>
      <c r="M97" s="3"/>
      <c r="N97" s="61" t="s">
        <v>112</v>
      </c>
      <c r="O97" s="3"/>
      <c r="P97" s="61" t="s">
        <v>111</v>
      </c>
      <c r="Q97" s="3"/>
      <c r="R97" s="61" t="s">
        <v>110</v>
      </c>
      <c r="S97" s="3"/>
      <c r="T97" s="61" t="s">
        <v>109</v>
      </c>
      <c r="U97" s="3"/>
      <c r="V97" s="61" t="s">
        <v>108</v>
      </c>
      <c r="W97" s="3"/>
      <c r="X97" s="61" t="s">
        <v>107</v>
      </c>
      <c r="Y97" s="3"/>
      <c r="Z97" s="61" t="s">
        <v>105</v>
      </c>
      <c r="AA97" s="3"/>
      <c r="AB97" s="61" t="s">
        <v>84</v>
      </c>
      <c r="AC97" s="3"/>
    </row>
    <row r="98">
      <c r="A98" s="3"/>
      <c r="B98" s="3" t="s">
        <v>69</v>
      </c>
      <c r="C98" s="112">
        <f>0.000041472</f>
        <v>0.000041472</v>
      </c>
      <c r="D98" s="3" t="s">
        <v>69</v>
      </c>
      <c r="E98" s="113">
        <f t="shared" ref="E98:E100" si="79">$G$1</f>
        <v>0.00002618254545</v>
      </c>
      <c r="F98" s="3" t="s">
        <v>92</v>
      </c>
      <c r="G98" s="16">
        <f>ROUND(0.05*G99,0)</f>
        <v>9</v>
      </c>
      <c r="H98" s="3" t="s">
        <v>93</v>
      </c>
      <c r="I98" s="60">
        <f>I90+9</f>
        <v>28</v>
      </c>
      <c r="J98" s="3" t="s">
        <v>69</v>
      </c>
      <c r="K98" s="113">
        <f t="shared" ref="K98:K100" si="80">$G$1</f>
        <v>0.00002618254545</v>
      </c>
      <c r="L98" s="3" t="s">
        <v>69</v>
      </c>
      <c r="M98" s="113">
        <f t="shared" ref="M98:M100" si="81">$G$1</f>
        <v>0.00002618254545</v>
      </c>
      <c r="N98" s="3" t="s">
        <v>69</v>
      </c>
      <c r="O98" s="113">
        <f t="shared" ref="O98:O100" si="82">$G$1</f>
        <v>0.00002618254545</v>
      </c>
      <c r="P98" s="3" t="s">
        <v>69</v>
      </c>
      <c r="Q98" s="113">
        <f t="shared" ref="Q98:Q100" si="83">$G$1</f>
        <v>0.00002618254545</v>
      </c>
      <c r="R98" s="3" t="s">
        <v>69</v>
      </c>
      <c r="S98" s="113">
        <f t="shared" ref="S98:S100" si="84">$G$1</f>
        <v>0.00002618254545</v>
      </c>
      <c r="T98" s="3" t="s">
        <v>69</v>
      </c>
      <c r="U98" s="113">
        <f t="shared" ref="U98:U100" si="85">$G$1</f>
        <v>0.00002618254545</v>
      </c>
      <c r="V98" s="3" t="s">
        <v>69</v>
      </c>
      <c r="W98" s="113">
        <f t="shared" ref="W98:W100" si="86">$G$1</f>
        <v>0.00002618254545</v>
      </c>
      <c r="X98" s="3" t="s">
        <v>69</v>
      </c>
      <c r="Y98" s="113">
        <f t="shared" ref="Y98:Y100" si="87">$G$1</f>
        <v>0.00002618254545</v>
      </c>
      <c r="Z98" s="3" t="s">
        <v>69</v>
      </c>
      <c r="AA98" s="113">
        <f t="shared" ref="AA98:AA100" si="88">$G$1</f>
        <v>0.00002618254545</v>
      </c>
      <c r="AB98" s="3" t="s">
        <v>69</v>
      </c>
      <c r="AC98" s="113">
        <f t="shared" ref="AC98:AC100" si="89">$G$1</f>
        <v>0.00002618254545</v>
      </c>
    </row>
    <row r="99">
      <c r="A99" s="3"/>
      <c r="B99" s="3" t="s">
        <v>72</v>
      </c>
      <c r="C99" s="112">
        <f>$G$1*((G99-G98)/G98)</f>
        <v>0.0004741949899</v>
      </c>
      <c r="D99" s="3" t="s">
        <v>72</v>
      </c>
      <c r="E99" s="113">
        <f t="shared" si="79"/>
        <v>0.00002618254545</v>
      </c>
      <c r="F99" s="3" t="s">
        <v>73</v>
      </c>
      <c r="G99" s="16">
        <f>200-I98</f>
        <v>172</v>
      </c>
      <c r="H99" s="3" t="s">
        <v>125</v>
      </c>
      <c r="I99" s="125">
        <v>1261.0</v>
      </c>
      <c r="J99" s="3" t="s">
        <v>72</v>
      </c>
      <c r="K99" s="113">
        <f t="shared" si="80"/>
        <v>0.00002618254545</v>
      </c>
      <c r="L99" s="3" t="s">
        <v>72</v>
      </c>
      <c r="M99" s="113">
        <f t="shared" si="81"/>
        <v>0.00002618254545</v>
      </c>
      <c r="N99" s="3" t="s">
        <v>72</v>
      </c>
      <c r="O99" s="113">
        <f t="shared" si="82"/>
        <v>0.00002618254545</v>
      </c>
      <c r="P99" s="3" t="s">
        <v>72</v>
      </c>
      <c r="Q99" s="113">
        <f t="shared" si="83"/>
        <v>0.00002618254545</v>
      </c>
      <c r="R99" s="3" t="s">
        <v>72</v>
      </c>
      <c r="S99" s="113">
        <f t="shared" si="84"/>
        <v>0.00002618254545</v>
      </c>
      <c r="T99" s="3" t="s">
        <v>72</v>
      </c>
      <c r="U99" s="113">
        <f t="shared" si="85"/>
        <v>0.00002618254545</v>
      </c>
      <c r="V99" s="3" t="s">
        <v>72</v>
      </c>
      <c r="W99" s="113">
        <f t="shared" si="86"/>
        <v>0.00002618254545</v>
      </c>
      <c r="X99" s="3" t="s">
        <v>72</v>
      </c>
      <c r="Y99" s="113">
        <f t="shared" si="87"/>
        <v>0.00002618254545</v>
      </c>
      <c r="Z99" s="3" t="s">
        <v>72</v>
      </c>
      <c r="AA99" s="113">
        <f t="shared" si="88"/>
        <v>0.00002618254545</v>
      </c>
      <c r="AB99" s="3" t="s">
        <v>72</v>
      </c>
      <c r="AC99" s="113">
        <f t="shared" si="89"/>
        <v>0.00002618254545</v>
      </c>
    </row>
    <row r="100">
      <c r="A100" s="3"/>
      <c r="B100" s="3" t="s">
        <v>74</v>
      </c>
      <c r="C100" s="112">
        <f>$G$1*((G99-G98)/G98)</f>
        <v>0.0004741949899</v>
      </c>
      <c r="D100" s="3" t="s">
        <v>74</v>
      </c>
      <c r="E100" s="113">
        <f t="shared" si="79"/>
        <v>0.00002618254545</v>
      </c>
      <c r="F100" s="3"/>
      <c r="G100" s="3"/>
      <c r="H100" s="3" t="s">
        <v>126</v>
      </c>
      <c r="I100" s="60">
        <f>C96-(sum(C94:C95)*I99)</f>
        <v>-0.000117978796</v>
      </c>
      <c r="J100" s="3" t="s">
        <v>74</v>
      </c>
      <c r="K100" s="113">
        <f t="shared" si="80"/>
        <v>0.00002618254545</v>
      </c>
      <c r="L100" s="3" t="s">
        <v>74</v>
      </c>
      <c r="M100" s="113">
        <f t="shared" si="81"/>
        <v>0.00002618254545</v>
      </c>
      <c r="N100" s="3" t="s">
        <v>74</v>
      </c>
      <c r="O100" s="113">
        <f t="shared" si="82"/>
        <v>0.00002618254545</v>
      </c>
      <c r="P100" s="3" t="s">
        <v>74</v>
      </c>
      <c r="Q100" s="113">
        <f t="shared" si="83"/>
        <v>0.00002618254545</v>
      </c>
      <c r="R100" s="3" t="s">
        <v>74</v>
      </c>
      <c r="S100" s="113">
        <f t="shared" si="84"/>
        <v>0.00002618254545</v>
      </c>
      <c r="T100" s="3" t="s">
        <v>74</v>
      </c>
      <c r="U100" s="113">
        <f t="shared" si="85"/>
        <v>0.00002618254545</v>
      </c>
      <c r="V100" s="3" t="s">
        <v>74</v>
      </c>
      <c r="W100" s="113">
        <f t="shared" si="86"/>
        <v>0.00002618254545</v>
      </c>
      <c r="X100" s="3" t="s">
        <v>74</v>
      </c>
      <c r="Y100" s="113">
        <f t="shared" si="87"/>
        <v>0.00002618254545</v>
      </c>
      <c r="Z100" s="3" t="s">
        <v>74</v>
      </c>
      <c r="AA100" s="113">
        <f t="shared" si="88"/>
        <v>0.00002618254545</v>
      </c>
      <c r="AB100" s="3" t="s">
        <v>74</v>
      </c>
      <c r="AC100" s="113">
        <f t="shared" si="89"/>
        <v>0.00002618254545</v>
      </c>
    </row>
    <row r="101">
      <c r="A101" s="3"/>
      <c r="B101" s="61" t="s">
        <v>77</v>
      </c>
      <c r="C101" s="115">
        <f>(E96-(E94*I99))-sum(C98:C100)</f>
        <v>0.9288670987</v>
      </c>
      <c r="D101" s="61" t="s">
        <v>77</v>
      </c>
      <c r="E101" s="109">
        <f>E96-(sum(E94*I99))-sum(E98:E100)</f>
        <v>0.9297784131</v>
      </c>
      <c r="F101" s="53" t="s">
        <v>95</v>
      </c>
      <c r="G101" s="80">
        <f>ROUND(G99/G98,0)</f>
        <v>19</v>
      </c>
      <c r="H101" s="3"/>
      <c r="I101" s="3"/>
      <c r="J101" s="61" t="s">
        <v>77</v>
      </c>
      <c r="K101" s="109">
        <f>K93-(K94*$I99)-sum(K98:K100)</f>
        <v>0.9282103835</v>
      </c>
      <c r="L101" s="61" t="s">
        <v>77</v>
      </c>
      <c r="M101" s="109">
        <f>M93-(M94*$I99)-sum(M98:M100)</f>
        <v>0.9282025287</v>
      </c>
      <c r="N101" s="61" t="s">
        <v>77</v>
      </c>
      <c r="O101" s="109">
        <f>O93-(O94*$I99)-sum(O98:O100)</f>
        <v>0.928194674</v>
      </c>
      <c r="P101" s="61" t="s">
        <v>77</v>
      </c>
      <c r="Q101" s="109">
        <f>Q93-(Q94*$I99)-sum(Q98:Q100)</f>
        <v>0.9281868192</v>
      </c>
      <c r="R101" s="61" t="s">
        <v>77</v>
      </c>
      <c r="S101" s="109">
        <f>S93-(S94*$I99)-sum(S98:S100)</f>
        <v>0.928178958</v>
      </c>
      <c r="T101" s="61" t="s">
        <v>77</v>
      </c>
      <c r="U101" s="109">
        <f>U93-(U94*$I99)-sum(U98:U100)</f>
        <v>0.9281711033</v>
      </c>
      <c r="V101" s="61" t="s">
        <v>77</v>
      </c>
      <c r="W101" s="109">
        <f>W93-(W94*$I99)-sum(W98:W100)</f>
        <v>0.9281632485</v>
      </c>
      <c r="X101" s="61" t="s">
        <v>77</v>
      </c>
      <c r="Y101" s="109">
        <f>Y93-(Y94*$I99)-sum(Y98:Y100)</f>
        <v>0.9281553937</v>
      </c>
      <c r="Z101" s="61" t="s">
        <v>77</v>
      </c>
      <c r="AA101" s="109">
        <f>AA93-(AA94*$I99)-sum(AA98:AA100)</f>
        <v>0.9262224586</v>
      </c>
      <c r="AB101" s="61" t="s">
        <v>77</v>
      </c>
      <c r="AC101" s="109">
        <f>AC93-(AC94*$I99)-sum(AC98:AC100)</f>
        <v>0.9283906166</v>
      </c>
    </row>
    <row r="102">
      <c r="A102" s="49">
        <f>I99+A94</f>
        <v>2632</v>
      </c>
      <c r="B102" s="3" t="s">
        <v>80</v>
      </c>
      <c r="C102" s="112">
        <f>$G$1*((G99-G98)/G98)</f>
        <v>0.0004741949899</v>
      </c>
      <c r="D102" s="3" t="s">
        <v>115</v>
      </c>
      <c r="E102" s="112">
        <f>$G$1</f>
        <v>0.00002618254545</v>
      </c>
      <c r="F102" s="3"/>
      <c r="G102" s="3"/>
      <c r="H102" s="3"/>
      <c r="I102" s="3"/>
      <c r="J102" s="3" t="s">
        <v>115</v>
      </c>
      <c r="K102" s="112">
        <f>$G$1</f>
        <v>0.00002618254545</v>
      </c>
      <c r="L102" s="3" t="s">
        <v>115</v>
      </c>
      <c r="M102" s="112">
        <f>$G$1</f>
        <v>0.00002618254545</v>
      </c>
      <c r="N102" s="3" t="s">
        <v>115</v>
      </c>
      <c r="O102" s="112">
        <f>$G$1</f>
        <v>0.00002618254545</v>
      </c>
      <c r="P102" s="3" t="s">
        <v>115</v>
      </c>
      <c r="Q102" s="112">
        <f>$G$1</f>
        <v>0.00002618254545</v>
      </c>
      <c r="R102" s="3" t="s">
        <v>115</v>
      </c>
      <c r="S102" s="112">
        <f>$G$1</f>
        <v>0.00002618254545</v>
      </c>
      <c r="T102" s="3" t="s">
        <v>115</v>
      </c>
      <c r="U102" s="112">
        <f>$G$1</f>
        <v>0.00002618254545</v>
      </c>
      <c r="V102" s="3" t="s">
        <v>115</v>
      </c>
      <c r="W102" s="112">
        <f>$G$1</f>
        <v>0.00002618254545</v>
      </c>
      <c r="X102" s="3" t="s">
        <v>115</v>
      </c>
      <c r="Y102" s="112">
        <f>$G$1</f>
        <v>0.00002618254545</v>
      </c>
      <c r="Z102" s="3" t="s">
        <v>115</v>
      </c>
      <c r="AA102" s="112">
        <f>$G$1</f>
        <v>0.00002618254545</v>
      </c>
      <c r="AB102" s="3" t="s">
        <v>115</v>
      </c>
      <c r="AC102" s="112">
        <f>$G$1</f>
        <v>0.00002618254545</v>
      </c>
    </row>
    <row r="103">
      <c r="A103" s="3"/>
      <c r="B103" s="3" t="s">
        <v>116</v>
      </c>
      <c r="C103" s="116">
        <f>$G$1*10+((128*5E-11)*(G101-1))</f>
        <v>0.0002619406545</v>
      </c>
      <c r="D103" s="3"/>
      <c r="E103" s="3"/>
      <c r="F103" s="3"/>
      <c r="G103" s="3"/>
      <c r="H103" s="3"/>
      <c r="I103" s="3"/>
      <c r="J103" s="3"/>
      <c r="K103" s="3"/>
      <c r="L103" s="3"/>
      <c r="M103" s="3"/>
      <c r="N103" s="3"/>
      <c r="O103" s="3"/>
      <c r="P103" s="3"/>
      <c r="Q103" s="3"/>
      <c r="R103" s="3"/>
      <c r="S103" s="3"/>
      <c r="T103" s="3"/>
      <c r="U103" s="3"/>
      <c r="V103" s="3"/>
      <c r="W103" s="3"/>
      <c r="X103" s="3"/>
      <c r="Y103" s="3"/>
      <c r="Z103" s="3"/>
      <c r="AA103" s="3"/>
      <c r="AB103" s="3"/>
      <c r="AC103" s="3"/>
    </row>
    <row r="104">
      <c r="A104" s="3"/>
      <c r="B104" s="61" t="s">
        <v>77</v>
      </c>
      <c r="C104" s="49">
        <f>C101-(sum(C102:C103))</f>
        <v>0.9281309631</v>
      </c>
      <c r="D104" s="61" t="s">
        <v>77</v>
      </c>
      <c r="E104" s="49">
        <f>E101-E102</f>
        <v>0.9297522305</v>
      </c>
      <c r="F104" s="3"/>
      <c r="G104" s="3"/>
      <c r="H104" s="3"/>
      <c r="I104" s="3"/>
      <c r="J104" s="61" t="s">
        <v>77</v>
      </c>
      <c r="K104" s="49">
        <f>K101-K102</f>
        <v>0.9281842009</v>
      </c>
      <c r="L104" s="61" t="s">
        <v>77</v>
      </c>
      <c r="M104" s="49">
        <f>M101-M102</f>
        <v>0.9281763462</v>
      </c>
      <c r="N104" s="61" t="s">
        <v>77</v>
      </c>
      <c r="O104" s="49">
        <f>O101-O102</f>
        <v>0.9281684914</v>
      </c>
      <c r="P104" s="61" t="s">
        <v>77</v>
      </c>
      <c r="Q104" s="49">
        <f>Q101-Q102</f>
        <v>0.9281606367</v>
      </c>
      <c r="R104" s="61" t="s">
        <v>77</v>
      </c>
      <c r="S104" s="49">
        <f>S101-S102</f>
        <v>0.9281527755</v>
      </c>
      <c r="T104" s="61" t="s">
        <v>77</v>
      </c>
      <c r="U104" s="49">
        <f>U101-U102</f>
        <v>0.9281449207</v>
      </c>
      <c r="V104" s="61" t="s">
        <v>77</v>
      </c>
      <c r="W104" s="49">
        <f>W101-W102</f>
        <v>0.928137066</v>
      </c>
      <c r="X104" s="61" t="s">
        <v>77</v>
      </c>
      <c r="Y104" s="49">
        <f>Y101-Y102</f>
        <v>0.9281292112</v>
      </c>
      <c r="Z104" s="61" t="s">
        <v>77</v>
      </c>
      <c r="AA104" s="49">
        <f>AA101-AA102</f>
        <v>0.9261962761</v>
      </c>
      <c r="AB104" s="61" t="s">
        <v>77</v>
      </c>
      <c r="AC104" s="49">
        <f>AC101-AC102</f>
        <v>0.928364434</v>
      </c>
    </row>
    <row r="105">
      <c r="A105" s="3"/>
      <c r="B105" s="3"/>
      <c r="C105" s="67"/>
      <c r="D105" s="3"/>
      <c r="E105" s="3"/>
      <c r="F105" s="53"/>
      <c r="G105" s="53"/>
      <c r="H105" s="3"/>
      <c r="I105" s="3"/>
      <c r="J105" s="61" t="s">
        <v>122</v>
      </c>
      <c r="K105" s="3"/>
      <c r="L105" s="61" t="s">
        <v>121</v>
      </c>
      <c r="M105" s="3"/>
      <c r="N105" s="61" t="s">
        <v>112</v>
      </c>
      <c r="O105" s="3"/>
      <c r="P105" s="61" t="s">
        <v>111</v>
      </c>
      <c r="Q105" s="3"/>
      <c r="R105" s="61" t="s">
        <v>110</v>
      </c>
      <c r="S105" s="3"/>
      <c r="T105" s="61" t="s">
        <v>109</v>
      </c>
      <c r="U105" s="3"/>
      <c r="V105" s="61" t="s">
        <v>108</v>
      </c>
      <c r="W105" s="3"/>
      <c r="X105" s="61" t="s">
        <v>107</v>
      </c>
      <c r="Y105" s="3"/>
      <c r="Z105" s="61" t="s">
        <v>105</v>
      </c>
      <c r="AA105" s="3"/>
      <c r="AB105" s="61" t="s">
        <v>84</v>
      </c>
      <c r="AC105" s="3"/>
    </row>
    <row r="106">
      <c r="A106" s="3"/>
      <c r="B106" s="3" t="s">
        <v>69</v>
      </c>
      <c r="C106" s="112">
        <f>0.000041472</f>
        <v>0.000041472</v>
      </c>
      <c r="D106" s="3" t="s">
        <v>69</v>
      </c>
      <c r="E106" s="113">
        <f t="shared" ref="E106:E108" si="90">$G$1</f>
        <v>0.00002618254545</v>
      </c>
      <c r="F106" s="3" t="s">
        <v>92</v>
      </c>
      <c r="G106" s="16">
        <f>ROUND(0.05*G107,0)</f>
        <v>8</v>
      </c>
      <c r="H106" s="3" t="s">
        <v>93</v>
      </c>
      <c r="I106" s="60">
        <f>I98+8</f>
        <v>36</v>
      </c>
      <c r="J106" s="3" t="s">
        <v>69</v>
      </c>
      <c r="K106" s="113">
        <f t="shared" ref="K106:K108" si="91">$G$1</f>
        <v>0.00002618254545</v>
      </c>
      <c r="L106" s="3" t="s">
        <v>69</v>
      </c>
      <c r="M106" s="113">
        <f t="shared" ref="M106:M108" si="92">$G$1</f>
        <v>0.00002618254545</v>
      </c>
      <c r="N106" s="3" t="s">
        <v>69</v>
      </c>
      <c r="O106" s="113">
        <f t="shared" ref="O106:O108" si="93">$G$1</f>
        <v>0.00002618254545</v>
      </c>
      <c r="P106" s="3" t="s">
        <v>69</v>
      </c>
      <c r="Q106" s="113">
        <f t="shared" ref="Q106:Q108" si="94">$G$1</f>
        <v>0.00002618254545</v>
      </c>
      <c r="R106" s="3" t="s">
        <v>69</v>
      </c>
      <c r="S106" s="113">
        <f t="shared" ref="S106:S108" si="95">$G$1</f>
        <v>0.00002618254545</v>
      </c>
      <c r="T106" s="3" t="s">
        <v>69</v>
      </c>
      <c r="U106" s="113">
        <f t="shared" ref="U106:U108" si="96">$G$1</f>
        <v>0.00002618254545</v>
      </c>
      <c r="V106" s="3" t="s">
        <v>69</v>
      </c>
      <c r="W106" s="113">
        <f t="shared" ref="W106:W108" si="97">$G$1</f>
        <v>0.00002618254545</v>
      </c>
      <c r="X106" s="3" t="s">
        <v>69</v>
      </c>
      <c r="Y106" s="113">
        <f t="shared" ref="Y106:Y108" si="98">$G$1</f>
        <v>0.00002618254545</v>
      </c>
      <c r="Z106" s="3" t="s">
        <v>69</v>
      </c>
      <c r="AA106" s="113">
        <f t="shared" ref="AA106:AA108" si="99">$G$1</f>
        <v>0.00002618254545</v>
      </c>
      <c r="AB106" s="3" t="s">
        <v>69</v>
      </c>
      <c r="AC106" s="113">
        <f t="shared" ref="AC106:AC108" si="100">$G$1</f>
        <v>0.00002618254545</v>
      </c>
    </row>
    <row r="107">
      <c r="A107" s="3"/>
      <c r="B107" s="3" t="s">
        <v>72</v>
      </c>
      <c r="C107" s="112">
        <f>$G$1*((G107-G106)/G106)</f>
        <v>0.0005105596364</v>
      </c>
      <c r="D107" s="3" t="s">
        <v>72</v>
      </c>
      <c r="E107" s="113">
        <f t="shared" si="90"/>
        <v>0.00002618254545</v>
      </c>
      <c r="F107" s="3" t="s">
        <v>73</v>
      </c>
      <c r="G107" s="16">
        <f>200-I106</f>
        <v>164</v>
      </c>
      <c r="H107" s="3" t="s">
        <v>125</v>
      </c>
      <c r="I107" s="125">
        <v>1261.0</v>
      </c>
      <c r="J107" s="3" t="s">
        <v>72</v>
      </c>
      <c r="K107" s="113">
        <f t="shared" si="91"/>
        <v>0.00002618254545</v>
      </c>
      <c r="L107" s="3" t="s">
        <v>72</v>
      </c>
      <c r="M107" s="113">
        <f t="shared" si="92"/>
        <v>0.00002618254545</v>
      </c>
      <c r="N107" s="3" t="s">
        <v>72</v>
      </c>
      <c r="O107" s="113">
        <f t="shared" si="93"/>
        <v>0.00002618254545</v>
      </c>
      <c r="P107" s="3" t="s">
        <v>72</v>
      </c>
      <c r="Q107" s="113">
        <f t="shared" si="94"/>
        <v>0.00002618254545</v>
      </c>
      <c r="R107" s="3" t="s">
        <v>72</v>
      </c>
      <c r="S107" s="113">
        <f t="shared" si="95"/>
        <v>0.00002618254545</v>
      </c>
      <c r="T107" s="3" t="s">
        <v>72</v>
      </c>
      <c r="U107" s="113">
        <f t="shared" si="96"/>
        <v>0.00002618254545</v>
      </c>
      <c r="V107" s="3" t="s">
        <v>72</v>
      </c>
      <c r="W107" s="113">
        <f t="shared" si="97"/>
        <v>0.00002618254545</v>
      </c>
      <c r="X107" s="3" t="s">
        <v>72</v>
      </c>
      <c r="Y107" s="113">
        <f t="shared" si="98"/>
        <v>0.00002618254545</v>
      </c>
      <c r="Z107" s="3" t="s">
        <v>72</v>
      </c>
      <c r="AA107" s="113">
        <f t="shared" si="99"/>
        <v>0.00002618254545</v>
      </c>
      <c r="AB107" s="3" t="s">
        <v>72</v>
      </c>
      <c r="AC107" s="113">
        <f t="shared" si="100"/>
        <v>0.00002618254545</v>
      </c>
    </row>
    <row r="108">
      <c r="A108" s="3"/>
      <c r="B108" s="3" t="s">
        <v>74</v>
      </c>
      <c r="C108" s="112">
        <f>$G$1*((G107-G106)/G106)</f>
        <v>0.0005105596364</v>
      </c>
      <c r="D108" s="3" t="s">
        <v>74</v>
      </c>
      <c r="E108" s="113">
        <f t="shared" si="90"/>
        <v>0.00002618254545</v>
      </c>
      <c r="F108" s="3"/>
      <c r="G108" s="3"/>
      <c r="H108" s="3" t="s">
        <v>126</v>
      </c>
      <c r="I108" s="60">
        <f>C104-(sum(C102:C103)*I107)</f>
        <v>-0.0001360845414</v>
      </c>
      <c r="J108" s="3" t="s">
        <v>74</v>
      </c>
      <c r="K108" s="113">
        <f t="shared" si="91"/>
        <v>0.00002618254545</v>
      </c>
      <c r="L108" s="3" t="s">
        <v>74</v>
      </c>
      <c r="M108" s="113">
        <f t="shared" si="92"/>
        <v>0.00002618254545</v>
      </c>
      <c r="N108" s="3" t="s">
        <v>74</v>
      </c>
      <c r="O108" s="113">
        <f t="shared" si="93"/>
        <v>0.00002618254545</v>
      </c>
      <c r="P108" s="3" t="s">
        <v>74</v>
      </c>
      <c r="Q108" s="113">
        <f t="shared" si="94"/>
        <v>0.00002618254545</v>
      </c>
      <c r="R108" s="3" t="s">
        <v>74</v>
      </c>
      <c r="S108" s="113">
        <f t="shared" si="95"/>
        <v>0.00002618254545</v>
      </c>
      <c r="T108" s="3" t="s">
        <v>74</v>
      </c>
      <c r="U108" s="113">
        <f t="shared" si="96"/>
        <v>0.00002618254545</v>
      </c>
      <c r="V108" s="3" t="s">
        <v>74</v>
      </c>
      <c r="W108" s="113">
        <f t="shared" si="97"/>
        <v>0.00002618254545</v>
      </c>
      <c r="X108" s="3" t="s">
        <v>74</v>
      </c>
      <c r="Y108" s="113">
        <f t="shared" si="98"/>
        <v>0.00002618254545</v>
      </c>
      <c r="Z108" s="3" t="s">
        <v>74</v>
      </c>
      <c r="AA108" s="113">
        <f t="shared" si="99"/>
        <v>0.00002618254545</v>
      </c>
      <c r="AB108" s="3" t="s">
        <v>74</v>
      </c>
      <c r="AC108" s="113">
        <f t="shared" si="100"/>
        <v>0.00002618254545</v>
      </c>
    </row>
    <row r="109">
      <c r="A109" s="3"/>
      <c r="B109" s="61" t="s">
        <v>77</v>
      </c>
      <c r="C109" s="115">
        <f>(E104-(E102*I107))-sum(C106:C108)</f>
        <v>0.8956734495</v>
      </c>
      <c r="D109" s="61" t="s">
        <v>77</v>
      </c>
      <c r="E109" s="109">
        <f>E104-(sum(E102*I107))-sum(E106:E108)</f>
        <v>0.8966574931</v>
      </c>
      <c r="F109" s="53" t="s">
        <v>95</v>
      </c>
      <c r="G109" s="80">
        <f>ROUND(G107/G106,0)</f>
        <v>21</v>
      </c>
      <c r="H109" s="3"/>
      <c r="I109" s="3"/>
      <c r="J109" s="61" t="s">
        <v>77</v>
      </c>
      <c r="K109" s="109">
        <f>K101-(K102*$I107)-sum(K106:K108)</f>
        <v>0.895115646</v>
      </c>
      <c r="L109" s="61" t="s">
        <v>77</v>
      </c>
      <c r="M109" s="109">
        <f>M101-(M102*$I107)-sum(M106:M108)</f>
        <v>0.8951077913</v>
      </c>
      <c r="N109" s="61" t="s">
        <v>77</v>
      </c>
      <c r="O109" s="109">
        <f>O101-(O102*$I107)-sum(O106:O108)</f>
        <v>0.8950999365</v>
      </c>
      <c r="P109" s="61" t="s">
        <v>77</v>
      </c>
      <c r="Q109" s="109">
        <f>Q101-(Q102*$I107)-sum(Q106:Q108)</f>
        <v>0.8950920817</v>
      </c>
      <c r="R109" s="61" t="s">
        <v>77</v>
      </c>
      <c r="S109" s="109">
        <f>S101-(S102*$I107)-sum(S106:S108)</f>
        <v>0.8950842206</v>
      </c>
      <c r="T109" s="61" t="s">
        <v>77</v>
      </c>
      <c r="U109" s="109">
        <f>U101-(U102*$I107)-sum(U106:U108)</f>
        <v>0.8950763658</v>
      </c>
      <c r="V109" s="61" t="s">
        <v>77</v>
      </c>
      <c r="W109" s="109">
        <f>W101-(W102*$I107)-sum(W106:W108)</f>
        <v>0.8950685111</v>
      </c>
      <c r="X109" s="61" t="s">
        <v>77</v>
      </c>
      <c r="Y109" s="109">
        <f>Y101-(Y102*$I107)-sum(Y106:Y108)</f>
        <v>0.8950606563</v>
      </c>
      <c r="Z109" s="61" t="s">
        <v>77</v>
      </c>
      <c r="AA109" s="109">
        <f>AA101-(AA102*$I107)-sum(AA106:AA108)</f>
        <v>0.8931277212</v>
      </c>
      <c r="AB109" s="61" t="s">
        <v>77</v>
      </c>
      <c r="AC109" s="109">
        <f>AC101-(AC102*$I107)-sum(AC106:AC108)</f>
        <v>0.8952958791</v>
      </c>
    </row>
    <row r="110">
      <c r="A110" s="49">
        <f>I107+A102</f>
        <v>3893</v>
      </c>
      <c r="B110" s="3" t="s">
        <v>80</v>
      </c>
      <c r="C110" s="112">
        <f>$G$1*((G107-G106)/G106)</f>
        <v>0.0005105596364</v>
      </c>
      <c r="D110" s="3" t="s">
        <v>115</v>
      </c>
      <c r="E110" s="112">
        <f>$G$1</f>
        <v>0.00002618254545</v>
      </c>
      <c r="F110" s="3"/>
      <c r="G110" s="3"/>
      <c r="H110" s="3"/>
      <c r="I110" s="3"/>
      <c r="J110" s="3" t="s">
        <v>115</v>
      </c>
      <c r="K110" s="112">
        <f>$G$1</f>
        <v>0.00002618254545</v>
      </c>
      <c r="L110" s="3" t="s">
        <v>115</v>
      </c>
      <c r="M110" s="112">
        <f>$G$1</f>
        <v>0.00002618254545</v>
      </c>
      <c r="N110" s="3" t="s">
        <v>115</v>
      </c>
      <c r="O110" s="112">
        <f>$G$1</f>
        <v>0.00002618254545</v>
      </c>
      <c r="P110" s="3" t="s">
        <v>115</v>
      </c>
      <c r="Q110" s="112">
        <f>$G$1</f>
        <v>0.00002618254545</v>
      </c>
      <c r="R110" s="3" t="s">
        <v>115</v>
      </c>
      <c r="S110" s="112">
        <f>$G$1</f>
        <v>0.00002618254545</v>
      </c>
      <c r="T110" s="3" t="s">
        <v>115</v>
      </c>
      <c r="U110" s="112">
        <f>$G$1</f>
        <v>0.00002618254545</v>
      </c>
      <c r="V110" s="3" t="s">
        <v>115</v>
      </c>
      <c r="W110" s="112">
        <f>$G$1</f>
        <v>0.00002618254545</v>
      </c>
      <c r="X110" s="3" t="s">
        <v>115</v>
      </c>
      <c r="Y110" s="112">
        <f>$G$1</f>
        <v>0.00002618254545</v>
      </c>
      <c r="Z110" s="3" t="s">
        <v>115</v>
      </c>
      <c r="AA110" s="112">
        <f>$G$1</f>
        <v>0.00002618254545</v>
      </c>
      <c r="AB110" s="3" t="s">
        <v>115</v>
      </c>
      <c r="AC110" s="112">
        <f>$G$1</f>
        <v>0.00002618254545</v>
      </c>
    </row>
    <row r="111">
      <c r="A111" s="3"/>
      <c r="B111" s="3" t="s">
        <v>116</v>
      </c>
      <c r="C111" s="116">
        <f>$G$1*10+((128*5E-11)*(G109-1))</f>
        <v>0.0002619534545</v>
      </c>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row>
    <row r="112">
      <c r="A112" s="3"/>
      <c r="B112" s="61" t="s">
        <v>77</v>
      </c>
      <c r="C112" s="49">
        <f>C109-(sum(C110:C111))</f>
        <v>0.8949009364</v>
      </c>
      <c r="D112" s="61" t="s">
        <v>77</v>
      </c>
      <c r="E112" s="49">
        <f>E109-E110</f>
        <v>0.8966313105</v>
      </c>
      <c r="F112" s="3"/>
      <c r="G112" s="3"/>
      <c r="H112" s="3"/>
      <c r="I112" s="3"/>
      <c r="J112" s="61" t="s">
        <v>77</v>
      </c>
      <c r="K112" s="49">
        <f>K109-K110</f>
        <v>0.8950894635</v>
      </c>
      <c r="L112" s="61" t="s">
        <v>77</v>
      </c>
      <c r="M112" s="49">
        <f>M109-M110</f>
        <v>0.8950816087</v>
      </c>
      <c r="N112" s="61" t="s">
        <v>77</v>
      </c>
      <c r="O112" s="49">
        <f>O109-O110</f>
        <v>0.895073754</v>
      </c>
      <c r="P112" s="61" t="s">
        <v>77</v>
      </c>
      <c r="Q112" s="49">
        <f>Q109-Q110</f>
        <v>0.8950658992</v>
      </c>
      <c r="R112" s="61" t="s">
        <v>77</v>
      </c>
      <c r="S112" s="49">
        <f>S109-S110</f>
        <v>0.895058038</v>
      </c>
      <c r="T112" s="61" t="s">
        <v>77</v>
      </c>
      <c r="U112" s="49">
        <f>U109-U110</f>
        <v>0.8950501833</v>
      </c>
      <c r="V112" s="61" t="s">
        <v>77</v>
      </c>
      <c r="W112" s="49">
        <f>W109-W110</f>
        <v>0.8950423285</v>
      </c>
      <c r="X112" s="61" t="s">
        <v>77</v>
      </c>
      <c r="Y112" s="49">
        <f>Y109-Y110</f>
        <v>0.8950344737</v>
      </c>
      <c r="Z112" s="61" t="s">
        <v>77</v>
      </c>
      <c r="AA112" s="49">
        <f>AA109-AA110</f>
        <v>0.8931015386</v>
      </c>
      <c r="AB112" s="61" t="s">
        <v>77</v>
      </c>
      <c r="AC112" s="49">
        <f>AC109-AC110</f>
        <v>0.8952696966</v>
      </c>
    </row>
    <row r="113">
      <c r="A113" s="3"/>
      <c r="B113" s="3"/>
      <c r="C113" s="67"/>
      <c r="D113" s="3"/>
      <c r="E113" s="3"/>
      <c r="F113" s="53"/>
      <c r="G113" s="53"/>
      <c r="H113" s="3"/>
      <c r="I113" s="3"/>
      <c r="J113" s="61" t="s">
        <v>122</v>
      </c>
      <c r="K113" s="3"/>
      <c r="L113" s="61" t="s">
        <v>121</v>
      </c>
      <c r="M113" s="3"/>
      <c r="N113" s="61" t="s">
        <v>112</v>
      </c>
      <c r="O113" s="3"/>
      <c r="P113" s="61" t="s">
        <v>111</v>
      </c>
      <c r="Q113" s="3"/>
      <c r="R113" s="61" t="s">
        <v>110</v>
      </c>
      <c r="S113" s="3"/>
      <c r="T113" s="61" t="s">
        <v>109</v>
      </c>
      <c r="U113" s="3"/>
      <c r="V113" s="61" t="s">
        <v>108</v>
      </c>
      <c r="W113" s="3"/>
      <c r="X113" s="61" t="s">
        <v>107</v>
      </c>
      <c r="Y113" s="3"/>
      <c r="Z113" s="61" t="s">
        <v>105</v>
      </c>
      <c r="AA113" s="3"/>
      <c r="AB113" s="61" t="s">
        <v>84</v>
      </c>
      <c r="AC113" s="3"/>
    </row>
    <row r="114">
      <c r="A114" s="3"/>
      <c r="B114" s="3" t="s">
        <v>69</v>
      </c>
      <c r="C114" s="112">
        <f>0.000041472</f>
        <v>0.000041472</v>
      </c>
      <c r="D114" s="3" t="s">
        <v>69</v>
      </c>
      <c r="E114" s="113">
        <f t="shared" ref="E114:E116" si="101">$G$1</f>
        <v>0.00002618254545</v>
      </c>
      <c r="F114" s="3" t="s">
        <v>92</v>
      </c>
      <c r="G114" s="16">
        <f>ROUND(0.05*G115,0)</f>
        <v>8</v>
      </c>
      <c r="H114" s="3" t="s">
        <v>93</v>
      </c>
      <c r="I114" s="60">
        <f>I106+8</f>
        <v>44</v>
      </c>
      <c r="J114" s="3" t="s">
        <v>69</v>
      </c>
      <c r="K114" s="113">
        <f t="shared" ref="K114:K116" si="102">$G$1</f>
        <v>0.00002618254545</v>
      </c>
      <c r="L114" s="3" t="s">
        <v>69</v>
      </c>
      <c r="M114" s="113">
        <f t="shared" ref="M114:M116" si="103">$G$1</f>
        <v>0.00002618254545</v>
      </c>
      <c r="N114" s="3" t="s">
        <v>69</v>
      </c>
      <c r="O114" s="113">
        <f t="shared" ref="O114:O116" si="104">$G$1</f>
        <v>0.00002618254545</v>
      </c>
      <c r="P114" s="3" t="s">
        <v>69</v>
      </c>
      <c r="Q114" s="113">
        <f t="shared" ref="Q114:Q116" si="105">$G$1</f>
        <v>0.00002618254545</v>
      </c>
      <c r="R114" s="3" t="s">
        <v>69</v>
      </c>
      <c r="S114" s="113">
        <f t="shared" ref="S114:S116" si="106">$G$1</f>
        <v>0.00002618254545</v>
      </c>
      <c r="T114" s="3" t="s">
        <v>69</v>
      </c>
      <c r="U114" s="113">
        <f t="shared" ref="U114:U116" si="107">$G$1</f>
        <v>0.00002618254545</v>
      </c>
      <c r="V114" s="3" t="s">
        <v>69</v>
      </c>
      <c r="W114" s="113">
        <f t="shared" ref="W114:W116" si="108">$G$1</f>
        <v>0.00002618254545</v>
      </c>
      <c r="X114" s="3" t="s">
        <v>69</v>
      </c>
      <c r="Y114" s="113">
        <f t="shared" ref="Y114:Y116" si="109">$G$1</f>
        <v>0.00002618254545</v>
      </c>
      <c r="Z114" s="3" t="s">
        <v>69</v>
      </c>
      <c r="AA114" s="113">
        <f t="shared" ref="AA114:AA116" si="110">$G$1</f>
        <v>0.00002618254545</v>
      </c>
      <c r="AB114" s="3" t="s">
        <v>69</v>
      </c>
      <c r="AC114" s="113">
        <f t="shared" ref="AC114:AC116" si="111">$G$1</f>
        <v>0.00002618254545</v>
      </c>
    </row>
    <row r="115">
      <c r="A115" s="3"/>
      <c r="B115" s="3" t="s">
        <v>72</v>
      </c>
      <c r="C115" s="112">
        <f>$G$1*((G115-G114)/G114)</f>
        <v>0.0004843770909</v>
      </c>
      <c r="D115" s="3" t="s">
        <v>72</v>
      </c>
      <c r="E115" s="113">
        <f t="shared" si="101"/>
        <v>0.00002618254545</v>
      </c>
      <c r="F115" s="3" t="s">
        <v>73</v>
      </c>
      <c r="G115" s="16">
        <f>200-I114</f>
        <v>156</v>
      </c>
      <c r="H115" s="3" t="s">
        <v>125</v>
      </c>
      <c r="I115" s="125">
        <v>1159.0</v>
      </c>
      <c r="J115" s="3" t="s">
        <v>72</v>
      </c>
      <c r="K115" s="113">
        <f t="shared" si="102"/>
        <v>0.00002618254545</v>
      </c>
      <c r="L115" s="3" t="s">
        <v>72</v>
      </c>
      <c r="M115" s="113">
        <f t="shared" si="103"/>
        <v>0.00002618254545</v>
      </c>
      <c r="N115" s="3" t="s">
        <v>72</v>
      </c>
      <c r="O115" s="113">
        <f t="shared" si="104"/>
        <v>0.00002618254545</v>
      </c>
      <c r="P115" s="3" t="s">
        <v>72</v>
      </c>
      <c r="Q115" s="113">
        <f t="shared" si="105"/>
        <v>0.00002618254545</v>
      </c>
      <c r="R115" s="3" t="s">
        <v>72</v>
      </c>
      <c r="S115" s="113">
        <f t="shared" si="106"/>
        <v>0.00002618254545</v>
      </c>
      <c r="T115" s="3" t="s">
        <v>72</v>
      </c>
      <c r="U115" s="113">
        <f t="shared" si="107"/>
        <v>0.00002618254545</v>
      </c>
      <c r="V115" s="3" t="s">
        <v>72</v>
      </c>
      <c r="W115" s="113">
        <f t="shared" si="108"/>
        <v>0.00002618254545</v>
      </c>
      <c r="X115" s="3" t="s">
        <v>72</v>
      </c>
      <c r="Y115" s="113">
        <f t="shared" si="109"/>
        <v>0.00002618254545</v>
      </c>
      <c r="Z115" s="3" t="s">
        <v>72</v>
      </c>
      <c r="AA115" s="113">
        <f t="shared" si="110"/>
        <v>0.00002618254545</v>
      </c>
      <c r="AB115" s="3" t="s">
        <v>72</v>
      </c>
      <c r="AC115" s="113">
        <f t="shared" si="111"/>
        <v>0.00002618254545</v>
      </c>
    </row>
    <row r="116">
      <c r="A116" s="3"/>
      <c r="B116" s="3" t="s">
        <v>74</v>
      </c>
      <c r="C116" s="112">
        <f>$G$1*((G115-G114)/G114)</f>
        <v>0.0004843770909</v>
      </c>
      <c r="D116" s="3" t="s">
        <v>74</v>
      </c>
      <c r="E116" s="113">
        <f t="shared" si="101"/>
        <v>0.00002618254545</v>
      </c>
      <c r="F116" s="3"/>
      <c r="G116" s="3"/>
      <c r="H116" s="3" t="s">
        <v>126</v>
      </c>
      <c r="I116" s="60">
        <f>C112-(sum(C110:C111)*I115)</f>
        <v>-0.000441736</v>
      </c>
      <c r="J116" s="3" t="s">
        <v>74</v>
      </c>
      <c r="K116" s="113">
        <f t="shared" si="102"/>
        <v>0.00002618254545</v>
      </c>
      <c r="L116" s="3" t="s">
        <v>74</v>
      </c>
      <c r="M116" s="113">
        <f t="shared" si="103"/>
        <v>0.00002618254545</v>
      </c>
      <c r="N116" s="3" t="s">
        <v>74</v>
      </c>
      <c r="O116" s="113">
        <f t="shared" si="104"/>
        <v>0.00002618254545</v>
      </c>
      <c r="P116" s="3" t="s">
        <v>74</v>
      </c>
      <c r="Q116" s="113">
        <f t="shared" si="105"/>
        <v>0.00002618254545</v>
      </c>
      <c r="R116" s="3" t="s">
        <v>74</v>
      </c>
      <c r="S116" s="113">
        <f t="shared" si="106"/>
        <v>0.00002618254545</v>
      </c>
      <c r="T116" s="3" t="s">
        <v>74</v>
      </c>
      <c r="U116" s="113">
        <f t="shared" si="107"/>
        <v>0.00002618254545</v>
      </c>
      <c r="V116" s="3" t="s">
        <v>74</v>
      </c>
      <c r="W116" s="113">
        <f t="shared" si="108"/>
        <v>0.00002618254545</v>
      </c>
      <c r="X116" s="3" t="s">
        <v>74</v>
      </c>
      <c r="Y116" s="113">
        <f t="shared" si="109"/>
        <v>0.00002618254545</v>
      </c>
      <c r="Z116" s="3" t="s">
        <v>74</v>
      </c>
      <c r="AA116" s="113">
        <f t="shared" si="110"/>
        <v>0.00002618254545</v>
      </c>
      <c r="AB116" s="3" t="s">
        <v>74</v>
      </c>
      <c r="AC116" s="113">
        <f t="shared" si="111"/>
        <v>0.00002618254545</v>
      </c>
    </row>
    <row r="117">
      <c r="A117" s="3"/>
      <c r="B117" s="61" t="s">
        <v>77</v>
      </c>
      <c r="C117" s="115">
        <f>(E112-(E110*I115))-sum(C114:C116)</f>
        <v>0.8652755142</v>
      </c>
      <c r="D117" s="61" t="s">
        <v>77</v>
      </c>
      <c r="E117" s="109">
        <f>E112-(sum(E110*I115))-sum(E114:E116)</f>
        <v>0.8662071927</v>
      </c>
      <c r="F117" s="53" t="s">
        <v>95</v>
      </c>
      <c r="G117" s="80">
        <f>ROUND(G115/G114,0)</f>
        <v>20</v>
      </c>
      <c r="H117" s="3"/>
      <c r="I117" s="3"/>
      <c r="J117" s="61" t="s">
        <v>77</v>
      </c>
      <c r="K117" s="109">
        <f>K109-(K110*$I115)-sum(K114:K116)</f>
        <v>0.8646915282</v>
      </c>
      <c r="L117" s="61" t="s">
        <v>77</v>
      </c>
      <c r="M117" s="109">
        <f>M109-(M110*$I115)-sum(M114:M116)</f>
        <v>0.8646836735</v>
      </c>
      <c r="N117" s="61" t="s">
        <v>77</v>
      </c>
      <c r="O117" s="109">
        <f>O109-(O110*$I115)-sum(O114:O116)</f>
        <v>0.8646758187</v>
      </c>
      <c r="P117" s="61" t="s">
        <v>77</v>
      </c>
      <c r="Q117" s="109">
        <f>Q109-(Q110*$I115)-sum(Q114:Q116)</f>
        <v>0.8646679639</v>
      </c>
      <c r="R117" s="61" t="s">
        <v>77</v>
      </c>
      <c r="S117" s="109">
        <f>S109-(S110*$I115)-sum(S114:S116)</f>
        <v>0.8646601028</v>
      </c>
      <c r="T117" s="61" t="s">
        <v>77</v>
      </c>
      <c r="U117" s="109">
        <f>U109-(U110*$I115)-sum(U114:U116)</f>
        <v>0.864652248</v>
      </c>
      <c r="V117" s="61" t="s">
        <v>77</v>
      </c>
      <c r="W117" s="109">
        <f>W109-(W110*$I115)-sum(W114:W116)</f>
        <v>0.8646443932</v>
      </c>
      <c r="X117" s="61" t="s">
        <v>77</v>
      </c>
      <c r="Y117" s="109">
        <f>Y109-(Y110*$I115)-sum(Y114:Y116)</f>
        <v>0.8646365385</v>
      </c>
      <c r="Z117" s="61" t="s">
        <v>77</v>
      </c>
      <c r="AA117" s="109">
        <f>AA109-(AA110*$I115)-sum(AA114:AA116)</f>
        <v>0.8627036033</v>
      </c>
      <c r="AB117" s="61" t="s">
        <v>77</v>
      </c>
      <c r="AC117" s="109">
        <f>AC109-(AC110*$I115)-sum(AC114:AC116)</f>
        <v>0.8648717613</v>
      </c>
    </row>
    <row r="118">
      <c r="A118" s="49">
        <f>I115+A110</f>
        <v>5052</v>
      </c>
      <c r="B118" s="3" t="s">
        <v>80</v>
      </c>
      <c r="C118" s="112">
        <f>$G$1*((G115-G114)/G114)</f>
        <v>0.0004843770909</v>
      </c>
      <c r="D118" s="3" t="s">
        <v>115</v>
      </c>
      <c r="E118" s="112">
        <f>$G$1</f>
        <v>0.00002618254545</v>
      </c>
      <c r="F118" s="3"/>
      <c r="G118" s="3"/>
      <c r="H118" s="3"/>
      <c r="I118" s="3"/>
      <c r="J118" s="3" t="s">
        <v>115</v>
      </c>
      <c r="K118" s="112">
        <f>$G$1</f>
        <v>0.00002618254545</v>
      </c>
      <c r="L118" s="3" t="s">
        <v>115</v>
      </c>
      <c r="M118" s="112">
        <f>$G$1</f>
        <v>0.00002618254545</v>
      </c>
      <c r="N118" s="3" t="s">
        <v>115</v>
      </c>
      <c r="O118" s="112">
        <f>$G$1</f>
        <v>0.00002618254545</v>
      </c>
      <c r="P118" s="3" t="s">
        <v>115</v>
      </c>
      <c r="Q118" s="112">
        <f>$G$1</f>
        <v>0.00002618254545</v>
      </c>
      <c r="R118" s="3" t="s">
        <v>115</v>
      </c>
      <c r="S118" s="112">
        <f>$G$1</f>
        <v>0.00002618254545</v>
      </c>
      <c r="T118" s="3" t="s">
        <v>115</v>
      </c>
      <c r="U118" s="112">
        <f>$G$1</f>
        <v>0.00002618254545</v>
      </c>
      <c r="V118" s="3" t="s">
        <v>115</v>
      </c>
      <c r="W118" s="112">
        <f>$G$1</f>
        <v>0.00002618254545</v>
      </c>
      <c r="X118" s="3" t="s">
        <v>115</v>
      </c>
      <c r="Y118" s="112">
        <f>$G$1</f>
        <v>0.00002618254545</v>
      </c>
      <c r="Z118" s="3" t="s">
        <v>115</v>
      </c>
      <c r="AA118" s="112">
        <f>$G$1</f>
        <v>0.00002618254545</v>
      </c>
      <c r="AB118" s="3" t="s">
        <v>115</v>
      </c>
      <c r="AC118" s="112">
        <f>$G$1</f>
        <v>0.00002618254545</v>
      </c>
    </row>
    <row r="119">
      <c r="A119" s="3"/>
      <c r="B119" s="3" t="s">
        <v>116</v>
      </c>
      <c r="C119" s="116">
        <f>$G$1*10+((128*5E-11)*(G117-1))</f>
        <v>0.0002619470545</v>
      </c>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row>
    <row r="120">
      <c r="A120" s="3"/>
      <c r="B120" s="61" t="s">
        <v>77</v>
      </c>
      <c r="C120" s="49">
        <f>C117-(sum(C118:C119))</f>
        <v>0.86452919</v>
      </c>
      <c r="D120" s="61" t="s">
        <v>77</v>
      </c>
      <c r="E120" s="49">
        <f>E117-E118</f>
        <v>0.8661810102</v>
      </c>
      <c r="F120" s="3"/>
      <c r="G120" s="3"/>
      <c r="H120" s="3"/>
      <c r="I120" s="3"/>
      <c r="J120" s="61" t="s">
        <v>77</v>
      </c>
      <c r="K120" s="49">
        <f>K117-K118</f>
        <v>0.8646653457</v>
      </c>
      <c r="L120" s="61" t="s">
        <v>77</v>
      </c>
      <c r="M120" s="49">
        <f>M117-M118</f>
        <v>0.8646574909</v>
      </c>
      <c r="N120" s="61" t="s">
        <v>77</v>
      </c>
      <c r="O120" s="49">
        <f>O117-O118</f>
        <v>0.8646496361</v>
      </c>
      <c r="P120" s="61" t="s">
        <v>77</v>
      </c>
      <c r="Q120" s="49">
        <f>Q117-Q118</f>
        <v>0.8646417814</v>
      </c>
      <c r="R120" s="61" t="s">
        <v>77</v>
      </c>
      <c r="S120" s="49">
        <f>S117-S118</f>
        <v>0.8646339202</v>
      </c>
      <c r="T120" s="61" t="s">
        <v>77</v>
      </c>
      <c r="U120" s="49">
        <f>U117-U118</f>
        <v>0.8646260655</v>
      </c>
      <c r="V120" s="61" t="s">
        <v>77</v>
      </c>
      <c r="W120" s="49">
        <f>W117-W118</f>
        <v>0.8646182107</v>
      </c>
      <c r="X120" s="61" t="s">
        <v>77</v>
      </c>
      <c r="Y120" s="49">
        <f>Y117-Y118</f>
        <v>0.8646103559</v>
      </c>
      <c r="Z120" s="61" t="s">
        <v>77</v>
      </c>
      <c r="AA120" s="49">
        <f>AA117-AA118</f>
        <v>0.8626774208</v>
      </c>
      <c r="AB120" s="61" t="s">
        <v>77</v>
      </c>
      <c r="AC120" s="49">
        <f>AC117-AC118</f>
        <v>0.8648455788</v>
      </c>
    </row>
    <row r="121">
      <c r="A121" s="3"/>
      <c r="B121" s="3"/>
      <c r="C121" s="67"/>
      <c r="D121" s="3"/>
      <c r="E121" s="3"/>
      <c r="F121" s="53"/>
      <c r="G121" s="53"/>
      <c r="H121" s="3"/>
      <c r="I121" s="3"/>
      <c r="J121" s="61" t="s">
        <v>122</v>
      </c>
      <c r="K121" s="3"/>
      <c r="L121" s="61" t="s">
        <v>121</v>
      </c>
      <c r="M121" s="3"/>
      <c r="N121" s="61" t="s">
        <v>112</v>
      </c>
      <c r="O121" s="3"/>
      <c r="P121" s="61" t="s">
        <v>111</v>
      </c>
      <c r="Q121" s="3"/>
      <c r="R121" s="61" t="s">
        <v>110</v>
      </c>
      <c r="S121" s="3"/>
      <c r="T121" s="61" t="s">
        <v>109</v>
      </c>
      <c r="U121" s="3"/>
      <c r="V121" s="61" t="s">
        <v>108</v>
      </c>
      <c r="W121" s="3"/>
      <c r="X121" s="61" t="s">
        <v>107</v>
      </c>
      <c r="Y121" s="3"/>
      <c r="Z121" s="61" t="s">
        <v>105</v>
      </c>
      <c r="AA121" s="3"/>
      <c r="AB121" s="61" t="s">
        <v>84</v>
      </c>
      <c r="AC121" s="3"/>
    </row>
    <row r="122">
      <c r="A122" s="3"/>
      <c r="B122" s="3" t="s">
        <v>69</v>
      </c>
      <c r="C122" s="112">
        <f>0.000041472</f>
        <v>0.000041472</v>
      </c>
      <c r="D122" s="3" t="s">
        <v>69</v>
      </c>
      <c r="E122" s="113">
        <f t="shared" ref="E122:E124" si="112">$G$1</f>
        <v>0.00002618254545</v>
      </c>
      <c r="F122" s="3" t="s">
        <v>92</v>
      </c>
      <c r="G122" s="16">
        <f>ROUND(0.05*G123,0)</f>
        <v>7</v>
      </c>
      <c r="H122" s="3" t="s">
        <v>93</v>
      </c>
      <c r="I122" s="60">
        <f>I114+7</f>
        <v>51</v>
      </c>
      <c r="J122" s="3" t="s">
        <v>69</v>
      </c>
      <c r="K122" s="113">
        <f t="shared" ref="K122:K124" si="113">$G$1</f>
        <v>0.00002618254545</v>
      </c>
      <c r="L122" s="3" t="s">
        <v>69</v>
      </c>
      <c r="M122" s="113">
        <f t="shared" ref="M122:M124" si="114">$G$1</f>
        <v>0.00002618254545</v>
      </c>
      <c r="N122" s="3" t="s">
        <v>69</v>
      </c>
      <c r="O122" s="113">
        <f t="shared" ref="O122:O124" si="115">$G$1</f>
        <v>0.00002618254545</v>
      </c>
      <c r="P122" s="3" t="s">
        <v>69</v>
      </c>
      <c r="Q122" s="113">
        <f t="shared" ref="Q122:Q124" si="116">$G$1</f>
        <v>0.00002618254545</v>
      </c>
      <c r="R122" s="3" t="s">
        <v>69</v>
      </c>
      <c r="S122" s="113">
        <f t="shared" ref="S122:S124" si="117">$G$1</f>
        <v>0.00002618254545</v>
      </c>
      <c r="T122" s="3" t="s">
        <v>69</v>
      </c>
      <c r="U122" s="113">
        <f t="shared" ref="U122:U124" si="118">$G$1</f>
        <v>0.00002618254545</v>
      </c>
      <c r="V122" s="3" t="s">
        <v>69</v>
      </c>
      <c r="W122" s="113">
        <f t="shared" ref="W122:W124" si="119">$G$1</f>
        <v>0.00002618254545</v>
      </c>
      <c r="X122" s="3" t="s">
        <v>69</v>
      </c>
      <c r="Y122" s="113">
        <f t="shared" ref="Y122:Y124" si="120">$G$1</f>
        <v>0.00002618254545</v>
      </c>
      <c r="Z122" s="3" t="s">
        <v>69</v>
      </c>
      <c r="AA122" s="113">
        <f t="shared" ref="AA122:AA124" si="121">$G$1</f>
        <v>0.00002618254545</v>
      </c>
      <c r="AB122" s="3" t="s">
        <v>69</v>
      </c>
      <c r="AC122" s="113">
        <f t="shared" ref="AC122:AC124" si="122">$G$1</f>
        <v>0.00002618254545</v>
      </c>
    </row>
    <row r="123">
      <c r="A123" s="3"/>
      <c r="B123" s="3" t="s">
        <v>72</v>
      </c>
      <c r="C123" s="112">
        <f>$G$1*((G123-G122)/G122)</f>
        <v>0.0005311316364</v>
      </c>
      <c r="D123" s="3" t="s">
        <v>72</v>
      </c>
      <c r="E123" s="113">
        <f t="shared" si="112"/>
        <v>0.00002618254545</v>
      </c>
      <c r="F123" s="3" t="s">
        <v>73</v>
      </c>
      <c r="G123" s="16">
        <f>200-I122</f>
        <v>149</v>
      </c>
      <c r="H123" s="3" t="s">
        <v>125</v>
      </c>
      <c r="I123" s="125">
        <v>1159.0</v>
      </c>
      <c r="J123" s="3" t="s">
        <v>72</v>
      </c>
      <c r="K123" s="113">
        <f t="shared" si="113"/>
        <v>0.00002618254545</v>
      </c>
      <c r="L123" s="3" t="s">
        <v>72</v>
      </c>
      <c r="M123" s="113">
        <f t="shared" si="114"/>
        <v>0.00002618254545</v>
      </c>
      <c r="N123" s="3" t="s">
        <v>72</v>
      </c>
      <c r="O123" s="113">
        <f t="shared" si="115"/>
        <v>0.00002618254545</v>
      </c>
      <c r="P123" s="3" t="s">
        <v>72</v>
      </c>
      <c r="Q123" s="113">
        <f t="shared" si="116"/>
        <v>0.00002618254545</v>
      </c>
      <c r="R123" s="3" t="s">
        <v>72</v>
      </c>
      <c r="S123" s="113">
        <f t="shared" si="117"/>
        <v>0.00002618254545</v>
      </c>
      <c r="T123" s="3" t="s">
        <v>72</v>
      </c>
      <c r="U123" s="113">
        <f t="shared" si="118"/>
        <v>0.00002618254545</v>
      </c>
      <c r="V123" s="3" t="s">
        <v>72</v>
      </c>
      <c r="W123" s="113">
        <f t="shared" si="119"/>
        <v>0.00002618254545</v>
      </c>
      <c r="X123" s="3" t="s">
        <v>72</v>
      </c>
      <c r="Y123" s="113">
        <f t="shared" si="120"/>
        <v>0.00002618254545</v>
      </c>
      <c r="Z123" s="3" t="s">
        <v>72</v>
      </c>
      <c r="AA123" s="113">
        <f t="shared" si="121"/>
        <v>0.00002618254545</v>
      </c>
      <c r="AB123" s="3" t="s">
        <v>72</v>
      </c>
      <c r="AC123" s="113">
        <f t="shared" si="122"/>
        <v>0.00002618254545</v>
      </c>
    </row>
    <row r="124">
      <c r="A124" s="3"/>
      <c r="B124" s="3" t="s">
        <v>74</v>
      </c>
      <c r="C124" s="112">
        <f>$G$1*((G123-G122)/G122)</f>
        <v>0.0005311316364</v>
      </c>
      <c r="D124" s="3" t="s">
        <v>74</v>
      </c>
      <c r="E124" s="113">
        <f t="shared" si="112"/>
        <v>0.00002618254545</v>
      </c>
      <c r="F124" s="3"/>
      <c r="G124" s="3"/>
      <c r="H124" s="3" t="s">
        <v>126</v>
      </c>
      <c r="I124" s="60">
        <f>C120-(sum(C118:C119)*I123)</f>
        <v>-0.0004604945455</v>
      </c>
      <c r="J124" s="3" t="s">
        <v>74</v>
      </c>
      <c r="K124" s="113">
        <f t="shared" si="113"/>
        <v>0.00002618254545</v>
      </c>
      <c r="L124" s="3" t="s">
        <v>74</v>
      </c>
      <c r="M124" s="113">
        <f t="shared" si="114"/>
        <v>0.00002618254545</v>
      </c>
      <c r="N124" s="3" t="s">
        <v>74</v>
      </c>
      <c r="O124" s="113">
        <f t="shared" si="115"/>
        <v>0.00002618254545</v>
      </c>
      <c r="P124" s="3" t="s">
        <v>74</v>
      </c>
      <c r="Q124" s="113">
        <f t="shared" si="116"/>
        <v>0.00002618254545</v>
      </c>
      <c r="R124" s="3" t="s">
        <v>74</v>
      </c>
      <c r="S124" s="113">
        <f t="shared" si="117"/>
        <v>0.00002618254545</v>
      </c>
      <c r="T124" s="3" t="s">
        <v>74</v>
      </c>
      <c r="U124" s="113">
        <f t="shared" si="118"/>
        <v>0.00002618254545</v>
      </c>
      <c r="V124" s="3" t="s">
        <v>74</v>
      </c>
      <c r="W124" s="113">
        <f t="shared" si="119"/>
        <v>0.00002618254545</v>
      </c>
      <c r="X124" s="3" t="s">
        <v>74</v>
      </c>
      <c r="Y124" s="113">
        <f t="shared" si="120"/>
        <v>0.00002618254545</v>
      </c>
      <c r="Z124" s="3" t="s">
        <v>74</v>
      </c>
      <c r="AA124" s="113">
        <f t="shared" si="121"/>
        <v>0.00002618254545</v>
      </c>
      <c r="AB124" s="3" t="s">
        <v>74</v>
      </c>
      <c r="AC124" s="113">
        <f t="shared" si="122"/>
        <v>0.00002618254545</v>
      </c>
    </row>
    <row r="125">
      <c r="A125" s="3"/>
      <c r="B125" s="61" t="s">
        <v>77</v>
      </c>
      <c r="C125" s="115">
        <f>(E120-(E118*I123))-sum(C122:C124)</f>
        <v>0.8347317047</v>
      </c>
      <c r="D125" s="61" t="s">
        <v>77</v>
      </c>
      <c r="E125" s="109">
        <f>E120-(sum(E118*I123))-sum(E122:E124)</f>
        <v>0.8357568924</v>
      </c>
      <c r="F125" s="53" t="s">
        <v>95</v>
      </c>
      <c r="G125" s="80">
        <f>ROUND(G123/G122,0)</f>
        <v>21</v>
      </c>
      <c r="H125" s="3"/>
      <c r="I125" s="3"/>
      <c r="J125" s="61" t="s">
        <v>77</v>
      </c>
      <c r="K125" s="109">
        <f>K117-(K118*$I123)-sum(K122:K124)</f>
        <v>0.8342674104</v>
      </c>
      <c r="L125" s="61" t="s">
        <v>77</v>
      </c>
      <c r="M125" s="109">
        <f>M117-(M118*$I123)-sum(M122:M124)</f>
        <v>0.8342595556</v>
      </c>
      <c r="N125" s="61" t="s">
        <v>77</v>
      </c>
      <c r="O125" s="109">
        <f>O117-(O118*$I123)-sum(O122:O124)</f>
        <v>0.8342517009</v>
      </c>
      <c r="P125" s="61" t="s">
        <v>77</v>
      </c>
      <c r="Q125" s="109">
        <f>Q117-(Q118*$I123)-sum(Q122:Q124)</f>
        <v>0.8342438461</v>
      </c>
      <c r="R125" s="61" t="s">
        <v>77</v>
      </c>
      <c r="S125" s="109">
        <f>S117-(S118*$I123)-sum(S122:S124)</f>
        <v>0.8342359849</v>
      </c>
      <c r="T125" s="61" t="s">
        <v>77</v>
      </c>
      <c r="U125" s="109">
        <f>U117-(U118*$I123)-sum(U122:U124)</f>
        <v>0.8342281302</v>
      </c>
      <c r="V125" s="61" t="s">
        <v>77</v>
      </c>
      <c r="W125" s="109">
        <f>W117-(W118*$I123)-sum(W122:W124)</f>
        <v>0.8342202754</v>
      </c>
      <c r="X125" s="61" t="s">
        <v>77</v>
      </c>
      <c r="Y125" s="109">
        <f>Y117-(Y118*$I123)-sum(Y122:Y124)</f>
        <v>0.8342124207</v>
      </c>
      <c r="Z125" s="61" t="s">
        <v>77</v>
      </c>
      <c r="AA125" s="109">
        <f>AA117-(AA118*$I123)-sum(AA122:AA124)</f>
        <v>0.8322794855</v>
      </c>
      <c r="AB125" s="61" t="s">
        <v>77</v>
      </c>
      <c r="AC125" s="109">
        <f>AC117-(AC118*$I123)-sum(AC122:AC124)</f>
        <v>0.8344476435</v>
      </c>
    </row>
    <row r="126">
      <c r="A126" s="49">
        <f>I123+A118</f>
        <v>6211</v>
      </c>
      <c r="B126" s="3" t="s">
        <v>80</v>
      </c>
      <c r="C126" s="112">
        <f>$G$1*((G123-G122)/G122)</f>
        <v>0.0005311316364</v>
      </c>
      <c r="D126" s="3" t="s">
        <v>115</v>
      </c>
      <c r="E126" s="112">
        <f>$G$1</f>
        <v>0.00002618254545</v>
      </c>
      <c r="F126" s="3"/>
      <c r="G126" s="3"/>
      <c r="H126" s="3"/>
      <c r="I126" s="3"/>
      <c r="J126" s="3" t="s">
        <v>115</v>
      </c>
      <c r="K126" s="112">
        <f>$G$1</f>
        <v>0.00002618254545</v>
      </c>
      <c r="L126" s="3" t="s">
        <v>115</v>
      </c>
      <c r="M126" s="112">
        <f>$G$1</f>
        <v>0.00002618254545</v>
      </c>
      <c r="N126" s="3" t="s">
        <v>115</v>
      </c>
      <c r="O126" s="112">
        <f>$G$1</f>
        <v>0.00002618254545</v>
      </c>
      <c r="P126" s="3" t="s">
        <v>115</v>
      </c>
      <c r="Q126" s="112">
        <f>$G$1</f>
        <v>0.00002618254545</v>
      </c>
      <c r="R126" s="3" t="s">
        <v>115</v>
      </c>
      <c r="S126" s="112">
        <f>$G$1</f>
        <v>0.00002618254545</v>
      </c>
      <c r="T126" s="3" t="s">
        <v>115</v>
      </c>
      <c r="U126" s="112">
        <f>$G$1</f>
        <v>0.00002618254545</v>
      </c>
      <c r="V126" s="3" t="s">
        <v>115</v>
      </c>
      <c r="W126" s="112">
        <f>$G$1</f>
        <v>0.00002618254545</v>
      </c>
      <c r="X126" s="3" t="s">
        <v>115</v>
      </c>
      <c r="Y126" s="112">
        <f>$G$1</f>
        <v>0.00002618254545</v>
      </c>
      <c r="Z126" s="3" t="s">
        <v>115</v>
      </c>
      <c r="AA126" s="112">
        <f>$G$1</f>
        <v>0.00002618254545</v>
      </c>
      <c r="AB126" s="3" t="s">
        <v>115</v>
      </c>
      <c r="AC126" s="112">
        <f>$G$1</f>
        <v>0.00002618254545</v>
      </c>
    </row>
    <row r="127">
      <c r="A127" s="3"/>
      <c r="B127" s="3" t="s">
        <v>116</v>
      </c>
      <c r="C127" s="116">
        <f>$G$1*10+((128*5E-11)*(G125-1))</f>
        <v>0.0002619534545</v>
      </c>
      <c r="D127" s="3"/>
      <c r="E127" s="3"/>
      <c r="F127" s="3"/>
      <c r="G127" s="3"/>
      <c r="H127" s="3"/>
      <c r="I127" s="3"/>
      <c r="J127" s="3"/>
      <c r="K127" s="3"/>
      <c r="L127" s="3"/>
      <c r="M127" s="3"/>
      <c r="N127" s="3"/>
      <c r="O127" s="3"/>
      <c r="P127" s="3"/>
      <c r="Q127" s="3"/>
      <c r="R127" s="3"/>
      <c r="S127" s="3"/>
      <c r="T127" s="3"/>
      <c r="U127" s="3"/>
      <c r="V127" s="3"/>
      <c r="W127" s="3"/>
      <c r="X127" s="3"/>
      <c r="Y127" s="3"/>
      <c r="Z127" s="3"/>
      <c r="AA127" s="3"/>
      <c r="AB127" s="3"/>
      <c r="AC127" s="3"/>
    </row>
    <row r="128">
      <c r="A128" s="3"/>
      <c r="B128" s="61" t="s">
        <v>77</v>
      </c>
      <c r="C128" s="49">
        <f>C125-(sum(C126:C127))</f>
        <v>0.8339386196</v>
      </c>
      <c r="D128" s="61" t="s">
        <v>77</v>
      </c>
      <c r="E128" s="49">
        <f>E125-E126</f>
        <v>0.8357307098</v>
      </c>
      <c r="F128" s="3"/>
      <c r="G128" s="3"/>
      <c r="H128" s="3"/>
      <c r="I128" s="3"/>
      <c r="J128" s="61" t="s">
        <v>77</v>
      </c>
      <c r="K128" s="49">
        <f>K125-K126</f>
        <v>0.8342412279</v>
      </c>
      <c r="L128" s="61" t="s">
        <v>77</v>
      </c>
      <c r="M128" s="49">
        <f>M125-M126</f>
        <v>0.8342333731</v>
      </c>
      <c r="N128" s="61" t="s">
        <v>77</v>
      </c>
      <c r="O128" s="49">
        <f>O125-O126</f>
        <v>0.8342255183</v>
      </c>
      <c r="P128" s="61" t="s">
        <v>77</v>
      </c>
      <c r="Q128" s="49">
        <f>Q125-Q126</f>
        <v>0.8342176636</v>
      </c>
      <c r="R128" s="61" t="s">
        <v>77</v>
      </c>
      <c r="S128" s="49">
        <f>S125-S126</f>
        <v>0.8342098024</v>
      </c>
      <c r="T128" s="61" t="s">
        <v>77</v>
      </c>
      <c r="U128" s="49">
        <f>U125-U126</f>
        <v>0.8342019476</v>
      </c>
      <c r="V128" s="61" t="s">
        <v>77</v>
      </c>
      <c r="W128" s="49">
        <f>W125-W126</f>
        <v>0.8341940929</v>
      </c>
      <c r="X128" s="61" t="s">
        <v>77</v>
      </c>
      <c r="Y128" s="49">
        <f>Y125-Y126</f>
        <v>0.8341862381</v>
      </c>
      <c r="Z128" s="61" t="s">
        <v>77</v>
      </c>
      <c r="AA128" s="49">
        <f>AA125-AA126</f>
        <v>0.832253303</v>
      </c>
      <c r="AB128" s="61" t="s">
        <v>77</v>
      </c>
      <c r="AC128" s="49">
        <f>AC125-AC126</f>
        <v>0.8344214609</v>
      </c>
    </row>
    <row r="129">
      <c r="A129" s="3"/>
      <c r="B129" s="3"/>
      <c r="C129" s="67"/>
      <c r="D129" s="3"/>
      <c r="E129" s="3"/>
      <c r="F129" s="53"/>
      <c r="G129" s="53"/>
      <c r="H129" s="3"/>
      <c r="I129" s="3"/>
      <c r="J129" s="61" t="s">
        <v>122</v>
      </c>
      <c r="K129" s="3"/>
      <c r="L129" s="61" t="s">
        <v>121</v>
      </c>
      <c r="M129" s="3"/>
      <c r="N129" s="61" t="s">
        <v>112</v>
      </c>
      <c r="O129" s="3"/>
      <c r="P129" s="61" t="s">
        <v>111</v>
      </c>
      <c r="Q129" s="3"/>
      <c r="R129" s="61" t="s">
        <v>110</v>
      </c>
      <c r="S129" s="3"/>
      <c r="T129" s="61" t="s">
        <v>109</v>
      </c>
      <c r="U129" s="3"/>
      <c r="V129" s="61" t="s">
        <v>108</v>
      </c>
      <c r="W129" s="3"/>
      <c r="X129" s="61" t="s">
        <v>107</v>
      </c>
      <c r="Y129" s="3"/>
      <c r="Z129" s="61" t="s">
        <v>105</v>
      </c>
      <c r="AA129" s="3"/>
      <c r="AB129" s="61" t="s">
        <v>84</v>
      </c>
      <c r="AC129" s="3"/>
    </row>
    <row r="130">
      <c r="A130" s="3"/>
      <c r="B130" s="3" t="s">
        <v>69</v>
      </c>
      <c r="C130" s="112">
        <f>0.000041472</f>
        <v>0.000041472</v>
      </c>
      <c r="D130" s="3" t="s">
        <v>69</v>
      </c>
      <c r="E130" s="113">
        <f t="shared" ref="E130:E132" si="123">$G$1</f>
        <v>0.00002618254545</v>
      </c>
      <c r="F130" s="3" t="s">
        <v>92</v>
      </c>
      <c r="G130" s="16">
        <f>ROUND(0.05*G131,0)</f>
        <v>7</v>
      </c>
      <c r="H130" s="3" t="s">
        <v>93</v>
      </c>
      <c r="I130" s="60">
        <f>I122+7</f>
        <v>58</v>
      </c>
      <c r="J130" s="3" t="s">
        <v>69</v>
      </c>
      <c r="K130" s="113">
        <f t="shared" ref="K130:K132" si="124">$G$1</f>
        <v>0.00002618254545</v>
      </c>
      <c r="L130" s="3" t="s">
        <v>69</v>
      </c>
      <c r="M130" s="113">
        <f t="shared" ref="M130:M132" si="125">$G$1</f>
        <v>0.00002618254545</v>
      </c>
      <c r="N130" s="3" t="s">
        <v>69</v>
      </c>
      <c r="O130" s="113">
        <f t="shared" ref="O130:O132" si="126">$G$1</f>
        <v>0.00002618254545</v>
      </c>
      <c r="P130" s="3" t="s">
        <v>69</v>
      </c>
      <c r="Q130" s="113">
        <f t="shared" ref="Q130:Q132" si="127">$G$1</f>
        <v>0.00002618254545</v>
      </c>
      <c r="R130" s="3" t="s">
        <v>69</v>
      </c>
      <c r="S130" s="113">
        <f t="shared" ref="S130:S132" si="128">$G$1</f>
        <v>0.00002618254545</v>
      </c>
      <c r="T130" s="3" t="s">
        <v>69</v>
      </c>
      <c r="U130" s="113">
        <f t="shared" ref="U130:U132" si="129">$G$1</f>
        <v>0.00002618254545</v>
      </c>
      <c r="V130" s="3" t="s">
        <v>69</v>
      </c>
      <c r="W130" s="113">
        <f t="shared" ref="W130:W132" si="130">$G$1</f>
        <v>0.00002618254545</v>
      </c>
      <c r="X130" s="3" t="s">
        <v>69</v>
      </c>
      <c r="Y130" s="113">
        <f t="shared" ref="Y130:Y132" si="131">$G$1</f>
        <v>0.00002618254545</v>
      </c>
      <c r="Z130" s="3" t="s">
        <v>69</v>
      </c>
      <c r="AA130" s="113">
        <f t="shared" ref="AA130:AA132" si="132">$G$1</f>
        <v>0.00002618254545</v>
      </c>
      <c r="AB130" s="3" t="s">
        <v>69</v>
      </c>
      <c r="AC130" s="113">
        <f t="shared" ref="AC130:AC132" si="133">$G$1</f>
        <v>0.00002618254545</v>
      </c>
    </row>
    <row r="131">
      <c r="A131" s="3"/>
      <c r="B131" s="3" t="s">
        <v>72</v>
      </c>
      <c r="C131" s="112">
        <f>$G$1*((G131-G130)/G130)</f>
        <v>0.0005049490909</v>
      </c>
      <c r="D131" s="3" t="s">
        <v>72</v>
      </c>
      <c r="E131" s="113">
        <f t="shared" si="123"/>
        <v>0.00002618254545</v>
      </c>
      <c r="F131" s="3" t="s">
        <v>73</v>
      </c>
      <c r="G131" s="16">
        <f>200-I130</f>
        <v>142</v>
      </c>
      <c r="H131" s="3" t="s">
        <v>125</v>
      </c>
      <c r="I131" s="125">
        <v>1052.0</v>
      </c>
      <c r="J131" s="3" t="s">
        <v>72</v>
      </c>
      <c r="K131" s="113">
        <f t="shared" si="124"/>
        <v>0.00002618254545</v>
      </c>
      <c r="L131" s="3" t="s">
        <v>72</v>
      </c>
      <c r="M131" s="113">
        <f t="shared" si="125"/>
        <v>0.00002618254545</v>
      </c>
      <c r="N131" s="3" t="s">
        <v>72</v>
      </c>
      <c r="O131" s="113">
        <f t="shared" si="126"/>
        <v>0.00002618254545</v>
      </c>
      <c r="P131" s="3" t="s">
        <v>72</v>
      </c>
      <c r="Q131" s="113">
        <f t="shared" si="127"/>
        <v>0.00002618254545</v>
      </c>
      <c r="R131" s="3" t="s">
        <v>72</v>
      </c>
      <c r="S131" s="113">
        <f t="shared" si="128"/>
        <v>0.00002618254545</v>
      </c>
      <c r="T131" s="3" t="s">
        <v>72</v>
      </c>
      <c r="U131" s="113">
        <f t="shared" si="129"/>
        <v>0.00002618254545</v>
      </c>
      <c r="V131" s="3" t="s">
        <v>72</v>
      </c>
      <c r="W131" s="113">
        <f t="shared" si="130"/>
        <v>0.00002618254545</v>
      </c>
      <c r="X131" s="3" t="s">
        <v>72</v>
      </c>
      <c r="Y131" s="113">
        <f t="shared" si="131"/>
        <v>0.00002618254545</v>
      </c>
      <c r="Z131" s="3" t="s">
        <v>72</v>
      </c>
      <c r="AA131" s="113">
        <f t="shared" si="132"/>
        <v>0.00002618254545</v>
      </c>
      <c r="AB131" s="3" t="s">
        <v>72</v>
      </c>
      <c r="AC131" s="113">
        <f t="shared" si="133"/>
        <v>0.00002618254545</v>
      </c>
    </row>
    <row r="132">
      <c r="A132" s="3"/>
      <c r="B132" s="3" t="s">
        <v>74</v>
      </c>
      <c r="C132" s="112">
        <f>$G$1*((G131-G130)/G130)</f>
        <v>0.0005049490909</v>
      </c>
      <c r="D132" s="3" t="s">
        <v>74</v>
      </c>
      <c r="E132" s="113">
        <f t="shared" si="123"/>
        <v>0.00002618254545</v>
      </c>
      <c r="F132" s="3"/>
      <c r="G132" s="3"/>
      <c r="H132" s="3" t="s">
        <v>126</v>
      </c>
      <c r="I132" s="60">
        <f>C128-(sum(C126:C127)*I131)</f>
        <v>-0.000386896</v>
      </c>
      <c r="J132" s="3" t="s">
        <v>74</v>
      </c>
      <c r="K132" s="113">
        <f t="shared" si="124"/>
        <v>0.00002618254545</v>
      </c>
      <c r="L132" s="3" t="s">
        <v>74</v>
      </c>
      <c r="M132" s="113">
        <f t="shared" si="125"/>
        <v>0.00002618254545</v>
      </c>
      <c r="N132" s="3" t="s">
        <v>74</v>
      </c>
      <c r="O132" s="113">
        <f t="shared" si="126"/>
        <v>0.00002618254545</v>
      </c>
      <c r="P132" s="3" t="s">
        <v>74</v>
      </c>
      <c r="Q132" s="113">
        <f t="shared" si="127"/>
        <v>0.00002618254545</v>
      </c>
      <c r="R132" s="3" t="s">
        <v>74</v>
      </c>
      <c r="S132" s="113">
        <f t="shared" si="128"/>
        <v>0.00002618254545</v>
      </c>
      <c r="T132" s="3" t="s">
        <v>74</v>
      </c>
      <c r="U132" s="113">
        <f t="shared" si="129"/>
        <v>0.00002618254545</v>
      </c>
      <c r="V132" s="3" t="s">
        <v>74</v>
      </c>
      <c r="W132" s="113">
        <f t="shared" si="130"/>
        <v>0.00002618254545</v>
      </c>
      <c r="X132" s="3" t="s">
        <v>74</v>
      </c>
      <c r="Y132" s="113">
        <f t="shared" si="131"/>
        <v>0.00002618254545</v>
      </c>
      <c r="Z132" s="3" t="s">
        <v>74</v>
      </c>
      <c r="AA132" s="113">
        <f t="shared" si="132"/>
        <v>0.00002618254545</v>
      </c>
      <c r="AB132" s="3" t="s">
        <v>74</v>
      </c>
      <c r="AC132" s="113">
        <f t="shared" si="133"/>
        <v>0.00002618254545</v>
      </c>
    </row>
    <row r="133">
      <c r="A133" s="3"/>
      <c r="B133" s="61" t="s">
        <v>77</v>
      </c>
      <c r="C133" s="115">
        <f>(E128-(E126*I131))-sum(C130:C132)</f>
        <v>0.8071353018</v>
      </c>
      <c r="D133" s="61" t="s">
        <v>77</v>
      </c>
      <c r="E133" s="109">
        <f>E128-(sum(E126*I131))-sum(E130:E132)</f>
        <v>0.8081081244</v>
      </c>
      <c r="F133" s="53" t="s">
        <v>95</v>
      </c>
      <c r="G133" s="80">
        <f>ROUND(G131/G130,0)</f>
        <v>20</v>
      </c>
      <c r="H133" s="3"/>
      <c r="I133" s="3"/>
      <c r="J133" s="61" t="s">
        <v>77</v>
      </c>
      <c r="K133" s="109">
        <f>K125-(K126*$I131)-sum(K130:K132)</f>
        <v>0.8066448249</v>
      </c>
      <c r="L133" s="61" t="s">
        <v>77</v>
      </c>
      <c r="M133" s="109">
        <f>M125-(M126*$I131)-sum(M130:M132)</f>
        <v>0.8066369702</v>
      </c>
      <c r="N133" s="61" t="s">
        <v>77</v>
      </c>
      <c r="O133" s="109">
        <f>O125-(O126*$I131)-sum(O130:O132)</f>
        <v>0.8066291154</v>
      </c>
      <c r="P133" s="61" t="s">
        <v>77</v>
      </c>
      <c r="Q133" s="109">
        <f>Q125-(Q126*$I131)-sum(Q130:Q132)</f>
        <v>0.8066212607</v>
      </c>
      <c r="R133" s="61" t="s">
        <v>77</v>
      </c>
      <c r="S133" s="109">
        <f>S125-(S126*$I131)-sum(S130:S132)</f>
        <v>0.8066133995</v>
      </c>
      <c r="T133" s="61" t="s">
        <v>77</v>
      </c>
      <c r="U133" s="109">
        <f>U125-(U126*$I131)-sum(U130:U132)</f>
        <v>0.8066055447</v>
      </c>
      <c r="V133" s="61" t="s">
        <v>77</v>
      </c>
      <c r="W133" s="109">
        <f>W125-(W126*$I131)-sum(W130:W132)</f>
        <v>0.80659769</v>
      </c>
      <c r="X133" s="61" t="s">
        <v>77</v>
      </c>
      <c r="Y133" s="109">
        <f>Y125-(Y126*$I131)-sum(Y130:Y132)</f>
        <v>0.8065898352</v>
      </c>
      <c r="Z133" s="61" t="s">
        <v>77</v>
      </c>
      <c r="AA133" s="109">
        <f>AA125-(AA126*$I131)-sum(AA130:AA132)</f>
        <v>0.8046569001</v>
      </c>
      <c r="AB133" s="61" t="s">
        <v>77</v>
      </c>
      <c r="AC133" s="109">
        <f>AC125-(AC126*$I131)-sum(AC130:AC132)</f>
        <v>0.806825058</v>
      </c>
    </row>
    <row r="134">
      <c r="A134" s="49">
        <f>I131+A126</f>
        <v>7263</v>
      </c>
      <c r="B134" s="3" t="s">
        <v>80</v>
      </c>
      <c r="C134" s="112">
        <f>$G$1*((G131-G130)/G130)</f>
        <v>0.0005049490909</v>
      </c>
      <c r="D134" s="3" t="s">
        <v>115</v>
      </c>
      <c r="E134" s="112">
        <f>$G$1</f>
        <v>0.00002618254545</v>
      </c>
      <c r="F134" s="3"/>
      <c r="G134" s="3"/>
      <c r="H134" s="3"/>
      <c r="I134" s="3"/>
      <c r="J134" s="3" t="s">
        <v>115</v>
      </c>
      <c r="K134" s="112">
        <f>$G$1</f>
        <v>0.00002618254545</v>
      </c>
      <c r="L134" s="3" t="s">
        <v>115</v>
      </c>
      <c r="M134" s="112">
        <f>$G$1</f>
        <v>0.00002618254545</v>
      </c>
      <c r="N134" s="3" t="s">
        <v>115</v>
      </c>
      <c r="O134" s="112">
        <f>$G$1</f>
        <v>0.00002618254545</v>
      </c>
      <c r="P134" s="3" t="s">
        <v>115</v>
      </c>
      <c r="Q134" s="112">
        <f>$G$1</f>
        <v>0.00002618254545</v>
      </c>
      <c r="R134" s="3" t="s">
        <v>115</v>
      </c>
      <c r="S134" s="112">
        <f>$G$1</f>
        <v>0.00002618254545</v>
      </c>
      <c r="T134" s="3" t="s">
        <v>115</v>
      </c>
      <c r="U134" s="112">
        <f>$G$1</f>
        <v>0.00002618254545</v>
      </c>
      <c r="V134" s="3" t="s">
        <v>115</v>
      </c>
      <c r="W134" s="112">
        <f>$G$1</f>
        <v>0.00002618254545</v>
      </c>
      <c r="X134" s="3" t="s">
        <v>115</v>
      </c>
      <c r="Y134" s="112">
        <f>$G$1</f>
        <v>0.00002618254545</v>
      </c>
      <c r="Z134" s="3" t="s">
        <v>115</v>
      </c>
      <c r="AA134" s="112">
        <f>$G$1</f>
        <v>0.00002618254545</v>
      </c>
      <c r="AB134" s="3" t="s">
        <v>115</v>
      </c>
      <c r="AC134" s="112">
        <f>$G$1</f>
        <v>0.00002618254545</v>
      </c>
    </row>
    <row r="135">
      <c r="A135" s="3"/>
      <c r="B135" s="3" t="s">
        <v>116</v>
      </c>
      <c r="C135" s="116">
        <f>$G$1*10+((128*5E-11)*(G133-1))</f>
        <v>0.0002619470545</v>
      </c>
      <c r="D135" s="3"/>
      <c r="E135" s="3"/>
      <c r="F135" s="3"/>
      <c r="G135" s="3"/>
      <c r="H135" s="3"/>
      <c r="I135" s="3"/>
      <c r="J135" s="3"/>
      <c r="K135" s="3"/>
      <c r="L135" s="3"/>
      <c r="M135" s="3"/>
      <c r="N135" s="3"/>
      <c r="O135" s="3"/>
      <c r="P135" s="3"/>
      <c r="Q135" s="3"/>
      <c r="R135" s="3"/>
      <c r="S135" s="3"/>
      <c r="T135" s="3"/>
      <c r="U135" s="3"/>
      <c r="V135" s="3"/>
      <c r="W135" s="3"/>
      <c r="X135" s="3"/>
      <c r="Y135" s="3"/>
      <c r="Z135" s="3"/>
      <c r="AA135" s="3"/>
      <c r="AB135" s="3"/>
      <c r="AC135" s="3"/>
    </row>
    <row r="136">
      <c r="A136" s="3"/>
      <c r="B136" s="61" t="s">
        <v>77</v>
      </c>
      <c r="C136" s="49">
        <f>C133-(sum(C134:C135))</f>
        <v>0.8063684057</v>
      </c>
      <c r="D136" s="61" t="s">
        <v>77</v>
      </c>
      <c r="E136" s="49">
        <f>E133-E134</f>
        <v>0.8080819418</v>
      </c>
      <c r="F136" s="3"/>
      <c r="G136" s="3"/>
      <c r="H136" s="3"/>
      <c r="I136" s="3"/>
      <c r="J136" s="61" t="s">
        <v>77</v>
      </c>
      <c r="K136" s="49">
        <f>K133-K134</f>
        <v>0.8066186424</v>
      </c>
      <c r="L136" s="61" t="s">
        <v>77</v>
      </c>
      <c r="M136" s="49">
        <f>M133-M134</f>
        <v>0.8066107876</v>
      </c>
      <c r="N136" s="61" t="s">
        <v>77</v>
      </c>
      <c r="O136" s="49">
        <f>O133-O134</f>
        <v>0.8066029329</v>
      </c>
      <c r="P136" s="61" t="s">
        <v>77</v>
      </c>
      <c r="Q136" s="49">
        <f>Q133-Q134</f>
        <v>0.8065950781</v>
      </c>
      <c r="R136" s="61" t="s">
        <v>77</v>
      </c>
      <c r="S136" s="49">
        <f>S133-S134</f>
        <v>0.8065872169</v>
      </c>
      <c r="T136" s="61" t="s">
        <v>77</v>
      </c>
      <c r="U136" s="49">
        <f>U133-U134</f>
        <v>0.8065793622</v>
      </c>
      <c r="V136" s="61" t="s">
        <v>77</v>
      </c>
      <c r="W136" s="49">
        <f>W133-W134</f>
        <v>0.8065715074</v>
      </c>
      <c r="X136" s="61" t="s">
        <v>77</v>
      </c>
      <c r="Y136" s="49">
        <f>Y133-Y134</f>
        <v>0.8065636527</v>
      </c>
      <c r="Z136" s="61" t="s">
        <v>77</v>
      </c>
      <c r="AA136" s="49">
        <f>AA133-AA134</f>
        <v>0.8046307175</v>
      </c>
      <c r="AB136" s="61" t="s">
        <v>77</v>
      </c>
      <c r="AC136" s="49">
        <f>AC133-AC134</f>
        <v>0.8067988755</v>
      </c>
    </row>
    <row r="137">
      <c r="A137" s="3"/>
      <c r="B137" s="3"/>
      <c r="C137" s="67"/>
      <c r="D137" s="3"/>
      <c r="E137" s="3"/>
      <c r="F137" s="53"/>
      <c r="G137" s="53"/>
      <c r="H137" s="3"/>
      <c r="I137" s="3"/>
      <c r="J137" s="61" t="s">
        <v>122</v>
      </c>
      <c r="K137" s="3"/>
      <c r="L137" s="61" t="s">
        <v>121</v>
      </c>
      <c r="M137" s="3"/>
      <c r="N137" s="61" t="s">
        <v>112</v>
      </c>
      <c r="O137" s="3"/>
      <c r="P137" s="61" t="s">
        <v>111</v>
      </c>
      <c r="Q137" s="3"/>
      <c r="R137" s="61" t="s">
        <v>110</v>
      </c>
      <c r="S137" s="3"/>
      <c r="T137" s="61" t="s">
        <v>109</v>
      </c>
      <c r="U137" s="3"/>
      <c r="V137" s="61" t="s">
        <v>108</v>
      </c>
      <c r="W137" s="3"/>
      <c r="X137" s="61" t="s">
        <v>107</v>
      </c>
      <c r="Y137" s="3"/>
      <c r="Z137" s="61" t="s">
        <v>105</v>
      </c>
      <c r="AA137" s="3"/>
      <c r="AB137" s="61" t="s">
        <v>84</v>
      </c>
      <c r="AC137" s="3"/>
    </row>
    <row r="138">
      <c r="A138" s="3"/>
      <c r="B138" s="3" t="s">
        <v>69</v>
      </c>
      <c r="C138" s="112">
        <f>0.000041472</f>
        <v>0.000041472</v>
      </c>
      <c r="D138" s="3" t="s">
        <v>69</v>
      </c>
      <c r="E138" s="113">
        <f t="shared" ref="E138:E140" si="134">$G$1</f>
        <v>0.00002618254545</v>
      </c>
      <c r="F138" s="3" t="s">
        <v>92</v>
      </c>
      <c r="G138" s="16">
        <f>ROUND(0.05*G139,0)</f>
        <v>7</v>
      </c>
      <c r="H138" s="3" t="s">
        <v>93</v>
      </c>
      <c r="I138" s="60">
        <f>I130+7</f>
        <v>65</v>
      </c>
      <c r="J138" s="3" t="s">
        <v>69</v>
      </c>
      <c r="K138" s="113">
        <f t="shared" ref="K138:K140" si="135">$G$1</f>
        <v>0.00002618254545</v>
      </c>
      <c r="L138" s="3" t="s">
        <v>69</v>
      </c>
      <c r="M138" s="113">
        <f t="shared" ref="M138:M140" si="136">$G$1</f>
        <v>0.00002618254545</v>
      </c>
      <c r="N138" s="3" t="s">
        <v>69</v>
      </c>
      <c r="O138" s="113">
        <f t="shared" ref="O138:O140" si="137">$G$1</f>
        <v>0.00002618254545</v>
      </c>
      <c r="P138" s="3" t="s">
        <v>69</v>
      </c>
      <c r="Q138" s="113">
        <f t="shared" ref="Q138:Q140" si="138">$G$1</f>
        <v>0.00002618254545</v>
      </c>
      <c r="R138" s="3" t="s">
        <v>69</v>
      </c>
      <c r="S138" s="113">
        <f t="shared" ref="S138:S140" si="139">$G$1</f>
        <v>0.00002618254545</v>
      </c>
      <c r="T138" s="3" t="s">
        <v>69</v>
      </c>
      <c r="U138" s="113">
        <f t="shared" ref="U138:U140" si="140">$G$1</f>
        <v>0.00002618254545</v>
      </c>
      <c r="V138" s="3" t="s">
        <v>69</v>
      </c>
      <c r="W138" s="113">
        <f t="shared" ref="W138:W140" si="141">$G$1</f>
        <v>0.00002618254545</v>
      </c>
      <c r="X138" s="3" t="s">
        <v>69</v>
      </c>
      <c r="Y138" s="113">
        <f t="shared" ref="Y138:Y140" si="142">$G$1</f>
        <v>0.00002618254545</v>
      </c>
      <c r="Z138" s="3" t="s">
        <v>69</v>
      </c>
      <c r="AA138" s="113">
        <f t="shared" ref="AA138:AA140" si="143">$G$1</f>
        <v>0.00002618254545</v>
      </c>
      <c r="AB138" s="3" t="s">
        <v>69</v>
      </c>
      <c r="AC138" s="113">
        <f t="shared" ref="AC138:AC140" si="144">$G$1</f>
        <v>0.00002618254545</v>
      </c>
    </row>
    <row r="139">
      <c r="A139" s="3"/>
      <c r="B139" s="3" t="s">
        <v>72</v>
      </c>
      <c r="C139" s="112">
        <f>$G$1*((G139-G138)/G138)</f>
        <v>0.0004787665455</v>
      </c>
      <c r="D139" s="3" t="s">
        <v>72</v>
      </c>
      <c r="E139" s="113">
        <f t="shared" si="134"/>
        <v>0.00002618254545</v>
      </c>
      <c r="F139" s="3" t="s">
        <v>73</v>
      </c>
      <c r="G139" s="16">
        <f>200-I138</f>
        <v>135</v>
      </c>
      <c r="H139" s="3" t="s">
        <v>125</v>
      </c>
      <c r="I139" s="125">
        <v>1052.0</v>
      </c>
      <c r="J139" s="3" t="s">
        <v>72</v>
      </c>
      <c r="K139" s="113">
        <f t="shared" si="135"/>
        <v>0.00002618254545</v>
      </c>
      <c r="L139" s="3" t="s">
        <v>72</v>
      </c>
      <c r="M139" s="113">
        <f t="shared" si="136"/>
        <v>0.00002618254545</v>
      </c>
      <c r="N139" s="3" t="s">
        <v>72</v>
      </c>
      <c r="O139" s="113">
        <f t="shared" si="137"/>
        <v>0.00002618254545</v>
      </c>
      <c r="P139" s="3" t="s">
        <v>72</v>
      </c>
      <c r="Q139" s="113">
        <f t="shared" si="138"/>
        <v>0.00002618254545</v>
      </c>
      <c r="R139" s="3" t="s">
        <v>72</v>
      </c>
      <c r="S139" s="113">
        <f t="shared" si="139"/>
        <v>0.00002618254545</v>
      </c>
      <c r="T139" s="3" t="s">
        <v>72</v>
      </c>
      <c r="U139" s="113">
        <f t="shared" si="140"/>
        <v>0.00002618254545</v>
      </c>
      <c r="V139" s="3" t="s">
        <v>72</v>
      </c>
      <c r="W139" s="113">
        <f t="shared" si="141"/>
        <v>0.00002618254545</v>
      </c>
      <c r="X139" s="3" t="s">
        <v>72</v>
      </c>
      <c r="Y139" s="113">
        <f t="shared" si="142"/>
        <v>0.00002618254545</v>
      </c>
      <c r="Z139" s="3" t="s">
        <v>72</v>
      </c>
      <c r="AA139" s="113">
        <f t="shared" si="143"/>
        <v>0.00002618254545</v>
      </c>
      <c r="AB139" s="3" t="s">
        <v>72</v>
      </c>
      <c r="AC139" s="113">
        <f t="shared" si="144"/>
        <v>0.00002618254545</v>
      </c>
    </row>
    <row r="140">
      <c r="A140" s="3"/>
      <c r="B140" s="3" t="s">
        <v>74</v>
      </c>
      <c r="C140" s="112">
        <f>$G$1*((G139-G138)/G138)</f>
        <v>0.0004787665455</v>
      </c>
      <c r="D140" s="3" t="s">
        <v>74</v>
      </c>
      <c r="E140" s="113">
        <f t="shared" si="134"/>
        <v>0.00002618254545</v>
      </c>
      <c r="F140" s="3"/>
      <c r="G140" s="3"/>
      <c r="H140" s="3" t="s">
        <v>126</v>
      </c>
      <c r="I140" s="60">
        <f>C136-(sum(C134:C135)*I139)</f>
        <v>-0.0004063393455</v>
      </c>
      <c r="J140" s="3" t="s">
        <v>74</v>
      </c>
      <c r="K140" s="113">
        <f t="shared" si="135"/>
        <v>0.00002618254545</v>
      </c>
      <c r="L140" s="3" t="s">
        <v>74</v>
      </c>
      <c r="M140" s="113">
        <f t="shared" si="136"/>
        <v>0.00002618254545</v>
      </c>
      <c r="N140" s="3" t="s">
        <v>74</v>
      </c>
      <c r="O140" s="113">
        <f t="shared" si="137"/>
        <v>0.00002618254545</v>
      </c>
      <c r="P140" s="3" t="s">
        <v>74</v>
      </c>
      <c r="Q140" s="113">
        <f t="shared" si="138"/>
        <v>0.00002618254545</v>
      </c>
      <c r="R140" s="3" t="s">
        <v>74</v>
      </c>
      <c r="S140" s="113">
        <f t="shared" si="139"/>
        <v>0.00002618254545</v>
      </c>
      <c r="T140" s="3" t="s">
        <v>74</v>
      </c>
      <c r="U140" s="113">
        <f t="shared" si="140"/>
        <v>0.00002618254545</v>
      </c>
      <c r="V140" s="3" t="s">
        <v>74</v>
      </c>
      <c r="W140" s="113">
        <f t="shared" si="141"/>
        <v>0.00002618254545</v>
      </c>
      <c r="X140" s="3" t="s">
        <v>74</v>
      </c>
      <c r="Y140" s="113">
        <f t="shared" si="142"/>
        <v>0.00002618254545</v>
      </c>
      <c r="Z140" s="3" t="s">
        <v>74</v>
      </c>
      <c r="AA140" s="113">
        <f t="shared" si="143"/>
        <v>0.00002618254545</v>
      </c>
      <c r="AB140" s="3" t="s">
        <v>74</v>
      </c>
      <c r="AC140" s="113">
        <f t="shared" si="144"/>
        <v>0.00002618254545</v>
      </c>
    </row>
    <row r="141">
      <c r="A141" s="3"/>
      <c r="B141" s="61" t="s">
        <v>77</v>
      </c>
      <c r="C141" s="115">
        <f>(E136-(E134*I139))-sum(C138:C140)</f>
        <v>0.7795388989</v>
      </c>
      <c r="D141" s="61" t="s">
        <v>77</v>
      </c>
      <c r="E141" s="109">
        <f>E136-(sum(E134*I139))-sum(E138:E140)</f>
        <v>0.7804593564</v>
      </c>
      <c r="F141" s="53" t="s">
        <v>95</v>
      </c>
      <c r="G141" s="80">
        <f>ROUND(G139/G138,0)</f>
        <v>19</v>
      </c>
      <c r="H141" s="3"/>
      <c r="I141" s="3"/>
      <c r="J141" s="61" t="s">
        <v>77</v>
      </c>
      <c r="K141" s="109">
        <f>K133-(K134*$I139)-sum(K138:K140)</f>
        <v>0.7790222395</v>
      </c>
      <c r="L141" s="61" t="s">
        <v>77</v>
      </c>
      <c r="M141" s="109">
        <f>M133-(M134*$I139)-sum(M138:M140)</f>
        <v>0.7790143847</v>
      </c>
      <c r="N141" s="61" t="s">
        <v>77</v>
      </c>
      <c r="O141" s="109">
        <f>O133-(O134*$I139)-sum(O138:O140)</f>
        <v>0.77900653</v>
      </c>
      <c r="P141" s="61" t="s">
        <v>77</v>
      </c>
      <c r="Q141" s="109">
        <f>Q133-(Q134*$I139)-sum(Q138:Q140)</f>
        <v>0.7789986752</v>
      </c>
      <c r="R141" s="61" t="s">
        <v>77</v>
      </c>
      <c r="S141" s="109">
        <f>S133-(S134*$I139)-sum(S138:S140)</f>
        <v>0.778990814</v>
      </c>
      <c r="T141" s="61" t="s">
        <v>77</v>
      </c>
      <c r="U141" s="109">
        <f>U133-(U134*$I139)-sum(U138:U140)</f>
        <v>0.7789829593</v>
      </c>
      <c r="V141" s="61" t="s">
        <v>77</v>
      </c>
      <c r="W141" s="109">
        <f>W133-(W134*$I139)-sum(W138:W140)</f>
        <v>0.7789751045</v>
      </c>
      <c r="X141" s="61" t="s">
        <v>77</v>
      </c>
      <c r="Y141" s="109">
        <f>Y133-(Y134*$I139)-sum(Y138:Y140)</f>
        <v>0.7789672497</v>
      </c>
      <c r="Z141" s="61" t="s">
        <v>77</v>
      </c>
      <c r="AA141" s="109">
        <f>AA133-(AA134*$I139)-sum(AA138:AA140)</f>
        <v>0.7770343146</v>
      </c>
      <c r="AB141" s="61" t="s">
        <v>77</v>
      </c>
      <c r="AC141" s="109">
        <f>AC133-(AC134*$I139)-sum(AC138:AC140)</f>
        <v>0.7792024726</v>
      </c>
    </row>
    <row r="142">
      <c r="A142" s="49">
        <f>I139+A134</f>
        <v>8315</v>
      </c>
      <c r="B142" s="3" t="s">
        <v>80</v>
      </c>
      <c r="C142" s="112">
        <f>$G$1*((G139-G138)/G138)</f>
        <v>0.0004787665455</v>
      </c>
      <c r="D142" s="3" t="s">
        <v>115</v>
      </c>
      <c r="E142" s="112">
        <f>$G$1</f>
        <v>0.00002618254545</v>
      </c>
      <c r="F142" s="3"/>
      <c r="G142" s="3"/>
      <c r="H142" s="3"/>
      <c r="I142" s="3"/>
      <c r="J142" s="3" t="s">
        <v>115</v>
      </c>
      <c r="K142" s="112">
        <f>$G$1</f>
        <v>0.00002618254545</v>
      </c>
      <c r="L142" s="3" t="s">
        <v>115</v>
      </c>
      <c r="M142" s="112">
        <f>$G$1</f>
        <v>0.00002618254545</v>
      </c>
      <c r="N142" s="3" t="s">
        <v>115</v>
      </c>
      <c r="O142" s="112">
        <f>$G$1</f>
        <v>0.00002618254545</v>
      </c>
      <c r="P142" s="3" t="s">
        <v>115</v>
      </c>
      <c r="Q142" s="112">
        <f>$G$1</f>
        <v>0.00002618254545</v>
      </c>
      <c r="R142" s="3" t="s">
        <v>115</v>
      </c>
      <c r="S142" s="112">
        <f>$G$1</f>
        <v>0.00002618254545</v>
      </c>
      <c r="T142" s="3" t="s">
        <v>115</v>
      </c>
      <c r="U142" s="112">
        <f>$G$1</f>
        <v>0.00002618254545</v>
      </c>
      <c r="V142" s="3" t="s">
        <v>115</v>
      </c>
      <c r="W142" s="112">
        <f>$G$1</f>
        <v>0.00002618254545</v>
      </c>
      <c r="X142" s="3" t="s">
        <v>115</v>
      </c>
      <c r="Y142" s="112">
        <f>$G$1</f>
        <v>0.00002618254545</v>
      </c>
      <c r="Z142" s="3" t="s">
        <v>115</v>
      </c>
      <c r="AA142" s="112">
        <f>$G$1</f>
        <v>0.00002618254545</v>
      </c>
      <c r="AB142" s="3" t="s">
        <v>115</v>
      </c>
      <c r="AC142" s="112">
        <f>$G$1</f>
        <v>0.00002618254545</v>
      </c>
    </row>
    <row r="143">
      <c r="A143" s="3"/>
      <c r="B143" s="3" t="s">
        <v>116</v>
      </c>
      <c r="C143" s="116">
        <f>$G$1*10+((128*5E-11)*(G141-1))</f>
        <v>0.0002619406545</v>
      </c>
      <c r="D143" s="3"/>
      <c r="E143" s="3"/>
      <c r="F143" s="3"/>
      <c r="G143" s="3"/>
      <c r="H143" s="3"/>
      <c r="I143" s="3"/>
      <c r="J143" s="3"/>
      <c r="K143" s="3"/>
      <c r="L143" s="3"/>
      <c r="M143" s="3"/>
      <c r="N143" s="3"/>
      <c r="O143" s="3"/>
      <c r="P143" s="3"/>
      <c r="Q143" s="3"/>
      <c r="R143" s="3"/>
      <c r="S143" s="3"/>
      <c r="T143" s="3"/>
      <c r="U143" s="3"/>
      <c r="V143" s="3"/>
      <c r="W143" s="3"/>
      <c r="X143" s="3"/>
      <c r="Y143" s="3"/>
      <c r="Z143" s="3"/>
      <c r="AA143" s="3"/>
      <c r="AB143" s="3"/>
      <c r="AC143" s="3"/>
    </row>
    <row r="144">
      <c r="A144" s="3"/>
      <c r="B144" s="61" t="s">
        <v>77</v>
      </c>
      <c r="C144" s="49">
        <f>C141-(sum(C142:C143))</f>
        <v>0.7787981917</v>
      </c>
      <c r="D144" s="61" t="s">
        <v>77</v>
      </c>
      <c r="E144" s="49">
        <f>E141-E142</f>
        <v>0.7804331738</v>
      </c>
      <c r="F144" s="3"/>
      <c r="G144" s="3"/>
      <c r="H144" s="3"/>
      <c r="I144" s="3"/>
      <c r="J144" s="61" t="s">
        <v>77</v>
      </c>
      <c r="K144" s="49">
        <f>K141-K142</f>
        <v>0.7789960569</v>
      </c>
      <c r="L144" s="61" t="s">
        <v>77</v>
      </c>
      <c r="M144" s="49">
        <f>M141-M142</f>
        <v>0.7789882022</v>
      </c>
      <c r="N144" s="61" t="s">
        <v>77</v>
      </c>
      <c r="O144" s="49">
        <f>O141-O142</f>
        <v>0.7789803474</v>
      </c>
      <c r="P144" s="61" t="s">
        <v>77</v>
      </c>
      <c r="Q144" s="49">
        <f>Q141-Q142</f>
        <v>0.7789724927</v>
      </c>
      <c r="R144" s="61" t="s">
        <v>77</v>
      </c>
      <c r="S144" s="49">
        <f>S141-S142</f>
        <v>0.7789646315</v>
      </c>
      <c r="T144" s="61" t="s">
        <v>77</v>
      </c>
      <c r="U144" s="49">
        <f>U141-U142</f>
        <v>0.7789567767</v>
      </c>
      <c r="V144" s="61" t="s">
        <v>77</v>
      </c>
      <c r="W144" s="49">
        <f>W141-W142</f>
        <v>0.778948922</v>
      </c>
      <c r="X144" s="61" t="s">
        <v>77</v>
      </c>
      <c r="Y144" s="49">
        <f>Y141-Y142</f>
        <v>0.7789410672</v>
      </c>
      <c r="Z144" s="61" t="s">
        <v>77</v>
      </c>
      <c r="AA144" s="49">
        <f>AA141-AA142</f>
        <v>0.7770081321</v>
      </c>
      <c r="AB144" s="61" t="s">
        <v>77</v>
      </c>
      <c r="AC144" s="49">
        <f>AC141-AC142</f>
        <v>0.77917629</v>
      </c>
    </row>
    <row r="145">
      <c r="A145" s="3"/>
      <c r="B145" s="3"/>
      <c r="C145" s="67"/>
      <c r="D145" s="3"/>
      <c r="E145" s="3"/>
      <c r="F145" s="53"/>
      <c r="G145" s="53"/>
      <c r="H145" s="3"/>
      <c r="I145" s="3"/>
      <c r="J145" s="61" t="s">
        <v>122</v>
      </c>
      <c r="K145" s="3"/>
      <c r="L145" s="61" t="s">
        <v>121</v>
      </c>
      <c r="M145" s="3"/>
      <c r="N145" s="61" t="s">
        <v>112</v>
      </c>
      <c r="O145" s="3"/>
      <c r="P145" s="61" t="s">
        <v>111</v>
      </c>
      <c r="Q145" s="3"/>
      <c r="R145" s="61" t="s">
        <v>110</v>
      </c>
      <c r="S145" s="3"/>
      <c r="T145" s="61" t="s">
        <v>109</v>
      </c>
      <c r="U145" s="3"/>
      <c r="V145" s="61" t="s">
        <v>108</v>
      </c>
      <c r="W145" s="3"/>
      <c r="X145" s="61" t="s">
        <v>107</v>
      </c>
      <c r="Y145" s="3"/>
      <c r="Z145" s="61" t="s">
        <v>105</v>
      </c>
      <c r="AA145" s="3"/>
      <c r="AB145" s="61" t="s">
        <v>84</v>
      </c>
      <c r="AC145" s="3"/>
    </row>
    <row r="146">
      <c r="A146" s="3"/>
      <c r="B146" s="3" t="s">
        <v>69</v>
      </c>
      <c r="C146" s="112">
        <f>0.000041472</f>
        <v>0.000041472</v>
      </c>
      <c r="D146" s="3" t="s">
        <v>69</v>
      </c>
      <c r="E146" s="113">
        <f t="shared" ref="E146:E148" si="145">$G$1</f>
        <v>0.00002618254545</v>
      </c>
      <c r="F146" s="3" t="s">
        <v>92</v>
      </c>
      <c r="G146" s="16">
        <f>ROUND(0.05*G147,0)</f>
        <v>6</v>
      </c>
      <c r="H146" s="3" t="s">
        <v>93</v>
      </c>
      <c r="I146" s="60">
        <f>I138+6</f>
        <v>71</v>
      </c>
      <c r="J146" s="3" t="s">
        <v>69</v>
      </c>
      <c r="K146" s="113">
        <f t="shared" ref="K146:K148" si="146">$G$1</f>
        <v>0.00002618254545</v>
      </c>
      <c r="L146" s="3" t="s">
        <v>69</v>
      </c>
      <c r="M146" s="113">
        <f t="shared" ref="M146:M148" si="147">$G$1</f>
        <v>0.00002618254545</v>
      </c>
      <c r="N146" s="3" t="s">
        <v>69</v>
      </c>
      <c r="O146" s="113">
        <f t="shared" ref="O146:O148" si="148">$G$1</f>
        <v>0.00002618254545</v>
      </c>
      <c r="P146" s="3" t="s">
        <v>69</v>
      </c>
      <c r="Q146" s="113">
        <f t="shared" ref="Q146:Q148" si="149">$G$1</f>
        <v>0.00002618254545</v>
      </c>
      <c r="R146" s="3" t="s">
        <v>69</v>
      </c>
      <c r="S146" s="113">
        <f t="shared" ref="S146:S148" si="150">$G$1</f>
        <v>0.00002618254545</v>
      </c>
      <c r="T146" s="3" t="s">
        <v>69</v>
      </c>
      <c r="U146" s="113">
        <f t="shared" ref="U146:U148" si="151">$G$1</f>
        <v>0.00002618254545</v>
      </c>
      <c r="V146" s="3" t="s">
        <v>69</v>
      </c>
      <c r="W146" s="113">
        <f t="shared" ref="W146:W148" si="152">$G$1</f>
        <v>0.00002618254545</v>
      </c>
      <c r="X146" s="3" t="s">
        <v>69</v>
      </c>
      <c r="Y146" s="113">
        <f t="shared" ref="Y146:Y148" si="153">$G$1</f>
        <v>0.00002618254545</v>
      </c>
      <c r="Z146" s="3" t="s">
        <v>69</v>
      </c>
      <c r="AA146" s="113">
        <f t="shared" ref="AA146:AA148" si="154">$G$1</f>
        <v>0.00002618254545</v>
      </c>
      <c r="AB146" s="3" t="s">
        <v>69</v>
      </c>
      <c r="AC146" s="113">
        <f t="shared" ref="AC146:AC148" si="155">$G$1</f>
        <v>0.00002618254545</v>
      </c>
    </row>
    <row r="147">
      <c r="A147" s="3"/>
      <c r="B147" s="3" t="s">
        <v>72</v>
      </c>
      <c r="C147" s="112">
        <f>$G$1*((G147-G146)/G146)</f>
        <v>0.0005367421818</v>
      </c>
      <c r="D147" s="3" t="s">
        <v>72</v>
      </c>
      <c r="E147" s="113">
        <f t="shared" si="145"/>
        <v>0.00002618254545</v>
      </c>
      <c r="F147" s="3" t="s">
        <v>73</v>
      </c>
      <c r="G147" s="16">
        <f>200-I146</f>
        <v>129</v>
      </c>
      <c r="H147" s="3" t="s">
        <v>125</v>
      </c>
      <c r="I147" s="125">
        <v>1052.0</v>
      </c>
      <c r="J147" s="3" t="s">
        <v>72</v>
      </c>
      <c r="K147" s="113">
        <f t="shared" si="146"/>
        <v>0.00002618254545</v>
      </c>
      <c r="L147" s="3" t="s">
        <v>72</v>
      </c>
      <c r="M147" s="113">
        <f t="shared" si="147"/>
        <v>0.00002618254545</v>
      </c>
      <c r="N147" s="3" t="s">
        <v>72</v>
      </c>
      <c r="O147" s="113">
        <f t="shared" si="148"/>
        <v>0.00002618254545</v>
      </c>
      <c r="P147" s="3" t="s">
        <v>72</v>
      </c>
      <c r="Q147" s="113">
        <f t="shared" si="149"/>
        <v>0.00002618254545</v>
      </c>
      <c r="R147" s="3" t="s">
        <v>72</v>
      </c>
      <c r="S147" s="113">
        <f t="shared" si="150"/>
        <v>0.00002618254545</v>
      </c>
      <c r="T147" s="3" t="s">
        <v>72</v>
      </c>
      <c r="U147" s="113">
        <f t="shared" si="151"/>
        <v>0.00002618254545</v>
      </c>
      <c r="V147" s="3" t="s">
        <v>72</v>
      </c>
      <c r="W147" s="113">
        <f t="shared" si="152"/>
        <v>0.00002618254545</v>
      </c>
      <c r="X147" s="3" t="s">
        <v>72</v>
      </c>
      <c r="Y147" s="113">
        <f t="shared" si="153"/>
        <v>0.00002618254545</v>
      </c>
      <c r="Z147" s="3" t="s">
        <v>72</v>
      </c>
      <c r="AA147" s="113">
        <f t="shared" si="154"/>
        <v>0.00002618254545</v>
      </c>
      <c r="AB147" s="3" t="s">
        <v>72</v>
      </c>
      <c r="AC147" s="113">
        <f t="shared" si="155"/>
        <v>0.00002618254545</v>
      </c>
    </row>
    <row r="148">
      <c r="A148" s="3"/>
      <c r="B148" s="3" t="s">
        <v>74</v>
      </c>
      <c r="C148" s="112">
        <f>$G$1*((G147-G146)/G146)</f>
        <v>0.0005367421818</v>
      </c>
      <c r="D148" s="3" t="s">
        <v>74</v>
      </c>
      <c r="E148" s="113">
        <f t="shared" si="145"/>
        <v>0.00002618254545</v>
      </c>
      <c r="F148" s="3"/>
      <c r="G148" s="3"/>
      <c r="H148" s="3" t="s">
        <v>126</v>
      </c>
      <c r="I148" s="60">
        <f>C144-(sum(C142:C143)*I147)</f>
        <v>-0.0004257826909</v>
      </c>
      <c r="J148" s="3" t="s">
        <v>74</v>
      </c>
      <c r="K148" s="113">
        <f t="shared" si="146"/>
        <v>0.00002618254545</v>
      </c>
      <c r="L148" s="3" t="s">
        <v>74</v>
      </c>
      <c r="M148" s="113">
        <f t="shared" si="147"/>
        <v>0.00002618254545</v>
      </c>
      <c r="N148" s="3" t="s">
        <v>74</v>
      </c>
      <c r="O148" s="113">
        <f t="shared" si="148"/>
        <v>0.00002618254545</v>
      </c>
      <c r="P148" s="3" t="s">
        <v>74</v>
      </c>
      <c r="Q148" s="113">
        <f t="shared" si="149"/>
        <v>0.00002618254545</v>
      </c>
      <c r="R148" s="3" t="s">
        <v>74</v>
      </c>
      <c r="S148" s="113">
        <f t="shared" si="150"/>
        <v>0.00002618254545</v>
      </c>
      <c r="T148" s="3" t="s">
        <v>74</v>
      </c>
      <c r="U148" s="113">
        <f t="shared" si="151"/>
        <v>0.00002618254545</v>
      </c>
      <c r="V148" s="3" t="s">
        <v>74</v>
      </c>
      <c r="W148" s="113">
        <f t="shared" si="152"/>
        <v>0.00002618254545</v>
      </c>
      <c r="X148" s="3" t="s">
        <v>74</v>
      </c>
      <c r="Y148" s="113">
        <f t="shared" si="153"/>
        <v>0.00002618254545</v>
      </c>
      <c r="Z148" s="3" t="s">
        <v>74</v>
      </c>
      <c r="AA148" s="113">
        <f t="shared" si="154"/>
        <v>0.00002618254545</v>
      </c>
      <c r="AB148" s="3" t="s">
        <v>74</v>
      </c>
      <c r="AC148" s="113">
        <f t="shared" si="155"/>
        <v>0.00002618254545</v>
      </c>
    </row>
    <row r="149">
      <c r="A149" s="3"/>
      <c r="B149" s="61" t="s">
        <v>77</v>
      </c>
      <c r="C149" s="115">
        <f>(E144-(E142*I147))-sum(C146:C148)</f>
        <v>0.7517741796</v>
      </c>
      <c r="D149" s="61" t="s">
        <v>77</v>
      </c>
      <c r="E149" s="109">
        <f>E144-(sum(E142*I147))-sum(E146:E148)</f>
        <v>0.7528105884</v>
      </c>
      <c r="F149" s="53" t="s">
        <v>95</v>
      </c>
      <c r="G149" s="80">
        <f>ROUND(G147/G146,0)</f>
        <v>22</v>
      </c>
      <c r="H149" s="3"/>
      <c r="I149" s="3"/>
      <c r="J149" s="61" t="s">
        <v>77</v>
      </c>
      <c r="K149" s="109">
        <f>K141-(K142*$I147)-sum(K146:K148)</f>
        <v>0.751399654</v>
      </c>
      <c r="L149" s="61" t="s">
        <v>77</v>
      </c>
      <c r="M149" s="109">
        <f>M141-(M142*$I147)-sum(M146:M148)</f>
        <v>0.7513917993</v>
      </c>
      <c r="N149" s="61" t="s">
        <v>77</v>
      </c>
      <c r="O149" s="109">
        <f>O141-(O142*$I147)-sum(O146:O148)</f>
        <v>0.7513839445</v>
      </c>
      <c r="P149" s="61" t="s">
        <v>77</v>
      </c>
      <c r="Q149" s="109">
        <f>Q141-(Q142*$I147)-sum(Q146:Q148)</f>
        <v>0.7513760897</v>
      </c>
      <c r="R149" s="61" t="s">
        <v>77</v>
      </c>
      <c r="S149" s="109">
        <f>S141-(S142*$I147)-sum(S146:S148)</f>
        <v>0.7513682286</v>
      </c>
      <c r="T149" s="61" t="s">
        <v>77</v>
      </c>
      <c r="U149" s="109">
        <f>U141-(U142*$I147)-sum(U146:U148)</f>
        <v>0.7513603738</v>
      </c>
      <c r="V149" s="61" t="s">
        <v>77</v>
      </c>
      <c r="W149" s="109">
        <f>W141-(W142*$I147)-sum(W146:W148)</f>
        <v>0.7513525191</v>
      </c>
      <c r="X149" s="61" t="s">
        <v>77</v>
      </c>
      <c r="Y149" s="109">
        <f>Y141-(Y142*$I147)-sum(Y146:Y148)</f>
        <v>0.7513446643</v>
      </c>
      <c r="Z149" s="61" t="s">
        <v>77</v>
      </c>
      <c r="AA149" s="109">
        <f>AA141-(AA142*$I147)-sum(AA146:AA148)</f>
        <v>0.7494117292</v>
      </c>
      <c r="AB149" s="61" t="s">
        <v>77</v>
      </c>
      <c r="AC149" s="109">
        <f>AC141-(AC142*$I147)-sum(AC146:AC148)</f>
        <v>0.7515798871</v>
      </c>
    </row>
    <row r="150">
      <c r="A150" s="49">
        <f>I147+A142</f>
        <v>9367</v>
      </c>
      <c r="B150" s="3" t="s">
        <v>80</v>
      </c>
      <c r="C150" s="112">
        <f>$G$1*((G147-G146)/G146)</f>
        <v>0.0005367421818</v>
      </c>
      <c r="D150" s="3" t="s">
        <v>115</v>
      </c>
      <c r="E150" s="112">
        <f>$G$1</f>
        <v>0.00002618254545</v>
      </c>
      <c r="F150" s="3"/>
      <c r="G150" s="3"/>
      <c r="H150" s="3"/>
      <c r="I150" s="3"/>
      <c r="J150" s="3" t="s">
        <v>115</v>
      </c>
      <c r="K150" s="112">
        <f>$G$1</f>
        <v>0.00002618254545</v>
      </c>
      <c r="L150" s="3" t="s">
        <v>115</v>
      </c>
      <c r="M150" s="112">
        <f>$G$1</f>
        <v>0.00002618254545</v>
      </c>
      <c r="N150" s="3" t="s">
        <v>115</v>
      </c>
      <c r="O150" s="112">
        <f>$G$1</f>
        <v>0.00002618254545</v>
      </c>
      <c r="P150" s="3" t="s">
        <v>115</v>
      </c>
      <c r="Q150" s="112">
        <f>$G$1</f>
        <v>0.00002618254545</v>
      </c>
      <c r="R150" s="3" t="s">
        <v>115</v>
      </c>
      <c r="S150" s="112">
        <f>$G$1</f>
        <v>0.00002618254545</v>
      </c>
      <c r="T150" s="3" t="s">
        <v>115</v>
      </c>
      <c r="U150" s="112">
        <f>$G$1</f>
        <v>0.00002618254545</v>
      </c>
      <c r="V150" s="3" t="s">
        <v>115</v>
      </c>
      <c r="W150" s="112">
        <f>$G$1</f>
        <v>0.00002618254545</v>
      </c>
      <c r="X150" s="3" t="s">
        <v>115</v>
      </c>
      <c r="Y150" s="112">
        <f>$G$1</f>
        <v>0.00002618254545</v>
      </c>
      <c r="Z150" s="3" t="s">
        <v>115</v>
      </c>
      <c r="AA150" s="112">
        <f>$G$1</f>
        <v>0.00002618254545</v>
      </c>
      <c r="AB150" s="3" t="s">
        <v>115</v>
      </c>
      <c r="AC150" s="112">
        <f>$G$1</f>
        <v>0.00002618254545</v>
      </c>
    </row>
    <row r="151">
      <c r="A151" s="3"/>
      <c r="B151" s="3" t="s">
        <v>116</v>
      </c>
      <c r="C151" s="116">
        <f>$G$1*10+((128*5E-11)*(G149-1))</f>
        <v>0.0002619598545</v>
      </c>
      <c r="D151" s="3"/>
      <c r="E151" s="3"/>
      <c r="F151" s="3"/>
      <c r="G151" s="3"/>
      <c r="H151" s="3"/>
      <c r="I151" s="3"/>
      <c r="J151" s="3"/>
      <c r="K151" s="3"/>
      <c r="L151" s="3"/>
      <c r="M151" s="3"/>
      <c r="N151" s="3"/>
      <c r="O151" s="3"/>
      <c r="P151" s="3"/>
      <c r="Q151" s="3"/>
      <c r="R151" s="3"/>
      <c r="S151" s="3"/>
      <c r="T151" s="3"/>
      <c r="U151" s="3"/>
      <c r="V151" s="3"/>
      <c r="W151" s="3"/>
      <c r="X151" s="3"/>
      <c r="Y151" s="3"/>
      <c r="Z151" s="3"/>
      <c r="AA151" s="3"/>
      <c r="AB151" s="3"/>
      <c r="AC151" s="3"/>
    </row>
    <row r="152">
      <c r="A152" s="3"/>
      <c r="B152" s="61" t="s">
        <v>77</v>
      </c>
      <c r="C152" s="49">
        <f>C149-(sum(C150:C151))</f>
        <v>0.7509754776</v>
      </c>
      <c r="D152" s="61" t="s">
        <v>77</v>
      </c>
      <c r="E152" s="49">
        <f>E149-E150</f>
        <v>0.7527844058</v>
      </c>
      <c r="F152" s="3"/>
      <c r="G152" s="3"/>
      <c r="H152" s="3"/>
      <c r="I152" s="3"/>
      <c r="J152" s="61" t="s">
        <v>77</v>
      </c>
      <c r="K152" s="49">
        <f>K149-K150</f>
        <v>0.7513734715</v>
      </c>
      <c r="L152" s="61" t="s">
        <v>77</v>
      </c>
      <c r="M152" s="49">
        <f>M149-M150</f>
        <v>0.7513656167</v>
      </c>
      <c r="N152" s="61" t="s">
        <v>77</v>
      </c>
      <c r="O152" s="49">
        <f>O149-O150</f>
        <v>0.751357762</v>
      </c>
      <c r="P152" s="61" t="s">
        <v>77</v>
      </c>
      <c r="Q152" s="49">
        <f>Q149-Q150</f>
        <v>0.7513499072</v>
      </c>
      <c r="R152" s="61" t="s">
        <v>77</v>
      </c>
      <c r="S152" s="49">
        <f>S149-S150</f>
        <v>0.751342046</v>
      </c>
      <c r="T152" s="61" t="s">
        <v>77</v>
      </c>
      <c r="U152" s="49">
        <f>U149-U150</f>
        <v>0.7513341913</v>
      </c>
      <c r="V152" s="61" t="s">
        <v>77</v>
      </c>
      <c r="W152" s="49">
        <f>W149-W150</f>
        <v>0.7513263365</v>
      </c>
      <c r="X152" s="61" t="s">
        <v>77</v>
      </c>
      <c r="Y152" s="49">
        <f>Y149-Y150</f>
        <v>0.7513184817</v>
      </c>
      <c r="Z152" s="61" t="s">
        <v>77</v>
      </c>
      <c r="AA152" s="49">
        <f>AA149-AA150</f>
        <v>0.7493855466</v>
      </c>
      <c r="AB152" s="61" t="s">
        <v>77</v>
      </c>
      <c r="AC152" s="49">
        <f>AC149-AC150</f>
        <v>0.7515537046</v>
      </c>
    </row>
    <row r="153">
      <c r="A153" s="3"/>
      <c r="B153" s="3"/>
      <c r="C153" s="67"/>
      <c r="D153" s="3"/>
      <c r="E153" s="3"/>
      <c r="F153" s="53"/>
      <c r="G153" s="53"/>
      <c r="H153" s="3"/>
      <c r="I153" s="3"/>
      <c r="J153" s="61" t="s">
        <v>122</v>
      </c>
      <c r="K153" s="3"/>
      <c r="L153" s="61" t="s">
        <v>121</v>
      </c>
      <c r="M153" s="3"/>
      <c r="N153" s="61" t="s">
        <v>112</v>
      </c>
      <c r="O153" s="3"/>
      <c r="P153" s="61" t="s">
        <v>111</v>
      </c>
      <c r="Q153" s="3"/>
      <c r="R153" s="61" t="s">
        <v>110</v>
      </c>
      <c r="S153" s="3"/>
      <c r="T153" s="61" t="s">
        <v>109</v>
      </c>
      <c r="U153" s="3"/>
      <c r="V153" s="61" t="s">
        <v>108</v>
      </c>
      <c r="W153" s="3"/>
      <c r="X153" s="61" t="s">
        <v>107</v>
      </c>
      <c r="Y153" s="3"/>
      <c r="Z153" s="61" t="s">
        <v>105</v>
      </c>
      <c r="AA153" s="3"/>
      <c r="AB153" s="61" t="s">
        <v>84</v>
      </c>
      <c r="AC153" s="3"/>
    </row>
    <row r="154">
      <c r="A154" s="3"/>
      <c r="B154" s="3" t="s">
        <v>69</v>
      </c>
      <c r="C154" s="112">
        <f>0.000041472</f>
        <v>0.000041472</v>
      </c>
      <c r="D154" s="3" t="s">
        <v>69</v>
      </c>
      <c r="E154" s="113">
        <f t="shared" ref="E154:E156" si="156">$G$1</f>
        <v>0.00002618254545</v>
      </c>
      <c r="F154" s="3" t="s">
        <v>92</v>
      </c>
      <c r="G154" s="16">
        <f>ROUND(0.05*G155,0)</f>
        <v>6</v>
      </c>
      <c r="H154" s="3" t="s">
        <v>93</v>
      </c>
      <c r="I154" s="60">
        <f>I146+6</f>
        <v>77</v>
      </c>
      <c r="J154" s="3" t="s">
        <v>69</v>
      </c>
      <c r="K154" s="113">
        <f t="shared" ref="K154:K156" si="157">$G$1</f>
        <v>0.00002618254545</v>
      </c>
      <c r="L154" s="3" t="s">
        <v>69</v>
      </c>
      <c r="M154" s="113">
        <f t="shared" ref="M154:M156" si="158">$G$1</f>
        <v>0.00002618254545</v>
      </c>
      <c r="N154" s="3" t="s">
        <v>69</v>
      </c>
      <c r="O154" s="113">
        <f t="shared" ref="O154:O156" si="159">$G$1</f>
        <v>0.00002618254545</v>
      </c>
      <c r="P154" s="3" t="s">
        <v>69</v>
      </c>
      <c r="Q154" s="113">
        <f t="shared" ref="Q154:Q156" si="160">$G$1</f>
        <v>0.00002618254545</v>
      </c>
      <c r="R154" s="3" t="s">
        <v>69</v>
      </c>
      <c r="S154" s="113">
        <f t="shared" ref="S154:S156" si="161">$G$1</f>
        <v>0.00002618254545</v>
      </c>
      <c r="T154" s="3" t="s">
        <v>69</v>
      </c>
      <c r="U154" s="113">
        <f t="shared" ref="U154:U156" si="162">$G$1</f>
        <v>0.00002618254545</v>
      </c>
      <c r="V154" s="3" t="s">
        <v>69</v>
      </c>
      <c r="W154" s="113">
        <f t="shared" ref="W154:W156" si="163">$G$1</f>
        <v>0.00002618254545</v>
      </c>
      <c r="X154" s="3" t="s">
        <v>69</v>
      </c>
      <c r="Y154" s="113">
        <f t="shared" ref="Y154:Y156" si="164">$G$1</f>
        <v>0.00002618254545</v>
      </c>
      <c r="Z154" s="3" t="s">
        <v>69</v>
      </c>
      <c r="AA154" s="113">
        <f t="shared" ref="AA154:AA156" si="165">$G$1</f>
        <v>0.00002618254545</v>
      </c>
      <c r="AB154" s="3" t="s">
        <v>69</v>
      </c>
      <c r="AC154" s="113">
        <f t="shared" ref="AC154:AC156" si="166">$G$1</f>
        <v>0.00002618254545</v>
      </c>
    </row>
    <row r="155">
      <c r="A155" s="3"/>
      <c r="B155" s="3" t="s">
        <v>72</v>
      </c>
      <c r="C155" s="112">
        <f>$G$1*((G155-G154)/G154)</f>
        <v>0.0005105596364</v>
      </c>
      <c r="D155" s="3" t="s">
        <v>72</v>
      </c>
      <c r="E155" s="113">
        <f t="shared" si="156"/>
        <v>0.00002618254545</v>
      </c>
      <c r="F155" s="3" t="s">
        <v>73</v>
      </c>
      <c r="G155" s="16">
        <f>200-I154</f>
        <v>123</v>
      </c>
      <c r="H155" s="3" t="s">
        <v>125</v>
      </c>
      <c r="I155" s="125">
        <v>941.0</v>
      </c>
      <c r="J155" s="3" t="s">
        <v>72</v>
      </c>
      <c r="K155" s="113">
        <f t="shared" si="157"/>
        <v>0.00002618254545</v>
      </c>
      <c r="L155" s="3" t="s">
        <v>72</v>
      </c>
      <c r="M155" s="113">
        <f t="shared" si="158"/>
        <v>0.00002618254545</v>
      </c>
      <c r="N155" s="3" t="s">
        <v>72</v>
      </c>
      <c r="O155" s="113">
        <f t="shared" si="159"/>
        <v>0.00002618254545</v>
      </c>
      <c r="P155" s="3" t="s">
        <v>72</v>
      </c>
      <c r="Q155" s="113">
        <f t="shared" si="160"/>
        <v>0.00002618254545</v>
      </c>
      <c r="R155" s="3" t="s">
        <v>72</v>
      </c>
      <c r="S155" s="113">
        <f t="shared" si="161"/>
        <v>0.00002618254545</v>
      </c>
      <c r="T155" s="3" t="s">
        <v>72</v>
      </c>
      <c r="U155" s="113">
        <f t="shared" si="162"/>
        <v>0.00002618254545</v>
      </c>
      <c r="V155" s="3" t="s">
        <v>72</v>
      </c>
      <c r="W155" s="113">
        <f t="shared" si="163"/>
        <v>0.00002618254545</v>
      </c>
      <c r="X155" s="3" t="s">
        <v>72</v>
      </c>
      <c r="Y155" s="113">
        <f t="shared" si="164"/>
        <v>0.00002618254545</v>
      </c>
      <c r="Z155" s="3" t="s">
        <v>72</v>
      </c>
      <c r="AA155" s="113">
        <f t="shared" si="165"/>
        <v>0.00002618254545</v>
      </c>
      <c r="AB155" s="3" t="s">
        <v>72</v>
      </c>
      <c r="AC155" s="113">
        <f t="shared" si="166"/>
        <v>0.00002618254545</v>
      </c>
    </row>
    <row r="156">
      <c r="A156" s="3"/>
      <c r="B156" s="3" t="s">
        <v>74</v>
      </c>
      <c r="C156" s="112">
        <f>$G$1*((G155-G154)/G154)</f>
        <v>0.0005105596364</v>
      </c>
      <c r="D156" s="3" t="s">
        <v>74</v>
      </c>
      <c r="E156" s="113">
        <f t="shared" si="156"/>
        <v>0.00002618254545</v>
      </c>
      <c r="F156" s="3"/>
      <c r="G156" s="3"/>
      <c r="H156" s="3" t="s">
        <v>126</v>
      </c>
      <c r="I156" s="60">
        <f>C152-(sum(C150:C151)*I155)</f>
        <v>-0.0006031386182</v>
      </c>
      <c r="J156" s="3" t="s">
        <v>74</v>
      </c>
      <c r="K156" s="113">
        <f t="shared" si="157"/>
        <v>0.00002618254545</v>
      </c>
      <c r="L156" s="3" t="s">
        <v>74</v>
      </c>
      <c r="M156" s="113">
        <f t="shared" si="158"/>
        <v>0.00002618254545</v>
      </c>
      <c r="N156" s="3" t="s">
        <v>74</v>
      </c>
      <c r="O156" s="113">
        <f t="shared" si="159"/>
        <v>0.00002618254545</v>
      </c>
      <c r="P156" s="3" t="s">
        <v>74</v>
      </c>
      <c r="Q156" s="113">
        <f t="shared" si="160"/>
        <v>0.00002618254545</v>
      </c>
      <c r="R156" s="3" t="s">
        <v>74</v>
      </c>
      <c r="S156" s="113">
        <f t="shared" si="161"/>
        <v>0.00002618254545</v>
      </c>
      <c r="T156" s="3" t="s">
        <v>74</v>
      </c>
      <c r="U156" s="113">
        <f t="shared" si="162"/>
        <v>0.00002618254545</v>
      </c>
      <c r="V156" s="3" t="s">
        <v>74</v>
      </c>
      <c r="W156" s="113">
        <f t="shared" si="163"/>
        <v>0.00002618254545</v>
      </c>
      <c r="X156" s="3" t="s">
        <v>74</v>
      </c>
      <c r="Y156" s="113">
        <f t="shared" si="164"/>
        <v>0.00002618254545</v>
      </c>
      <c r="Z156" s="3" t="s">
        <v>74</v>
      </c>
      <c r="AA156" s="113">
        <f t="shared" si="165"/>
        <v>0.00002618254545</v>
      </c>
      <c r="AB156" s="3" t="s">
        <v>74</v>
      </c>
      <c r="AC156" s="113">
        <f t="shared" si="166"/>
        <v>0.00002618254545</v>
      </c>
    </row>
    <row r="157">
      <c r="A157" s="3"/>
      <c r="B157" s="61" t="s">
        <v>77</v>
      </c>
      <c r="C157" s="115">
        <f>(E152-(E150*I155))-sum(C154:C156)</f>
        <v>0.7270840393</v>
      </c>
      <c r="D157" s="61" t="s">
        <v>77</v>
      </c>
      <c r="E157" s="109">
        <f>E152-(sum(E150*I155))-sum(E154:E156)</f>
        <v>0.7280680829</v>
      </c>
      <c r="F157" s="53" t="s">
        <v>95</v>
      </c>
      <c r="G157" s="80">
        <f>ROUND(G155/G154,0)</f>
        <v>21</v>
      </c>
      <c r="H157" s="3"/>
      <c r="I157" s="3"/>
      <c r="J157" s="61" t="s">
        <v>77</v>
      </c>
      <c r="K157" s="109">
        <f>K149-(K150*$I155)-sum(K154:K156)</f>
        <v>0.7266833311</v>
      </c>
      <c r="L157" s="61" t="s">
        <v>77</v>
      </c>
      <c r="M157" s="109">
        <f>M149-(M150*$I155)-sum(M154:M156)</f>
        <v>0.7266754764</v>
      </c>
      <c r="N157" s="61" t="s">
        <v>77</v>
      </c>
      <c r="O157" s="109">
        <f>O149-(O150*$I155)-sum(O154:O156)</f>
        <v>0.7266676216</v>
      </c>
      <c r="P157" s="61" t="s">
        <v>77</v>
      </c>
      <c r="Q157" s="109">
        <f>Q149-(Q150*$I155)-sum(Q154:Q156)</f>
        <v>0.7266597668</v>
      </c>
      <c r="R157" s="61" t="s">
        <v>77</v>
      </c>
      <c r="S157" s="109">
        <f>S149-(S150*$I155)-sum(S154:S156)</f>
        <v>0.7266519057</v>
      </c>
      <c r="T157" s="61" t="s">
        <v>77</v>
      </c>
      <c r="U157" s="109">
        <f>U149-(U150*$I155)-sum(U154:U156)</f>
        <v>0.7266440509</v>
      </c>
      <c r="V157" s="61" t="s">
        <v>77</v>
      </c>
      <c r="W157" s="109">
        <f>W149-(W150*$I155)-sum(W154:W156)</f>
        <v>0.7266361961</v>
      </c>
      <c r="X157" s="61" t="s">
        <v>77</v>
      </c>
      <c r="Y157" s="109">
        <f>Y149-(Y150*$I155)-sum(Y154:Y156)</f>
        <v>0.7266283414</v>
      </c>
      <c r="Z157" s="61" t="s">
        <v>77</v>
      </c>
      <c r="AA157" s="109">
        <f>AA149-(AA150*$I155)-sum(AA154:AA156)</f>
        <v>0.7246954063</v>
      </c>
      <c r="AB157" s="61" t="s">
        <v>77</v>
      </c>
      <c r="AC157" s="109">
        <f>AC149-(AC150*$I155)-sum(AC154:AC156)</f>
        <v>0.7268635642</v>
      </c>
    </row>
    <row r="158">
      <c r="A158" s="49">
        <f>I155+A150</f>
        <v>10308</v>
      </c>
      <c r="B158" s="3" t="s">
        <v>80</v>
      </c>
      <c r="C158" s="112">
        <f>$G$1*((G155-G154)/G154)</f>
        <v>0.0005105596364</v>
      </c>
      <c r="D158" s="3" t="s">
        <v>115</v>
      </c>
      <c r="E158" s="112">
        <f>$G$1</f>
        <v>0.00002618254545</v>
      </c>
      <c r="F158" s="3"/>
      <c r="G158" s="3"/>
      <c r="H158" s="3"/>
      <c r="I158" s="3"/>
      <c r="J158" s="3" t="s">
        <v>115</v>
      </c>
      <c r="K158" s="112">
        <f>$G$1</f>
        <v>0.00002618254545</v>
      </c>
      <c r="L158" s="3" t="s">
        <v>115</v>
      </c>
      <c r="M158" s="112">
        <f>$G$1</f>
        <v>0.00002618254545</v>
      </c>
      <c r="N158" s="3" t="s">
        <v>115</v>
      </c>
      <c r="O158" s="112">
        <f>$G$1</f>
        <v>0.00002618254545</v>
      </c>
      <c r="P158" s="3" t="s">
        <v>115</v>
      </c>
      <c r="Q158" s="112">
        <f>$G$1</f>
        <v>0.00002618254545</v>
      </c>
      <c r="R158" s="3" t="s">
        <v>115</v>
      </c>
      <c r="S158" s="112">
        <f>$G$1</f>
        <v>0.00002618254545</v>
      </c>
      <c r="T158" s="3" t="s">
        <v>115</v>
      </c>
      <c r="U158" s="112">
        <f>$G$1</f>
        <v>0.00002618254545</v>
      </c>
      <c r="V158" s="3" t="s">
        <v>115</v>
      </c>
      <c r="W158" s="112">
        <f>$G$1</f>
        <v>0.00002618254545</v>
      </c>
      <c r="X158" s="3" t="s">
        <v>115</v>
      </c>
      <c r="Y158" s="112">
        <f>$G$1</f>
        <v>0.00002618254545</v>
      </c>
      <c r="Z158" s="3" t="s">
        <v>115</v>
      </c>
      <c r="AA158" s="112">
        <f>$G$1</f>
        <v>0.00002618254545</v>
      </c>
      <c r="AB158" s="3" t="s">
        <v>115</v>
      </c>
      <c r="AC158" s="112">
        <f>$G$1</f>
        <v>0.00002618254545</v>
      </c>
    </row>
    <row r="159">
      <c r="A159" s="3"/>
      <c r="B159" s="3" t="s">
        <v>116</v>
      </c>
      <c r="C159" s="116">
        <f>$G$1*10+((128*5E-11)*(G157-1))</f>
        <v>0.0002619534545</v>
      </c>
      <c r="D159" s="3"/>
      <c r="E159" s="3"/>
      <c r="F159" s="3"/>
      <c r="G159" s="3"/>
      <c r="H159" s="3"/>
      <c r="I159" s="3"/>
      <c r="J159" s="3"/>
      <c r="K159" s="3"/>
      <c r="L159" s="3"/>
      <c r="M159" s="3"/>
      <c r="N159" s="3"/>
      <c r="O159" s="3"/>
      <c r="P159" s="3"/>
      <c r="Q159" s="3"/>
      <c r="R159" s="3"/>
      <c r="S159" s="3"/>
      <c r="T159" s="3"/>
      <c r="U159" s="3"/>
      <c r="V159" s="3"/>
      <c r="W159" s="3"/>
      <c r="X159" s="3"/>
      <c r="Y159" s="3"/>
      <c r="Z159" s="3"/>
      <c r="AA159" s="3"/>
      <c r="AB159" s="3"/>
      <c r="AC159" s="3"/>
    </row>
    <row r="160">
      <c r="A160" s="3"/>
      <c r="B160" s="61" t="s">
        <v>77</v>
      </c>
      <c r="C160" s="49">
        <f>C157-(sum(C158:C159))</f>
        <v>0.7263115262</v>
      </c>
      <c r="D160" s="61" t="s">
        <v>77</v>
      </c>
      <c r="E160" s="49">
        <f>E157-E158</f>
        <v>0.7280419004</v>
      </c>
      <c r="F160" s="3"/>
      <c r="G160" s="3"/>
      <c r="H160" s="3"/>
      <c r="I160" s="3"/>
      <c r="J160" s="61" t="s">
        <v>77</v>
      </c>
      <c r="K160" s="49">
        <f>K157-K158</f>
        <v>0.7266571486</v>
      </c>
      <c r="L160" s="61" t="s">
        <v>77</v>
      </c>
      <c r="M160" s="49">
        <f>M157-M158</f>
        <v>0.7266492938</v>
      </c>
      <c r="N160" s="61" t="s">
        <v>77</v>
      </c>
      <c r="O160" s="49">
        <f>O157-O158</f>
        <v>0.7266414391</v>
      </c>
      <c r="P160" s="61" t="s">
        <v>77</v>
      </c>
      <c r="Q160" s="49">
        <f>Q157-Q158</f>
        <v>0.7266335843</v>
      </c>
      <c r="R160" s="61" t="s">
        <v>77</v>
      </c>
      <c r="S160" s="49">
        <f>S157-S158</f>
        <v>0.7266257231</v>
      </c>
      <c r="T160" s="61" t="s">
        <v>77</v>
      </c>
      <c r="U160" s="49">
        <f>U157-U158</f>
        <v>0.7266178684</v>
      </c>
      <c r="V160" s="61" t="s">
        <v>77</v>
      </c>
      <c r="W160" s="49">
        <f>W157-W158</f>
        <v>0.7266100136</v>
      </c>
      <c r="X160" s="61" t="s">
        <v>77</v>
      </c>
      <c r="Y160" s="49">
        <f>Y157-Y158</f>
        <v>0.7266021588</v>
      </c>
      <c r="Z160" s="61" t="s">
        <v>77</v>
      </c>
      <c r="AA160" s="49">
        <f>AA157-AA158</f>
        <v>0.7246692237</v>
      </c>
      <c r="AB160" s="61" t="s">
        <v>77</v>
      </c>
      <c r="AC160" s="49">
        <f>AC157-AC158</f>
        <v>0.7268373817</v>
      </c>
    </row>
    <row r="161">
      <c r="A161" s="3"/>
      <c r="B161" s="3"/>
      <c r="C161" s="67"/>
      <c r="D161" s="3"/>
      <c r="E161" s="3"/>
      <c r="F161" s="53"/>
      <c r="G161" s="53"/>
      <c r="H161" s="3"/>
      <c r="I161" s="3"/>
      <c r="J161" s="61" t="s">
        <v>122</v>
      </c>
      <c r="K161" s="3"/>
      <c r="L161" s="61" t="s">
        <v>121</v>
      </c>
      <c r="M161" s="3"/>
      <c r="N161" s="61" t="s">
        <v>112</v>
      </c>
      <c r="O161" s="3"/>
      <c r="P161" s="61" t="s">
        <v>111</v>
      </c>
      <c r="Q161" s="3"/>
      <c r="R161" s="61" t="s">
        <v>110</v>
      </c>
      <c r="S161" s="3"/>
      <c r="T161" s="61" t="s">
        <v>109</v>
      </c>
      <c r="U161" s="3"/>
      <c r="V161" s="61" t="s">
        <v>108</v>
      </c>
      <c r="W161" s="3"/>
      <c r="X161" s="61" t="s">
        <v>107</v>
      </c>
      <c r="Y161" s="3"/>
      <c r="Z161" s="61" t="s">
        <v>105</v>
      </c>
      <c r="AA161" s="3"/>
      <c r="AB161" s="61" t="s">
        <v>84</v>
      </c>
      <c r="AC161" s="3"/>
    </row>
    <row r="162">
      <c r="A162" s="3"/>
      <c r="B162" s="3" t="s">
        <v>69</v>
      </c>
      <c r="C162" s="112">
        <f>0.000041472</f>
        <v>0.000041472</v>
      </c>
      <c r="D162" s="3" t="s">
        <v>69</v>
      </c>
      <c r="E162" s="113">
        <f t="shared" ref="E162:E164" si="167">$G$1</f>
        <v>0.00002618254545</v>
      </c>
      <c r="F162" s="3" t="s">
        <v>92</v>
      </c>
      <c r="G162" s="16">
        <f>ROUND(0.05*G163,0)</f>
        <v>6</v>
      </c>
      <c r="H162" s="3" t="s">
        <v>93</v>
      </c>
      <c r="I162" s="60">
        <f>I154+6</f>
        <v>83</v>
      </c>
      <c r="J162" s="3" t="s">
        <v>69</v>
      </c>
      <c r="K162" s="113">
        <f t="shared" ref="K162:K164" si="168">$G$1</f>
        <v>0.00002618254545</v>
      </c>
      <c r="L162" s="3" t="s">
        <v>69</v>
      </c>
      <c r="M162" s="113">
        <f t="shared" ref="M162:M164" si="169">$G$1</f>
        <v>0.00002618254545</v>
      </c>
      <c r="N162" s="3" t="s">
        <v>69</v>
      </c>
      <c r="O162" s="113">
        <f t="shared" ref="O162:O164" si="170">$G$1</f>
        <v>0.00002618254545</v>
      </c>
      <c r="P162" s="3" t="s">
        <v>69</v>
      </c>
      <c r="Q162" s="113">
        <f t="shared" ref="Q162:Q164" si="171">$G$1</f>
        <v>0.00002618254545</v>
      </c>
      <c r="R162" s="3" t="s">
        <v>69</v>
      </c>
      <c r="S162" s="113">
        <f t="shared" ref="S162:S164" si="172">$G$1</f>
        <v>0.00002618254545</v>
      </c>
      <c r="T162" s="3" t="s">
        <v>69</v>
      </c>
      <c r="U162" s="113">
        <f t="shared" ref="U162:U164" si="173">$G$1</f>
        <v>0.00002618254545</v>
      </c>
      <c r="V162" s="3" t="s">
        <v>69</v>
      </c>
      <c r="W162" s="113">
        <f t="shared" ref="W162:W164" si="174">$G$1</f>
        <v>0.00002618254545</v>
      </c>
      <c r="X162" s="3" t="s">
        <v>69</v>
      </c>
      <c r="Y162" s="113">
        <f t="shared" ref="Y162:Y164" si="175">$G$1</f>
        <v>0.00002618254545</v>
      </c>
      <c r="Z162" s="3" t="s">
        <v>69</v>
      </c>
      <c r="AA162" s="113">
        <f t="shared" ref="AA162:AA164" si="176">$G$1</f>
        <v>0.00002618254545</v>
      </c>
      <c r="AB162" s="3" t="s">
        <v>69</v>
      </c>
      <c r="AC162" s="113">
        <f t="shared" ref="AC162:AC164" si="177">$G$1</f>
        <v>0.00002618254545</v>
      </c>
    </row>
    <row r="163">
      <c r="A163" s="3"/>
      <c r="B163" s="3" t="s">
        <v>72</v>
      </c>
      <c r="C163" s="112">
        <f>$G$1*((G163-G162)/G162)</f>
        <v>0.0004843770909</v>
      </c>
      <c r="D163" s="3" t="s">
        <v>72</v>
      </c>
      <c r="E163" s="113">
        <f t="shared" si="167"/>
        <v>0.00002618254545</v>
      </c>
      <c r="F163" s="3" t="s">
        <v>73</v>
      </c>
      <c r="G163" s="16">
        <f>200-I162</f>
        <v>117</v>
      </c>
      <c r="H163" s="3" t="s">
        <v>125</v>
      </c>
      <c r="I163" s="125">
        <v>941.0</v>
      </c>
      <c r="J163" s="3" t="s">
        <v>72</v>
      </c>
      <c r="K163" s="113">
        <f t="shared" si="168"/>
        <v>0.00002618254545</v>
      </c>
      <c r="L163" s="3" t="s">
        <v>72</v>
      </c>
      <c r="M163" s="113">
        <f t="shared" si="169"/>
        <v>0.00002618254545</v>
      </c>
      <c r="N163" s="3" t="s">
        <v>72</v>
      </c>
      <c r="O163" s="113">
        <f t="shared" si="170"/>
        <v>0.00002618254545</v>
      </c>
      <c r="P163" s="3" t="s">
        <v>72</v>
      </c>
      <c r="Q163" s="113">
        <f t="shared" si="171"/>
        <v>0.00002618254545</v>
      </c>
      <c r="R163" s="3" t="s">
        <v>72</v>
      </c>
      <c r="S163" s="113">
        <f t="shared" si="172"/>
        <v>0.00002618254545</v>
      </c>
      <c r="T163" s="3" t="s">
        <v>72</v>
      </c>
      <c r="U163" s="113">
        <f t="shared" si="173"/>
        <v>0.00002618254545</v>
      </c>
      <c r="V163" s="3" t="s">
        <v>72</v>
      </c>
      <c r="W163" s="113">
        <f t="shared" si="174"/>
        <v>0.00002618254545</v>
      </c>
      <c r="X163" s="3" t="s">
        <v>72</v>
      </c>
      <c r="Y163" s="113">
        <f t="shared" si="175"/>
        <v>0.00002618254545</v>
      </c>
      <c r="Z163" s="3" t="s">
        <v>72</v>
      </c>
      <c r="AA163" s="113">
        <f t="shared" si="176"/>
        <v>0.00002618254545</v>
      </c>
      <c r="AB163" s="3" t="s">
        <v>72</v>
      </c>
      <c r="AC163" s="113">
        <f t="shared" si="177"/>
        <v>0.00002618254545</v>
      </c>
    </row>
    <row r="164">
      <c r="A164" s="3"/>
      <c r="B164" s="3" t="s">
        <v>74</v>
      </c>
      <c r="C164" s="112">
        <f>$G$1*((G163-G162)/G162)</f>
        <v>0.0004843770909</v>
      </c>
      <c r="D164" s="3" t="s">
        <v>74</v>
      </c>
      <c r="E164" s="113">
        <f t="shared" si="167"/>
        <v>0.00002618254545</v>
      </c>
      <c r="F164" s="3"/>
      <c r="G164" s="3"/>
      <c r="H164" s="3" t="s">
        <v>126</v>
      </c>
      <c r="I164" s="60">
        <f>C160-(sum(C158:C159)*I163)</f>
        <v>-0.0006232923636</v>
      </c>
      <c r="J164" s="3" t="s">
        <v>74</v>
      </c>
      <c r="K164" s="113">
        <f t="shared" si="168"/>
        <v>0.00002618254545</v>
      </c>
      <c r="L164" s="3" t="s">
        <v>74</v>
      </c>
      <c r="M164" s="113">
        <f t="shared" si="169"/>
        <v>0.00002618254545</v>
      </c>
      <c r="N164" s="3" t="s">
        <v>74</v>
      </c>
      <c r="O164" s="113">
        <f t="shared" si="170"/>
        <v>0.00002618254545</v>
      </c>
      <c r="P164" s="3" t="s">
        <v>74</v>
      </c>
      <c r="Q164" s="113">
        <f t="shared" si="171"/>
        <v>0.00002618254545</v>
      </c>
      <c r="R164" s="3" t="s">
        <v>74</v>
      </c>
      <c r="S164" s="113">
        <f t="shared" si="172"/>
        <v>0.00002618254545</v>
      </c>
      <c r="T164" s="3" t="s">
        <v>74</v>
      </c>
      <c r="U164" s="113">
        <f t="shared" si="173"/>
        <v>0.00002618254545</v>
      </c>
      <c r="V164" s="3" t="s">
        <v>74</v>
      </c>
      <c r="W164" s="113">
        <f t="shared" si="174"/>
        <v>0.00002618254545</v>
      </c>
      <c r="X164" s="3" t="s">
        <v>74</v>
      </c>
      <c r="Y164" s="113">
        <f t="shared" si="175"/>
        <v>0.00002618254545</v>
      </c>
      <c r="Z164" s="3" t="s">
        <v>74</v>
      </c>
      <c r="AA164" s="113">
        <f t="shared" si="176"/>
        <v>0.00002618254545</v>
      </c>
      <c r="AB164" s="3" t="s">
        <v>74</v>
      </c>
      <c r="AC164" s="113">
        <f t="shared" si="177"/>
        <v>0.00002618254545</v>
      </c>
    </row>
    <row r="165">
      <c r="A165" s="3"/>
      <c r="B165" s="61" t="s">
        <v>77</v>
      </c>
      <c r="C165" s="115">
        <f>(E160-(E158*I163))-sum(C162:C164)</f>
        <v>0.7023938989</v>
      </c>
      <c r="D165" s="61" t="s">
        <v>77</v>
      </c>
      <c r="E165" s="109">
        <f>E160-(sum(E158*I163))-sum(E162:E164)</f>
        <v>0.7033255775</v>
      </c>
      <c r="F165" s="53" t="s">
        <v>95</v>
      </c>
      <c r="G165" s="80">
        <f>ROUND(G163/G162,0)</f>
        <v>20</v>
      </c>
      <c r="H165" s="3"/>
      <c r="I165" s="3"/>
      <c r="J165" s="61" t="s">
        <v>77</v>
      </c>
      <c r="K165" s="109">
        <f>K157-(K158*$I163)-sum(K162:K164)</f>
        <v>0.7019670082</v>
      </c>
      <c r="L165" s="61" t="s">
        <v>77</v>
      </c>
      <c r="M165" s="109">
        <f>M157-(M158*$I163)-sum(M162:M164)</f>
        <v>0.7019591535</v>
      </c>
      <c r="N165" s="61" t="s">
        <v>77</v>
      </c>
      <c r="O165" s="109">
        <f>O157-(O158*$I163)-sum(O162:O164)</f>
        <v>0.7019512987</v>
      </c>
      <c r="P165" s="61" t="s">
        <v>77</v>
      </c>
      <c r="Q165" s="109">
        <f>Q157-(Q158*$I163)-sum(Q162:Q164)</f>
        <v>0.7019434439</v>
      </c>
      <c r="R165" s="61" t="s">
        <v>77</v>
      </c>
      <c r="S165" s="109">
        <f>S157-(S158*$I163)-sum(S162:S164)</f>
        <v>0.7019355828</v>
      </c>
      <c r="T165" s="61" t="s">
        <v>77</v>
      </c>
      <c r="U165" s="109">
        <f>U157-(U158*$I163)-sum(U162:U164)</f>
        <v>0.701927728</v>
      </c>
      <c r="V165" s="61" t="s">
        <v>77</v>
      </c>
      <c r="W165" s="109">
        <f>W157-(W158*$I163)-sum(W162:W164)</f>
        <v>0.7019198732</v>
      </c>
      <c r="X165" s="61" t="s">
        <v>77</v>
      </c>
      <c r="Y165" s="109">
        <f>Y157-(Y158*$I163)-sum(Y162:Y164)</f>
        <v>0.7019120185</v>
      </c>
      <c r="Z165" s="61" t="s">
        <v>77</v>
      </c>
      <c r="AA165" s="109">
        <f>AA157-(AA158*$I163)-sum(AA162:AA164)</f>
        <v>0.6999790833</v>
      </c>
      <c r="AB165" s="61" t="s">
        <v>77</v>
      </c>
      <c r="AC165" s="109">
        <f>AC157-(AC158*$I163)-sum(AC162:AC164)</f>
        <v>0.7021472413</v>
      </c>
    </row>
    <row r="166">
      <c r="A166" s="49">
        <f>I163+A158</f>
        <v>11249</v>
      </c>
      <c r="B166" s="3" t="s">
        <v>80</v>
      </c>
      <c r="C166" s="112">
        <f>$G$1*((G163-G162)/G162)</f>
        <v>0.0004843770909</v>
      </c>
      <c r="D166" s="3" t="s">
        <v>115</v>
      </c>
      <c r="E166" s="112">
        <f>$G$1</f>
        <v>0.00002618254545</v>
      </c>
      <c r="F166" s="3"/>
      <c r="G166" s="3"/>
      <c r="H166" s="3"/>
      <c r="I166" s="3"/>
      <c r="J166" s="3" t="s">
        <v>115</v>
      </c>
      <c r="K166" s="112">
        <f>$G$1</f>
        <v>0.00002618254545</v>
      </c>
      <c r="L166" s="3" t="s">
        <v>115</v>
      </c>
      <c r="M166" s="112">
        <f>$G$1</f>
        <v>0.00002618254545</v>
      </c>
      <c r="N166" s="3" t="s">
        <v>115</v>
      </c>
      <c r="O166" s="112">
        <f>$G$1</f>
        <v>0.00002618254545</v>
      </c>
      <c r="P166" s="3" t="s">
        <v>115</v>
      </c>
      <c r="Q166" s="112">
        <f>$G$1</f>
        <v>0.00002618254545</v>
      </c>
      <c r="R166" s="3" t="s">
        <v>115</v>
      </c>
      <c r="S166" s="112">
        <f>$G$1</f>
        <v>0.00002618254545</v>
      </c>
      <c r="T166" s="3" t="s">
        <v>115</v>
      </c>
      <c r="U166" s="112">
        <f>$G$1</f>
        <v>0.00002618254545</v>
      </c>
      <c r="V166" s="3" t="s">
        <v>115</v>
      </c>
      <c r="W166" s="112">
        <f>$G$1</f>
        <v>0.00002618254545</v>
      </c>
      <c r="X166" s="3" t="s">
        <v>115</v>
      </c>
      <c r="Y166" s="112">
        <f>$G$1</f>
        <v>0.00002618254545</v>
      </c>
      <c r="Z166" s="3" t="s">
        <v>115</v>
      </c>
      <c r="AA166" s="112">
        <f>$G$1</f>
        <v>0.00002618254545</v>
      </c>
      <c r="AB166" s="3" t="s">
        <v>115</v>
      </c>
      <c r="AC166" s="112">
        <f>$G$1</f>
        <v>0.00002618254545</v>
      </c>
    </row>
    <row r="167">
      <c r="A167" s="3"/>
      <c r="B167" s="3" t="s">
        <v>116</v>
      </c>
      <c r="C167" s="116">
        <f>$G$1*10+((128*5E-11)*(G165-1))</f>
        <v>0.0002619470545</v>
      </c>
      <c r="D167" s="3"/>
      <c r="E167" s="3"/>
      <c r="F167" s="3"/>
      <c r="G167" s="3"/>
      <c r="H167" s="3"/>
      <c r="I167" s="3"/>
      <c r="J167" s="3"/>
      <c r="K167" s="3"/>
      <c r="L167" s="3"/>
      <c r="M167" s="3"/>
      <c r="N167" s="3"/>
      <c r="O167" s="3"/>
      <c r="P167" s="3"/>
      <c r="Q167" s="3"/>
      <c r="R167" s="3"/>
      <c r="S167" s="3"/>
      <c r="T167" s="3"/>
      <c r="U167" s="3"/>
      <c r="V167" s="3"/>
      <c r="W167" s="3"/>
      <c r="X167" s="3"/>
      <c r="Y167" s="3"/>
      <c r="Z167" s="3"/>
      <c r="AA167" s="3"/>
      <c r="AB167" s="3"/>
      <c r="AC167" s="3"/>
    </row>
    <row r="168">
      <c r="A168" s="3"/>
      <c r="B168" s="61" t="s">
        <v>77</v>
      </c>
      <c r="C168" s="49">
        <f>C165-(sum(C166:C167))</f>
        <v>0.7016475748</v>
      </c>
      <c r="D168" s="61" t="s">
        <v>77</v>
      </c>
      <c r="E168" s="49">
        <f>E165-E166</f>
        <v>0.7032993949</v>
      </c>
      <c r="F168" s="3"/>
      <c r="G168" s="3"/>
      <c r="H168" s="3"/>
      <c r="I168" s="3"/>
      <c r="J168" s="61" t="s">
        <v>77</v>
      </c>
      <c r="K168" s="49">
        <f>K165-K166</f>
        <v>0.7019408257</v>
      </c>
      <c r="L168" s="61" t="s">
        <v>77</v>
      </c>
      <c r="M168" s="49">
        <f>M165-M166</f>
        <v>0.7019329709</v>
      </c>
      <c r="N168" s="61" t="s">
        <v>77</v>
      </c>
      <c r="O168" s="49">
        <f>O165-O166</f>
        <v>0.7019251161</v>
      </c>
      <c r="P168" s="61" t="s">
        <v>77</v>
      </c>
      <c r="Q168" s="49">
        <f>Q165-Q166</f>
        <v>0.7019172614</v>
      </c>
      <c r="R168" s="61" t="s">
        <v>77</v>
      </c>
      <c r="S168" s="49">
        <f>S165-S166</f>
        <v>0.7019094002</v>
      </c>
      <c r="T168" s="61" t="s">
        <v>77</v>
      </c>
      <c r="U168" s="49">
        <f>U165-U166</f>
        <v>0.7019015455</v>
      </c>
      <c r="V168" s="61" t="s">
        <v>77</v>
      </c>
      <c r="W168" s="49">
        <f>W165-W166</f>
        <v>0.7018936907</v>
      </c>
      <c r="X168" s="61" t="s">
        <v>77</v>
      </c>
      <c r="Y168" s="49">
        <f>Y165-Y166</f>
        <v>0.7018858359</v>
      </c>
      <c r="Z168" s="61" t="s">
        <v>77</v>
      </c>
      <c r="AA168" s="49">
        <f>AA165-AA166</f>
        <v>0.6999529008</v>
      </c>
      <c r="AB168" s="61" t="s">
        <v>77</v>
      </c>
      <c r="AC168" s="49">
        <f>AC165-AC166</f>
        <v>0.7021210588</v>
      </c>
    </row>
    <row r="169">
      <c r="A169" s="3"/>
      <c r="B169" s="3"/>
      <c r="C169" s="67"/>
      <c r="D169" s="3"/>
      <c r="E169" s="3"/>
      <c r="F169" s="53"/>
      <c r="G169" s="53"/>
      <c r="H169" s="3"/>
      <c r="I169" s="3"/>
      <c r="J169" s="61" t="s">
        <v>122</v>
      </c>
      <c r="K169" s="3"/>
      <c r="L169" s="61" t="s">
        <v>121</v>
      </c>
      <c r="M169" s="3"/>
      <c r="N169" s="61" t="s">
        <v>112</v>
      </c>
      <c r="O169" s="3"/>
      <c r="P169" s="61" t="s">
        <v>111</v>
      </c>
      <c r="Q169" s="3"/>
      <c r="R169" s="61" t="s">
        <v>110</v>
      </c>
      <c r="S169" s="3"/>
      <c r="T169" s="61" t="s">
        <v>109</v>
      </c>
      <c r="U169" s="3"/>
      <c r="V169" s="61" t="s">
        <v>108</v>
      </c>
      <c r="W169" s="3"/>
      <c r="X169" s="61" t="s">
        <v>107</v>
      </c>
      <c r="Y169" s="3"/>
      <c r="Z169" s="61" t="s">
        <v>105</v>
      </c>
      <c r="AA169" s="3"/>
      <c r="AB169" s="61" t="s">
        <v>84</v>
      </c>
      <c r="AC169" s="3"/>
    </row>
    <row r="170">
      <c r="A170" s="3"/>
      <c r="B170" s="3" t="s">
        <v>69</v>
      </c>
      <c r="C170" s="112">
        <f>0.000041472</f>
        <v>0.000041472</v>
      </c>
      <c r="D170" s="3" t="s">
        <v>69</v>
      </c>
      <c r="E170" s="113">
        <f t="shared" ref="E170:E172" si="178">$G$1</f>
        <v>0.00002618254545</v>
      </c>
      <c r="F170" s="3" t="s">
        <v>92</v>
      </c>
      <c r="G170" s="16">
        <f>ROUND(0.05*G171,0)</f>
        <v>6</v>
      </c>
      <c r="H170" s="3" t="s">
        <v>93</v>
      </c>
      <c r="I170" s="60">
        <f>I162+5</f>
        <v>88</v>
      </c>
      <c r="J170" s="3" t="s">
        <v>69</v>
      </c>
      <c r="K170" s="113">
        <f t="shared" ref="K170:K172" si="179">$G$1</f>
        <v>0.00002618254545</v>
      </c>
      <c r="L170" s="3" t="s">
        <v>69</v>
      </c>
      <c r="M170" s="113">
        <f t="shared" ref="M170:M172" si="180">$G$1</f>
        <v>0.00002618254545</v>
      </c>
      <c r="N170" s="3" t="s">
        <v>69</v>
      </c>
      <c r="O170" s="113">
        <f t="shared" ref="O170:O172" si="181">$G$1</f>
        <v>0.00002618254545</v>
      </c>
      <c r="P170" s="3" t="s">
        <v>69</v>
      </c>
      <c r="Q170" s="113">
        <f t="shared" ref="Q170:Q172" si="182">$G$1</f>
        <v>0.00002618254545</v>
      </c>
      <c r="R170" s="3" t="s">
        <v>69</v>
      </c>
      <c r="S170" s="113">
        <f t="shared" ref="S170:S172" si="183">$G$1</f>
        <v>0.00002618254545</v>
      </c>
      <c r="T170" s="3" t="s">
        <v>69</v>
      </c>
      <c r="U170" s="113">
        <f t="shared" ref="U170:U172" si="184">$G$1</f>
        <v>0.00002618254545</v>
      </c>
      <c r="V170" s="3" t="s">
        <v>69</v>
      </c>
      <c r="W170" s="113">
        <f t="shared" ref="W170:W172" si="185">$G$1</f>
        <v>0.00002618254545</v>
      </c>
      <c r="X170" s="3" t="s">
        <v>69</v>
      </c>
      <c r="Y170" s="113">
        <f t="shared" ref="Y170:Y172" si="186">$G$1</f>
        <v>0.00002618254545</v>
      </c>
      <c r="Z170" s="3" t="s">
        <v>69</v>
      </c>
      <c r="AA170" s="113">
        <f t="shared" ref="AA170:AA172" si="187">$G$1</f>
        <v>0.00002618254545</v>
      </c>
      <c r="AB170" s="3" t="s">
        <v>69</v>
      </c>
      <c r="AC170" s="113">
        <f t="shared" ref="AC170:AC172" si="188">$G$1</f>
        <v>0.00002618254545</v>
      </c>
    </row>
    <row r="171">
      <c r="A171" s="3"/>
      <c r="B171" s="3" t="s">
        <v>72</v>
      </c>
      <c r="C171" s="112">
        <f>$G$1*((G171-G170)/G170)</f>
        <v>0.000462558303</v>
      </c>
      <c r="D171" s="3" t="s">
        <v>72</v>
      </c>
      <c r="E171" s="113">
        <f t="shared" si="178"/>
        <v>0.00002618254545</v>
      </c>
      <c r="F171" s="3" t="s">
        <v>73</v>
      </c>
      <c r="G171" s="16">
        <f>200-I170</f>
        <v>112</v>
      </c>
      <c r="H171" s="3" t="s">
        <v>125</v>
      </c>
      <c r="I171" s="125">
        <v>941.0</v>
      </c>
      <c r="J171" s="3" t="s">
        <v>72</v>
      </c>
      <c r="K171" s="113">
        <f t="shared" si="179"/>
        <v>0.00002618254545</v>
      </c>
      <c r="L171" s="3" t="s">
        <v>72</v>
      </c>
      <c r="M171" s="113">
        <f t="shared" si="180"/>
        <v>0.00002618254545</v>
      </c>
      <c r="N171" s="3" t="s">
        <v>72</v>
      </c>
      <c r="O171" s="113">
        <f t="shared" si="181"/>
        <v>0.00002618254545</v>
      </c>
      <c r="P171" s="3" t="s">
        <v>72</v>
      </c>
      <c r="Q171" s="113">
        <f t="shared" si="182"/>
        <v>0.00002618254545</v>
      </c>
      <c r="R171" s="3" t="s">
        <v>72</v>
      </c>
      <c r="S171" s="113">
        <f t="shared" si="183"/>
        <v>0.00002618254545</v>
      </c>
      <c r="T171" s="3" t="s">
        <v>72</v>
      </c>
      <c r="U171" s="113">
        <f t="shared" si="184"/>
        <v>0.00002618254545</v>
      </c>
      <c r="V171" s="3" t="s">
        <v>72</v>
      </c>
      <c r="W171" s="113">
        <f t="shared" si="185"/>
        <v>0.00002618254545</v>
      </c>
      <c r="X171" s="3" t="s">
        <v>72</v>
      </c>
      <c r="Y171" s="113">
        <f t="shared" si="186"/>
        <v>0.00002618254545</v>
      </c>
      <c r="Z171" s="3" t="s">
        <v>72</v>
      </c>
      <c r="AA171" s="113">
        <f t="shared" si="187"/>
        <v>0.00002618254545</v>
      </c>
      <c r="AB171" s="3" t="s">
        <v>72</v>
      </c>
      <c r="AC171" s="113">
        <f t="shared" si="188"/>
        <v>0.00002618254545</v>
      </c>
    </row>
    <row r="172">
      <c r="A172" s="3"/>
      <c r="B172" s="3" t="s">
        <v>74</v>
      </c>
      <c r="C172" s="112">
        <f>$G$1*((G171-G170)/G170)</f>
        <v>0.000462558303</v>
      </c>
      <c r="D172" s="3" t="s">
        <v>74</v>
      </c>
      <c r="E172" s="113">
        <f t="shared" si="178"/>
        <v>0.00002618254545</v>
      </c>
      <c r="F172" s="3"/>
      <c r="G172" s="3"/>
      <c r="H172" s="3" t="s">
        <v>126</v>
      </c>
      <c r="I172" s="60">
        <f>C168-(sum(C166:C167)*I171)</f>
        <v>-0.0006434461091</v>
      </c>
      <c r="J172" s="3" t="s">
        <v>74</v>
      </c>
      <c r="K172" s="113">
        <f t="shared" si="179"/>
        <v>0.00002618254545</v>
      </c>
      <c r="L172" s="3" t="s">
        <v>74</v>
      </c>
      <c r="M172" s="113">
        <f t="shared" si="180"/>
        <v>0.00002618254545</v>
      </c>
      <c r="N172" s="3" t="s">
        <v>74</v>
      </c>
      <c r="O172" s="113">
        <f t="shared" si="181"/>
        <v>0.00002618254545</v>
      </c>
      <c r="P172" s="3" t="s">
        <v>74</v>
      </c>
      <c r="Q172" s="113">
        <f t="shared" si="182"/>
        <v>0.00002618254545</v>
      </c>
      <c r="R172" s="3" t="s">
        <v>74</v>
      </c>
      <c r="S172" s="113">
        <f t="shared" si="183"/>
        <v>0.00002618254545</v>
      </c>
      <c r="T172" s="3" t="s">
        <v>74</v>
      </c>
      <c r="U172" s="113">
        <f t="shared" si="184"/>
        <v>0.00002618254545</v>
      </c>
      <c r="V172" s="3" t="s">
        <v>74</v>
      </c>
      <c r="W172" s="113">
        <f t="shared" si="185"/>
        <v>0.00002618254545</v>
      </c>
      <c r="X172" s="3" t="s">
        <v>74</v>
      </c>
      <c r="Y172" s="113">
        <f t="shared" si="186"/>
        <v>0.00002618254545</v>
      </c>
      <c r="Z172" s="3" t="s">
        <v>74</v>
      </c>
      <c r="AA172" s="113">
        <f t="shared" si="187"/>
        <v>0.00002618254545</v>
      </c>
      <c r="AB172" s="3" t="s">
        <v>74</v>
      </c>
      <c r="AC172" s="113">
        <f t="shared" si="188"/>
        <v>0.00002618254545</v>
      </c>
    </row>
    <row r="173">
      <c r="A173" s="3"/>
      <c r="B173" s="61" t="s">
        <v>77</v>
      </c>
      <c r="C173" s="115">
        <f>(E168-(E166*I171))-sum(C170:C172)</f>
        <v>0.677695031</v>
      </c>
      <c r="D173" s="61" t="s">
        <v>77</v>
      </c>
      <c r="E173" s="109">
        <f>E168-(sum(E166*I171))-sum(E170:E172)</f>
        <v>0.678583072</v>
      </c>
      <c r="F173" s="53" t="s">
        <v>95</v>
      </c>
      <c r="G173" s="80">
        <f>ROUND(G171/G170,0)</f>
        <v>19</v>
      </c>
      <c r="H173" s="3"/>
      <c r="I173" s="3"/>
      <c r="J173" s="61" t="s">
        <v>77</v>
      </c>
      <c r="K173" s="109">
        <f>K165-(K166*$I171)-sum(K170:K172)</f>
        <v>0.6772506853</v>
      </c>
      <c r="L173" s="61" t="s">
        <v>77</v>
      </c>
      <c r="M173" s="109">
        <f>M165-(M166*$I171)-sum(M170:M172)</f>
        <v>0.6772428305</v>
      </c>
      <c r="N173" s="61" t="s">
        <v>77</v>
      </c>
      <c r="O173" s="109">
        <f>O165-(O166*$I171)-sum(O170:O172)</f>
        <v>0.6772349758</v>
      </c>
      <c r="P173" s="61" t="s">
        <v>77</v>
      </c>
      <c r="Q173" s="109">
        <f>Q165-(Q166*$I171)-sum(Q170:Q172)</f>
        <v>0.677227121</v>
      </c>
      <c r="R173" s="61" t="s">
        <v>77</v>
      </c>
      <c r="S173" s="109">
        <f>S165-(S166*$I171)-sum(S170:S172)</f>
        <v>0.6772192599</v>
      </c>
      <c r="T173" s="61" t="s">
        <v>77</v>
      </c>
      <c r="U173" s="109">
        <f>U165-(U166*$I171)-sum(U170:U172)</f>
        <v>0.6772114051</v>
      </c>
      <c r="V173" s="61" t="s">
        <v>77</v>
      </c>
      <c r="W173" s="109">
        <f>W165-(W166*$I171)-sum(W170:W172)</f>
        <v>0.6772035503</v>
      </c>
      <c r="X173" s="61" t="s">
        <v>77</v>
      </c>
      <c r="Y173" s="109">
        <f>Y165-(Y166*$I171)-sum(Y170:Y172)</f>
        <v>0.6771956956</v>
      </c>
      <c r="Z173" s="61" t="s">
        <v>77</v>
      </c>
      <c r="AA173" s="109">
        <f>AA165-(AA166*$I171)-sum(AA170:AA172)</f>
        <v>0.6752627604</v>
      </c>
      <c r="AB173" s="61" t="s">
        <v>77</v>
      </c>
      <c r="AC173" s="109">
        <f>AC165-(AC166*$I171)-sum(AC170:AC172)</f>
        <v>0.6774309184</v>
      </c>
    </row>
    <row r="174">
      <c r="A174" s="49">
        <f>I171+A166</f>
        <v>12190</v>
      </c>
      <c r="B174" s="3" t="s">
        <v>80</v>
      </c>
      <c r="C174" s="112">
        <f>$G$1*((G171-G170)/G170)</f>
        <v>0.000462558303</v>
      </c>
      <c r="D174" s="3" t="s">
        <v>115</v>
      </c>
      <c r="E174" s="112">
        <f>$G$1</f>
        <v>0.00002618254545</v>
      </c>
      <c r="F174" s="3"/>
      <c r="G174" s="3"/>
      <c r="H174" s="3"/>
      <c r="I174" s="3"/>
      <c r="J174" s="3" t="s">
        <v>115</v>
      </c>
      <c r="K174" s="112">
        <f>$G$1</f>
        <v>0.00002618254545</v>
      </c>
      <c r="L174" s="3" t="s">
        <v>115</v>
      </c>
      <c r="M174" s="112">
        <f>$G$1</f>
        <v>0.00002618254545</v>
      </c>
      <c r="N174" s="3" t="s">
        <v>115</v>
      </c>
      <c r="O174" s="112">
        <f>$G$1</f>
        <v>0.00002618254545</v>
      </c>
      <c r="P174" s="3" t="s">
        <v>115</v>
      </c>
      <c r="Q174" s="112">
        <f>$G$1</f>
        <v>0.00002618254545</v>
      </c>
      <c r="R174" s="3" t="s">
        <v>115</v>
      </c>
      <c r="S174" s="112">
        <f>$G$1</f>
        <v>0.00002618254545</v>
      </c>
      <c r="T174" s="3" t="s">
        <v>115</v>
      </c>
      <c r="U174" s="112">
        <f>$G$1</f>
        <v>0.00002618254545</v>
      </c>
      <c r="V174" s="3" t="s">
        <v>115</v>
      </c>
      <c r="W174" s="112">
        <f>$G$1</f>
        <v>0.00002618254545</v>
      </c>
      <c r="X174" s="3" t="s">
        <v>115</v>
      </c>
      <c r="Y174" s="112">
        <f>$G$1</f>
        <v>0.00002618254545</v>
      </c>
      <c r="Z174" s="3" t="s">
        <v>115</v>
      </c>
      <c r="AA174" s="112">
        <f>$G$1</f>
        <v>0.00002618254545</v>
      </c>
      <c r="AB174" s="3" t="s">
        <v>115</v>
      </c>
      <c r="AC174" s="112">
        <f>$G$1</f>
        <v>0.00002618254545</v>
      </c>
    </row>
    <row r="175">
      <c r="A175" s="3"/>
      <c r="B175" s="3" t="s">
        <v>116</v>
      </c>
      <c r="C175" s="116">
        <f>$G$1*10+((128*5E-11)*(G173-1))</f>
        <v>0.0002619406545</v>
      </c>
      <c r="D175" s="3"/>
      <c r="E175" s="3"/>
      <c r="F175" s="3"/>
      <c r="G175" s="3"/>
      <c r="H175" s="3"/>
      <c r="I175" s="3"/>
      <c r="J175" s="3"/>
      <c r="K175" s="3"/>
      <c r="L175" s="3"/>
      <c r="M175" s="3"/>
      <c r="N175" s="3"/>
      <c r="O175" s="3"/>
      <c r="P175" s="3"/>
      <c r="Q175" s="3"/>
      <c r="R175" s="3"/>
      <c r="S175" s="3"/>
      <c r="T175" s="3"/>
      <c r="U175" s="3"/>
      <c r="V175" s="3"/>
      <c r="W175" s="3"/>
      <c r="X175" s="3"/>
      <c r="Y175" s="3"/>
      <c r="Z175" s="3"/>
      <c r="AA175" s="3"/>
      <c r="AB175" s="3"/>
      <c r="AC175" s="3"/>
    </row>
    <row r="176">
      <c r="A176" s="3"/>
      <c r="B176" s="61" t="s">
        <v>77</v>
      </c>
      <c r="C176" s="49">
        <f>C173-(sum(C174:C175))</f>
        <v>0.6769705321</v>
      </c>
      <c r="D176" s="61" t="s">
        <v>77</v>
      </c>
      <c r="E176" s="49">
        <f>E173-E174</f>
        <v>0.6785568895</v>
      </c>
      <c r="F176" s="3"/>
      <c r="G176" s="3"/>
      <c r="H176" s="3"/>
      <c r="I176" s="3"/>
      <c r="J176" s="61" t="s">
        <v>77</v>
      </c>
      <c r="K176" s="49">
        <f>K173-K174</f>
        <v>0.6772245028</v>
      </c>
      <c r="L176" s="61" t="s">
        <v>77</v>
      </c>
      <c r="M176" s="49">
        <f>M173-M174</f>
        <v>0.677216648</v>
      </c>
      <c r="N176" s="61" t="s">
        <v>77</v>
      </c>
      <c r="O176" s="49">
        <f>O173-O174</f>
        <v>0.6772087932</v>
      </c>
      <c r="P176" s="61" t="s">
        <v>77</v>
      </c>
      <c r="Q176" s="49">
        <f>Q173-Q174</f>
        <v>0.6772009385</v>
      </c>
      <c r="R176" s="61" t="s">
        <v>77</v>
      </c>
      <c r="S176" s="49">
        <f>S173-S174</f>
        <v>0.6771930773</v>
      </c>
      <c r="T176" s="61" t="s">
        <v>77</v>
      </c>
      <c r="U176" s="49">
        <f>U173-U174</f>
        <v>0.6771852225</v>
      </c>
      <c r="V176" s="61" t="s">
        <v>77</v>
      </c>
      <c r="W176" s="49">
        <f>W173-W174</f>
        <v>0.6771773678</v>
      </c>
      <c r="X176" s="61" t="s">
        <v>77</v>
      </c>
      <c r="Y176" s="49">
        <f>Y173-Y174</f>
        <v>0.677169513</v>
      </c>
      <c r="Z176" s="61" t="s">
        <v>77</v>
      </c>
      <c r="AA176" s="49">
        <f>AA173-AA174</f>
        <v>0.6752365779</v>
      </c>
      <c r="AB176" s="61" t="s">
        <v>77</v>
      </c>
      <c r="AC176" s="49">
        <f>AC173-AC174</f>
        <v>0.6774047359</v>
      </c>
    </row>
    <row r="177">
      <c r="A177" s="3"/>
      <c r="B177" s="3"/>
      <c r="C177" s="67"/>
      <c r="D177" s="3"/>
      <c r="E177" s="3"/>
      <c r="F177" s="53"/>
      <c r="G177" s="53"/>
      <c r="H177" s="3"/>
      <c r="I177" s="3"/>
      <c r="J177" s="61" t="s">
        <v>122</v>
      </c>
      <c r="K177" s="3"/>
      <c r="L177" s="61" t="s">
        <v>121</v>
      </c>
      <c r="M177" s="3"/>
      <c r="N177" s="61" t="s">
        <v>112</v>
      </c>
      <c r="O177" s="3"/>
      <c r="P177" s="61" t="s">
        <v>111</v>
      </c>
      <c r="Q177" s="3"/>
      <c r="R177" s="61" t="s">
        <v>110</v>
      </c>
      <c r="S177" s="3"/>
      <c r="T177" s="61" t="s">
        <v>109</v>
      </c>
      <c r="U177" s="3"/>
      <c r="V177" s="61" t="s">
        <v>108</v>
      </c>
      <c r="W177" s="3"/>
      <c r="X177" s="61" t="s">
        <v>107</v>
      </c>
      <c r="Y177" s="3"/>
      <c r="Z177" s="61" t="s">
        <v>105</v>
      </c>
      <c r="AA177" s="3"/>
      <c r="AB177" s="61" t="s">
        <v>84</v>
      </c>
      <c r="AC177" s="3"/>
    </row>
    <row r="178">
      <c r="A178" s="3"/>
      <c r="B178" s="3" t="s">
        <v>69</v>
      </c>
      <c r="C178" s="112">
        <f>0.000041472</f>
        <v>0.000041472</v>
      </c>
      <c r="D178" s="3" t="s">
        <v>69</v>
      </c>
      <c r="E178" s="113">
        <f t="shared" ref="E178:E180" si="189">$G$1</f>
        <v>0.00002618254545</v>
      </c>
      <c r="F178" s="3" t="s">
        <v>92</v>
      </c>
      <c r="G178" s="16">
        <f>ROUND(0.05*G179,0)</f>
        <v>5</v>
      </c>
      <c r="H178" s="3" t="s">
        <v>93</v>
      </c>
      <c r="I178" s="60">
        <f>I170+5</f>
        <v>93</v>
      </c>
      <c r="J178" s="3" t="s">
        <v>69</v>
      </c>
      <c r="K178" s="113">
        <f t="shared" ref="K178:K180" si="190">$G$1</f>
        <v>0.00002618254545</v>
      </c>
      <c r="L178" s="3" t="s">
        <v>69</v>
      </c>
      <c r="M178" s="113">
        <f t="shared" ref="M178:M180" si="191">$G$1</f>
        <v>0.00002618254545</v>
      </c>
      <c r="N178" s="3" t="s">
        <v>69</v>
      </c>
      <c r="O178" s="113">
        <f t="shared" ref="O178:O180" si="192">$G$1</f>
        <v>0.00002618254545</v>
      </c>
      <c r="P178" s="3" t="s">
        <v>69</v>
      </c>
      <c r="Q178" s="113">
        <f t="shared" ref="Q178:Q180" si="193">$G$1</f>
        <v>0.00002618254545</v>
      </c>
      <c r="R178" s="3" t="s">
        <v>69</v>
      </c>
      <c r="S178" s="113">
        <f t="shared" ref="S178:S180" si="194">$G$1</f>
        <v>0.00002618254545</v>
      </c>
      <c r="T178" s="3" t="s">
        <v>69</v>
      </c>
      <c r="U178" s="113">
        <f t="shared" ref="U178:U180" si="195">$G$1</f>
        <v>0.00002618254545</v>
      </c>
      <c r="V178" s="3" t="s">
        <v>69</v>
      </c>
      <c r="W178" s="113">
        <f t="shared" ref="W178:W180" si="196">$G$1</f>
        <v>0.00002618254545</v>
      </c>
      <c r="X178" s="3" t="s">
        <v>69</v>
      </c>
      <c r="Y178" s="113">
        <f t="shared" ref="Y178:Y180" si="197">$G$1</f>
        <v>0.00002618254545</v>
      </c>
      <c r="Z178" s="3" t="s">
        <v>69</v>
      </c>
      <c r="AA178" s="113">
        <f t="shared" ref="AA178:AA180" si="198">$G$1</f>
        <v>0.00002618254545</v>
      </c>
      <c r="AB178" s="3" t="s">
        <v>69</v>
      </c>
      <c r="AC178" s="113">
        <f t="shared" ref="AC178:AC180" si="199">$G$1</f>
        <v>0.00002618254545</v>
      </c>
    </row>
    <row r="179">
      <c r="A179" s="3"/>
      <c r="B179" s="3" t="s">
        <v>72</v>
      </c>
      <c r="C179" s="112">
        <f>$G$1*((G179-G178)/G178)</f>
        <v>0.0005341239273</v>
      </c>
      <c r="D179" s="3" t="s">
        <v>72</v>
      </c>
      <c r="E179" s="113">
        <f t="shared" si="189"/>
        <v>0.00002618254545</v>
      </c>
      <c r="F179" s="3" t="s">
        <v>73</v>
      </c>
      <c r="G179" s="16">
        <f>200-I178</f>
        <v>107</v>
      </c>
      <c r="H179" s="3" t="s">
        <v>125</v>
      </c>
      <c r="I179" s="125">
        <v>935.0</v>
      </c>
      <c r="J179" s="3" t="s">
        <v>72</v>
      </c>
      <c r="K179" s="113">
        <f t="shared" si="190"/>
        <v>0.00002618254545</v>
      </c>
      <c r="L179" s="3" t="s">
        <v>72</v>
      </c>
      <c r="M179" s="113">
        <f t="shared" si="191"/>
        <v>0.00002618254545</v>
      </c>
      <c r="N179" s="3" t="s">
        <v>72</v>
      </c>
      <c r="O179" s="113">
        <f t="shared" si="192"/>
        <v>0.00002618254545</v>
      </c>
      <c r="P179" s="3" t="s">
        <v>72</v>
      </c>
      <c r="Q179" s="113">
        <f t="shared" si="193"/>
        <v>0.00002618254545</v>
      </c>
      <c r="R179" s="3" t="s">
        <v>72</v>
      </c>
      <c r="S179" s="113">
        <f t="shared" si="194"/>
        <v>0.00002618254545</v>
      </c>
      <c r="T179" s="3" t="s">
        <v>72</v>
      </c>
      <c r="U179" s="113">
        <f t="shared" si="195"/>
        <v>0.00002618254545</v>
      </c>
      <c r="V179" s="3" t="s">
        <v>72</v>
      </c>
      <c r="W179" s="113">
        <f t="shared" si="196"/>
        <v>0.00002618254545</v>
      </c>
      <c r="X179" s="3" t="s">
        <v>72</v>
      </c>
      <c r="Y179" s="113">
        <f t="shared" si="197"/>
        <v>0.00002618254545</v>
      </c>
      <c r="Z179" s="3" t="s">
        <v>72</v>
      </c>
      <c r="AA179" s="113">
        <f t="shared" si="198"/>
        <v>0.00002618254545</v>
      </c>
      <c r="AB179" s="3" t="s">
        <v>72</v>
      </c>
      <c r="AC179" s="113">
        <f t="shared" si="199"/>
        <v>0.00002618254545</v>
      </c>
    </row>
    <row r="180">
      <c r="A180" s="3"/>
      <c r="B180" s="3" t="s">
        <v>74</v>
      </c>
      <c r="C180" s="112">
        <f>$G$1*((G179-G178)/G178)</f>
        <v>0.0005341239273</v>
      </c>
      <c r="D180" s="3" t="s">
        <v>74</v>
      </c>
      <c r="E180" s="113">
        <f t="shared" si="189"/>
        <v>0.00002618254545</v>
      </c>
      <c r="F180" s="3"/>
      <c r="G180" s="3"/>
      <c r="H180" s="3" t="s">
        <v>126</v>
      </c>
      <c r="I180" s="60">
        <f>C176-(sum(C174:C175)*I179)</f>
        <v>-0.0004359932606</v>
      </c>
      <c r="J180" s="3" t="s">
        <v>74</v>
      </c>
      <c r="K180" s="113">
        <f t="shared" si="190"/>
        <v>0.00002618254545</v>
      </c>
      <c r="L180" s="3" t="s">
        <v>74</v>
      </c>
      <c r="M180" s="113">
        <f t="shared" si="191"/>
        <v>0.00002618254545</v>
      </c>
      <c r="N180" s="3" t="s">
        <v>74</v>
      </c>
      <c r="O180" s="113">
        <f t="shared" si="192"/>
        <v>0.00002618254545</v>
      </c>
      <c r="P180" s="3" t="s">
        <v>74</v>
      </c>
      <c r="Q180" s="113">
        <f t="shared" si="193"/>
        <v>0.00002618254545</v>
      </c>
      <c r="R180" s="3" t="s">
        <v>74</v>
      </c>
      <c r="S180" s="113">
        <f t="shared" si="194"/>
        <v>0.00002618254545</v>
      </c>
      <c r="T180" s="3" t="s">
        <v>74</v>
      </c>
      <c r="U180" s="113">
        <f t="shared" si="195"/>
        <v>0.00002618254545</v>
      </c>
      <c r="V180" s="3" t="s">
        <v>74</v>
      </c>
      <c r="W180" s="113">
        <f t="shared" si="196"/>
        <v>0.00002618254545</v>
      </c>
      <c r="X180" s="3" t="s">
        <v>74</v>
      </c>
      <c r="Y180" s="113">
        <f t="shared" si="197"/>
        <v>0.00002618254545</v>
      </c>
      <c r="Z180" s="3" t="s">
        <v>74</v>
      </c>
      <c r="AA180" s="113">
        <f t="shared" si="198"/>
        <v>0.00002618254545</v>
      </c>
      <c r="AB180" s="3" t="s">
        <v>74</v>
      </c>
      <c r="AC180" s="113">
        <f t="shared" si="199"/>
        <v>0.00002618254545</v>
      </c>
    </row>
    <row r="181">
      <c r="A181" s="3"/>
      <c r="B181" s="61" t="s">
        <v>77</v>
      </c>
      <c r="C181" s="115">
        <f>(E176-(E174*I179))-sum(C178:C180)</f>
        <v>0.6529664896</v>
      </c>
      <c r="D181" s="61" t="s">
        <v>77</v>
      </c>
      <c r="E181" s="109">
        <f>E176-(sum(E174*I179))-sum(E178:E180)</f>
        <v>0.6539976618</v>
      </c>
      <c r="F181" s="53" t="s">
        <v>95</v>
      </c>
      <c r="G181" s="80">
        <f>ROUND(G179/G178,0)</f>
        <v>21</v>
      </c>
      <c r="H181" s="3"/>
      <c r="I181" s="3"/>
      <c r="J181" s="61" t="s">
        <v>77</v>
      </c>
      <c r="K181" s="109">
        <f>K173-(K174*$I179)-sum(K178:K180)</f>
        <v>0.6526914577</v>
      </c>
      <c r="L181" s="61" t="s">
        <v>77</v>
      </c>
      <c r="M181" s="109">
        <f>M173-(M174*$I179)-sum(M178:M180)</f>
        <v>0.6526836029</v>
      </c>
      <c r="N181" s="61" t="s">
        <v>77</v>
      </c>
      <c r="O181" s="109">
        <f>O173-(O174*$I179)-sum(O178:O180)</f>
        <v>0.6526757481</v>
      </c>
      <c r="P181" s="61" t="s">
        <v>77</v>
      </c>
      <c r="Q181" s="109">
        <f>Q173-(Q174*$I179)-sum(Q178:Q180)</f>
        <v>0.6526678934</v>
      </c>
      <c r="R181" s="61" t="s">
        <v>77</v>
      </c>
      <c r="S181" s="109">
        <f>S173-(S174*$I179)-sum(S178:S180)</f>
        <v>0.6526600322</v>
      </c>
      <c r="T181" s="61" t="s">
        <v>77</v>
      </c>
      <c r="U181" s="109">
        <f>U173-(U174*$I179)-sum(U178:U180)</f>
        <v>0.6526521775</v>
      </c>
      <c r="V181" s="61" t="s">
        <v>77</v>
      </c>
      <c r="W181" s="109">
        <f>W173-(W174*$I179)-sum(W178:W180)</f>
        <v>0.6526443227</v>
      </c>
      <c r="X181" s="61" t="s">
        <v>77</v>
      </c>
      <c r="Y181" s="109">
        <f>Y173-(Y174*$I179)-sum(Y178:Y180)</f>
        <v>0.6526364679</v>
      </c>
      <c r="Z181" s="61" t="s">
        <v>77</v>
      </c>
      <c r="AA181" s="109">
        <f>AA173-(AA174*$I179)-sum(AA178:AA180)</f>
        <v>0.6507035328</v>
      </c>
      <c r="AB181" s="61" t="s">
        <v>77</v>
      </c>
      <c r="AC181" s="109">
        <f>AC173-(AC174*$I179)-sum(AC178:AC180)</f>
        <v>0.6528716908</v>
      </c>
    </row>
    <row r="182">
      <c r="A182" s="49">
        <f>I179+A174</f>
        <v>13125</v>
      </c>
      <c r="B182" s="3" t="s">
        <v>80</v>
      </c>
      <c r="C182" s="112">
        <f>$G$1*((G179-G178)/G178)</f>
        <v>0.0005341239273</v>
      </c>
      <c r="D182" s="3" t="s">
        <v>115</v>
      </c>
      <c r="E182" s="112">
        <f>$G$1</f>
        <v>0.00002618254545</v>
      </c>
      <c r="F182" s="3"/>
      <c r="G182" s="3"/>
      <c r="H182" s="3"/>
      <c r="I182" s="3"/>
      <c r="J182" s="3" t="s">
        <v>115</v>
      </c>
      <c r="K182" s="112">
        <f>$G$1</f>
        <v>0.00002618254545</v>
      </c>
      <c r="L182" s="3" t="s">
        <v>115</v>
      </c>
      <c r="M182" s="112">
        <f>$G$1</f>
        <v>0.00002618254545</v>
      </c>
      <c r="N182" s="3" t="s">
        <v>115</v>
      </c>
      <c r="O182" s="112">
        <f>$G$1</f>
        <v>0.00002618254545</v>
      </c>
      <c r="P182" s="3" t="s">
        <v>115</v>
      </c>
      <c r="Q182" s="112">
        <f>$G$1</f>
        <v>0.00002618254545</v>
      </c>
      <c r="R182" s="3" t="s">
        <v>115</v>
      </c>
      <c r="S182" s="112">
        <f>$G$1</f>
        <v>0.00002618254545</v>
      </c>
      <c r="T182" s="3" t="s">
        <v>115</v>
      </c>
      <c r="U182" s="112">
        <f>$G$1</f>
        <v>0.00002618254545</v>
      </c>
      <c r="V182" s="3" t="s">
        <v>115</v>
      </c>
      <c r="W182" s="112">
        <f>$G$1</f>
        <v>0.00002618254545</v>
      </c>
      <c r="X182" s="3" t="s">
        <v>115</v>
      </c>
      <c r="Y182" s="112">
        <f>$G$1</f>
        <v>0.00002618254545</v>
      </c>
      <c r="Z182" s="3" t="s">
        <v>115</v>
      </c>
      <c r="AA182" s="112">
        <f>$G$1</f>
        <v>0.00002618254545</v>
      </c>
      <c r="AB182" s="3" t="s">
        <v>115</v>
      </c>
      <c r="AC182" s="112">
        <f>$G$1</f>
        <v>0.00002618254545</v>
      </c>
    </row>
    <row r="183">
      <c r="A183" s="3"/>
      <c r="B183" s="3" t="s">
        <v>116</v>
      </c>
      <c r="C183" s="116">
        <f>$G$1*10+((128*5E-11)*(G181-1))</f>
        <v>0.0002619534545</v>
      </c>
      <c r="D183" s="3"/>
      <c r="E183" s="3"/>
      <c r="F183" s="3"/>
      <c r="G183" s="3"/>
      <c r="H183" s="3"/>
      <c r="I183" s="3"/>
      <c r="J183" s="3"/>
      <c r="K183" s="3"/>
      <c r="L183" s="3"/>
      <c r="M183" s="3"/>
      <c r="N183" s="3"/>
      <c r="O183" s="3"/>
      <c r="P183" s="3"/>
      <c r="Q183" s="3"/>
      <c r="R183" s="3"/>
      <c r="S183" s="3"/>
      <c r="T183" s="3"/>
      <c r="U183" s="3"/>
      <c r="V183" s="3"/>
      <c r="W183" s="3"/>
      <c r="X183" s="3"/>
      <c r="Y183" s="3"/>
      <c r="Z183" s="3"/>
      <c r="AA183" s="3"/>
      <c r="AB183" s="3"/>
      <c r="AC183" s="3"/>
    </row>
    <row r="184">
      <c r="A184" s="3"/>
      <c r="B184" s="61" t="s">
        <v>77</v>
      </c>
      <c r="C184" s="49">
        <f>C181-(sum(C182:C183))</f>
        <v>0.6521704122</v>
      </c>
      <c r="D184" s="61" t="s">
        <v>77</v>
      </c>
      <c r="E184" s="49">
        <f>E181-E182</f>
        <v>0.6539714793</v>
      </c>
      <c r="F184" s="3"/>
      <c r="G184" s="3"/>
      <c r="H184" s="3"/>
      <c r="I184" s="3"/>
      <c r="J184" s="61" t="s">
        <v>77</v>
      </c>
      <c r="K184" s="49">
        <f>K181-K182</f>
        <v>0.6526652751</v>
      </c>
      <c r="L184" s="61" t="s">
        <v>77</v>
      </c>
      <c r="M184" s="49">
        <f>M181-M182</f>
        <v>0.6526574204</v>
      </c>
      <c r="N184" s="61" t="s">
        <v>77</v>
      </c>
      <c r="O184" s="49">
        <f>O181-O182</f>
        <v>0.6526495656</v>
      </c>
      <c r="P184" s="61" t="s">
        <v>77</v>
      </c>
      <c r="Q184" s="49">
        <f>Q181-Q182</f>
        <v>0.6526417108</v>
      </c>
      <c r="R184" s="61" t="s">
        <v>77</v>
      </c>
      <c r="S184" s="49">
        <f>S181-S182</f>
        <v>0.6526338497</v>
      </c>
      <c r="T184" s="61" t="s">
        <v>77</v>
      </c>
      <c r="U184" s="49">
        <f>U181-U182</f>
        <v>0.6526259949</v>
      </c>
      <c r="V184" s="61" t="s">
        <v>77</v>
      </c>
      <c r="W184" s="49">
        <f>W181-W182</f>
        <v>0.6526181401</v>
      </c>
      <c r="X184" s="61" t="s">
        <v>77</v>
      </c>
      <c r="Y184" s="49">
        <f>Y181-Y182</f>
        <v>0.6526102854</v>
      </c>
      <c r="Z184" s="61" t="s">
        <v>77</v>
      </c>
      <c r="AA184" s="49">
        <f>AA181-AA182</f>
        <v>0.6506773503</v>
      </c>
      <c r="AB184" s="61" t="s">
        <v>77</v>
      </c>
      <c r="AC184" s="49">
        <f>AC181-AC182</f>
        <v>0.6528455082</v>
      </c>
    </row>
    <row r="185">
      <c r="A185" s="3"/>
      <c r="B185" s="3"/>
      <c r="C185" s="67"/>
      <c r="D185" s="3"/>
      <c r="E185" s="3"/>
      <c r="F185" s="53"/>
      <c r="G185" s="53"/>
      <c r="H185" s="3"/>
      <c r="I185" s="3"/>
      <c r="J185" s="61" t="s">
        <v>122</v>
      </c>
      <c r="K185" s="3"/>
      <c r="L185" s="61" t="s">
        <v>121</v>
      </c>
      <c r="M185" s="3"/>
      <c r="N185" s="61" t="s">
        <v>112</v>
      </c>
      <c r="O185" s="3"/>
      <c r="P185" s="61" t="s">
        <v>111</v>
      </c>
      <c r="Q185" s="3"/>
      <c r="R185" s="61" t="s">
        <v>110</v>
      </c>
      <c r="S185" s="3"/>
      <c r="T185" s="61" t="s">
        <v>109</v>
      </c>
      <c r="U185" s="3"/>
      <c r="V185" s="61" t="s">
        <v>108</v>
      </c>
      <c r="W185" s="3"/>
      <c r="X185" s="61" t="s">
        <v>107</v>
      </c>
      <c r="Y185" s="3"/>
      <c r="Z185" s="61" t="s">
        <v>105</v>
      </c>
      <c r="AA185" s="3"/>
      <c r="AB185" s="61" t="s">
        <v>84</v>
      </c>
      <c r="AC185" s="3"/>
    </row>
    <row r="186">
      <c r="A186" s="3"/>
      <c r="B186" s="3" t="s">
        <v>69</v>
      </c>
      <c r="C186" s="112">
        <f>0.000041472</f>
        <v>0.000041472</v>
      </c>
      <c r="D186" s="3" t="s">
        <v>69</v>
      </c>
      <c r="E186" s="113">
        <f t="shared" ref="E186:E188" si="200">$G$1</f>
        <v>0.00002618254545</v>
      </c>
      <c r="F186" s="3" t="s">
        <v>92</v>
      </c>
      <c r="G186" s="16">
        <f>ROUND(0.05*G187,0)</f>
        <v>5</v>
      </c>
      <c r="H186" s="3" t="s">
        <v>93</v>
      </c>
      <c r="I186" s="60">
        <f>I178+5</f>
        <v>98</v>
      </c>
      <c r="J186" s="3" t="s">
        <v>69</v>
      </c>
      <c r="K186" s="113">
        <f t="shared" ref="K186:K188" si="201">$G$1</f>
        <v>0.00002618254545</v>
      </c>
      <c r="L186" s="3" t="s">
        <v>69</v>
      </c>
      <c r="M186" s="113">
        <f t="shared" ref="M186:M188" si="202">$G$1</f>
        <v>0.00002618254545</v>
      </c>
      <c r="N186" s="3" t="s">
        <v>69</v>
      </c>
      <c r="O186" s="113">
        <f t="shared" ref="O186:O188" si="203">$G$1</f>
        <v>0.00002618254545</v>
      </c>
      <c r="P186" s="3" t="s">
        <v>69</v>
      </c>
      <c r="Q186" s="113">
        <f t="shared" ref="Q186:Q188" si="204">$G$1</f>
        <v>0.00002618254545</v>
      </c>
      <c r="R186" s="3" t="s">
        <v>69</v>
      </c>
      <c r="S186" s="113">
        <f t="shared" ref="S186:S188" si="205">$G$1</f>
        <v>0.00002618254545</v>
      </c>
      <c r="T186" s="3" t="s">
        <v>69</v>
      </c>
      <c r="U186" s="113">
        <f t="shared" ref="U186:U188" si="206">$G$1</f>
        <v>0.00002618254545</v>
      </c>
      <c r="V186" s="3" t="s">
        <v>69</v>
      </c>
      <c r="W186" s="113">
        <f t="shared" ref="W186:W188" si="207">$G$1</f>
        <v>0.00002618254545</v>
      </c>
      <c r="X186" s="3" t="s">
        <v>69</v>
      </c>
      <c r="Y186" s="113">
        <f t="shared" ref="Y186:Y188" si="208">$G$1</f>
        <v>0.00002618254545</v>
      </c>
      <c r="Z186" s="3" t="s">
        <v>69</v>
      </c>
      <c r="AA186" s="113">
        <f t="shared" ref="AA186:AA188" si="209">$G$1</f>
        <v>0.00002618254545</v>
      </c>
      <c r="AB186" s="3" t="s">
        <v>69</v>
      </c>
      <c r="AC186" s="113">
        <f t="shared" ref="AC186:AC188" si="210">$G$1</f>
        <v>0.00002618254545</v>
      </c>
    </row>
    <row r="187">
      <c r="A187" s="3"/>
      <c r="B187" s="3" t="s">
        <v>72</v>
      </c>
      <c r="C187" s="112">
        <f>$G$1*((G187-G186)/G186)</f>
        <v>0.0005079413818</v>
      </c>
      <c r="D187" s="3" t="s">
        <v>72</v>
      </c>
      <c r="E187" s="113">
        <f t="shared" si="200"/>
        <v>0.00002618254545</v>
      </c>
      <c r="F187" s="3" t="s">
        <v>73</v>
      </c>
      <c r="G187" s="16">
        <f>200-I186</f>
        <v>102</v>
      </c>
      <c r="H187" s="3" t="s">
        <v>125</v>
      </c>
      <c r="I187" s="125">
        <v>820.0</v>
      </c>
      <c r="J187" s="3" t="s">
        <v>72</v>
      </c>
      <c r="K187" s="113">
        <f t="shared" si="201"/>
        <v>0.00002618254545</v>
      </c>
      <c r="L187" s="3" t="s">
        <v>72</v>
      </c>
      <c r="M187" s="113">
        <f t="shared" si="202"/>
        <v>0.00002618254545</v>
      </c>
      <c r="N187" s="3" t="s">
        <v>72</v>
      </c>
      <c r="O187" s="113">
        <f t="shared" si="203"/>
        <v>0.00002618254545</v>
      </c>
      <c r="P187" s="3" t="s">
        <v>72</v>
      </c>
      <c r="Q187" s="113">
        <f t="shared" si="204"/>
        <v>0.00002618254545</v>
      </c>
      <c r="R187" s="3" t="s">
        <v>72</v>
      </c>
      <c r="S187" s="113">
        <f t="shared" si="205"/>
        <v>0.00002618254545</v>
      </c>
      <c r="T187" s="3" t="s">
        <v>72</v>
      </c>
      <c r="U187" s="113">
        <f t="shared" si="206"/>
        <v>0.00002618254545</v>
      </c>
      <c r="V187" s="3" t="s">
        <v>72</v>
      </c>
      <c r="W187" s="113">
        <f t="shared" si="207"/>
        <v>0.00002618254545</v>
      </c>
      <c r="X187" s="3" t="s">
        <v>72</v>
      </c>
      <c r="Y187" s="113">
        <f t="shared" si="208"/>
        <v>0.00002618254545</v>
      </c>
      <c r="Z187" s="3" t="s">
        <v>72</v>
      </c>
      <c r="AA187" s="113">
        <f t="shared" si="209"/>
        <v>0.00002618254545</v>
      </c>
      <c r="AB187" s="3" t="s">
        <v>72</v>
      </c>
      <c r="AC187" s="113">
        <f t="shared" si="210"/>
        <v>0.00002618254545</v>
      </c>
    </row>
    <row r="188">
      <c r="A188" s="3"/>
      <c r="B188" s="3" t="s">
        <v>74</v>
      </c>
      <c r="C188" s="112">
        <f>$G$1*((G187-G186)/G186)</f>
        <v>0.0005079413818</v>
      </c>
      <c r="D188" s="3" t="s">
        <v>74</v>
      </c>
      <c r="E188" s="113">
        <f t="shared" si="200"/>
        <v>0.00002618254545</v>
      </c>
      <c r="F188" s="3"/>
      <c r="G188" s="3"/>
      <c r="H188" s="3" t="s">
        <v>126</v>
      </c>
      <c r="I188" s="60">
        <f>C184-(sum(C182:C183)*I187)</f>
        <v>-0.0006130408727</v>
      </c>
      <c r="J188" s="3" t="s">
        <v>74</v>
      </c>
      <c r="K188" s="113">
        <f t="shared" si="201"/>
        <v>0.00002618254545</v>
      </c>
      <c r="L188" s="3" t="s">
        <v>74</v>
      </c>
      <c r="M188" s="113">
        <f t="shared" si="202"/>
        <v>0.00002618254545</v>
      </c>
      <c r="N188" s="3" t="s">
        <v>74</v>
      </c>
      <c r="O188" s="113">
        <f t="shared" si="203"/>
        <v>0.00002618254545</v>
      </c>
      <c r="P188" s="3" t="s">
        <v>74</v>
      </c>
      <c r="Q188" s="113">
        <f t="shared" si="204"/>
        <v>0.00002618254545</v>
      </c>
      <c r="R188" s="3" t="s">
        <v>74</v>
      </c>
      <c r="S188" s="113">
        <f t="shared" si="205"/>
        <v>0.00002618254545</v>
      </c>
      <c r="T188" s="3" t="s">
        <v>74</v>
      </c>
      <c r="U188" s="113">
        <f t="shared" si="206"/>
        <v>0.00002618254545</v>
      </c>
      <c r="V188" s="3" t="s">
        <v>74</v>
      </c>
      <c r="W188" s="113">
        <f t="shared" si="207"/>
        <v>0.00002618254545</v>
      </c>
      <c r="X188" s="3" t="s">
        <v>74</v>
      </c>
      <c r="Y188" s="113">
        <f t="shared" si="208"/>
        <v>0.00002618254545</v>
      </c>
      <c r="Z188" s="3" t="s">
        <v>74</v>
      </c>
      <c r="AA188" s="113">
        <f t="shared" si="209"/>
        <v>0.00002618254545</v>
      </c>
      <c r="AB188" s="3" t="s">
        <v>74</v>
      </c>
      <c r="AC188" s="113">
        <f t="shared" si="210"/>
        <v>0.00002618254545</v>
      </c>
    </row>
    <row r="189">
      <c r="A189" s="3"/>
      <c r="B189" s="61" t="s">
        <v>77</v>
      </c>
      <c r="C189" s="115">
        <f>(E184-(E182*I187))-sum(C186:C188)</f>
        <v>0.6314444372</v>
      </c>
      <c r="D189" s="61" t="s">
        <v>77</v>
      </c>
      <c r="E189" s="109">
        <f>E184-(sum(E182*I187))-sum(E186:E188)</f>
        <v>0.6324232444</v>
      </c>
      <c r="F189" s="53" t="s">
        <v>95</v>
      </c>
      <c r="G189" s="80">
        <f>ROUND(G187/G186,0)</f>
        <v>20</v>
      </c>
      <c r="H189" s="3"/>
      <c r="I189" s="3"/>
      <c r="J189" s="61" t="s">
        <v>77</v>
      </c>
      <c r="K189" s="109">
        <f>K181-(K182*$I187)-sum(K186:K188)</f>
        <v>0.6311432228</v>
      </c>
      <c r="L189" s="61" t="s">
        <v>77</v>
      </c>
      <c r="M189" s="109">
        <f>M181-(M182*$I187)-sum(M186:M188)</f>
        <v>0.631135368</v>
      </c>
      <c r="N189" s="61" t="s">
        <v>77</v>
      </c>
      <c r="O189" s="109">
        <f>O181-(O182*$I187)-sum(O186:O188)</f>
        <v>0.6311275132</v>
      </c>
      <c r="P189" s="61" t="s">
        <v>77</v>
      </c>
      <c r="Q189" s="109">
        <f>Q181-(Q182*$I187)-sum(Q186:Q188)</f>
        <v>0.6311196585</v>
      </c>
      <c r="R189" s="61" t="s">
        <v>77</v>
      </c>
      <c r="S189" s="109">
        <f>S181-(S182*$I187)-sum(S186:S188)</f>
        <v>0.6311117973</v>
      </c>
      <c r="T189" s="61" t="s">
        <v>77</v>
      </c>
      <c r="U189" s="109">
        <f>U181-(U182*$I187)-sum(U186:U188)</f>
        <v>0.6311039425</v>
      </c>
      <c r="V189" s="61" t="s">
        <v>77</v>
      </c>
      <c r="W189" s="109">
        <f>W181-(W182*$I187)-sum(W186:W188)</f>
        <v>0.6310960878</v>
      </c>
      <c r="X189" s="61" t="s">
        <v>77</v>
      </c>
      <c r="Y189" s="109">
        <f>Y181-(Y182*$I187)-sum(Y186:Y188)</f>
        <v>0.631088233</v>
      </c>
      <c r="Z189" s="61" t="s">
        <v>77</v>
      </c>
      <c r="AA189" s="109">
        <f>AA181-(AA182*$I187)-sum(AA186:AA188)</f>
        <v>0.6291552979</v>
      </c>
      <c r="AB189" s="61" t="s">
        <v>77</v>
      </c>
      <c r="AC189" s="109">
        <f>AC181-(AC182*$I187)-sum(AC186:AC188)</f>
        <v>0.6313234559</v>
      </c>
    </row>
    <row r="190">
      <c r="A190" s="49">
        <f>I187+A182</f>
        <v>13945</v>
      </c>
      <c r="B190" s="3" t="s">
        <v>80</v>
      </c>
      <c r="C190" s="112">
        <f>$G$1*((G187-G186)/G186)</f>
        <v>0.0005079413818</v>
      </c>
      <c r="D190" s="3" t="s">
        <v>115</v>
      </c>
      <c r="E190" s="112">
        <f>$G$1</f>
        <v>0.00002618254545</v>
      </c>
      <c r="F190" s="3"/>
      <c r="G190" s="3"/>
      <c r="H190" s="3"/>
      <c r="I190" s="3"/>
      <c r="J190" s="3" t="s">
        <v>115</v>
      </c>
      <c r="K190" s="112">
        <f>$G$1</f>
        <v>0.00002618254545</v>
      </c>
      <c r="L190" s="3" t="s">
        <v>115</v>
      </c>
      <c r="M190" s="112">
        <f>$G$1</f>
        <v>0.00002618254545</v>
      </c>
      <c r="N190" s="3" t="s">
        <v>115</v>
      </c>
      <c r="O190" s="112">
        <f>$G$1</f>
        <v>0.00002618254545</v>
      </c>
      <c r="P190" s="3" t="s">
        <v>115</v>
      </c>
      <c r="Q190" s="112">
        <f>$G$1</f>
        <v>0.00002618254545</v>
      </c>
      <c r="R190" s="3" t="s">
        <v>115</v>
      </c>
      <c r="S190" s="112">
        <f>$G$1</f>
        <v>0.00002618254545</v>
      </c>
      <c r="T190" s="3" t="s">
        <v>115</v>
      </c>
      <c r="U190" s="112">
        <f>$G$1</f>
        <v>0.00002618254545</v>
      </c>
      <c r="V190" s="3" t="s">
        <v>115</v>
      </c>
      <c r="W190" s="112">
        <f>$G$1</f>
        <v>0.00002618254545</v>
      </c>
      <c r="X190" s="3" t="s">
        <v>115</v>
      </c>
      <c r="Y190" s="112">
        <f>$G$1</f>
        <v>0.00002618254545</v>
      </c>
      <c r="Z190" s="3" t="s">
        <v>115</v>
      </c>
      <c r="AA190" s="112">
        <f>$G$1</f>
        <v>0.00002618254545</v>
      </c>
      <c r="AB190" s="3" t="s">
        <v>115</v>
      </c>
      <c r="AC190" s="112">
        <f>$G$1</f>
        <v>0.00002618254545</v>
      </c>
    </row>
    <row r="191">
      <c r="A191" s="3"/>
      <c r="B191" s="3" t="s">
        <v>116</v>
      </c>
      <c r="C191" s="116">
        <f>$G$1*10+((128*5E-11)*(G189-1))</f>
        <v>0.0002619470545</v>
      </c>
      <c r="D191" s="3"/>
      <c r="E191" s="3"/>
      <c r="F191" s="3"/>
      <c r="G191" s="3"/>
      <c r="H191" s="3"/>
      <c r="I191" s="3"/>
      <c r="J191" s="3"/>
      <c r="K191" s="3"/>
      <c r="L191" s="3"/>
      <c r="M191" s="3"/>
      <c r="N191" s="3"/>
      <c r="O191" s="3"/>
      <c r="P191" s="3"/>
      <c r="Q191" s="3"/>
      <c r="R191" s="3"/>
      <c r="S191" s="3"/>
      <c r="T191" s="3"/>
      <c r="U191" s="3"/>
      <c r="V191" s="3"/>
      <c r="W191" s="3"/>
      <c r="X191" s="3"/>
      <c r="Y191" s="3"/>
      <c r="Z191" s="3"/>
      <c r="AA191" s="3"/>
      <c r="AB191" s="3"/>
      <c r="AC191" s="3"/>
    </row>
    <row r="192">
      <c r="A192" s="3"/>
      <c r="B192" s="61" t="s">
        <v>77</v>
      </c>
      <c r="C192" s="49">
        <f>C189-(sum(C190:C191))</f>
        <v>0.6306745488</v>
      </c>
      <c r="D192" s="61" t="s">
        <v>77</v>
      </c>
      <c r="E192" s="49">
        <f>E189-E190</f>
        <v>0.6323970618</v>
      </c>
      <c r="F192" s="3"/>
      <c r="G192" s="3"/>
      <c r="H192" s="3"/>
      <c r="I192" s="3"/>
      <c r="J192" s="61" t="s">
        <v>77</v>
      </c>
      <c r="K192" s="49">
        <f>K189-K190</f>
        <v>0.6311170402</v>
      </c>
      <c r="L192" s="61" t="s">
        <v>77</v>
      </c>
      <c r="M192" s="49">
        <f>M189-M190</f>
        <v>0.6311091855</v>
      </c>
      <c r="N192" s="61" t="s">
        <v>77</v>
      </c>
      <c r="O192" s="49">
        <f>O189-O190</f>
        <v>0.6311013307</v>
      </c>
      <c r="P192" s="61" t="s">
        <v>77</v>
      </c>
      <c r="Q192" s="49">
        <f>Q189-Q190</f>
        <v>0.6310934759</v>
      </c>
      <c r="R192" s="61" t="s">
        <v>77</v>
      </c>
      <c r="S192" s="49">
        <f>S189-S190</f>
        <v>0.6310856148</v>
      </c>
      <c r="T192" s="61" t="s">
        <v>77</v>
      </c>
      <c r="U192" s="49">
        <f>U189-U190</f>
        <v>0.63107776</v>
      </c>
      <c r="V192" s="61" t="s">
        <v>77</v>
      </c>
      <c r="W192" s="49">
        <f>W189-W190</f>
        <v>0.6310699052</v>
      </c>
      <c r="X192" s="61" t="s">
        <v>77</v>
      </c>
      <c r="Y192" s="49">
        <f>Y189-Y190</f>
        <v>0.6310620505</v>
      </c>
      <c r="Z192" s="61" t="s">
        <v>77</v>
      </c>
      <c r="AA192" s="49">
        <f>AA189-AA190</f>
        <v>0.6291291153</v>
      </c>
      <c r="AB192" s="61" t="s">
        <v>77</v>
      </c>
      <c r="AC192" s="49">
        <f>AC189-AC190</f>
        <v>0.6312972733</v>
      </c>
    </row>
    <row r="193">
      <c r="A193" s="3"/>
      <c r="B193" s="3"/>
      <c r="C193" s="67"/>
      <c r="D193" s="3"/>
      <c r="E193" s="3"/>
      <c r="F193" s="53"/>
      <c r="G193" s="53"/>
      <c r="H193" s="3"/>
      <c r="I193" s="3"/>
      <c r="J193" s="61" t="s">
        <v>122</v>
      </c>
      <c r="K193" s="3"/>
      <c r="L193" s="61" t="s">
        <v>121</v>
      </c>
      <c r="M193" s="3"/>
      <c r="N193" s="61" t="s">
        <v>112</v>
      </c>
      <c r="O193" s="3"/>
      <c r="P193" s="61" t="s">
        <v>111</v>
      </c>
      <c r="Q193" s="3"/>
      <c r="R193" s="61" t="s">
        <v>110</v>
      </c>
      <c r="S193" s="3"/>
      <c r="T193" s="61" t="s">
        <v>109</v>
      </c>
      <c r="U193" s="3"/>
      <c r="V193" s="61" t="s">
        <v>108</v>
      </c>
      <c r="W193" s="3"/>
      <c r="X193" s="61" t="s">
        <v>107</v>
      </c>
      <c r="Y193" s="3"/>
      <c r="Z193" s="61" t="s">
        <v>105</v>
      </c>
      <c r="AA193" s="3"/>
      <c r="AB193" s="61" t="s">
        <v>84</v>
      </c>
      <c r="AC193" s="3"/>
    </row>
    <row r="194">
      <c r="A194" s="3"/>
      <c r="B194" s="3" t="s">
        <v>69</v>
      </c>
      <c r="C194" s="112">
        <f>0.000041472</f>
        <v>0.000041472</v>
      </c>
      <c r="D194" s="3" t="s">
        <v>69</v>
      </c>
      <c r="E194" s="113">
        <f t="shared" ref="E194:E196" si="211">$G$1</f>
        <v>0.00002618254545</v>
      </c>
      <c r="F194" s="3" t="s">
        <v>92</v>
      </c>
      <c r="G194" s="16">
        <f>ROUND(0.05*G195,0)</f>
        <v>5</v>
      </c>
      <c r="H194" s="3" t="s">
        <v>93</v>
      </c>
      <c r="I194" s="60">
        <f>I186+5</f>
        <v>103</v>
      </c>
      <c r="J194" s="3" t="s">
        <v>69</v>
      </c>
      <c r="K194" s="113">
        <f t="shared" ref="K194:K196" si="212">$G$1</f>
        <v>0.00002618254545</v>
      </c>
      <c r="L194" s="3" t="s">
        <v>69</v>
      </c>
      <c r="M194" s="113">
        <f t="shared" ref="M194:M196" si="213">$G$1</f>
        <v>0.00002618254545</v>
      </c>
      <c r="N194" s="3" t="s">
        <v>69</v>
      </c>
      <c r="O194" s="113">
        <f t="shared" ref="O194:O196" si="214">$G$1</f>
        <v>0.00002618254545</v>
      </c>
      <c r="P194" s="3" t="s">
        <v>69</v>
      </c>
      <c r="Q194" s="113">
        <f t="shared" ref="Q194:Q196" si="215">$G$1</f>
        <v>0.00002618254545</v>
      </c>
      <c r="R194" s="3" t="s">
        <v>69</v>
      </c>
      <c r="S194" s="113">
        <f t="shared" ref="S194:S196" si="216">$G$1</f>
        <v>0.00002618254545</v>
      </c>
      <c r="T194" s="3" t="s">
        <v>69</v>
      </c>
      <c r="U194" s="113">
        <f t="shared" ref="U194:U196" si="217">$G$1</f>
        <v>0.00002618254545</v>
      </c>
      <c r="V194" s="3" t="s">
        <v>69</v>
      </c>
      <c r="W194" s="113">
        <f t="shared" ref="W194:W196" si="218">$G$1</f>
        <v>0.00002618254545</v>
      </c>
      <c r="X194" s="3" t="s">
        <v>69</v>
      </c>
      <c r="Y194" s="113">
        <f t="shared" ref="Y194:Y196" si="219">$G$1</f>
        <v>0.00002618254545</v>
      </c>
      <c r="Z194" s="3" t="s">
        <v>69</v>
      </c>
      <c r="AA194" s="113">
        <f t="shared" ref="AA194:AA196" si="220">$G$1</f>
        <v>0.00002618254545</v>
      </c>
      <c r="AB194" s="3" t="s">
        <v>69</v>
      </c>
      <c r="AC194" s="113">
        <f t="shared" ref="AC194:AC196" si="221">$G$1</f>
        <v>0.00002618254545</v>
      </c>
    </row>
    <row r="195">
      <c r="A195" s="3"/>
      <c r="B195" s="3" t="s">
        <v>72</v>
      </c>
      <c r="C195" s="112">
        <f>$G$1*((G195-G194)/G194)</f>
        <v>0.0004817588364</v>
      </c>
      <c r="D195" s="3" t="s">
        <v>72</v>
      </c>
      <c r="E195" s="113">
        <f t="shared" si="211"/>
        <v>0.00002618254545</v>
      </c>
      <c r="F195" s="3" t="s">
        <v>73</v>
      </c>
      <c r="G195" s="16">
        <f>200-I194</f>
        <v>97</v>
      </c>
      <c r="H195" s="3" t="s">
        <v>125</v>
      </c>
      <c r="I195" s="125">
        <v>820.0</v>
      </c>
      <c r="J195" s="3" t="s">
        <v>72</v>
      </c>
      <c r="K195" s="113">
        <f t="shared" si="212"/>
        <v>0.00002618254545</v>
      </c>
      <c r="L195" s="3" t="s">
        <v>72</v>
      </c>
      <c r="M195" s="113">
        <f t="shared" si="213"/>
        <v>0.00002618254545</v>
      </c>
      <c r="N195" s="3" t="s">
        <v>72</v>
      </c>
      <c r="O195" s="113">
        <f t="shared" si="214"/>
        <v>0.00002618254545</v>
      </c>
      <c r="P195" s="3" t="s">
        <v>72</v>
      </c>
      <c r="Q195" s="113">
        <f t="shared" si="215"/>
        <v>0.00002618254545</v>
      </c>
      <c r="R195" s="3" t="s">
        <v>72</v>
      </c>
      <c r="S195" s="113">
        <f t="shared" si="216"/>
        <v>0.00002618254545</v>
      </c>
      <c r="T195" s="3" t="s">
        <v>72</v>
      </c>
      <c r="U195" s="113">
        <f t="shared" si="217"/>
        <v>0.00002618254545</v>
      </c>
      <c r="V195" s="3" t="s">
        <v>72</v>
      </c>
      <c r="W195" s="113">
        <f t="shared" si="218"/>
        <v>0.00002618254545</v>
      </c>
      <c r="X195" s="3" t="s">
        <v>72</v>
      </c>
      <c r="Y195" s="113">
        <f t="shared" si="219"/>
        <v>0.00002618254545</v>
      </c>
      <c r="Z195" s="3" t="s">
        <v>72</v>
      </c>
      <c r="AA195" s="113">
        <f t="shared" si="220"/>
        <v>0.00002618254545</v>
      </c>
      <c r="AB195" s="3" t="s">
        <v>72</v>
      </c>
      <c r="AC195" s="113">
        <f t="shared" si="221"/>
        <v>0.00002618254545</v>
      </c>
    </row>
    <row r="196">
      <c r="A196" s="3"/>
      <c r="B196" s="3" t="s">
        <v>74</v>
      </c>
      <c r="C196" s="112">
        <f>$G$1*((G195-G194)/G194)</f>
        <v>0.0004817588364</v>
      </c>
      <c r="D196" s="3" t="s">
        <v>74</v>
      </c>
      <c r="E196" s="113">
        <f t="shared" si="211"/>
        <v>0.00002618254545</v>
      </c>
      <c r="F196" s="3"/>
      <c r="G196" s="3"/>
      <c r="H196" s="3" t="s">
        <v>126</v>
      </c>
      <c r="I196" s="60">
        <f>C192-(sum(C190:C191)*I195)</f>
        <v>-0.0006339690182</v>
      </c>
      <c r="J196" s="3" t="s">
        <v>74</v>
      </c>
      <c r="K196" s="113">
        <f t="shared" si="212"/>
        <v>0.00002618254545</v>
      </c>
      <c r="L196" s="3" t="s">
        <v>74</v>
      </c>
      <c r="M196" s="113">
        <f t="shared" si="213"/>
        <v>0.00002618254545</v>
      </c>
      <c r="N196" s="3" t="s">
        <v>74</v>
      </c>
      <c r="O196" s="113">
        <f t="shared" si="214"/>
        <v>0.00002618254545</v>
      </c>
      <c r="P196" s="3" t="s">
        <v>74</v>
      </c>
      <c r="Q196" s="113">
        <f t="shared" si="215"/>
        <v>0.00002618254545</v>
      </c>
      <c r="R196" s="3" t="s">
        <v>74</v>
      </c>
      <c r="S196" s="113">
        <f t="shared" si="216"/>
        <v>0.00002618254545</v>
      </c>
      <c r="T196" s="3" t="s">
        <v>74</v>
      </c>
      <c r="U196" s="113">
        <f t="shared" si="217"/>
        <v>0.00002618254545</v>
      </c>
      <c r="V196" s="3" t="s">
        <v>74</v>
      </c>
      <c r="W196" s="113">
        <f t="shared" si="218"/>
        <v>0.00002618254545</v>
      </c>
      <c r="X196" s="3" t="s">
        <v>74</v>
      </c>
      <c r="Y196" s="113">
        <f t="shared" si="219"/>
        <v>0.00002618254545</v>
      </c>
      <c r="Z196" s="3" t="s">
        <v>74</v>
      </c>
      <c r="AA196" s="113">
        <f t="shared" si="220"/>
        <v>0.00002618254545</v>
      </c>
      <c r="AB196" s="3" t="s">
        <v>74</v>
      </c>
      <c r="AC196" s="113">
        <f t="shared" si="221"/>
        <v>0.00002618254545</v>
      </c>
    </row>
    <row r="197">
      <c r="A197" s="3"/>
      <c r="B197" s="61" t="s">
        <v>77</v>
      </c>
      <c r="C197" s="115">
        <f>(E192-(E190*I195))-sum(C194:C196)</f>
        <v>0.6099223849</v>
      </c>
      <c r="D197" s="61" t="s">
        <v>77</v>
      </c>
      <c r="E197" s="109">
        <f>E192-(sum(E190*I195))-sum(E194:E196)</f>
        <v>0.6108488269</v>
      </c>
      <c r="F197" s="53" t="s">
        <v>95</v>
      </c>
      <c r="G197" s="80">
        <f>ROUND(G195/G194,0)</f>
        <v>19</v>
      </c>
      <c r="H197" s="3"/>
      <c r="I197" s="3"/>
      <c r="J197" s="61" t="s">
        <v>77</v>
      </c>
      <c r="K197" s="109">
        <f>K189-(K190*$I195)-sum(K194:K196)</f>
        <v>0.6095949879</v>
      </c>
      <c r="L197" s="61" t="s">
        <v>77</v>
      </c>
      <c r="M197" s="109">
        <f>M189-(M190*$I195)-sum(M194:M196)</f>
        <v>0.6095871331</v>
      </c>
      <c r="N197" s="61" t="s">
        <v>77</v>
      </c>
      <c r="O197" s="109">
        <f>O189-(O190*$I195)-sum(O194:O196)</f>
        <v>0.6095792783</v>
      </c>
      <c r="P197" s="61" t="s">
        <v>77</v>
      </c>
      <c r="Q197" s="109">
        <f>Q189-(Q190*$I195)-sum(Q194:Q196)</f>
        <v>0.6095714236</v>
      </c>
      <c r="R197" s="61" t="s">
        <v>77</v>
      </c>
      <c r="S197" s="109">
        <f>S189-(S190*$I195)-sum(S194:S196)</f>
        <v>0.6095635624</v>
      </c>
      <c r="T197" s="61" t="s">
        <v>77</v>
      </c>
      <c r="U197" s="109">
        <f>U189-(U190*$I195)-sum(U194:U196)</f>
        <v>0.6095557076</v>
      </c>
      <c r="V197" s="61" t="s">
        <v>77</v>
      </c>
      <c r="W197" s="109">
        <f>W189-(W190*$I195)-sum(W194:W196)</f>
        <v>0.6095478529</v>
      </c>
      <c r="X197" s="61" t="s">
        <v>77</v>
      </c>
      <c r="Y197" s="109">
        <f>Y189-(Y190*$I195)-sum(Y194:Y196)</f>
        <v>0.6095399981</v>
      </c>
      <c r="Z197" s="61" t="s">
        <v>77</v>
      </c>
      <c r="AA197" s="109">
        <f>AA189-(AA190*$I195)-sum(AA194:AA196)</f>
        <v>0.607607063</v>
      </c>
      <c r="AB197" s="61" t="s">
        <v>77</v>
      </c>
      <c r="AC197" s="109">
        <f>AC189-(AC190*$I195)-sum(AC194:AC196)</f>
        <v>0.6097752209</v>
      </c>
    </row>
    <row r="198">
      <c r="A198" s="49">
        <f>I195+A190</f>
        <v>14765</v>
      </c>
      <c r="B198" s="3" t="s">
        <v>80</v>
      </c>
      <c r="C198" s="112">
        <f>$G$1*((G195-G194)/G194)</f>
        <v>0.0004817588364</v>
      </c>
      <c r="D198" s="3" t="s">
        <v>115</v>
      </c>
      <c r="E198" s="112">
        <f>$G$1</f>
        <v>0.00002618254545</v>
      </c>
      <c r="F198" s="3"/>
      <c r="G198" s="3"/>
      <c r="H198" s="3"/>
      <c r="I198" s="3"/>
      <c r="J198" s="3" t="s">
        <v>115</v>
      </c>
      <c r="K198" s="112">
        <f>$G$1</f>
        <v>0.00002618254545</v>
      </c>
      <c r="L198" s="3" t="s">
        <v>115</v>
      </c>
      <c r="M198" s="112">
        <f>$G$1</f>
        <v>0.00002618254545</v>
      </c>
      <c r="N198" s="3" t="s">
        <v>115</v>
      </c>
      <c r="O198" s="112">
        <f>$G$1</f>
        <v>0.00002618254545</v>
      </c>
      <c r="P198" s="3" t="s">
        <v>115</v>
      </c>
      <c r="Q198" s="112">
        <f>$G$1</f>
        <v>0.00002618254545</v>
      </c>
      <c r="R198" s="3" t="s">
        <v>115</v>
      </c>
      <c r="S198" s="112">
        <f>$G$1</f>
        <v>0.00002618254545</v>
      </c>
      <c r="T198" s="3" t="s">
        <v>115</v>
      </c>
      <c r="U198" s="112">
        <f>$G$1</f>
        <v>0.00002618254545</v>
      </c>
      <c r="V198" s="3" t="s">
        <v>115</v>
      </c>
      <c r="W198" s="112">
        <f>$G$1</f>
        <v>0.00002618254545</v>
      </c>
      <c r="X198" s="3" t="s">
        <v>115</v>
      </c>
      <c r="Y198" s="112">
        <f>$G$1</f>
        <v>0.00002618254545</v>
      </c>
      <c r="Z198" s="3" t="s">
        <v>115</v>
      </c>
      <c r="AA198" s="112">
        <f>$G$1</f>
        <v>0.00002618254545</v>
      </c>
      <c r="AB198" s="3" t="s">
        <v>115</v>
      </c>
      <c r="AC198" s="112">
        <f>$G$1</f>
        <v>0.00002618254545</v>
      </c>
    </row>
    <row r="199">
      <c r="A199" s="3"/>
      <c r="B199" s="3" t="s">
        <v>116</v>
      </c>
      <c r="C199" s="116">
        <f>$G$1*10+((128*5E-11)*(G197-1))</f>
        <v>0.0002619406545</v>
      </c>
      <c r="D199" s="3"/>
      <c r="E199" s="3"/>
      <c r="F199" s="3"/>
      <c r="G199" s="3"/>
      <c r="H199" s="3"/>
      <c r="I199" s="3"/>
      <c r="J199" s="3"/>
      <c r="K199" s="3"/>
      <c r="L199" s="3"/>
      <c r="M199" s="3"/>
      <c r="N199" s="3"/>
      <c r="O199" s="3"/>
      <c r="P199" s="3"/>
      <c r="Q199" s="3"/>
      <c r="R199" s="3"/>
      <c r="S199" s="3"/>
      <c r="T199" s="3"/>
      <c r="U199" s="3"/>
      <c r="V199" s="3"/>
      <c r="W199" s="3"/>
      <c r="X199" s="3"/>
      <c r="Y199" s="3"/>
      <c r="Z199" s="3"/>
      <c r="AA199" s="3"/>
      <c r="AB199" s="3"/>
      <c r="AC199" s="3"/>
    </row>
    <row r="200">
      <c r="A200" s="3"/>
      <c r="B200" s="61" t="s">
        <v>77</v>
      </c>
      <c r="C200" s="49">
        <f>C197-(sum(C198:C199))</f>
        <v>0.6091786854</v>
      </c>
      <c r="D200" s="61" t="s">
        <v>77</v>
      </c>
      <c r="E200" s="49">
        <f>E197-E198</f>
        <v>0.6108226444</v>
      </c>
      <c r="F200" s="3"/>
      <c r="G200" s="3"/>
      <c r="H200" s="3"/>
      <c r="I200" s="3"/>
      <c r="J200" s="61" t="s">
        <v>77</v>
      </c>
      <c r="K200" s="49">
        <f>K197-K198</f>
        <v>0.6095688053</v>
      </c>
      <c r="L200" s="61" t="s">
        <v>77</v>
      </c>
      <c r="M200" s="49">
        <f>M197-M198</f>
        <v>0.6095609505</v>
      </c>
      <c r="N200" s="61" t="s">
        <v>77</v>
      </c>
      <c r="O200" s="49">
        <f>O197-O198</f>
        <v>0.6095530958</v>
      </c>
      <c r="P200" s="61" t="s">
        <v>77</v>
      </c>
      <c r="Q200" s="49">
        <f>Q197-Q198</f>
        <v>0.609545241</v>
      </c>
      <c r="R200" s="61" t="s">
        <v>77</v>
      </c>
      <c r="S200" s="49">
        <f>S197-S198</f>
        <v>0.6095373799</v>
      </c>
      <c r="T200" s="61" t="s">
        <v>77</v>
      </c>
      <c r="U200" s="49">
        <f>U197-U198</f>
        <v>0.6095295251</v>
      </c>
      <c r="V200" s="61" t="s">
        <v>77</v>
      </c>
      <c r="W200" s="49">
        <f>W197-W198</f>
        <v>0.6095216703</v>
      </c>
      <c r="X200" s="61" t="s">
        <v>77</v>
      </c>
      <c r="Y200" s="49">
        <f>Y197-Y198</f>
        <v>0.6095138156</v>
      </c>
      <c r="Z200" s="61" t="s">
        <v>77</v>
      </c>
      <c r="AA200" s="49">
        <f>AA197-AA198</f>
        <v>0.6075808804</v>
      </c>
      <c r="AB200" s="61" t="s">
        <v>77</v>
      </c>
      <c r="AC200" s="49">
        <f>AC197-AC198</f>
        <v>0.6097490384</v>
      </c>
    </row>
    <row r="201">
      <c r="A201" s="3"/>
      <c r="B201" s="3"/>
      <c r="C201" s="67"/>
      <c r="D201" s="3"/>
      <c r="E201" s="3"/>
      <c r="F201" s="53"/>
      <c r="G201" s="53"/>
      <c r="H201" s="3"/>
      <c r="I201" s="3"/>
      <c r="J201" s="61" t="s">
        <v>122</v>
      </c>
      <c r="K201" s="3"/>
      <c r="L201" s="61" t="s">
        <v>121</v>
      </c>
      <c r="M201" s="3"/>
      <c r="N201" s="61" t="s">
        <v>112</v>
      </c>
      <c r="O201" s="3"/>
      <c r="P201" s="61" t="s">
        <v>111</v>
      </c>
      <c r="Q201" s="3"/>
      <c r="R201" s="61" t="s">
        <v>110</v>
      </c>
      <c r="S201" s="3"/>
      <c r="T201" s="61" t="s">
        <v>109</v>
      </c>
      <c r="U201" s="3"/>
      <c r="V201" s="61" t="s">
        <v>108</v>
      </c>
      <c r="W201" s="3"/>
      <c r="X201" s="61" t="s">
        <v>107</v>
      </c>
      <c r="Y201" s="3"/>
      <c r="Z201" s="61" t="s">
        <v>105</v>
      </c>
      <c r="AA201" s="3"/>
      <c r="AB201" s="61" t="s">
        <v>84</v>
      </c>
      <c r="AC201" s="3"/>
    </row>
    <row r="202">
      <c r="A202" s="3"/>
      <c r="B202" s="3" t="s">
        <v>69</v>
      </c>
      <c r="C202" s="112">
        <f>0.000041472</f>
        <v>0.000041472</v>
      </c>
      <c r="D202" s="3" t="s">
        <v>69</v>
      </c>
      <c r="E202" s="113">
        <f t="shared" ref="E202:E204" si="222">$G$1</f>
        <v>0.00002618254545</v>
      </c>
      <c r="F202" s="3" t="s">
        <v>92</v>
      </c>
      <c r="G202" s="16">
        <f>ROUND(0.05*G203,0)</f>
        <v>5</v>
      </c>
      <c r="H202" s="3" t="s">
        <v>93</v>
      </c>
      <c r="I202" s="60">
        <f>I194+4</f>
        <v>107</v>
      </c>
      <c r="J202" s="3" t="s">
        <v>69</v>
      </c>
      <c r="K202" s="113">
        <f t="shared" ref="K202:K204" si="223">$G$1</f>
        <v>0.00002618254545</v>
      </c>
      <c r="L202" s="3" t="s">
        <v>69</v>
      </c>
      <c r="M202" s="113">
        <f t="shared" ref="M202:M204" si="224">$G$1</f>
        <v>0.00002618254545</v>
      </c>
      <c r="N202" s="3" t="s">
        <v>69</v>
      </c>
      <c r="O202" s="113">
        <f t="shared" ref="O202:O204" si="225">$G$1</f>
        <v>0.00002618254545</v>
      </c>
      <c r="P202" s="3" t="s">
        <v>69</v>
      </c>
      <c r="Q202" s="113">
        <f t="shared" ref="Q202:Q204" si="226">$G$1</f>
        <v>0.00002618254545</v>
      </c>
      <c r="R202" s="3" t="s">
        <v>69</v>
      </c>
      <c r="S202" s="113">
        <f t="shared" ref="S202:S204" si="227">$G$1</f>
        <v>0.00002618254545</v>
      </c>
      <c r="T202" s="3" t="s">
        <v>69</v>
      </c>
      <c r="U202" s="113">
        <f t="shared" ref="U202:U204" si="228">$G$1</f>
        <v>0.00002618254545</v>
      </c>
      <c r="V202" s="3" t="s">
        <v>69</v>
      </c>
      <c r="W202" s="113">
        <f t="shared" ref="W202:W204" si="229">$G$1</f>
        <v>0.00002618254545</v>
      </c>
      <c r="X202" s="3" t="s">
        <v>69</v>
      </c>
      <c r="Y202" s="113">
        <f t="shared" ref="Y202:Y204" si="230">$G$1</f>
        <v>0.00002618254545</v>
      </c>
      <c r="Z202" s="3" t="s">
        <v>69</v>
      </c>
      <c r="AA202" s="113">
        <f t="shared" ref="AA202:AA204" si="231">$G$1</f>
        <v>0.00002618254545</v>
      </c>
      <c r="AB202" s="3" t="s">
        <v>69</v>
      </c>
      <c r="AC202" s="113">
        <f t="shared" ref="AC202:AC204" si="232">$G$1</f>
        <v>0.00002618254545</v>
      </c>
    </row>
    <row r="203">
      <c r="A203" s="3"/>
      <c r="B203" s="3" t="s">
        <v>72</v>
      </c>
      <c r="C203" s="112">
        <f>$G$1*((G203-G202)/G202)</f>
        <v>0.0004608128</v>
      </c>
      <c r="D203" s="3" t="s">
        <v>72</v>
      </c>
      <c r="E203" s="113">
        <f t="shared" si="222"/>
        <v>0.00002618254545</v>
      </c>
      <c r="F203" s="3" t="s">
        <v>73</v>
      </c>
      <c r="G203" s="16">
        <f>200-I202</f>
        <v>93</v>
      </c>
      <c r="H203" s="3" t="s">
        <v>125</v>
      </c>
      <c r="I203" s="125">
        <v>820.0</v>
      </c>
      <c r="J203" s="3" t="s">
        <v>72</v>
      </c>
      <c r="K203" s="113">
        <f t="shared" si="223"/>
        <v>0.00002618254545</v>
      </c>
      <c r="L203" s="3" t="s">
        <v>72</v>
      </c>
      <c r="M203" s="113">
        <f t="shared" si="224"/>
        <v>0.00002618254545</v>
      </c>
      <c r="N203" s="3" t="s">
        <v>72</v>
      </c>
      <c r="O203" s="113">
        <f t="shared" si="225"/>
        <v>0.00002618254545</v>
      </c>
      <c r="P203" s="3" t="s">
        <v>72</v>
      </c>
      <c r="Q203" s="113">
        <f t="shared" si="226"/>
        <v>0.00002618254545</v>
      </c>
      <c r="R203" s="3" t="s">
        <v>72</v>
      </c>
      <c r="S203" s="113">
        <f t="shared" si="227"/>
        <v>0.00002618254545</v>
      </c>
      <c r="T203" s="3" t="s">
        <v>72</v>
      </c>
      <c r="U203" s="113">
        <f t="shared" si="228"/>
        <v>0.00002618254545</v>
      </c>
      <c r="V203" s="3" t="s">
        <v>72</v>
      </c>
      <c r="W203" s="113">
        <f t="shared" si="229"/>
        <v>0.00002618254545</v>
      </c>
      <c r="X203" s="3" t="s">
        <v>72</v>
      </c>
      <c r="Y203" s="113">
        <f t="shared" si="230"/>
        <v>0.00002618254545</v>
      </c>
      <c r="Z203" s="3" t="s">
        <v>72</v>
      </c>
      <c r="AA203" s="113">
        <f t="shared" si="231"/>
        <v>0.00002618254545</v>
      </c>
      <c r="AB203" s="3" t="s">
        <v>72</v>
      </c>
      <c r="AC203" s="113">
        <f t="shared" si="232"/>
        <v>0.00002618254545</v>
      </c>
    </row>
    <row r="204">
      <c r="A204" s="3"/>
      <c r="B204" s="3" t="s">
        <v>74</v>
      </c>
      <c r="C204" s="112">
        <f>$G$1*((G203-G202)/G202)</f>
        <v>0.0004608128</v>
      </c>
      <c r="D204" s="3" t="s">
        <v>74</v>
      </c>
      <c r="E204" s="113">
        <f t="shared" si="222"/>
        <v>0.00002618254545</v>
      </c>
      <c r="F204" s="3"/>
      <c r="G204" s="3"/>
      <c r="H204" s="3" t="s">
        <v>126</v>
      </c>
      <c r="I204" s="60">
        <f>C200-(sum(C198:C199)*I203)</f>
        <v>-0.0006548971636</v>
      </c>
      <c r="J204" s="3" t="s">
        <v>74</v>
      </c>
      <c r="K204" s="113">
        <f t="shared" si="223"/>
        <v>0.00002618254545</v>
      </c>
      <c r="L204" s="3" t="s">
        <v>74</v>
      </c>
      <c r="M204" s="113">
        <f t="shared" si="224"/>
        <v>0.00002618254545</v>
      </c>
      <c r="N204" s="3" t="s">
        <v>74</v>
      </c>
      <c r="O204" s="113">
        <f t="shared" si="225"/>
        <v>0.00002618254545</v>
      </c>
      <c r="P204" s="3" t="s">
        <v>74</v>
      </c>
      <c r="Q204" s="113">
        <f t="shared" si="226"/>
        <v>0.00002618254545</v>
      </c>
      <c r="R204" s="3" t="s">
        <v>74</v>
      </c>
      <c r="S204" s="113">
        <f t="shared" si="227"/>
        <v>0.00002618254545</v>
      </c>
      <c r="T204" s="3" t="s">
        <v>74</v>
      </c>
      <c r="U204" s="113">
        <f t="shared" si="228"/>
        <v>0.00002618254545</v>
      </c>
      <c r="V204" s="3" t="s">
        <v>74</v>
      </c>
      <c r="W204" s="113">
        <f t="shared" si="229"/>
        <v>0.00002618254545</v>
      </c>
      <c r="X204" s="3" t="s">
        <v>74</v>
      </c>
      <c r="Y204" s="113">
        <f t="shared" si="230"/>
        <v>0.00002618254545</v>
      </c>
      <c r="Z204" s="3" t="s">
        <v>74</v>
      </c>
      <c r="AA204" s="113">
        <f t="shared" si="231"/>
        <v>0.00002618254545</v>
      </c>
      <c r="AB204" s="3" t="s">
        <v>74</v>
      </c>
      <c r="AC204" s="113">
        <f t="shared" si="232"/>
        <v>0.00002618254545</v>
      </c>
    </row>
    <row r="205">
      <c r="A205" s="3"/>
      <c r="B205" s="61" t="s">
        <v>77</v>
      </c>
      <c r="C205" s="115">
        <f>(E200-(E198*I203))-sum(C202:C204)</f>
        <v>0.5883898595</v>
      </c>
      <c r="D205" s="61" t="s">
        <v>77</v>
      </c>
      <c r="E205" s="109">
        <f>E200-(sum(E198*I203))-sum(E202:E204)</f>
        <v>0.5892744095</v>
      </c>
      <c r="F205" s="53" t="s">
        <v>95</v>
      </c>
      <c r="G205" s="80">
        <f>ROUND(G203/G202,0)</f>
        <v>19</v>
      </c>
      <c r="H205" s="3"/>
      <c r="I205" s="3"/>
      <c r="J205" s="61" t="s">
        <v>77</v>
      </c>
      <c r="K205" s="109">
        <f>K197-(K198*$I203)-sum(K202:K204)</f>
        <v>0.5880467529</v>
      </c>
      <c r="L205" s="61" t="s">
        <v>77</v>
      </c>
      <c r="M205" s="109">
        <f>M197-(M198*$I203)-sum(M202:M204)</f>
        <v>0.5880388982</v>
      </c>
      <c r="N205" s="61" t="s">
        <v>77</v>
      </c>
      <c r="O205" s="109">
        <f>O197-(O198*$I203)-sum(O202:O204)</f>
        <v>0.5880310434</v>
      </c>
      <c r="P205" s="61" t="s">
        <v>77</v>
      </c>
      <c r="Q205" s="109">
        <f>Q197-(Q198*$I203)-sum(Q202:Q204)</f>
        <v>0.5880231887</v>
      </c>
      <c r="R205" s="61" t="s">
        <v>77</v>
      </c>
      <c r="S205" s="109">
        <f>S197-(S198*$I203)-sum(S202:S204)</f>
        <v>0.5880153275</v>
      </c>
      <c r="T205" s="61" t="s">
        <v>77</v>
      </c>
      <c r="U205" s="109">
        <f>U197-(U198*$I203)-sum(U202:U204)</f>
        <v>0.5880074727</v>
      </c>
      <c r="V205" s="61" t="s">
        <v>77</v>
      </c>
      <c r="W205" s="109">
        <f>W197-(W198*$I203)-sum(W202:W204)</f>
        <v>0.587999618</v>
      </c>
      <c r="X205" s="61" t="s">
        <v>77</v>
      </c>
      <c r="Y205" s="109">
        <f>Y197-(Y198*$I203)-sum(Y202:Y204)</f>
        <v>0.5879917632</v>
      </c>
      <c r="Z205" s="61" t="s">
        <v>77</v>
      </c>
      <c r="AA205" s="109">
        <f>AA197-(AA198*$I203)-sum(AA202:AA204)</f>
        <v>0.5860588281</v>
      </c>
      <c r="AB205" s="61" t="s">
        <v>77</v>
      </c>
      <c r="AC205" s="109">
        <f>AC197-(AC198*$I203)-sum(AC202:AC204)</f>
        <v>0.588226986</v>
      </c>
    </row>
    <row r="206">
      <c r="A206" s="49">
        <f>I203+A198</f>
        <v>15585</v>
      </c>
      <c r="B206" s="3" t="s">
        <v>80</v>
      </c>
      <c r="C206" s="112">
        <f>$G$1*((G203-G202)/G202)</f>
        <v>0.0004608128</v>
      </c>
      <c r="D206" s="3" t="s">
        <v>115</v>
      </c>
      <c r="E206" s="112">
        <f>$G$1</f>
        <v>0.00002618254545</v>
      </c>
      <c r="F206" s="3"/>
      <c r="G206" s="3"/>
      <c r="H206" s="3"/>
      <c r="I206" s="3"/>
      <c r="J206" s="3" t="s">
        <v>115</v>
      </c>
      <c r="K206" s="112">
        <f>$G$1</f>
        <v>0.00002618254545</v>
      </c>
      <c r="L206" s="3" t="s">
        <v>115</v>
      </c>
      <c r="M206" s="112">
        <f>$G$1</f>
        <v>0.00002618254545</v>
      </c>
      <c r="N206" s="3" t="s">
        <v>115</v>
      </c>
      <c r="O206" s="112">
        <f>$G$1</f>
        <v>0.00002618254545</v>
      </c>
      <c r="P206" s="3" t="s">
        <v>115</v>
      </c>
      <c r="Q206" s="112">
        <f>$G$1</f>
        <v>0.00002618254545</v>
      </c>
      <c r="R206" s="3" t="s">
        <v>115</v>
      </c>
      <c r="S206" s="112">
        <f>$G$1</f>
        <v>0.00002618254545</v>
      </c>
      <c r="T206" s="3" t="s">
        <v>115</v>
      </c>
      <c r="U206" s="112">
        <f>$G$1</f>
        <v>0.00002618254545</v>
      </c>
      <c r="V206" s="3" t="s">
        <v>115</v>
      </c>
      <c r="W206" s="112">
        <f>$G$1</f>
        <v>0.00002618254545</v>
      </c>
      <c r="X206" s="3" t="s">
        <v>115</v>
      </c>
      <c r="Y206" s="112">
        <f>$G$1</f>
        <v>0.00002618254545</v>
      </c>
      <c r="Z206" s="3" t="s">
        <v>115</v>
      </c>
      <c r="AA206" s="112">
        <f>$G$1</f>
        <v>0.00002618254545</v>
      </c>
      <c r="AB206" s="3" t="s">
        <v>115</v>
      </c>
      <c r="AC206" s="112">
        <f>$G$1</f>
        <v>0.00002618254545</v>
      </c>
    </row>
    <row r="207">
      <c r="A207" s="3"/>
      <c r="B207" s="3" t="s">
        <v>116</v>
      </c>
      <c r="C207" s="116">
        <f>$G$1*10+((128*5E-11)*(G205-1))</f>
        <v>0.0002619406545</v>
      </c>
      <c r="D207" s="3"/>
      <c r="E207" s="3"/>
      <c r="F207" s="3"/>
      <c r="G207" s="3"/>
      <c r="H207" s="3"/>
      <c r="I207" s="3"/>
      <c r="J207" s="3"/>
      <c r="K207" s="3"/>
      <c r="L207" s="3"/>
      <c r="M207" s="3"/>
      <c r="N207" s="3"/>
      <c r="O207" s="3"/>
      <c r="P207" s="3"/>
      <c r="Q207" s="3"/>
      <c r="R207" s="3"/>
      <c r="S207" s="3"/>
      <c r="T207" s="3"/>
      <c r="U207" s="3"/>
      <c r="V207" s="3"/>
      <c r="W207" s="3"/>
      <c r="X207" s="3"/>
      <c r="Y207" s="3"/>
      <c r="Z207" s="3"/>
      <c r="AA207" s="3"/>
      <c r="AB207" s="3"/>
      <c r="AC207" s="3"/>
    </row>
    <row r="208">
      <c r="A208" s="3"/>
      <c r="B208" s="61" t="s">
        <v>77</v>
      </c>
      <c r="C208" s="49">
        <f>C205-(sum(C206:C207))</f>
        <v>0.587667106</v>
      </c>
      <c r="D208" s="61" t="s">
        <v>77</v>
      </c>
      <c r="E208" s="49">
        <f>E205-E206</f>
        <v>0.5892482269</v>
      </c>
      <c r="F208" s="3"/>
      <c r="G208" s="3"/>
      <c r="H208" s="3"/>
      <c r="I208" s="3"/>
      <c r="J208" s="61" t="s">
        <v>77</v>
      </c>
      <c r="K208" s="49">
        <f>K205-K206</f>
        <v>0.5880205704</v>
      </c>
      <c r="L208" s="61" t="s">
        <v>77</v>
      </c>
      <c r="M208" s="49">
        <f>M205-M206</f>
        <v>0.5880127156</v>
      </c>
      <c r="N208" s="61" t="s">
        <v>77</v>
      </c>
      <c r="O208" s="49">
        <f>O205-O206</f>
        <v>0.5880048609</v>
      </c>
      <c r="P208" s="61" t="s">
        <v>77</v>
      </c>
      <c r="Q208" s="49">
        <f>Q205-Q206</f>
        <v>0.5879970061</v>
      </c>
      <c r="R208" s="61" t="s">
        <v>77</v>
      </c>
      <c r="S208" s="49">
        <f>S205-S206</f>
        <v>0.5879891449</v>
      </c>
      <c r="T208" s="61" t="s">
        <v>77</v>
      </c>
      <c r="U208" s="49">
        <f>U205-U206</f>
        <v>0.5879812902</v>
      </c>
      <c r="V208" s="61" t="s">
        <v>77</v>
      </c>
      <c r="W208" s="49">
        <f>W205-W206</f>
        <v>0.5879734354</v>
      </c>
      <c r="X208" s="61" t="s">
        <v>77</v>
      </c>
      <c r="Y208" s="49">
        <f>Y205-Y206</f>
        <v>0.5879655807</v>
      </c>
      <c r="Z208" s="61" t="s">
        <v>77</v>
      </c>
      <c r="AA208" s="49">
        <f>AA205-AA206</f>
        <v>0.5860326455</v>
      </c>
      <c r="AB208" s="61" t="s">
        <v>77</v>
      </c>
      <c r="AC208" s="49">
        <f>AC205-AC206</f>
        <v>0.5882008035</v>
      </c>
    </row>
    <row r="209">
      <c r="A209" s="3"/>
      <c r="B209" s="3"/>
      <c r="C209" s="67"/>
      <c r="D209" s="3"/>
      <c r="E209" s="3"/>
      <c r="F209" s="53"/>
      <c r="G209" s="53"/>
      <c r="H209" s="3"/>
      <c r="I209" s="3"/>
      <c r="J209" s="61" t="s">
        <v>122</v>
      </c>
      <c r="K209" s="3"/>
      <c r="L209" s="61" t="s">
        <v>121</v>
      </c>
      <c r="M209" s="3"/>
      <c r="N209" s="61" t="s">
        <v>112</v>
      </c>
      <c r="O209" s="3"/>
      <c r="P209" s="61" t="s">
        <v>111</v>
      </c>
      <c r="Q209" s="3"/>
      <c r="R209" s="61" t="s">
        <v>110</v>
      </c>
      <c r="S209" s="3"/>
      <c r="T209" s="61" t="s">
        <v>109</v>
      </c>
      <c r="U209" s="3"/>
      <c r="V209" s="61" t="s">
        <v>108</v>
      </c>
      <c r="W209" s="3"/>
      <c r="X209" s="61" t="s">
        <v>107</v>
      </c>
      <c r="Y209" s="3"/>
      <c r="Z209" s="61" t="s">
        <v>105</v>
      </c>
      <c r="AA209" s="3"/>
      <c r="AB209" s="61" t="s">
        <v>84</v>
      </c>
      <c r="AC209" s="3"/>
    </row>
    <row r="210">
      <c r="A210" s="3"/>
      <c r="B210" s="3" t="s">
        <v>69</v>
      </c>
      <c r="C210" s="112">
        <f>0.000041472</f>
        <v>0.000041472</v>
      </c>
      <c r="D210" s="3" t="s">
        <v>69</v>
      </c>
      <c r="E210" s="113">
        <f t="shared" ref="E210:E212" si="233">$G$1</f>
        <v>0.00002618254545</v>
      </c>
      <c r="F210" s="3" t="s">
        <v>92</v>
      </c>
      <c r="G210" s="16">
        <f>ROUND(0.05*G211,0)</f>
        <v>4</v>
      </c>
      <c r="H210" s="3" t="s">
        <v>93</v>
      </c>
      <c r="I210" s="60">
        <f>I202+4</f>
        <v>111</v>
      </c>
      <c r="J210" s="3" t="s">
        <v>69</v>
      </c>
      <c r="K210" s="113">
        <f t="shared" ref="K210:K212" si="234">$G$1</f>
        <v>0.00002618254545</v>
      </c>
      <c r="L210" s="3" t="s">
        <v>69</v>
      </c>
      <c r="M210" s="113">
        <f t="shared" ref="M210:M212" si="235">$G$1</f>
        <v>0.00002618254545</v>
      </c>
      <c r="N210" s="3" t="s">
        <v>69</v>
      </c>
      <c r="O210" s="113">
        <f t="shared" ref="O210:O212" si="236">$G$1</f>
        <v>0.00002618254545</v>
      </c>
      <c r="P210" s="3" t="s">
        <v>69</v>
      </c>
      <c r="Q210" s="113">
        <f t="shared" ref="Q210:Q212" si="237">$G$1</f>
        <v>0.00002618254545</v>
      </c>
      <c r="R210" s="3" t="s">
        <v>69</v>
      </c>
      <c r="S210" s="113">
        <f t="shared" ref="S210:S212" si="238">$G$1</f>
        <v>0.00002618254545</v>
      </c>
      <c r="T210" s="3" t="s">
        <v>69</v>
      </c>
      <c r="U210" s="113">
        <f t="shared" ref="U210:U212" si="239">$G$1</f>
        <v>0.00002618254545</v>
      </c>
      <c r="V210" s="3" t="s">
        <v>69</v>
      </c>
      <c r="W210" s="113">
        <f t="shared" ref="W210:W212" si="240">$G$1</f>
        <v>0.00002618254545</v>
      </c>
      <c r="X210" s="3" t="s">
        <v>69</v>
      </c>
      <c r="Y210" s="113">
        <f t="shared" ref="Y210:Y212" si="241">$G$1</f>
        <v>0.00002618254545</v>
      </c>
      <c r="Z210" s="3" t="s">
        <v>69</v>
      </c>
      <c r="AA210" s="113">
        <f t="shared" ref="AA210:AA212" si="242">$G$1</f>
        <v>0.00002618254545</v>
      </c>
      <c r="AB210" s="3" t="s">
        <v>69</v>
      </c>
      <c r="AC210" s="113">
        <f t="shared" ref="AC210:AC212" si="243">$G$1</f>
        <v>0.00002618254545</v>
      </c>
    </row>
    <row r="211">
      <c r="A211" s="3"/>
      <c r="B211" s="3" t="s">
        <v>72</v>
      </c>
      <c r="C211" s="112">
        <f>$G$1*((G211-G210)/G210)</f>
        <v>0.0005563790909</v>
      </c>
      <c r="D211" s="3" t="s">
        <v>72</v>
      </c>
      <c r="E211" s="113">
        <f t="shared" si="233"/>
        <v>0.00002618254545</v>
      </c>
      <c r="F211" s="3" t="s">
        <v>73</v>
      </c>
      <c r="G211" s="16">
        <f>200-I210</f>
        <v>89</v>
      </c>
      <c r="H211" s="3" t="s">
        <v>125</v>
      </c>
      <c r="I211" s="125">
        <v>814.0</v>
      </c>
      <c r="J211" s="3" t="s">
        <v>72</v>
      </c>
      <c r="K211" s="113">
        <f t="shared" si="234"/>
        <v>0.00002618254545</v>
      </c>
      <c r="L211" s="3" t="s">
        <v>72</v>
      </c>
      <c r="M211" s="113">
        <f t="shared" si="235"/>
        <v>0.00002618254545</v>
      </c>
      <c r="N211" s="3" t="s">
        <v>72</v>
      </c>
      <c r="O211" s="113">
        <f t="shared" si="236"/>
        <v>0.00002618254545</v>
      </c>
      <c r="P211" s="3" t="s">
        <v>72</v>
      </c>
      <c r="Q211" s="113">
        <f t="shared" si="237"/>
        <v>0.00002618254545</v>
      </c>
      <c r="R211" s="3" t="s">
        <v>72</v>
      </c>
      <c r="S211" s="113">
        <f t="shared" si="238"/>
        <v>0.00002618254545</v>
      </c>
      <c r="T211" s="3" t="s">
        <v>72</v>
      </c>
      <c r="U211" s="113">
        <f t="shared" si="239"/>
        <v>0.00002618254545</v>
      </c>
      <c r="V211" s="3" t="s">
        <v>72</v>
      </c>
      <c r="W211" s="113">
        <f t="shared" si="240"/>
        <v>0.00002618254545</v>
      </c>
      <c r="X211" s="3" t="s">
        <v>72</v>
      </c>
      <c r="Y211" s="113">
        <f t="shared" si="241"/>
        <v>0.00002618254545</v>
      </c>
      <c r="Z211" s="3" t="s">
        <v>72</v>
      </c>
      <c r="AA211" s="113">
        <f t="shared" si="242"/>
        <v>0.00002618254545</v>
      </c>
      <c r="AB211" s="3" t="s">
        <v>72</v>
      </c>
      <c r="AC211" s="113">
        <f t="shared" si="243"/>
        <v>0.00002618254545</v>
      </c>
    </row>
    <row r="212">
      <c r="A212" s="3"/>
      <c r="B212" s="3" t="s">
        <v>74</v>
      </c>
      <c r="C212" s="112">
        <f>$G$1*((G211-G210)/G210)</f>
        <v>0.0005563790909</v>
      </c>
      <c r="D212" s="3" t="s">
        <v>74</v>
      </c>
      <c r="E212" s="113">
        <f t="shared" si="233"/>
        <v>0.00002618254545</v>
      </c>
      <c r="F212" s="3"/>
      <c r="G212" s="3"/>
      <c r="H212" s="3" t="s">
        <v>126</v>
      </c>
      <c r="I212" s="60">
        <f>C208-(sum(C206:C207)*I211)</f>
        <v>-0.0006542059636</v>
      </c>
      <c r="J212" s="3" t="s">
        <v>74</v>
      </c>
      <c r="K212" s="113">
        <f t="shared" si="234"/>
        <v>0.00002618254545</v>
      </c>
      <c r="L212" s="3" t="s">
        <v>74</v>
      </c>
      <c r="M212" s="113">
        <f t="shared" si="235"/>
        <v>0.00002618254545</v>
      </c>
      <c r="N212" s="3" t="s">
        <v>74</v>
      </c>
      <c r="O212" s="113">
        <f t="shared" si="236"/>
        <v>0.00002618254545</v>
      </c>
      <c r="P212" s="3" t="s">
        <v>74</v>
      </c>
      <c r="Q212" s="113">
        <f t="shared" si="237"/>
        <v>0.00002618254545</v>
      </c>
      <c r="R212" s="3" t="s">
        <v>74</v>
      </c>
      <c r="S212" s="113">
        <f t="shared" si="238"/>
        <v>0.00002618254545</v>
      </c>
      <c r="T212" s="3" t="s">
        <v>74</v>
      </c>
      <c r="U212" s="113">
        <f t="shared" si="239"/>
        <v>0.00002618254545</v>
      </c>
      <c r="V212" s="3" t="s">
        <v>74</v>
      </c>
      <c r="W212" s="113">
        <f t="shared" si="240"/>
        <v>0.00002618254545</v>
      </c>
      <c r="X212" s="3" t="s">
        <v>74</v>
      </c>
      <c r="Y212" s="113">
        <f t="shared" si="241"/>
        <v>0.00002618254545</v>
      </c>
      <c r="Z212" s="3" t="s">
        <v>74</v>
      </c>
      <c r="AA212" s="113">
        <f t="shared" si="242"/>
        <v>0.00002618254545</v>
      </c>
      <c r="AB212" s="3" t="s">
        <v>74</v>
      </c>
      <c r="AC212" s="113">
        <f t="shared" si="243"/>
        <v>0.00002618254545</v>
      </c>
    </row>
    <row r="213">
      <c r="A213" s="3"/>
      <c r="B213" s="61" t="s">
        <v>77</v>
      </c>
      <c r="C213" s="115">
        <f>(E208-(E206*I211))-sum(C210:C212)</f>
        <v>0.5667814047</v>
      </c>
      <c r="D213" s="61" t="s">
        <v>77</v>
      </c>
      <c r="E213" s="109">
        <f>E208-(sum(E206*I211))-sum(E210:E212)</f>
        <v>0.5678570873</v>
      </c>
      <c r="F213" s="53" t="s">
        <v>95</v>
      </c>
      <c r="G213" s="80">
        <f>ROUND(G211/G210,0)</f>
        <v>22</v>
      </c>
      <c r="H213" s="3"/>
      <c r="I213" s="3"/>
      <c r="J213" s="61" t="s">
        <v>77</v>
      </c>
      <c r="K213" s="109">
        <f>K205-(K206*$I211)-sum(K210:K212)</f>
        <v>0.5666556133</v>
      </c>
      <c r="L213" s="61" t="s">
        <v>77</v>
      </c>
      <c r="M213" s="109">
        <f>M205-(M206*$I211)-sum(M210:M212)</f>
        <v>0.5666477585</v>
      </c>
      <c r="N213" s="61" t="s">
        <v>77</v>
      </c>
      <c r="O213" s="109">
        <f>O205-(O206*$I211)-sum(O210:O212)</f>
        <v>0.5666399038</v>
      </c>
      <c r="P213" s="61" t="s">
        <v>77</v>
      </c>
      <c r="Q213" s="109">
        <f>Q205-(Q206*$I211)-sum(Q210:Q212)</f>
        <v>0.566632049</v>
      </c>
      <c r="R213" s="61" t="s">
        <v>77</v>
      </c>
      <c r="S213" s="109">
        <f>S205-(S206*$I211)-sum(S210:S212)</f>
        <v>0.5666241879</v>
      </c>
      <c r="T213" s="61" t="s">
        <v>77</v>
      </c>
      <c r="U213" s="109">
        <f>U205-(U206*$I211)-sum(U210:U212)</f>
        <v>0.5666163331</v>
      </c>
      <c r="V213" s="61" t="s">
        <v>77</v>
      </c>
      <c r="W213" s="109">
        <f>W205-(W206*$I211)-sum(W210:W212)</f>
        <v>0.5666084783</v>
      </c>
      <c r="X213" s="61" t="s">
        <v>77</v>
      </c>
      <c r="Y213" s="109">
        <f>Y205-(Y206*$I211)-sum(Y210:Y212)</f>
        <v>0.5666006236</v>
      </c>
      <c r="Z213" s="61" t="s">
        <v>77</v>
      </c>
      <c r="AA213" s="109">
        <f>AA205-(AA206*$I211)-sum(AA210:AA212)</f>
        <v>0.5646676884</v>
      </c>
      <c r="AB213" s="61" t="s">
        <v>77</v>
      </c>
      <c r="AC213" s="109">
        <f>AC205-(AC206*$I211)-sum(AC210:AC212)</f>
        <v>0.5668358464</v>
      </c>
    </row>
    <row r="214">
      <c r="A214" s="49">
        <f>I211+A206</f>
        <v>16399</v>
      </c>
      <c r="B214" s="3" t="s">
        <v>80</v>
      </c>
      <c r="C214" s="112">
        <f>$G$1*((G211-G210)/G210)</f>
        <v>0.0005563790909</v>
      </c>
      <c r="D214" s="3" t="s">
        <v>115</v>
      </c>
      <c r="E214" s="112">
        <f>$G$1</f>
        <v>0.00002618254545</v>
      </c>
      <c r="F214" s="3"/>
      <c r="G214" s="3"/>
      <c r="H214" s="3"/>
      <c r="I214" s="3"/>
      <c r="J214" s="3" t="s">
        <v>115</v>
      </c>
      <c r="K214" s="112">
        <f>$G$1</f>
        <v>0.00002618254545</v>
      </c>
      <c r="L214" s="3" t="s">
        <v>115</v>
      </c>
      <c r="M214" s="112">
        <f>$G$1</f>
        <v>0.00002618254545</v>
      </c>
      <c r="N214" s="3" t="s">
        <v>115</v>
      </c>
      <c r="O214" s="112">
        <f>$G$1</f>
        <v>0.00002618254545</v>
      </c>
      <c r="P214" s="3" t="s">
        <v>115</v>
      </c>
      <c r="Q214" s="112">
        <f>$G$1</f>
        <v>0.00002618254545</v>
      </c>
      <c r="R214" s="3" t="s">
        <v>115</v>
      </c>
      <c r="S214" s="112">
        <f>$G$1</f>
        <v>0.00002618254545</v>
      </c>
      <c r="T214" s="3" t="s">
        <v>115</v>
      </c>
      <c r="U214" s="112">
        <f>$G$1</f>
        <v>0.00002618254545</v>
      </c>
      <c r="V214" s="3" t="s">
        <v>115</v>
      </c>
      <c r="W214" s="112">
        <f>$G$1</f>
        <v>0.00002618254545</v>
      </c>
      <c r="X214" s="3" t="s">
        <v>115</v>
      </c>
      <c r="Y214" s="112">
        <f>$G$1</f>
        <v>0.00002618254545</v>
      </c>
      <c r="Z214" s="3" t="s">
        <v>115</v>
      </c>
      <c r="AA214" s="112">
        <f>$G$1</f>
        <v>0.00002618254545</v>
      </c>
      <c r="AB214" s="3" t="s">
        <v>115</v>
      </c>
      <c r="AC214" s="112">
        <f>$G$1</f>
        <v>0.00002618254545</v>
      </c>
    </row>
    <row r="215">
      <c r="A215" s="3"/>
      <c r="B215" s="3" t="s">
        <v>116</v>
      </c>
      <c r="C215" s="116">
        <f>$G$1*10+((128*5E-11)*(G213-1))</f>
        <v>0.0002619598545</v>
      </c>
      <c r="D215" s="3"/>
      <c r="E215" s="3"/>
      <c r="F215" s="3"/>
      <c r="G215" s="3"/>
      <c r="H215" s="3"/>
      <c r="I215" s="3"/>
      <c r="J215" s="3"/>
      <c r="K215" s="3"/>
      <c r="L215" s="3"/>
      <c r="M215" s="3"/>
      <c r="N215" s="3"/>
      <c r="O215" s="3"/>
      <c r="P215" s="3"/>
      <c r="Q215" s="3"/>
      <c r="R215" s="3"/>
      <c r="S215" s="3"/>
      <c r="T215" s="3"/>
      <c r="U215" s="3"/>
      <c r="V215" s="3"/>
      <c r="W215" s="3"/>
      <c r="X215" s="3"/>
      <c r="Y215" s="3"/>
      <c r="Z215" s="3"/>
      <c r="AA215" s="3"/>
      <c r="AB215" s="3"/>
      <c r="AC215" s="3"/>
    </row>
    <row r="216">
      <c r="A216" s="3"/>
      <c r="B216" s="61" t="s">
        <v>77</v>
      </c>
      <c r="C216" s="49">
        <f>C213-(sum(C214:C215))</f>
        <v>0.5659630658</v>
      </c>
      <c r="D216" s="61" t="s">
        <v>77</v>
      </c>
      <c r="E216" s="49">
        <f>E213-E214</f>
        <v>0.5678309047</v>
      </c>
      <c r="F216" s="3"/>
      <c r="G216" s="3"/>
      <c r="H216" s="3"/>
      <c r="I216" s="3"/>
      <c r="J216" s="61" t="s">
        <v>77</v>
      </c>
      <c r="K216" s="49">
        <f>K213-K214</f>
        <v>0.5666294308</v>
      </c>
      <c r="L216" s="61" t="s">
        <v>77</v>
      </c>
      <c r="M216" s="49">
        <f>M213-M214</f>
        <v>0.566621576</v>
      </c>
      <c r="N216" s="61" t="s">
        <v>77</v>
      </c>
      <c r="O216" s="49">
        <f>O213-O214</f>
        <v>0.5666137212</v>
      </c>
      <c r="P216" s="61" t="s">
        <v>77</v>
      </c>
      <c r="Q216" s="49">
        <f>Q213-Q214</f>
        <v>0.5666058665</v>
      </c>
      <c r="R216" s="61" t="s">
        <v>77</v>
      </c>
      <c r="S216" s="49">
        <f>S213-S214</f>
        <v>0.5665980053</v>
      </c>
      <c r="T216" s="61" t="s">
        <v>77</v>
      </c>
      <c r="U216" s="49">
        <f>U213-U214</f>
        <v>0.5665901505</v>
      </c>
      <c r="V216" s="61" t="s">
        <v>77</v>
      </c>
      <c r="W216" s="49">
        <f>W213-W214</f>
        <v>0.5665822958</v>
      </c>
      <c r="X216" s="61" t="s">
        <v>77</v>
      </c>
      <c r="Y216" s="49">
        <f>Y213-Y214</f>
        <v>0.566574441</v>
      </c>
      <c r="Z216" s="61" t="s">
        <v>77</v>
      </c>
      <c r="AA216" s="49">
        <f>AA213-AA214</f>
        <v>0.5646415059</v>
      </c>
      <c r="AB216" s="61" t="s">
        <v>77</v>
      </c>
      <c r="AC216" s="49">
        <f>AC213-AC214</f>
        <v>0.5668096639</v>
      </c>
    </row>
    <row r="217">
      <c r="A217" s="3"/>
      <c r="B217" s="3"/>
      <c r="C217" s="67"/>
      <c r="D217" s="3"/>
      <c r="E217" s="3"/>
      <c r="F217" s="53"/>
      <c r="G217" s="53"/>
      <c r="H217" s="3"/>
      <c r="I217" s="3"/>
      <c r="J217" s="61" t="s">
        <v>122</v>
      </c>
      <c r="K217" s="3"/>
      <c r="L217" s="61" t="s">
        <v>121</v>
      </c>
      <c r="M217" s="3"/>
      <c r="N217" s="61" t="s">
        <v>112</v>
      </c>
      <c r="O217" s="3"/>
      <c r="P217" s="61" t="s">
        <v>111</v>
      </c>
      <c r="Q217" s="3"/>
      <c r="R217" s="61" t="s">
        <v>110</v>
      </c>
      <c r="S217" s="3"/>
      <c r="T217" s="61" t="s">
        <v>109</v>
      </c>
      <c r="U217" s="3"/>
      <c r="V217" s="61" t="s">
        <v>108</v>
      </c>
      <c r="W217" s="3"/>
      <c r="X217" s="61" t="s">
        <v>107</v>
      </c>
      <c r="Y217" s="3"/>
      <c r="Z217" s="61" t="s">
        <v>105</v>
      </c>
      <c r="AA217" s="3"/>
      <c r="AB217" s="61" t="s">
        <v>84</v>
      </c>
      <c r="AC217" s="3"/>
    </row>
    <row r="218">
      <c r="A218" s="3"/>
      <c r="B218" s="3" t="s">
        <v>69</v>
      </c>
      <c r="C218" s="112">
        <f>0.000041472</f>
        <v>0.000041472</v>
      </c>
      <c r="D218" s="3" t="s">
        <v>69</v>
      </c>
      <c r="E218" s="113">
        <f t="shared" ref="E218:E220" si="244">$G$1</f>
        <v>0.00002618254545</v>
      </c>
      <c r="F218" s="3" t="s">
        <v>92</v>
      </c>
      <c r="G218" s="16">
        <f>ROUND(0.05*G219,0)</f>
        <v>4</v>
      </c>
      <c r="H218" s="3" t="s">
        <v>93</v>
      </c>
      <c r="I218" s="60">
        <f>I210+4</f>
        <v>115</v>
      </c>
      <c r="J218" s="3" t="s">
        <v>69</v>
      </c>
      <c r="K218" s="113">
        <f t="shared" ref="K218:K220" si="245">$G$1</f>
        <v>0.00002618254545</v>
      </c>
      <c r="L218" s="3" t="s">
        <v>69</v>
      </c>
      <c r="M218" s="113">
        <f t="shared" ref="M218:M220" si="246">$G$1</f>
        <v>0.00002618254545</v>
      </c>
      <c r="N218" s="3" t="s">
        <v>69</v>
      </c>
      <c r="O218" s="113">
        <f t="shared" ref="O218:O220" si="247">$G$1</f>
        <v>0.00002618254545</v>
      </c>
      <c r="P218" s="3" t="s">
        <v>69</v>
      </c>
      <c r="Q218" s="113">
        <f t="shared" ref="Q218:Q220" si="248">$G$1</f>
        <v>0.00002618254545</v>
      </c>
      <c r="R218" s="3" t="s">
        <v>69</v>
      </c>
      <c r="S218" s="113">
        <f t="shared" ref="S218:S220" si="249">$G$1</f>
        <v>0.00002618254545</v>
      </c>
      <c r="T218" s="3" t="s">
        <v>69</v>
      </c>
      <c r="U218" s="113">
        <f t="shared" ref="U218:U220" si="250">$G$1</f>
        <v>0.00002618254545</v>
      </c>
      <c r="V218" s="3" t="s">
        <v>69</v>
      </c>
      <c r="W218" s="113">
        <f t="shared" ref="W218:W220" si="251">$G$1</f>
        <v>0.00002618254545</v>
      </c>
      <c r="X218" s="3" t="s">
        <v>69</v>
      </c>
      <c r="Y218" s="113">
        <f t="shared" ref="Y218:Y220" si="252">$G$1</f>
        <v>0.00002618254545</v>
      </c>
      <c r="Z218" s="3" t="s">
        <v>69</v>
      </c>
      <c r="AA218" s="113">
        <f t="shared" ref="AA218:AA220" si="253">$G$1</f>
        <v>0.00002618254545</v>
      </c>
      <c r="AB218" s="3" t="s">
        <v>69</v>
      </c>
      <c r="AC218" s="113">
        <f t="shared" ref="AC218:AC220" si="254">$G$1</f>
        <v>0.00002618254545</v>
      </c>
    </row>
    <row r="219">
      <c r="A219" s="3"/>
      <c r="B219" s="3" t="s">
        <v>72</v>
      </c>
      <c r="C219" s="112">
        <f>$G$1*((G219-G218)/G218)</f>
        <v>0.0005301965455</v>
      </c>
      <c r="D219" s="3" t="s">
        <v>72</v>
      </c>
      <c r="E219" s="113">
        <f t="shared" si="244"/>
        <v>0.00002618254545</v>
      </c>
      <c r="F219" s="3" t="s">
        <v>73</v>
      </c>
      <c r="G219" s="16">
        <f>200-I218</f>
        <v>85</v>
      </c>
      <c r="H219" s="3" t="s">
        <v>125</v>
      </c>
      <c r="I219" s="125">
        <v>692.0</v>
      </c>
      <c r="J219" s="3" t="s">
        <v>72</v>
      </c>
      <c r="K219" s="113">
        <f t="shared" si="245"/>
        <v>0.00002618254545</v>
      </c>
      <c r="L219" s="3" t="s">
        <v>72</v>
      </c>
      <c r="M219" s="113">
        <f t="shared" si="246"/>
        <v>0.00002618254545</v>
      </c>
      <c r="N219" s="3" t="s">
        <v>72</v>
      </c>
      <c r="O219" s="113">
        <f t="shared" si="247"/>
        <v>0.00002618254545</v>
      </c>
      <c r="P219" s="3" t="s">
        <v>72</v>
      </c>
      <c r="Q219" s="113">
        <f t="shared" si="248"/>
        <v>0.00002618254545</v>
      </c>
      <c r="R219" s="3" t="s">
        <v>72</v>
      </c>
      <c r="S219" s="113">
        <f t="shared" si="249"/>
        <v>0.00002618254545</v>
      </c>
      <c r="T219" s="3" t="s">
        <v>72</v>
      </c>
      <c r="U219" s="113">
        <f t="shared" si="250"/>
        <v>0.00002618254545</v>
      </c>
      <c r="V219" s="3" t="s">
        <v>72</v>
      </c>
      <c r="W219" s="113">
        <f t="shared" si="251"/>
        <v>0.00002618254545</v>
      </c>
      <c r="X219" s="3" t="s">
        <v>72</v>
      </c>
      <c r="Y219" s="113">
        <f t="shared" si="252"/>
        <v>0.00002618254545</v>
      </c>
      <c r="Z219" s="3" t="s">
        <v>72</v>
      </c>
      <c r="AA219" s="113">
        <f t="shared" si="253"/>
        <v>0.00002618254545</v>
      </c>
      <c r="AB219" s="3" t="s">
        <v>72</v>
      </c>
      <c r="AC219" s="113">
        <f t="shared" si="254"/>
        <v>0.00002618254545</v>
      </c>
    </row>
    <row r="220">
      <c r="A220" s="3"/>
      <c r="B220" s="3" t="s">
        <v>74</v>
      </c>
      <c r="C220" s="112">
        <f>$G$1*((G219-G218)/G218)</f>
        <v>0.0005301965455</v>
      </c>
      <c r="D220" s="3" t="s">
        <v>74</v>
      </c>
      <c r="E220" s="113">
        <f t="shared" si="244"/>
        <v>0.00002618254545</v>
      </c>
      <c r="F220" s="3"/>
      <c r="G220" s="3"/>
      <c r="H220" s="3" t="s">
        <v>126</v>
      </c>
      <c r="I220" s="60">
        <f>C216-(sum(C214:C215)*I219)</f>
        <v>-0.0003274844727</v>
      </c>
      <c r="J220" s="3" t="s">
        <v>74</v>
      </c>
      <c r="K220" s="113">
        <f t="shared" si="245"/>
        <v>0.00002618254545</v>
      </c>
      <c r="L220" s="3" t="s">
        <v>74</v>
      </c>
      <c r="M220" s="113">
        <f t="shared" si="246"/>
        <v>0.00002618254545</v>
      </c>
      <c r="N220" s="3" t="s">
        <v>74</v>
      </c>
      <c r="O220" s="113">
        <f t="shared" si="247"/>
        <v>0.00002618254545</v>
      </c>
      <c r="P220" s="3" t="s">
        <v>74</v>
      </c>
      <c r="Q220" s="113">
        <f t="shared" si="248"/>
        <v>0.00002618254545</v>
      </c>
      <c r="R220" s="3" t="s">
        <v>74</v>
      </c>
      <c r="S220" s="113">
        <f t="shared" si="249"/>
        <v>0.00002618254545</v>
      </c>
      <c r="T220" s="3" t="s">
        <v>74</v>
      </c>
      <c r="U220" s="113">
        <f t="shared" si="250"/>
        <v>0.00002618254545</v>
      </c>
      <c r="V220" s="3" t="s">
        <v>74</v>
      </c>
      <c r="W220" s="113">
        <f t="shared" si="251"/>
        <v>0.00002618254545</v>
      </c>
      <c r="X220" s="3" t="s">
        <v>74</v>
      </c>
      <c r="Y220" s="113">
        <f t="shared" si="252"/>
        <v>0.00002618254545</v>
      </c>
      <c r="Z220" s="3" t="s">
        <v>74</v>
      </c>
      <c r="AA220" s="113">
        <f t="shared" si="253"/>
        <v>0.00002618254545</v>
      </c>
      <c r="AB220" s="3" t="s">
        <v>74</v>
      </c>
      <c r="AC220" s="113">
        <f t="shared" si="254"/>
        <v>0.00002618254545</v>
      </c>
    </row>
    <row r="221">
      <c r="A221" s="3"/>
      <c r="B221" s="61" t="s">
        <v>77</v>
      </c>
      <c r="C221" s="115">
        <f>(E216-(E214*I219))-sum(C218:C220)</f>
        <v>0.5486107182</v>
      </c>
      <c r="D221" s="61" t="s">
        <v>77</v>
      </c>
      <c r="E221" s="109">
        <f>E216-(sum(E214*I219))-sum(E218:E220)</f>
        <v>0.5496340356</v>
      </c>
      <c r="F221" s="53" t="s">
        <v>95</v>
      </c>
      <c r="G221" s="80">
        <f>ROUND(G219/G218,0)</f>
        <v>21</v>
      </c>
      <c r="H221" s="3"/>
      <c r="I221" s="3"/>
      <c r="J221" s="61" t="s">
        <v>77</v>
      </c>
      <c r="K221" s="109">
        <f>K213-(K214*$I219)-sum(K218:K220)</f>
        <v>0.5484587442</v>
      </c>
      <c r="L221" s="61" t="s">
        <v>77</v>
      </c>
      <c r="M221" s="109">
        <f>M213-(M214*$I219)-sum(M218:M220)</f>
        <v>0.5484508895</v>
      </c>
      <c r="N221" s="61" t="s">
        <v>77</v>
      </c>
      <c r="O221" s="109">
        <f>O213-(O214*$I219)-sum(O218:O220)</f>
        <v>0.5484430347</v>
      </c>
      <c r="P221" s="61" t="s">
        <v>77</v>
      </c>
      <c r="Q221" s="109">
        <f>Q213-(Q214*$I219)-sum(Q218:Q220)</f>
        <v>0.5484351799</v>
      </c>
      <c r="R221" s="61" t="s">
        <v>77</v>
      </c>
      <c r="S221" s="109">
        <f>S213-(S214*$I219)-sum(S218:S220)</f>
        <v>0.5484273188</v>
      </c>
      <c r="T221" s="61" t="s">
        <v>77</v>
      </c>
      <c r="U221" s="109">
        <f>U213-(U214*$I219)-sum(U218:U220)</f>
        <v>0.548419464</v>
      </c>
      <c r="V221" s="61" t="s">
        <v>77</v>
      </c>
      <c r="W221" s="109">
        <f>W213-(W214*$I219)-sum(W218:W220)</f>
        <v>0.5484116092</v>
      </c>
      <c r="X221" s="61" t="s">
        <v>77</v>
      </c>
      <c r="Y221" s="109">
        <f>Y213-(Y214*$I219)-sum(Y218:Y220)</f>
        <v>0.5484037545</v>
      </c>
      <c r="Z221" s="61" t="s">
        <v>77</v>
      </c>
      <c r="AA221" s="109">
        <f>AA213-(AA214*$I219)-sum(AA218:AA220)</f>
        <v>0.5464708193</v>
      </c>
      <c r="AB221" s="61" t="s">
        <v>77</v>
      </c>
      <c r="AC221" s="109">
        <f>AC213-(AC214*$I219)-sum(AC218:AC220)</f>
        <v>0.5486389773</v>
      </c>
    </row>
    <row r="222">
      <c r="A222" s="49">
        <f>I219+A214</f>
        <v>17091</v>
      </c>
      <c r="B222" s="3" t="s">
        <v>80</v>
      </c>
      <c r="C222" s="112">
        <f>$G$1*((G219-G218)/G218)</f>
        <v>0.0005301965455</v>
      </c>
      <c r="D222" s="3" t="s">
        <v>115</v>
      </c>
      <c r="E222" s="112">
        <f>$G$1</f>
        <v>0.00002618254545</v>
      </c>
      <c r="F222" s="3"/>
      <c r="G222" s="3"/>
      <c r="H222" s="3"/>
      <c r="I222" s="3"/>
      <c r="J222" s="3" t="s">
        <v>115</v>
      </c>
      <c r="K222" s="112">
        <f>$G$1</f>
        <v>0.00002618254545</v>
      </c>
      <c r="L222" s="3" t="s">
        <v>115</v>
      </c>
      <c r="M222" s="112">
        <f>$G$1</f>
        <v>0.00002618254545</v>
      </c>
      <c r="N222" s="3" t="s">
        <v>115</v>
      </c>
      <c r="O222" s="112">
        <f>$G$1</f>
        <v>0.00002618254545</v>
      </c>
      <c r="P222" s="3" t="s">
        <v>115</v>
      </c>
      <c r="Q222" s="112">
        <f>$G$1</f>
        <v>0.00002618254545</v>
      </c>
      <c r="R222" s="3" t="s">
        <v>115</v>
      </c>
      <c r="S222" s="112">
        <f>$G$1</f>
        <v>0.00002618254545</v>
      </c>
      <c r="T222" s="3" t="s">
        <v>115</v>
      </c>
      <c r="U222" s="112">
        <f>$G$1</f>
        <v>0.00002618254545</v>
      </c>
      <c r="V222" s="3" t="s">
        <v>115</v>
      </c>
      <c r="W222" s="112">
        <f>$G$1</f>
        <v>0.00002618254545</v>
      </c>
      <c r="X222" s="3" t="s">
        <v>115</v>
      </c>
      <c r="Y222" s="112">
        <f>$G$1</f>
        <v>0.00002618254545</v>
      </c>
      <c r="Z222" s="3" t="s">
        <v>115</v>
      </c>
      <c r="AA222" s="112">
        <f>$G$1</f>
        <v>0.00002618254545</v>
      </c>
      <c r="AB222" s="3" t="s">
        <v>115</v>
      </c>
      <c r="AC222" s="112">
        <f>$G$1</f>
        <v>0.00002618254545</v>
      </c>
    </row>
    <row r="223">
      <c r="A223" s="3"/>
      <c r="B223" s="3" t="s">
        <v>116</v>
      </c>
      <c r="C223" s="116">
        <f>$G$1*10+((128*5E-11)*(G221-1))</f>
        <v>0.0002619534545</v>
      </c>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row>
    <row r="224">
      <c r="A224" s="3"/>
      <c r="B224" s="61" t="s">
        <v>77</v>
      </c>
      <c r="C224" s="49">
        <f>C221-(sum(C222:C223))</f>
        <v>0.5478185682</v>
      </c>
      <c r="D224" s="61" t="s">
        <v>77</v>
      </c>
      <c r="E224" s="49">
        <f>E221-E222</f>
        <v>0.5496078531</v>
      </c>
      <c r="F224" s="3"/>
      <c r="G224" s="3"/>
      <c r="H224" s="3"/>
      <c r="I224" s="3"/>
      <c r="J224" s="61" t="s">
        <v>77</v>
      </c>
      <c r="K224" s="49">
        <f>K221-K222</f>
        <v>0.5484325617</v>
      </c>
      <c r="L224" s="61" t="s">
        <v>77</v>
      </c>
      <c r="M224" s="49">
        <f>M221-M222</f>
        <v>0.5484247069</v>
      </c>
      <c r="N224" s="61" t="s">
        <v>77</v>
      </c>
      <c r="O224" s="49">
        <f>O221-O222</f>
        <v>0.5484168521</v>
      </c>
      <c r="P224" s="61" t="s">
        <v>77</v>
      </c>
      <c r="Q224" s="49">
        <f>Q221-Q222</f>
        <v>0.5484089974</v>
      </c>
      <c r="R224" s="61" t="s">
        <v>77</v>
      </c>
      <c r="S224" s="49">
        <f>S221-S222</f>
        <v>0.5484011362</v>
      </c>
      <c r="T224" s="61" t="s">
        <v>77</v>
      </c>
      <c r="U224" s="49">
        <f>U221-U222</f>
        <v>0.5483932815</v>
      </c>
      <c r="V224" s="61" t="s">
        <v>77</v>
      </c>
      <c r="W224" s="49">
        <f>W221-W222</f>
        <v>0.5483854267</v>
      </c>
      <c r="X224" s="61" t="s">
        <v>77</v>
      </c>
      <c r="Y224" s="49">
        <f>Y221-Y222</f>
        <v>0.5483775719</v>
      </c>
      <c r="Z224" s="61" t="s">
        <v>77</v>
      </c>
      <c r="AA224" s="49">
        <f>AA221-AA222</f>
        <v>0.5464446368</v>
      </c>
      <c r="AB224" s="61" t="s">
        <v>77</v>
      </c>
      <c r="AC224" s="49">
        <f>AC221-AC222</f>
        <v>0.5486127948</v>
      </c>
    </row>
    <row r="225">
      <c r="A225" s="3"/>
      <c r="B225" s="3"/>
      <c r="C225" s="67"/>
      <c r="D225" s="3"/>
      <c r="E225" s="3"/>
      <c r="F225" s="53"/>
      <c r="G225" s="53"/>
      <c r="H225" s="3"/>
      <c r="I225" s="3"/>
      <c r="J225" s="61" t="s">
        <v>122</v>
      </c>
      <c r="K225" s="3"/>
      <c r="L225" s="61" t="s">
        <v>121</v>
      </c>
      <c r="M225" s="3"/>
      <c r="N225" s="61" t="s">
        <v>112</v>
      </c>
      <c r="O225" s="3"/>
      <c r="P225" s="61" t="s">
        <v>111</v>
      </c>
      <c r="Q225" s="3"/>
      <c r="R225" s="61" t="s">
        <v>110</v>
      </c>
      <c r="S225" s="3"/>
      <c r="T225" s="61" t="s">
        <v>109</v>
      </c>
      <c r="U225" s="3"/>
      <c r="V225" s="61" t="s">
        <v>108</v>
      </c>
      <c r="W225" s="3"/>
      <c r="X225" s="61" t="s">
        <v>107</v>
      </c>
      <c r="Y225" s="3"/>
      <c r="Z225" s="61" t="s">
        <v>105</v>
      </c>
      <c r="AA225" s="3"/>
      <c r="AB225" s="61" t="s">
        <v>84</v>
      </c>
      <c r="AC225" s="3"/>
    </row>
    <row r="226">
      <c r="A226" s="3"/>
      <c r="B226" s="3" t="s">
        <v>69</v>
      </c>
      <c r="C226" s="112">
        <f>0.000041472</f>
        <v>0.000041472</v>
      </c>
      <c r="D226" s="3" t="s">
        <v>69</v>
      </c>
      <c r="E226" s="113">
        <f t="shared" ref="E226:E228" si="255">$G$1</f>
        <v>0.00002618254545</v>
      </c>
      <c r="F226" s="3" t="s">
        <v>92</v>
      </c>
      <c r="G226" s="16">
        <f>ROUND(0.05*G227,0)</f>
        <v>4</v>
      </c>
      <c r="H226" s="3" t="s">
        <v>93</v>
      </c>
      <c r="I226" s="60">
        <f>I218+4</f>
        <v>119</v>
      </c>
      <c r="J226" s="3" t="s">
        <v>69</v>
      </c>
      <c r="K226" s="113">
        <f t="shared" ref="K226:K228" si="256">$G$1</f>
        <v>0.00002618254545</v>
      </c>
      <c r="L226" s="3" t="s">
        <v>69</v>
      </c>
      <c r="M226" s="113">
        <f t="shared" ref="M226:M228" si="257">$G$1</f>
        <v>0.00002618254545</v>
      </c>
      <c r="N226" s="3" t="s">
        <v>69</v>
      </c>
      <c r="O226" s="113">
        <f t="shared" ref="O226:O228" si="258">$G$1</f>
        <v>0.00002618254545</v>
      </c>
      <c r="P226" s="3" t="s">
        <v>69</v>
      </c>
      <c r="Q226" s="113">
        <f t="shared" ref="Q226:Q228" si="259">$G$1</f>
        <v>0.00002618254545</v>
      </c>
      <c r="R226" s="3" t="s">
        <v>69</v>
      </c>
      <c r="S226" s="113">
        <f t="shared" ref="S226:S228" si="260">$G$1</f>
        <v>0.00002618254545</v>
      </c>
      <c r="T226" s="3" t="s">
        <v>69</v>
      </c>
      <c r="U226" s="113">
        <f t="shared" ref="U226:U228" si="261">$G$1</f>
        <v>0.00002618254545</v>
      </c>
      <c r="V226" s="3" t="s">
        <v>69</v>
      </c>
      <c r="W226" s="113">
        <f t="shared" ref="W226:W228" si="262">$G$1</f>
        <v>0.00002618254545</v>
      </c>
      <c r="X226" s="3" t="s">
        <v>69</v>
      </c>
      <c r="Y226" s="113">
        <f t="shared" ref="Y226:Y228" si="263">$G$1</f>
        <v>0.00002618254545</v>
      </c>
      <c r="Z226" s="3" t="s">
        <v>69</v>
      </c>
      <c r="AA226" s="113">
        <f t="shared" ref="AA226:AA228" si="264">$G$1</f>
        <v>0.00002618254545</v>
      </c>
      <c r="AB226" s="3" t="s">
        <v>69</v>
      </c>
      <c r="AC226" s="113">
        <f t="shared" ref="AC226:AC228" si="265">$G$1</f>
        <v>0.00002618254545</v>
      </c>
    </row>
    <row r="227">
      <c r="A227" s="3"/>
      <c r="B227" s="3" t="s">
        <v>72</v>
      </c>
      <c r="C227" s="112">
        <f>$G$1*((G227-G226)/G226)</f>
        <v>0.000504014</v>
      </c>
      <c r="D227" s="3" t="s">
        <v>72</v>
      </c>
      <c r="E227" s="113">
        <f t="shared" si="255"/>
        <v>0.00002618254545</v>
      </c>
      <c r="F227" s="3" t="s">
        <v>73</v>
      </c>
      <c r="G227" s="16">
        <f>200-I226</f>
        <v>81</v>
      </c>
      <c r="H227" s="3" t="s">
        <v>125</v>
      </c>
      <c r="I227" s="125">
        <v>692.0</v>
      </c>
      <c r="J227" s="3" t="s">
        <v>72</v>
      </c>
      <c r="K227" s="113">
        <f t="shared" si="256"/>
        <v>0.00002618254545</v>
      </c>
      <c r="L227" s="3" t="s">
        <v>72</v>
      </c>
      <c r="M227" s="113">
        <f t="shared" si="257"/>
        <v>0.00002618254545</v>
      </c>
      <c r="N227" s="3" t="s">
        <v>72</v>
      </c>
      <c r="O227" s="113">
        <f t="shared" si="258"/>
        <v>0.00002618254545</v>
      </c>
      <c r="P227" s="3" t="s">
        <v>72</v>
      </c>
      <c r="Q227" s="113">
        <f t="shared" si="259"/>
        <v>0.00002618254545</v>
      </c>
      <c r="R227" s="3" t="s">
        <v>72</v>
      </c>
      <c r="S227" s="113">
        <f t="shared" si="260"/>
        <v>0.00002618254545</v>
      </c>
      <c r="T227" s="3" t="s">
        <v>72</v>
      </c>
      <c r="U227" s="113">
        <f t="shared" si="261"/>
        <v>0.00002618254545</v>
      </c>
      <c r="V227" s="3" t="s">
        <v>72</v>
      </c>
      <c r="W227" s="113">
        <f t="shared" si="262"/>
        <v>0.00002618254545</v>
      </c>
      <c r="X227" s="3" t="s">
        <v>72</v>
      </c>
      <c r="Y227" s="113">
        <f t="shared" si="263"/>
        <v>0.00002618254545</v>
      </c>
      <c r="Z227" s="3" t="s">
        <v>72</v>
      </c>
      <c r="AA227" s="113">
        <f t="shared" si="264"/>
        <v>0.00002618254545</v>
      </c>
      <c r="AB227" s="3" t="s">
        <v>72</v>
      </c>
      <c r="AC227" s="113">
        <f t="shared" si="265"/>
        <v>0.00002618254545</v>
      </c>
    </row>
    <row r="228">
      <c r="A228" s="3"/>
      <c r="B228" s="3" t="s">
        <v>74</v>
      </c>
      <c r="C228" s="112">
        <f>$G$1*((G227-G226)/G226)</f>
        <v>0.000504014</v>
      </c>
      <c r="D228" s="3" t="s">
        <v>74</v>
      </c>
      <c r="E228" s="113">
        <f t="shared" si="255"/>
        <v>0.00002618254545</v>
      </c>
      <c r="F228" s="3"/>
      <c r="G228" s="3"/>
      <c r="H228" s="3" t="s">
        <v>126</v>
      </c>
      <c r="I228" s="60">
        <f>C224-(sum(C222:C223)*I227)</f>
        <v>-0.0003492318182</v>
      </c>
      <c r="J228" s="3" t="s">
        <v>74</v>
      </c>
      <c r="K228" s="113">
        <f t="shared" si="256"/>
        <v>0.00002618254545</v>
      </c>
      <c r="L228" s="3" t="s">
        <v>74</v>
      </c>
      <c r="M228" s="113">
        <f t="shared" si="257"/>
        <v>0.00002618254545</v>
      </c>
      <c r="N228" s="3" t="s">
        <v>74</v>
      </c>
      <c r="O228" s="113">
        <f t="shared" si="258"/>
        <v>0.00002618254545</v>
      </c>
      <c r="P228" s="3" t="s">
        <v>74</v>
      </c>
      <c r="Q228" s="113">
        <f t="shared" si="259"/>
        <v>0.00002618254545</v>
      </c>
      <c r="R228" s="3" t="s">
        <v>74</v>
      </c>
      <c r="S228" s="113">
        <f t="shared" si="260"/>
        <v>0.00002618254545</v>
      </c>
      <c r="T228" s="3" t="s">
        <v>74</v>
      </c>
      <c r="U228" s="113">
        <f t="shared" si="261"/>
        <v>0.00002618254545</v>
      </c>
      <c r="V228" s="3" t="s">
        <v>74</v>
      </c>
      <c r="W228" s="113">
        <f t="shared" si="262"/>
        <v>0.00002618254545</v>
      </c>
      <c r="X228" s="3" t="s">
        <v>74</v>
      </c>
      <c r="Y228" s="113">
        <f t="shared" si="263"/>
        <v>0.00002618254545</v>
      </c>
      <c r="Z228" s="3" t="s">
        <v>74</v>
      </c>
      <c r="AA228" s="113">
        <f t="shared" si="264"/>
        <v>0.00002618254545</v>
      </c>
      <c r="AB228" s="3" t="s">
        <v>74</v>
      </c>
      <c r="AC228" s="113">
        <f t="shared" si="265"/>
        <v>0.00002618254545</v>
      </c>
    </row>
    <row r="229">
      <c r="A229" s="3"/>
      <c r="B229" s="61" t="s">
        <v>77</v>
      </c>
      <c r="C229" s="115">
        <f>(E224-(E222*I227))-sum(C226:C228)</f>
        <v>0.5304400316</v>
      </c>
      <c r="D229" s="61" t="s">
        <v>77</v>
      </c>
      <c r="E229" s="109">
        <f>E224-(sum(E222*I227))-sum(E226:E228)</f>
        <v>0.531410984</v>
      </c>
      <c r="F229" s="53" t="s">
        <v>95</v>
      </c>
      <c r="G229" s="80">
        <f>ROUND(G227/G226,0)</f>
        <v>20</v>
      </c>
      <c r="H229" s="3"/>
      <c r="I229" s="3"/>
      <c r="J229" s="61" t="s">
        <v>77</v>
      </c>
      <c r="K229" s="109">
        <f>K221-(K222*$I227)-sum(K226:K228)</f>
        <v>0.5302618751</v>
      </c>
      <c r="L229" s="61" t="s">
        <v>77</v>
      </c>
      <c r="M229" s="109">
        <f>M221-(M222*$I227)-sum(M226:M228)</f>
        <v>0.5302540204</v>
      </c>
      <c r="N229" s="61" t="s">
        <v>77</v>
      </c>
      <c r="O229" s="109">
        <f>O221-(O222*$I227)-sum(O226:O228)</f>
        <v>0.5302461656</v>
      </c>
      <c r="P229" s="61" t="s">
        <v>77</v>
      </c>
      <c r="Q229" s="109">
        <f>Q221-(Q222*$I227)-sum(Q226:Q228)</f>
        <v>0.5302383108</v>
      </c>
      <c r="R229" s="61" t="s">
        <v>77</v>
      </c>
      <c r="S229" s="109">
        <f>S221-(S222*$I227)-sum(S226:S228)</f>
        <v>0.5302304497</v>
      </c>
      <c r="T229" s="61" t="s">
        <v>77</v>
      </c>
      <c r="U229" s="109">
        <f>U221-(U222*$I227)-sum(U226:U228)</f>
        <v>0.5302225949</v>
      </c>
      <c r="V229" s="61" t="s">
        <v>77</v>
      </c>
      <c r="W229" s="109">
        <f>W221-(W222*$I227)-sum(W226:W228)</f>
        <v>0.5302147401</v>
      </c>
      <c r="X229" s="61" t="s">
        <v>77</v>
      </c>
      <c r="Y229" s="109">
        <f>Y221-(Y222*$I227)-sum(Y226:Y228)</f>
        <v>0.5302068854</v>
      </c>
      <c r="Z229" s="61" t="s">
        <v>77</v>
      </c>
      <c r="AA229" s="109">
        <f>AA221-(AA222*$I227)-sum(AA226:AA228)</f>
        <v>0.5282739503</v>
      </c>
      <c r="AB229" s="61" t="s">
        <v>77</v>
      </c>
      <c r="AC229" s="109">
        <f>AC221-(AC222*$I227)-sum(AC226:AC228)</f>
        <v>0.5304421082</v>
      </c>
    </row>
    <row r="230">
      <c r="A230" s="49">
        <f>I227+A222</f>
        <v>17783</v>
      </c>
      <c r="B230" s="3" t="s">
        <v>80</v>
      </c>
      <c r="C230" s="112">
        <f>$G$1*((G227-G226)/G226)</f>
        <v>0.000504014</v>
      </c>
      <c r="D230" s="3" t="s">
        <v>115</v>
      </c>
      <c r="E230" s="112">
        <f>$G$1</f>
        <v>0.00002618254545</v>
      </c>
      <c r="F230" s="3"/>
      <c r="G230" s="3"/>
      <c r="H230" s="3"/>
      <c r="I230" s="3"/>
      <c r="J230" s="3" t="s">
        <v>115</v>
      </c>
      <c r="K230" s="112">
        <f>$G$1</f>
        <v>0.00002618254545</v>
      </c>
      <c r="L230" s="3" t="s">
        <v>115</v>
      </c>
      <c r="M230" s="112">
        <f>$G$1</f>
        <v>0.00002618254545</v>
      </c>
      <c r="N230" s="3" t="s">
        <v>115</v>
      </c>
      <c r="O230" s="112">
        <f>$G$1</f>
        <v>0.00002618254545</v>
      </c>
      <c r="P230" s="3" t="s">
        <v>115</v>
      </c>
      <c r="Q230" s="112">
        <f>$G$1</f>
        <v>0.00002618254545</v>
      </c>
      <c r="R230" s="3" t="s">
        <v>115</v>
      </c>
      <c r="S230" s="112">
        <f>$G$1</f>
        <v>0.00002618254545</v>
      </c>
      <c r="T230" s="3" t="s">
        <v>115</v>
      </c>
      <c r="U230" s="112">
        <f>$G$1</f>
        <v>0.00002618254545</v>
      </c>
      <c r="V230" s="3" t="s">
        <v>115</v>
      </c>
      <c r="W230" s="112">
        <f>$G$1</f>
        <v>0.00002618254545</v>
      </c>
      <c r="X230" s="3" t="s">
        <v>115</v>
      </c>
      <c r="Y230" s="112">
        <f>$G$1</f>
        <v>0.00002618254545</v>
      </c>
      <c r="Z230" s="3" t="s">
        <v>115</v>
      </c>
      <c r="AA230" s="112">
        <f>$G$1</f>
        <v>0.00002618254545</v>
      </c>
      <c r="AB230" s="3" t="s">
        <v>115</v>
      </c>
      <c r="AC230" s="112">
        <f>$G$1</f>
        <v>0.00002618254545</v>
      </c>
    </row>
    <row r="231">
      <c r="A231" s="3"/>
      <c r="B231" s="3" t="s">
        <v>116</v>
      </c>
      <c r="C231" s="116">
        <f>$G$1*10+((128*5E-11)*(G229-1))</f>
        <v>0.0002619470545</v>
      </c>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row>
    <row r="232">
      <c r="A232" s="3"/>
      <c r="B232" s="61" t="s">
        <v>77</v>
      </c>
      <c r="C232" s="49">
        <f>C229-(sum(C230:C231))</f>
        <v>0.5296740706</v>
      </c>
      <c r="D232" s="61" t="s">
        <v>77</v>
      </c>
      <c r="E232" s="49">
        <f>E229-E230</f>
        <v>0.5313848015</v>
      </c>
      <c r="F232" s="3"/>
      <c r="G232" s="3"/>
      <c r="H232" s="3"/>
      <c r="I232" s="3"/>
      <c r="J232" s="61" t="s">
        <v>77</v>
      </c>
      <c r="K232" s="49">
        <f>K229-K230</f>
        <v>0.5302356926</v>
      </c>
      <c r="L232" s="61" t="s">
        <v>77</v>
      </c>
      <c r="M232" s="49">
        <f>M229-M230</f>
        <v>0.5302278378</v>
      </c>
      <c r="N232" s="61" t="s">
        <v>77</v>
      </c>
      <c r="O232" s="49">
        <f>O229-O230</f>
        <v>0.5302199831</v>
      </c>
      <c r="P232" s="61" t="s">
        <v>77</v>
      </c>
      <c r="Q232" s="49">
        <f>Q229-Q230</f>
        <v>0.5302121283</v>
      </c>
      <c r="R232" s="61" t="s">
        <v>77</v>
      </c>
      <c r="S232" s="49">
        <f>S229-S230</f>
        <v>0.5302042671</v>
      </c>
      <c r="T232" s="61" t="s">
        <v>77</v>
      </c>
      <c r="U232" s="49">
        <f>U229-U230</f>
        <v>0.5301964124</v>
      </c>
      <c r="V232" s="61" t="s">
        <v>77</v>
      </c>
      <c r="W232" s="49">
        <f>W229-W230</f>
        <v>0.5301885576</v>
      </c>
      <c r="X232" s="61" t="s">
        <v>77</v>
      </c>
      <c r="Y232" s="49">
        <f>Y229-Y230</f>
        <v>0.5301807028</v>
      </c>
      <c r="Z232" s="61" t="s">
        <v>77</v>
      </c>
      <c r="AA232" s="49">
        <f>AA229-AA230</f>
        <v>0.5282477677</v>
      </c>
      <c r="AB232" s="61" t="s">
        <v>77</v>
      </c>
      <c r="AC232" s="49">
        <f>AC229-AC230</f>
        <v>0.5304159257</v>
      </c>
    </row>
    <row r="233">
      <c r="A233" s="3"/>
      <c r="B233" s="3"/>
      <c r="C233" s="67"/>
      <c r="D233" s="3"/>
      <c r="E233" s="3"/>
      <c r="F233" s="53"/>
      <c r="G233" s="53"/>
      <c r="H233" s="3"/>
      <c r="I233" s="3"/>
      <c r="J233" s="61" t="s">
        <v>122</v>
      </c>
      <c r="K233" s="3"/>
      <c r="L233" s="61" t="s">
        <v>121</v>
      </c>
      <c r="M233" s="3"/>
      <c r="N233" s="61" t="s">
        <v>112</v>
      </c>
      <c r="O233" s="3"/>
      <c r="P233" s="61" t="s">
        <v>111</v>
      </c>
      <c r="Q233" s="3"/>
      <c r="R233" s="61" t="s">
        <v>110</v>
      </c>
      <c r="S233" s="3"/>
      <c r="T233" s="61" t="s">
        <v>109</v>
      </c>
      <c r="U233" s="3"/>
      <c r="V233" s="61" t="s">
        <v>108</v>
      </c>
      <c r="W233" s="3"/>
      <c r="X233" s="61" t="s">
        <v>107</v>
      </c>
      <c r="Y233" s="3"/>
      <c r="Z233" s="61" t="s">
        <v>105</v>
      </c>
      <c r="AA233" s="3"/>
      <c r="AB233" s="61" t="s">
        <v>84</v>
      </c>
      <c r="AC233" s="3"/>
    </row>
    <row r="234">
      <c r="A234" s="3"/>
      <c r="B234" s="3" t="s">
        <v>69</v>
      </c>
      <c r="C234" s="112">
        <f>0.000041472</f>
        <v>0.000041472</v>
      </c>
      <c r="D234" s="3" t="s">
        <v>69</v>
      </c>
      <c r="E234" s="113">
        <f t="shared" ref="E234:E236" si="266">$G$1</f>
        <v>0.00002618254545</v>
      </c>
      <c r="F234" s="3" t="s">
        <v>92</v>
      </c>
      <c r="G234" s="16">
        <f>ROUND(0.05*G235,0)</f>
        <v>4</v>
      </c>
      <c r="H234" s="3" t="s">
        <v>93</v>
      </c>
      <c r="I234" s="60">
        <f>I226+4</f>
        <v>123</v>
      </c>
      <c r="J234" s="3" t="s">
        <v>69</v>
      </c>
      <c r="K234" s="113">
        <f t="shared" ref="K234:K236" si="267">$G$1</f>
        <v>0.00002618254545</v>
      </c>
      <c r="L234" s="3" t="s">
        <v>69</v>
      </c>
      <c r="M234" s="113">
        <f t="shared" ref="M234:M236" si="268">$G$1</f>
        <v>0.00002618254545</v>
      </c>
      <c r="N234" s="3" t="s">
        <v>69</v>
      </c>
      <c r="O234" s="113">
        <f t="shared" ref="O234:O236" si="269">$G$1</f>
        <v>0.00002618254545</v>
      </c>
      <c r="P234" s="3" t="s">
        <v>69</v>
      </c>
      <c r="Q234" s="113">
        <f t="shared" ref="Q234:Q236" si="270">$G$1</f>
        <v>0.00002618254545</v>
      </c>
      <c r="R234" s="3" t="s">
        <v>69</v>
      </c>
      <c r="S234" s="113">
        <f t="shared" ref="S234:S236" si="271">$G$1</f>
        <v>0.00002618254545</v>
      </c>
      <c r="T234" s="3" t="s">
        <v>69</v>
      </c>
      <c r="U234" s="113">
        <f t="shared" ref="U234:U236" si="272">$G$1</f>
        <v>0.00002618254545</v>
      </c>
      <c r="V234" s="3" t="s">
        <v>69</v>
      </c>
      <c r="W234" s="113">
        <f t="shared" ref="W234:W236" si="273">$G$1</f>
        <v>0.00002618254545</v>
      </c>
      <c r="X234" s="3" t="s">
        <v>69</v>
      </c>
      <c r="Y234" s="113">
        <f t="shared" ref="Y234:Y236" si="274">$G$1</f>
        <v>0.00002618254545</v>
      </c>
      <c r="Z234" s="3" t="s">
        <v>69</v>
      </c>
      <c r="AA234" s="113">
        <f t="shared" ref="AA234:AA236" si="275">$G$1</f>
        <v>0.00002618254545</v>
      </c>
      <c r="AB234" s="3" t="s">
        <v>69</v>
      </c>
      <c r="AC234" s="113">
        <f t="shared" ref="AC234:AC236" si="276">$G$1</f>
        <v>0.00002618254545</v>
      </c>
    </row>
    <row r="235">
      <c r="A235" s="3"/>
      <c r="B235" s="3" t="s">
        <v>72</v>
      </c>
      <c r="C235" s="112">
        <f>$G$1*((G235-G234)/G234)</f>
        <v>0.0004778314545</v>
      </c>
      <c r="D235" s="3" t="s">
        <v>72</v>
      </c>
      <c r="E235" s="113">
        <f t="shared" si="266"/>
        <v>0.00002618254545</v>
      </c>
      <c r="F235" s="3" t="s">
        <v>73</v>
      </c>
      <c r="G235" s="16">
        <f>200-I234</f>
        <v>77</v>
      </c>
      <c r="H235" s="3" t="s">
        <v>125</v>
      </c>
      <c r="I235" s="125">
        <v>692.0</v>
      </c>
      <c r="J235" s="3" t="s">
        <v>72</v>
      </c>
      <c r="K235" s="113">
        <f t="shared" si="267"/>
        <v>0.00002618254545</v>
      </c>
      <c r="L235" s="3" t="s">
        <v>72</v>
      </c>
      <c r="M235" s="113">
        <f t="shared" si="268"/>
        <v>0.00002618254545</v>
      </c>
      <c r="N235" s="3" t="s">
        <v>72</v>
      </c>
      <c r="O235" s="113">
        <f t="shared" si="269"/>
        <v>0.00002618254545</v>
      </c>
      <c r="P235" s="3" t="s">
        <v>72</v>
      </c>
      <c r="Q235" s="113">
        <f t="shared" si="270"/>
        <v>0.00002618254545</v>
      </c>
      <c r="R235" s="3" t="s">
        <v>72</v>
      </c>
      <c r="S235" s="113">
        <f t="shared" si="271"/>
        <v>0.00002618254545</v>
      </c>
      <c r="T235" s="3" t="s">
        <v>72</v>
      </c>
      <c r="U235" s="113">
        <f t="shared" si="272"/>
        <v>0.00002618254545</v>
      </c>
      <c r="V235" s="3" t="s">
        <v>72</v>
      </c>
      <c r="W235" s="113">
        <f t="shared" si="273"/>
        <v>0.00002618254545</v>
      </c>
      <c r="X235" s="3" t="s">
        <v>72</v>
      </c>
      <c r="Y235" s="113">
        <f t="shared" si="274"/>
        <v>0.00002618254545</v>
      </c>
      <c r="Z235" s="3" t="s">
        <v>72</v>
      </c>
      <c r="AA235" s="113">
        <f t="shared" si="275"/>
        <v>0.00002618254545</v>
      </c>
      <c r="AB235" s="3" t="s">
        <v>72</v>
      </c>
      <c r="AC235" s="113">
        <f t="shared" si="276"/>
        <v>0.00002618254545</v>
      </c>
    </row>
    <row r="236">
      <c r="A236" s="3"/>
      <c r="B236" s="3" t="s">
        <v>74</v>
      </c>
      <c r="C236" s="112">
        <f>$G$1*((G235-G234)/G234)</f>
        <v>0.0004778314545</v>
      </c>
      <c r="D236" s="3" t="s">
        <v>74</v>
      </c>
      <c r="E236" s="113">
        <f t="shared" si="266"/>
        <v>0.00002618254545</v>
      </c>
      <c r="F236" s="3"/>
      <c r="G236" s="3"/>
      <c r="H236" s="3" t="s">
        <v>126</v>
      </c>
      <c r="I236" s="60">
        <f>C232-(sum(C230:C231)*I235)</f>
        <v>-0.0003709791636</v>
      </c>
      <c r="J236" s="3" t="s">
        <v>74</v>
      </c>
      <c r="K236" s="113">
        <f t="shared" si="267"/>
        <v>0.00002618254545</v>
      </c>
      <c r="L236" s="3" t="s">
        <v>74</v>
      </c>
      <c r="M236" s="113">
        <f t="shared" si="268"/>
        <v>0.00002618254545</v>
      </c>
      <c r="N236" s="3" t="s">
        <v>74</v>
      </c>
      <c r="O236" s="113">
        <f t="shared" si="269"/>
        <v>0.00002618254545</v>
      </c>
      <c r="P236" s="3" t="s">
        <v>74</v>
      </c>
      <c r="Q236" s="113">
        <f t="shared" si="270"/>
        <v>0.00002618254545</v>
      </c>
      <c r="R236" s="3" t="s">
        <v>74</v>
      </c>
      <c r="S236" s="113">
        <f t="shared" si="271"/>
        <v>0.00002618254545</v>
      </c>
      <c r="T236" s="3" t="s">
        <v>74</v>
      </c>
      <c r="U236" s="113">
        <f t="shared" si="272"/>
        <v>0.00002618254545</v>
      </c>
      <c r="V236" s="3" t="s">
        <v>74</v>
      </c>
      <c r="W236" s="113">
        <f t="shared" si="273"/>
        <v>0.00002618254545</v>
      </c>
      <c r="X236" s="3" t="s">
        <v>74</v>
      </c>
      <c r="Y236" s="113">
        <f t="shared" si="274"/>
        <v>0.00002618254545</v>
      </c>
      <c r="Z236" s="3" t="s">
        <v>74</v>
      </c>
      <c r="AA236" s="113">
        <f t="shared" si="275"/>
        <v>0.00002618254545</v>
      </c>
      <c r="AB236" s="3" t="s">
        <v>74</v>
      </c>
      <c r="AC236" s="113">
        <f t="shared" si="276"/>
        <v>0.00002618254545</v>
      </c>
    </row>
    <row r="237">
      <c r="A237" s="3"/>
      <c r="B237" s="61" t="s">
        <v>77</v>
      </c>
      <c r="C237" s="115">
        <f>(E232-(E230*I235))-sum(C234:C236)</f>
        <v>0.5122693451</v>
      </c>
      <c r="D237" s="61" t="s">
        <v>77</v>
      </c>
      <c r="E237" s="109">
        <f>E232-(sum(E230*I235))-sum(E234:E236)</f>
        <v>0.5131879324</v>
      </c>
      <c r="F237" s="53" t="s">
        <v>95</v>
      </c>
      <c r="G237" s="80">
        <f>ROUND(G235/G234,0)</f>
        <v>19</v>
      </c>
      <c r="H237" s="3"/>
      <c r="I237" s="3"/>
      <c r="J237" s="61" t="s">
        <v>77</v>
      </c>
      <c r="K237" s="109">
        <f>K229-(K230*$I235)-sum(K234:K236)</f>
        <v>0.512065006</v>
      </c>
      <c r="L237" s="61" t="s">
        <v>77</v>
      </c>
      <c r="M237" s="109">
        <f>M229-(M230*$I235)-sum(M234:M236)</f>
        <v>0.5120571513</v>
      </c>
      <c r="N237" s="61" t="s">
        <v>77</v>
      </c>
      <c r="O237" s="109">
        <f>O229-(O230*$I235)-sum(O234:O236)</f>
        <v>0.5120492965</v>
      </c>
      <c r="P237" s="61" t="s">
        <v>77</v>
      </c>
      <c r="Q237" s="109">
        <f>Q229-(Q230*$I235)-sum(Q234:Q236)</f>
        <v>0.5120414417</v>
      </c>
      <c r="R237" s="61" t="s">
        <v>77</v>
      </c>
      <c r="S237" s="109">
        <f>S229-(S230*$I235)-sum(S234:S236)</f>
        <v>0.5120335806</v>
      </c>
      <c r="T237" s="61" t="s">
        <v>77</v>
      </c>
      <c r="U237" s="109">
        <f>U229-(U230*$I235)-sum(U234:U236)</f>
        <v>0.5120257258</v>
      </c>
      <c r="V237" s="61" t="s">
        <v>77</v>
      </c>
      <c r="W237" s="109">
        <f>W229-(W230*$I235)-sum(W234:W236)</f>
        <v>0.5120178711</v>
      </c>
      <c r="X237" s="61" t="s">
        <v>77</v>
      </c>
      <c r="Y237" s="109">
        <f>Y229-(Y230*$I235)-sum(Y234:Y236)</f>
        <v>0.5120100163</v>
      </c>
      <c r="Z237" s="61" t="s">
        <v>77</v>
      </c>
      <c r="AA237" s="109">
        <f>AA229-(AA230*$I235)-sum(AA234:AA236)</f>
        <v>0.5100770812</v>
      </c>
      <c r="AB237" s="61" t="s">
        <v>77</v>
      </c>
      <c r="AC237" s="109">
        <f>AC229-(AC230*$I235)-sum(AC234:AC236)</f>
        <v>0.5122452391</v>
      </c>
    </row>
    <row r="238">
      <c r="A238" s="49">
        <f>I235+A230</f>
        <v>18475</v>
      </c>
      <c r="B238" s="3" t="s">
        <v>80</v>
      </c>
      <c r="C238" s="112">
        <f>$G$1*((G235-G234)/G234)</f>
        <v>0.0004778314545</v>
      </c>
      <c r="D238" s="3" t="s">
        <v>115</v>
      </c>
      <c r="E238" s="112">
        <f>$G$1</f>
        <v>0.00002618254545</v>
      </c>
      <c r="F238" s="3"/>
      <c r="G238" s="3"/>
      <c r="H238" s="3"/>
      <c r="I238" s="3"/>
      <c r="J238" s="3" t="s">
        <v>115</v>
      </c>
      <c r="K238" s="112">
        <f>$G$1</f>
        <v>0.00002618254545</v>
      </c>
      <c r="L238" s="3" t="s">
        <v>115</v>
      </c>
      <c r="M238" s="112">
        <f>$G$1</f>
        <v>0.00002618254545</v>
      </c>
      <c r="N238" s="3" t="s">
        <v>115</v>
      </c>
      <c r="O238" s="112">
        <f>$G$1</f>
        <v>0.00002618254545</v>
      </c>
      <c r="P238" s="3" t="s">
        <v>115</v>
      </c>
      <c r="Q238" s="112">
        <f>$G$1</f>
        <v>0.00002618254545</v>
      </c>
      <c r="R238" s="3" t="s">
        <v>115</v>
      </c>
      <c r="S238" s="112">
        <f>$G$1</f>
        <v>0.00002618254545</v>
      </c>
      <c r="T238" s="3" t="s">
        <v>115</v>
      </c>
      <c r="U238" s="112">
        <f>$G$1</f>
        <v>0.00002618254545</v>
      </c>
      <c r="V238" s="3" t="s">
        <v>115</v>
      </c>
      <c r="W238" s="112">
        <f>$G$1</f>
        <v>0.00002618254545</v>
      </c>
      <c r="X238" s="3" t="s">
        <v>115</v>
      </c>
      <c r="Y238" s="112">
        <f>$G$1</f>
        <v>0.00002618254545</v>
      </c>
      <c r="Z238" s="3" t="s">
        <v>115</v>
      </c>
      <c r="AA238" s="112">
        <f>$G$1</f>
        <v>0.00002618254545</v>
      </c>
      <c r="AB238" s="3" t="s">
        <v>115</v>
      </c>
      <c r="AC238" s="112">
        <f>$G$1</f>
        <v>0.00002618254545</v>
      </c>
    </row>
    <row r="239">
      <c r="A239" s="3"/>
      <c r="B239" s="3" t="s">
        <v>116</v>
      </c>
      <c r="C239" s="116">
        <f>$G$1*10+((128*5E-11)*(G237-1))</f>
        <v>0.0002619406545</v>
      </c>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row>
    <row r="240">
      <c r="A240" s="3"/>
      <c r="B240" s="61" t="s">
        <v>77</v>
      </c>
      <c r="C240" s="49">
        <f>C237-(sum(C238:C239))</f>
        <v>0.511529573</v>
      </c>
      <c r="D240" s="61" t="s">
        <v>77</v>
      </c>
      <c r="E240" s="49">
        <f>E237-E238</f>
        <v>0.5131617498</v>
      </c>
      <c r="F240" s="3"/>
      <c r="G240" s="3"/>
      <c r="H240" s="3"/>
      <c r="I240" s="3"/>
      <c r="J240" s="61" t="s">
        <v>77</v>
      </c>
      <c r="K240" s="49">
        <f>K237-K238</f>
        <v>0.5120388235</v>
      </c>
      <c r="L240" s="61" t="s">
        <v>77</v>
      </c>
      <c r="M240" s="49">
        <f>M237-M238</f>
        <v>0.5120309687</v>
      </c>
      <c r="N240" s="61" t="s">
        <v>77</v>
      </c>
      <c r="O240" s="49">
        <f>O237-O238</f>
        <v>0.512023114</v>
      </c>
      <c r="P240" s="61" t="s">
        <v>77</v>
      </c>
      <c r="Q240" s="49">
        <f>Q237-Q238</f>
        <v>0.5120152592</v>
      </c>
      <c r="R240" s="61" t="s">
        <v>77</v>
      </c>
      <c r="S240" s="49">
        <f>S237-S238</f>
        <v>0.512007398</v>
      </c>
      <c r="T240" s="61" t="s">
        <v>77</v>
      </c>
      <c r="U240" s="49">
        <f>U237-U238</f>
        <v>0.5119995433</v>
      </c>
      <c r="V240" s="61" t="s">
        <v>77</v>
      </c>
      <c r="W240" s="49">
        <f>W237-W238</f>
        <v>0.5119916885</v>
      </c>
      <c r="X240" s="61" t="s">
        <v>77</v>
      </c>
      <c r="Y240" s="49">
        <f>Y237-Y238</f>
        <v>0.5119838337</v>
      </c>
      <c r="Z240" s="61" t="s">
        <v>77</v>
      </c>
      <c r="AA240" s="49">
        <f>AA237-AA238</f>
        <v>0.5100508986</v>
      </c>
      <c r="AB240" s="61" t="s">
        <v>77</v>
      </c>
      <c r="AC240" s="49">
        <f>AC237-AC238</f>
        <v>0.5122190566</v>
      </c>
    </row>
    <row r="241">
      <c r="A241" s="3"/>
      <c r="B241" s="3"/>
      <c r="C241" s="67"/>
      <c r="D241" s="3"/>
      <c r="E241" s="3"/>
      <c r="F241" s="53"/>
      <c r="G241" s="53"/>
      <c r="H241" s="3"/>
      <c r="I241" s="3"/>
      <c r="J241" s="61" t="s">
        <v>122</v>
      </c>
      <c r="K241" s="3"/>
      <c r="L241" s="61" t="s">
        <v>121</v>
      </c>
      <c r="M241" s="3"/>
      <c r="N241" s="61" t="s">
        <v>112</v>
      </c>
      <c r="O241" s="3"/>
      <c r="P241" s="61" t="s">
        <v>111</v>
      </c>
      <c r="Q241" s="3"/>
      <c r="R241" s="61" t="s">
        <v>110</v>
      </c>
      <c r="S241" s="3"/>
      <c r="T241" s="61" t="s">
        <v>109</v>
      </c>
      <c r="U241" s="3"/>
      <c r="V241" s="61" t="s">
        <v>108</v>
      </c>
      <c r="W241" s="3"/>
      <c r="X241" s="61" t="s">
        <v>107</v>
      </c>
      <c r="Y241" s="3"/>
      <c r="Z241" s="61" t="s">
        <v>105</v>
      </c>
      <c r="AA241" s="3"/>
      <c r="AB241" s="61" t="s">
        <v>84</v>
      </c>
      <c r="AC241" s="3"/>
    </row>
    <row r="242">
      <c r="A242" s="3"/>
      <c r="B242" s="3" t="s">
        <v>69</v>
      </c>
      <c r="C242" s="112">
        <f>0.000041472</f>
        <v>0.000041472</v>
      </c>
      <c r="D242" s="3" t="s">
        <v>69</v>
      </c>
      <c r="E242" s="113">
        <f t="shared" ref="E242:E244" si="277">$G$1</f>
        <v>0.00002618254545</v>
      </c>
      <c r="F242" s="3" t="s">
        <v>92</v>
      </c>
      <c r="G242" s="16">
        <f>ROUND(0.05*G243,0)</f>
        <v>4</v>
      </c>
      <c r="H242" s="3" t="s">
        <v>93</v>
      </c>
      <c r="I242" s="60">
        <f>I234+G234</f>
        <v>127</v>
      </c>
      <c r="J242" s="3" t="s">
        <v>69</v>
      </c>
      <c r="K242" s="113">
        <f t="shared" ref="K242:K244" si="278">$G$1</f>
        <v>0.00002618254545</v>
      </c>
      <c r="L242" s="3" t="s">
        <v>69</v>
      </c>
      <c r="M242" s="113">
        <f t="shared" ref="M242:M244" si="279">$G$1</f>
        <v>0.00002618254545</v>
      </c>
      <c r="N242" s="3" t="s">
        <v>69</v>
      </c>
      <c r="O242" s="113">
        <f t="shared" ref="O242:O244" si="280">$G$1</f>
        <v>0.00002618254545</v>
      </c>
      <c r="P242" s="3" t="s">
        <v>69</v>
      </c>
      <c r="Q242" s="113">
        <f t="shared" ref="Q242:Q244" si="281">$G$1</f>
        <v>0.00002618254545</v>
      </c>
      <c r="R242" s="3" t="s">
        <v>69</v>
      </c>
      <c r="S242" s="113">
        <f t="shared" ref="S242:S244" si="282">$G$1</f>
        <v>0.00002618254545</v>
      </c>
      <c r="T242" s="3" t="s">
        <v>69</v>
      </c>
      <c r="U242" s="113">
        <f t="shared" ref="U242:U244" si="283">$G$1</f>
        <v>0.00002618254545</v>
      </c>
      <c r="V242" s="3" t="s">
        <v>69</v>
      </c>
      <c r="W242" s="113">
        <f t="shared" ref="W242:W244" si="284">$G$1</f>
        <v>0.00002618254545</v>
      </c>
      <c r="X242" s="3" t="s">
        <v>69</v>
      </c>
      <c r="Y242" s="113">
        <f t="shared" ref="Y242:Y244" si="285">$G$1</f>
        <v>0.00002618254545</v>
      </c>
      <c r="Z242" s="3" t="s">
        <v>69</v>
      </c>
      <c r="AA242" s="113">
        <f t="shared" ref="AA242:AA244" si="286">$G$1</f>
        <v>0.00002618254545</v>
      </c>
      <c r="AB242" s="3" t="s">
        <v>69</v>
      </c>
      <c r="AC242" s="113">
        <f t="shared" ref="AC242:AC244" si="287">$G$1</f>
        <v>0.00002618254545</v>
      </c>
    </row>
    <row r="243">
      <c r="A243" s="3"/>
      <c r="B243" s="3" t="s">
        <v>72</v>
      </c>
      <c r="C243" s="112">
        <f>$G$1*((G243-G242)/G242)</f>
        <v>0.0004516489091</v>
      </c>
      <c r="D243" s="3" t="s">
        <v>72</v>
      </c>
      <c r="E243" s="113">
        <f t="shared" si="277"/>
        <v>0.00002618254545</v>
      </c>
      <c r="F243" s="3" t="s">
        <v>73</v>
      </c>
      <c r="G243" s="16">
        <f>200-I242</f>
        <v>73</v>
      </c>
      <c r="H243" s="3" t="s">
        <v>125</v>
      </c>
      <c r="I243" s="125">
        <v>692.0</v>
      </c>
      <c r="J243" s="3" t="s">
        <v>72</v>
      </c>
      <c r="K243" s="113">
        <f t="shared" si="278"/>
        <v>0.00002618254545</v>
      </c>
      <c r="L243" s="3" t="s">
        <v>72</v>
      </c>
      <c r="M243" s="113">
        <f t="shared" si="279"/>
        <v>0.00002618254545</v>
      </c>
      <c r="N243" s="3" t="s">
        <v>72</v>
      </c>
      <c r="O243" s="113">
        <f t="shared" si="280"/>
        <v>0.00002618254545</v>
      </c>
      <c r="P243" s="3" t="s">
        <v>72</v>
      </c>
      <c r="Q243" s="113">
        <f t="shared" si="281"/>
        <v>0.00002618254545</v>
      </c>
      <c r="R243" s="3" t="s">
        <v>72</v>
      </c>
      <c r="S243" s="113">
        <f t="shared" si="282"/>
        <v>0.00002618254545</v>
      </c>
      <c r="T243" s="3" t="s">
        <v>72</v>
      </c>
      <c r="U243" s="113">
        <f t="shared" si="283"/>
        <v>0.00002618254545</v>
      </c>
      <c r="V243" s="3" t="s">
        <v>72</v>
      </c>
      <c r="W243" s="113">
        <f t="shared" si="284"/>
        <v>0.00002618254545</v>
      </c>
      <c r="X243" s="3" t="s">
        <v>72</v>
      </c>
      <c r="Y243" s="113">
        <f t="shared" si="285"/>
        <v>0.00002618254545</v>
      </c>
      <c r="Z243" s="3" t="s">
        <v>72</v>
      </c>
      <c r="AA243" s="113">
        <f t="shared" si="286"/>
        <v>0.00002618254545</v>
      </c>
      <c r="AB243" s="3" t="s">
        <v>72</v>
      </c>
      <c r="AC243" s="113">
        <f t="shared" si="287"/>
        <v>0.00002618254545</v>
      </c>
    </row>
    <row r="244">
      <c r="A244" s="3"/>
      <c r="B244" s="3" t="s">
        <v>74</v>
      </c>
      <c r="C244" s="112">
        <f>$G$1*((G243-G242)/G242)</f>
        <v>0.0004516489091</v>
      </c>
      <c r="D244" s="3" t="s">
        <v>74</v>
      </c>
      <c r="E244" s="113">
        <f t="shared" si="277"/>
        <v>0.00002618254545</v>
      </c>
      <c r="F244" s="3"/>
      <c r="G244" s="3"/>
      <c r="H244" s="3" t="s">
        <v>126</v>
      </c>
      <c r="I244" s="60">
        <f>C240-(sum(C238:C239)*I243)</f>
        <v>-0.0003927265091</v>
      </c>
      <c r="J244" s="3" t="s">
        <v>74</v>
      </c>
      <c r="K244" s="113">
        <f t="shared" si="278"/>
        <v>0.00002618254545</v>
      </c>
      <c r="L244" s="3" t="s">
        <v>74</v>
      </c>
      <c r="M244" s="113">
        <f t="shared" si="279"/>
        <v>0.00002618254545</v>
      </c>
      <c r="N244" s="3" t="s">
        <v>74</v>
      </c>
      <c r="O244" s="113">
        <f t="shared" si="280"/>
        <v>0.00002618254545</v>
      </c>
      <c r="P244" s="3" t="s">
        <v>74</v>
      </c>
      <c r="Q244" s="113">
        <f t="shared" si="281"/>
        <v>0.00002618254545</v>
      </c>
      <c r="R244" s="3" t="s">
        <v>74</v>
      </c>
      <c r="S244" s="113">
        <f t="shared" si="282"/>
        <v>0.00002618254545</v>
      </c>
      <c r="T244" s="3" t="s">
        <v>74</v>
      </c>
      <c r="U244" s="113">
        <f t="shared" si="283"/>
        <v>0.00002618254545</v>
      </c>
      <c r="V244" s="3" t="s">
        <v>74</v>
      </c>
      <c r="W244" s="113">
        <f t="shared" si="284"/>
        <v>0.00002618254545</v>
      </c>
      <c r="X244" s="3" t="s">
        <v>74</v>
      </c>
      <c r="Y244" s="113">
        <f t="shared" si="285"/>
        <v>0.00002618254545</v>
      </c>
      <c r="Z244" s="3" t="s">
        <v>74</v>
      </c>
      <c r="AA244" s="113">
        <f t="shared" si="286"/>
        <v>0.00002618254545</v>
      </c>
      <c r="AB244" s="3" t="s">
        <v>74</v>
      </c>
      <c r="AC244" s="113">
        <f t="shared" si="287"/>
        <v>0.00002618254545</v>
      </c>
    </row>
    <row r="245">
      <c r="A245" s="3"/>
      <c r="B245" s="61" t="s">
        <v>77</v>
      </c>
      <c r="C245" s="115">
        <f>(E240-(E238*I243))-sum(C242:C244)</f>
        <v>0.4940986585</v>
      </c>
      <c r="D245" s="61" t="s">
        <v>77</v>
      </c>
      <c r="E245" s="109">
        <f>E240-(sum(E238*I243))-sum(E242:E244)</f>
        <v>0.4949648807</v>
      </c>
      <c r="F245" s="53" t="s">
        <v>95</v>
      </c>
      <c r="G245" s="80">
        <f>ROUND(G243/G242,0)</f>
        <v>18</v>
      </c>
      <c r="H245" s="3"/>
      <c r="I245" s="3"/>
      <c r="J245" s="61" t="s">
        <v>77</v>
      </c>
      <c r="K245" s="109">
        <f>K237-(K238*$I243)-sum(K242:K244)</f>
        <v>0.4938681369</v>
      </c>
      <c r="L245" s="61" t="s">
        <v>77</v>
      </c>
      <c r="M245" s="109">
        <f>M237-(M238*$I243)-sum(M242:M244)</f>
        <v>0.4938602822</v>
      </c>
      <c r="N245" s="61" t="s">
        <v>77</v>
      </c>
      <c r="O245" s="109">
        <f>O237-(O238*$I243)-sum(O242:O244)</f>
        <v>0.4938524274</v>
      </c>
      <c r="P245" s="61" t="s">
        <v>77</v>
      </c>
      <c r="Q245" s="109">
        <f>Q237-(Q238*$I243)-sum(Q242:Q244)</f>
        <v>0.4938445727</v>
      </c>
      <c r="R245" s="61" t="s">
        <v>77</v>
      </c>
      <c r="S245" s="109">
        <f>S237-(S238*$I243)-sum(S242:S244)</f>
        <v>0.4938367115</v>
      </c>
      <c r="T245" s="61" t="s">
        <v>77</v>
      </c>
      <c r="U245" s="109">
        <f>U237-(U238*$I243)-sum(U242:U244)</f>
        <v>0.4938288567</v>
      </c>
      <c r="V245" s="61" t="s">
        <v>77</v>
      </c>
      <c r="W245" s="109">
        <f>W237-(W238*$I243)-sum(W242:W244)</f>
        <v>0.493821002</v>
      </c>
      <c r="X245" s="61" t="s">
        <v>77</v>
      </c>
      <c r="Y245" s="109">
        <f>Y237-(Y238*$I243)-sum(Y242:Y244)</f>
        <v>0.4938131472</v>
      </c>
      <c r="Z245" s="61" t="s">
        <v>77</v>
      </c>
      <c r="AA245" s="109">
        <f>AA237-(AA238*$I243)-sum(AA242:AA244)</f>
        <v>0.4918802121</v>
      </c>
      <c r="AB245" s="61" t="s">
        <v>77</v>
      </c>
      <c r="AC245" s="109">
        <f>AC237-(AC238*$I243)-sum(AC242:AC244)</f>
        <v>0.49404837</v>
      </c>
    </row>
    <row r="246">
      <c r="A246" s="49">
        <f>I243+A238</f>
        <v>19167</v>
      </c>
      <c r="B246" s="3" t="s">
        <v>80</v>
      </c>
      <c r="C246" s="112">
        <f>$G$1*((G243-G242)/G242)</f>
        <v>0.0004516489091</v>
      </c>
      <c r="D246" s="3" t="s">
        <v>115</v>
      </c>
      <c r="E246" s="112">
        <f>$G$1</f>
        <v>0.00002618254545</v>
      </c>
      <c r="F246" s="3"/>
      <c r="G246" s="3"/>
      <c r="H246" s="3"/>
      <c r="I246" s="3"/>
      <c r="J246" s="3" t="s">
        <v>115</v>
      </c>
      <c r="K246" s="112">
        <f>$G$1</f>
        <v>0.00002618254545</v>
      </c>
      <c r="L246" s="3" t="s">
        <v>115</v>
      </c>
      <c r="M246" s="112">
        <f>$G$1</f>
        <v>0.00002618254545</v>
      </c>
      <c r="N246" s="3" t="s">
        <v>115</v>
      </c>
      <c r="O246" s="112">
        <f>$G$1</f>
        <v>0.00002618254545</v>
      </c>
      <c r="P246" s="3" t="s">
        <v>115</v>
      </c>
      <c r="Q246" s="112">
        <f>$G$1</f>
        <v>0.00002618254545</v>
      </c>
      <c r="R246" s="3" t="s">
        <v>115</v>
      </c>
      <c r="S246" s="112">
        <f>$G$1</f>
        <v>0.00002618254545</v>
      </c>
      <c r="T246" s="3" t="s">
        <v>115</v>
      </c>
      <c r="U246" s="112">
        <f>$G$1</f>
        <v>0.00002618254545</v>
      </c>
      <c r="V246" s="3" t="s">
        <v>115</v>
      </c>
      <c r="W246" s="112">
        <f>$G$1</f>
        <v>0.00002618254545</v>
      </c>
      <c r="X246" s="3" t="s">
        <v>115</v>
      </c>
      <c r="Y246" s="112">
        <f>$G$1</f>
        <v>0.00002618254545</v>
      </c>
      <c r="Z246" s="3" t="s">
        <v>115</v>
      </c>
      <c r="AA246" s="112">
        <f>$G$1</f>
        <v>0.00002618254545</v>
      </c>
      <c r="AB246" s="3" t="s">
        <v>115</v>
      </c>
      <c r="AC246" s="112">
        <f>$G$1</f>
        <v>0.00002618254545</v>
      </c>
    </row>
    <row r="247">
      <c r="A247" s="3"/>
      <c r="B247" s="3" t="s">
        <v>116</v>
      </c>
      <c r="C247" s="116">
        <f>$G$1*10+((128*5E-11)*(G245-1))</f>
        <v>0.0002619342545</v>
      </c>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row>
    <row r="248">
      <c r="A248" s="3"/>
      <c r="B248" s="61" t="s">
        <v>77</v>
      </c>
      <c r="C248" s="49">
        <f>C245-(sum(C246:C247))</f>
        <v>0.4933850754</v>
      </c>
      <c r="D248" s="61" t="s">
        <v>77</v>
      </c>
      <c r="E248" s="49">
        <f>E245-E246</f>
        <v>0.4949386982</v>
      </c>
      <c r="F248" s="3"/>
      <c r="G248" s="3"/>
      <c r="H248" s="3"/>
      <c r="I248" s="3"/>
      <c r="J248" s="61" t="s">
        <v>77</v>
      </c>
      <c r="K248" s="49">
        <f>K245-K246</f>
        <v>0.4938419544</v>
      </c>
      <c r="L248" s="61" t="s">
        <v>77</v>
      </c>
      <c r="M248" s="49">
        <f>M245-M246</f>
        <v>0.4938340996</v>
      </c>
      <c r="N248" s="61" t="s">
        <v>77</v>
      </c>
      <c r="O248" s="49">
        <f>O245-O246</f>
        <v>0.4938262449</v>
      </c>
      <c r="P248" s="61" t="s">
        <v>77</v>
      </c>
      <c r="Q248" s="49">
        <f>Q245-Q246</f>
        <v>0.4938183901</v>
      </c>
      <c r="R248" s="61" t="s">
        <v>77</v>
      </c>
      <c r="S248" s="49">
        <f>S245-S246</f>
        <v>0.4938105289</v>
      </c>
      <c r="T248" s="61" t="s">
        <v>77</v>
      </c>
      <c r="U248" s="49">
        <f>U245-U246</f>
        <v>0.4938026742</v>
      </c>
      <c r="V248" s="61" t="s">
        <v>77</v>
      </c>
      <c r="W248" s="49">
        <f>W245-W246</f>
        <v>0.4937948194</v>
      </c>
      <c r="X248" s="61" t="s">
        <v>77</v>
      </c>
      <c r="Y248" s="49">
        <f>Y245-Y246</f>
        <v>0.4937869647</v>
      </c>
      <c r="Z248" s="61" t="s">
        <v>77</v>
      </c>
      <c r="AA248" s="49">
        <f>AA245-AA246</f>
        <v>0.4918540295</v>
      </c>
      <c r="AB248" s="61" t="s">
        <v>77</v>
      </c>
      <c r="AC248" s="49">
        <f>AC245-AC246</f>
        <v>0.4940221875</v>
      </c>
    </row>
    <row r="249">
      <c r="A249" s="3"/>
      <c r="B249" s="3"/>
      <c r="C249" s="67"/>
      <c r="D249" s="3"/>
      <c r="E249" s="3"/>
      <c r="F249" s="53"/>
      <c r="G249" s="53"/>
      <c r="H249" s="3"/>
      <c r="I249" s="3"/>
      <c r="J249" s="61" t="s">
        <v>122</v>
      </c>
      <c r="K249" s="3"/>
      <c r="L249" s="61" t="s">
        <v>121</v>
      </c>
      <c r="M249" s="3"/>
      <c r="N249" s="61" t="s">
        <v>112</v>
      </c>
      <c r="O249" s="3"/>
      <c r="P249" s="61" t="s">
        <v>111</v>
      </c>
      <c r="Q249" s="3"/>
      <c r="R249" s="61" t="s">
        <v>110</v>
      </c>
      <c r="S249" s="3"/>
      <c r="T249" s="61" t="s">
        <v>109</v>
      </c>
      <c r="U249" s="3"/>
      <c r="V249" s="61" t="s">
        <v>108</v>
      </c>
      <c r="W249" s="3"/>
      <c r="X249" s="61" t="s">
        <v>107</v>
      </c>
      <c r="Y249" s="3"/>
      <c r="Z249" s="61" t="s">
        <v>105</v>
      </c>
      <c r="AA249" s="3"/>
      <c r="AB249" s="61" t="s">
        <v>84</v>
      </c>
      <c r="AC249" s="3"/>
    </row>
    <row r="250">
      <c r="A250" s="3"/>
      <c r="B250" s="3" t="s">
        <v>69</v>
      </c>
      <c r="C250" s="112">
        <f>0.000041472</f>
        <v>0.000041472</v>
      </c>
      <c r="D250" s="3" t="s">
        <v>69</v>
      </c>
      <c r="E250" s="113">
        <f t="shared" ref="E250:E252" si="288">$G$1</f>
        <v>0.00002618254545</v>
      </c>
      <c r="F250" s="3" t="s">
        <v>92</v>
      </c>
      <c r="G250" s="16">
        <f>ROUND(0.05*G251,0)</f>
        <v>3</v>
      </c>
      <c r="H250" s="3" t="s">
        <v>93</v>
      </c>
      <c r="I250" s="60">
        <f>I242+G242</f>
        <v>131</v>
      </c>
      <c r="J250" s="3" t="s">
        <v>69</v>
      </c>
      <c r="K250" s="113">
        <f t="shared" ref="K250:K252" si="289">$G$1</f>
        <v>0.00002618254545</v>
      </c>
      <c r="L250" s="3" t="s">
        <v>69</v>
      </c>
      <c r="M250" s="113">
        <f t="shared" ref="M250:M252" si="290">$G$1</f>
        <v>0.00002618254545</v>
      </c>
      <c r="N250" s="3" t="s">
        <v>69</v>
      </c>
      <c r="O250" s="113">
        <f t="shared" ref="O250:O252" si="291">$G$1</f>
        <v>0.00002618254545</v>
      </c>
      <c r="P250" s="3" t="s">
        <v>69</v>
      </c>
      <c r="Q250" s="113">
        <f t="shared" ref="Q250:Q252" si="292">$G$1</f>
        <v>0.00002618254545</v>
      </c>
      <c r="R250" s="3" t="s">
        <v>69</v>
      </c>
      <c r="S250" s="113">
        <f t="shared" ref="S250:S252" si="293">$G$1</f>
        <v>0.00002618254545</v>
      </c>
      <c r="T250" s="3" t="s">
        <v>69</v>
      </c>
      <c r="U250" s="113">
        <f t="shared" ref="U250:U252" si="294">$G$1</f>
        <v>0.00002618254545</v>
      </c>
      <c r="V250" s="3" t="s">
        <v>69</v>
      </c>
      <c r="W250" s="113">
        <f t="shared" ref="W250:W252" si="295">$G$1</f>
        <v>0.00002618254545</v>
      </c>
      <c r="X250" s="3" t="s">
        <v>69</v>
      </c>
      <c r="Y250" s="113">
        <f t="shared" ref="Y250:Y252" si="296">$G$1</f>
        <v>0.00002618254545</v>
      </c>
      <c r="Z250" s="3" t="s">
        <v>69</v>
      </c>
      <c r="AA250" s="113">
        <f t="shared" ref="AA250:AA252" si="297">$G$1</f>
        <v>0.00002618254545</v>
      </c>
      <c r="AB250" s="3" t="s">
        <v>69</v>
      </c>
      <c r="AC250" s="113">
        <f t="shared" ref="AC250:AC252" si="298">$G$1</f>
        <v>0.00002618254545</v>
      </c>
    </row>
    <row r="251">
      <c r="A251" s="3"/>
      <c r="B251" s="3" t="s">
        <v>72</v>
      </c>
      <c r="C251" s="112">
        <f>$G$1*((G251-G250)/G250)</f>
        <v>0.000576016</v>
      </c>
      <c r="D251" s="3" t="s">
        <v>72</v>
      </c>
      <c r="E251" s="113">
        <f t="shared" si="288"/>
        <v>0.00002618254545</v>
      </c>
      <c r="F251" s="3" t="s">
        <v>73</v>
      </c>
      <c r="G251" s="16">
        <f>200-I250</f>
        <v>69</v>
      </c>
      <c r="H251" s="3" t="s">
        <v>125</v>
      </c>
      <c r="I251" s="125">
        <v>692.0</v>
      </c>
      <c r="J251" s="3" t="s">
        <v>72</v>
      </c>
      <c r="K251" s="113">
        <f t="shared" si="289"/>
        <v>0.00002618254545</v>
      </c>
      <c r="L251" s="3" t="s">
        <v>72</v>
      </c>
      <c r="M251" s="113">
        <f t="shared" si="290"/>
        <v>0.00002618254545</v>
      </c>
      <c r="N251" s="3" t="s">
        <v>72</v>
      </c>
      <c r="O251" s="113">
        <f t="shared" si="291"/>
        <v>0.00002618254545</v>
      </c>
      <c r="P251" s="3" t="s">
        <v>72</v>
      </c>
      <c r="Q251" s="113">
        <f t="shared" si="292"/>
        <v>0.00002618254545</v>
      </c>
      <c r="R251" s="3" t="s">
        <v>72</v>
      </c>
      <c r="S251" s="113">
        <f t="shared" si="293"/>
        <v>0.00002618254545</v>
      </c>
      <c r="T251" s="3" t="s">
        <v>72</v>
      </c>
      <c r="U251" s="113">
        <f t="shared" si="294"/>
        <v>0.00002618254545</v>
      </c>
      <c r="V251" s="3" t="s">
        <v>72</v>
      </c>
      <c r="W251" s="113">
        <f t="shared" si="295"/>
        <v>0.00002618254545</v>
      </c>
      <c r="X251" s="3" t="s">
        <v>72</v>
      </c>
      <c r="Y251" s="113">
        <f t="shared" si="296"/>
        <v>0.00002618254545</v>
      </c>
      <c r="Z251" s="3" t="s">
        <v>72</v>
      </c>
      <c r="AA251" s="113">
        <f t="shared" si="297"/>
        <v>0.00002618254545</v>
      </c>
      <c r="AB251" s="3" t="s">
        <v>72</v>
      </c>
      <c r="AC251" s="113">
        <f t="shared" si="298"/>
        <v>0.00002618254545</v>
      </c>
    </row>
    <row r="252">
      <c r="A252" s="3"/>
      <c r="B252" s="3" t="s">
        <v>74</v>
      </c>
      <c r="C252" s="112">
        <f>$G$1*((G251-G250)/G250)</f>
        <v>0.000576016</v>
      </c>
      <c r="D252" s="3" t="s">
        <v>74</v>
      </c>
      <c r="E252" s="113">
        <f t="shared" si="288"/>
        <v>0.00002618254545</v>
      </c>
      <c r="F252" s="3"/>
      <c r="G252" s="3"/>
      <c r="H252" s="3" t="s">
        <v>126</v>
      </c>
      <c r="I252" s="60">
        <f>C248-(sum(C246:C247)*I251)</f>
        <v>-0.0004144738545</v>
      </c>
      <c r="J252" s="3" t="s">
        <v>74</v>
      </c>
      <c r="K252" s="113">
        <f t="shared" si="289"/>
        <v>0.00002618254545</v>
      </c>
      <c r="L252" s="3" t="s">
        <v>74</v>
      </c>
      <c r="M252" s="113">
        <f t="shared" si="290"/>
        <v>0.00002618254545</v>
      </c>
      <c r="N252" s="3" t="s">
        <v>74</v>
      </c>
      <c r="O252" s="113">
        <f t="shared" si="291"/>
        <v>0.00002618254545</v>
      </c>
      <c r="P252" s="3" t="s">
        <v>74</v>
      </c>
      <c r="Q252" s="113">
        <f t="shared" si="292"/>
        <v>0.00002618254545</v>
      </c>
      <c r="R252" s="3" t="s">
        <v>74</v>
      </c>
      <c r="S252" s="113">
        <f t="shared" si="293"/>
        <v>0.00002618254545</v>
      </c>
      <c r="T252" s="3" t="s">
        <v>74</v>
      </c>
      <c r="U252" s="113">
        <f t="shared" si="294"/>
        <v>0.00002618254545</v>
      </c>
      <c r="V252" s="3" t="s">
        <v>74</v>
      </c>
      <c r="W252" s="113">
        <f t="shared" si="295"/>
        <v>0.00002618254545</v>
      </c>
      <c r="X252" s="3" t="s">
        <v>74</v>
      </c>
      <c r="Y252" s="113">
        <f t="shared" si="296"/>
        <v>0.00002618254545</v>
      </c>
      <c r="Z252" s="3" t="s">
        <v>74</v>
      </c>
      <c r="AA252" s="113">
        <f t="shared" si="297"/>
        <v>0.00002618254545</v>
      </c>
      <c r="AB252" s="3" t="s">
        <v>74</v>
      </c>
      <c r="AC252" s="113">
        <f t="shared" si="298"/>
        <v>0.00002618254545</v>
      </c>
    </row>
    <row r="253">
      <c r="A253" s="3"/>
      <c r="B253" s="61" t="s">
        <v>77</v>
      </c>
      <c r="C253" s="115">
        <f>(E248-(E246*I251))-sum(C250:C252)</f>
        <v>0.4756268727</v>
      </c>
      <c r="D253" s="61" t="s">
        <v>77</v>
      </c>
      <c r="E253" s="109">
        <f>E248-(sum(E246*I251))-sum(E250:E252)</f>
        <v>0.4767418291</v>
      </c>
      <c r="F253" s="53" t="s">
        <v>95</v>
      </c>
      <c r="G253" s="80">
        <f>ROUND(G251/G250,0)</f>
        <v>23</v>
      </c>
      <c r="H253" s="3"/>
      <c r="I253" s="3"/>
      <c r="J253" s="61" t="s">
        <v>77</v>
      </c>
      <c r="K253" s="109">
        <f>K245-(K246*$I251)-sum(K250:K252)</f>
        <v>0.4756712679</v>
      </c>
      <c r="L253" s="61" t="s">
        <v>77</v>
      </c>
      <c r="M253" s="109">
        <f>M245-(M246*$I251)-sum(M250:M252)</f>
        <v>0.4756634131</v>
      </c>
      <c r="N253" s="61" t="s">
        <v>77</v>
      </c>
      <c r="O253" s="109">
        <f>O245-(O246*$I251)-sum(O250:O252)</f>
        <v>0.4756555583</v>
      </c>
      <c r="P253" s="61" t="s">
        <v>77</v>
      </c>
      <c r="Q253" s="109">
        <f>Q245-(Q246*$I251)-sum(Q250:Q252)</f>
        <v>0.4756477036</v>
      </c>
      <c r="R253" s="61" t="s">
        <v>77</v>
      </c>
      <c r="S253" s="109">
        <f>S245-(S246*$I251)-sum(S250:S252)</f>
        <v>0.4756398424</v>
      </c>
      <c r="T253" s="61" t="s">
        <v>77</v>
      </c>
      <c r="U253" s="109">
        <f>U245-(U246*$I251)-sum(U250:U252)</f>
        <v>0.4756319876</v>
      </c>
      <c r="V253" s="61" t="s">
        <v>77</v>
      </c>
      <c r="W253" s="109">
        <f>W245-(W246*$I251)-sum(W250:W252)</f>
        <v>0.4756241329</v>
      </c>
      <c r="X253" s="61" t="s">
        <v>77</v>
      </c>
      <c r="Y253" s="109">
        <f>Y245-(Y246*$I251)-sum(Y250:Y252)</f>
        <v>0.4756162781</v>
      </c>
      <c r="Z253" s="61" t="s">
        <v>77</v>
      </c>
      <c r="AA253" s="109">
        <f>AA245-(AA246*$I251)-sum(AA250:AA252)</f>
        <v>0.473683343</v>
      </c>
      <c r="AB253" s="61" t="s">
        <v>77</v>
      </c>
      <c r="AC253" s="109">
        <f>AC245-(AC246*$I251)-sum(AC250:AC252)</f>
        <v>0.4758515009</v>
      </c>
    </row>
    <row r="254">
      <c r="A254" s="49">
        <f>I251+A246</f>
        <v>19859</v>
      </c>
      <c r="B254" s="3" t="s">
        <v>80</v>
      </c>
      <c r="C254" s="112">
        <f>$G$1*((G251-G250)/G250)</f>
        <v>0.000576016</v>
      </c>
      <c r="D254" s="3" t="s">
        <v>115</v>
      </c>
      <c r="E254" s="112">
        <f>$G$1</f>
        <v>0.00002618254545</v>
      </c>
      <c r="F254" s="3"/>
      <c r="G254" s="3"/>
      <c r="H254" s="3"/>
      <c r="I254" s="3"/>
      <c r="J254" s="3" t="s">
        <v>115</v>
      </c>
      <c r="K254" s="112">
        <f>$G$1</f>
        <v>0.00002618254545</v>
      </c>
      <c r="L254" s="3" t="s">
        <v>115</v>
      </c>
      <c r="M254" s="112">
        <f>$G$1</f>
        <v>0.00002618254545</v>
      </c>
      <c r="N254" s="3" t="s">
        <v>115</v>
      </c>
      <c r="O254" s="112">
        <f>$G$1</f>
        <v>0.00002618254545</v>
      </c>
      <c r="P254" s="3" t="s">
        <v>115</v>
      </c>
      <c r="Q254" s="112">
        <f>$G$1</f>
        <v>0.00002618254545</v>
      </c>
      <c r="R254" s="3" t="s">
        <v>115</v>
      </c>
      <c r="S254" s="112">
        <f>$G$1</f>
        <v>0.00002618254545</v>
      </c>
      <c r="T254" s="3" t="s">
        <v>115</v>
      </c>
      <c r="U254" s="112">
        <f>$G$1</f>
        <v>0.00002618254545</v>
      </c>
      <c r="V254" s="3" t="s">
        <v>115</v>
      </c>
      <c r="W254" s="112">
        <f>$G$1</f>
        <v>0.00002618254545</v>
      </c>
      <c r="X254" s="3" t="s">
        <v>115</v>
      </c>
      <c r="Y254" s="112">
        <f>$G$1</f>
        <v>0.00002618254545</v>
      </c>
      <c r="Z254" s="3" t="s">
        <v>115</v>
      </c>
      <c r="AA254" s="112">
        <f>$G$1</f>
        <v>0.00002618254545</v>
      </c>
      <c r="AB254" s="3" t="s">
        <v>115</v>
      </c>
      <c r="AC254" s="112">
        <f>$G$1</f>
        <v>0.00002618254545</v>
      </c>
    </row>
    <row r="255">
      <c r="A255" s="3"/>
      <c r="B255" s="3" t="s">
        <v>116</v>
      </c>
      <c r="C255" s="116">
        <f>$G$1*10+((128*5E-11)*(G253-1))</f>
        <v>0.0002619662545</v>
      </c>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row>
    <row r="256">
      <c r="A256" s="3"/>
      <c r="B256" s="61" t="s">
        <v>77</v>
      </c>
      <c r="C256" s="49">
        <f>C253-(sum(C254:C255))</f>
        <v>0.4747888905</v>
      </c>
      <c r="D256" s="61" t="s">
        <v>77</v>
      </c>
      <c r="E256" s="49">
        <f>E253-E254</f>
        <v>0.4767156465</v>
      </c>
      <c r="F256" s="3"/>
      <c r="G256" s="3"/>
      <c r="H256" s="3"/>
      <c r="I256" s="3"/>
      <c r="J256" s="61" t="s">
        <v>77</v>
      </c>
      <c r="K256" s="49">
        <f>K253-K254</f>
        <v>0.4756450853</v>
      </c>
      <c r="L256" s="61" t="s">
        <v>77</v>
      </c>
      <c r="M256" s="49">
        <f>M253-M254</f>
        <v>0.4756372305</v>
      </c>
      <c r="N256" s="61" t="s">
        <v>77</v>
      </c>
      <c r="O256" s="49">
        <f>O253-O254</f>
        <v>0.4756293758</v>
      </c>
      <c r="P256" s="61" t="s">
        <v>77</v>
      </c>
      <c r="Q256" s="49">
        <f>Q253-Q254</f>
        <v>0.475621521</v>
      </c>
      <c r="R256" s="61" t="s">
        <v>77</v>
      </c>
      <c r="S256" s="49">
        <f>S253-S254</f>
        <v>0.4756136599</v>
      </c>
      <c r="T256" s="61" t="s">
        <v>77</v>
      </c>
      <c r="U256" s="49">
        <f>U253-U254</f>
        <v>0.4756058051</v>
      </c>
      <c r="V256" s="61" t="s">
        <v>77</v>
      </c>
      <c r="W256" s="49">
        <f>W253-W254</f>
        <v>0.4755979503</v>
      </c>
      <c r="X256" s="61" t="s">
        <v>77</v>
      </c>
      <c r="Y256" s="49">
        <f>Y253-Y254</f>
        <v>0.4755900956</v>
      </c>
      <c r="Z256" s="61" t="s">
        <v>77</v>
      </c>
      <c r="AA256" s="49">
        <f>AA253-AA254</f>
        <v>0.4736571604</v>
      </c>
      <c r="AB256" s="61" t="s">
        <v>77</v>
      </c>
      <c r="AC256" s="49">
        <f>AC253-AC254</f>
        <v>0.4758253184</v>
      </c>
    </row>
    <row r="257">
      <c r="A257" s="3"/>
      <c r="B257" s="3"/>
      <c r="C257" s="67"/>
      <c r="D257" s="3"/>
      <c r="E257" s="3"/>
      <c r="F257" s="53"/>
      <c r="G257" s="53"/>
      <c r="H257" s="3"/>
      <c r="I257" s="3"/>
      <c r="J257" s="61" t="s">
        <v>122</v>
      </c>
      <c r="K257" s="3"/>
      <c r="L257" s="61" t="s">
        <v>121</v>
      </c>
      <c r="M257" s="3"/>
      <c r="N257" s="61" t="s">
        <v>112</v>
      </c>
      <c r="O257" s="3"/>
      <c r="P257" s="61" t="s">
        <v>111</v>
      </c>
      <c r="Q257" s="3"/>
      <c r="R257" s="61" t="s">
        <v>110</v>
      </c>
      <c r="S257" s="3"/>
      <c r="T257" s="61" t="s">
        <v>109</v>
      </c>
      <c r="U257" s="3"/>
      <c r="V257" s="61" t="s">
        <v>108</v>
      </c>
      <c r="W257" s="3"/>
      <c r="X257" s="61" t="s">
        <v>107</v>
      </c>
      <c r="Y257" s="3"/>
      <c r="Z257" s="61" t="s">
        <v>105</v>
      </c>
      <c r="AA257" s="3"/>
      <c r="AB257" s="61" t="s">
        <v>84</v>
      </c>
      <c r="AC257" s="3"/>
    </row>
    <row r="258">
      <c r="A258" s="3"/>
      <c r="B258" s="3" t="s">
        <v>69</v>
      </c>
      <c r="C258" s="112">
        <f>0.000041472</f>
        <v>0.000041472</v>
      </c>
      <c r="D258" s="3" t="s">
        <v>69</v>
      </c>
      <c r="E258" s="113">
        <f t="shared" ref="E258:E260" si="299">$G$1</f>
        <v>0.00002618254545</v>
      </c>
      <c r="F258" s="3" t="s">
        <v>92</v>
      </c>
      <c r="G258" s="16">
        <f>ROUND(0.05*G259,0)</f>
        <v>3</v>
      </c>
      <c r="H258" s="3" t="s">
        <v>93</v>
      </c>
      <c r="I258" s="60">
        <f>I250+G250</f>
        <v>134</v>
      </c>
      <c r="J258" s="3" t="s">
        <v>69</v>
      </c>
      <c r="K258" s="113">
        <f t="shared" ref="K258:K260" si="300">$G$1</f>
        <v>0.00002618254545</v>
      </c>
      <c r="L258" s="3" t="s">
        <v>69</v>
      </c>
      <c r="M258" s="113">
        <f t="shared" ref="M258:M260" si="301">$G$1</f>
        <v>0.00002618254545</v>
      </c>
      <c r="N258" s="3" t="s">
        <v>69</v>
      </c>
      <c r="O258" s="113">
        <f t="shared" ref="O258:O260" si="302">$G$1</f>
        <v>0.00002618254545</v>
      </c>
      <c r="P258" s="3" t="s">
        <v>69</v>
      </c>
      <c r="Q258" s="113">
        <f t="shared" ref="Q258:Q260" si="303">$G$1</f>
        <v>0.00002618254545</v>
      </c>
      <c r="R258" s="3" t="s">
        <v>69</v>
      </c>
      <c r="S258" s="113">
        <f t="shared" ref="S258:S260" si="304">$G$1</f>
        <v>0.00002618254545</v>
      </c>
      <c r="T258" s="3" t="s">
        <v>69</v>
      </c>
      <c r="U258" s="113">
        <f t="shared" ref="U258:U260" si="305">$G$1</f>
        <v>0.00002618254545</v>
      </c>
      <c r="V258" s="3" t="s">
        <v>69</v>
      </c>
      <c r="W258" s="113">
        <f t="shared" ref="W258:W260" si="306">$G$1</f>
        <v>0.00002618254545</v>
      </c>
      <c r="X258" s="3" t="s">
        <v>69</v>
      </c>
      <c r="Y258" s="113">
        <f t="shared" ref="Y258:Y260" si="307">$G$1</f>
        <v>0.00002618254545</v>
      </c>
      <c r="Z258" s="3" t="s">
        <v>69</v>
      </c>
      <c r="AA258" s="113">
        <f t="shared" ref="AA258:AA260" si="308">$G$1</f>
        <v>0.00002618254545</v>
      </c>
      <c r="AB258" s="3" t="s">
        <v>69</v>
      </c>
      <c r="AC258" s="113">
        <f t="shared" ref="AC258:AC260" si="309">$G$1</f>
        <v>0.00002618254545</v>
      </c>
    </row>
    <row r="259">
      <c r="A259" s="3"/>
      <c r="B259" s="3" t="s">
        <v>72</v>
      </c>
      <c r="C259" s="112">
        <f>$G$1*((G259-G258)/G258)</f>
        <v>0.0005498334545</v>
      </c>
      <c r="D259" s="3" t="s">
        <v>72</v>
      </c>
      <c r="E259" s="113">
        <f t="shared" si="299"/>
        <v>0.00002618254545</v>
      </c>
      <c r="F259" s="3" t="s">
        <v>73</v>
      </c>
      <c r="G259" s="16">
        <f>200-I258</f>
        <v>66</v>
      </c>
      <c r="H259" s="3" t="s">
        <v>125</v>
      </c>
      <c r="I259" s="125">
        <v>567.0</v>
      </c>
      <c r="J259" s="3" t="s">
        <v>72</v>
      </c>
      <c r="K259" s="113">
        <f t="shared" si="300"/>
        <v>0.00002618254545</v>
      </c>
      <c r="L259" s="3" t="s">
        <v>72</v>
      </c>
      <c r="M259" s="113">
        <f t="shared" si="301"/>
        <v>0.00002618254545</v>
      </c>
      <c r="N259" s="3" t="s">
        <v>72</v>
      </c>
      <c r="O259" s="113">
        <f t="shared" si="302"/>
        <v>0.00002618254545</v>
      </c>
      <c r="P259" s="3" t="s">
        <v>72</v>
      </c>
      <c r="Q259" s="113">
        <f t="shared" si="303"/>
        <v>0.00002618254545</v>
      </c>
      <c r="R259" s="3" t="s">
        <v>72</v>
      </c>
      <c r="S259" s="113">
        <f t="shared" si="304"/>
        <v>0.00002618254545</v>
      </c>
      <c r="T259" s="3" t="s">
        <v>72</v>
      </c>
      <c r="U259" s="113">
        <f t="shared" si="305"/>
        <v>0.00002618254545</v>
      </c>
      <c r="V259" s="3" t="s">
        <v>72</v>
      </c>
      <c r="W259" s="113">
        <f t="shared" si="306"/>
        <v>0.00002618254545</v>
      </c>
      <c r="X259" s="3" t="s">
        <v>72</v>
      </c>
      <c r="Y259" s="113">
        <f t="shared" si="307"/>
        <v>0.00002618254545</v>
      </c>
      <c r="Z259" s="3" t="s">
        <v>72</v>
      </c>
      <c r="AA259" s="113">
        <f t="shared" si="308"/>
        <v>0.00002618254545</v>
      </c>
      <c r="AB259" s="3" t="s">
        <v>72</v>
      </c>
      <c r="AC259" s="113">
        <f t="shared" si="309"/>
        <v>0.00002618254545</v>
      </c>
    </row>
    <row r="260">
      <c r="A260" s="3"/>
      <c r="B260" s="3" t="s">
        <v>74</v>
      </c>
      <c r="C260" s="112">
        <f>$G$1*((G259-G258)/G258)</f>
        <v>0.0005498334545</v>
      </c>
      <c r="D260" s="3" t="s">
        <v>74</v>
      </c>
      <c r="E260" s="113">
        <f t="shared" si="299"/>
        <v>0.00002618254545</v>
      </c>
      <c r="F260" s="3"/>
      <c r="G260" s="3"/>
      <c r="H260" s="3" t="s">
        <v>126</v>
      </c>
      <c r="I260" s="60">
        <f>C256-(sum(C254:C255)*I259)</f>
        <v>-0.0003470478545</v>
      </c>
      <c r="J260" s="3" t="s">
        <v>74</v>
      </c>
      <c r="K260" s="113">
        <f t="shared" si="300"/>
        <v>0.00002618254545</v>
      </c>
      <c r="L260" s="3" t="s">
        <v>74</v>
      </c>
      <c r="M260" s="113">
        <f t="shared" si="301"/>
        <v>0.00002618254545</v>
      </c>
      <c r="N260" s="3" t="s">
        <v>74</v>
      </c>
      <c r="O260" s="113">
        <f t="shared" si="302"/>
        <v>0.00002618254545</v>
      </c>
      <c r="P260" s="3" t="s">
        <v>74</v>
      </c>
      <c r="Q260" s="113">
        <f t="shared" si="303"/>
        <v>0.00002618254545</v>
      </c>
      <c r="R260" s="3" t="s">
        <v>74</v>
      </c>
      <c r="S260" s="113">
        <f t="shared" si="304"/>
        <v>0.00002618254545</v>
      </c>
      <c r="T260" s="3" t="s">
        <v>74</v>
      </c>
      <c r="U260" s="113">
        <f t="shared" si="305"/>
        <v>0.00002618254545</v>
      </c>
      <c r="V260" s="3" t="s">
        <v>74</v>
      </c>
      <c r="W260" s="113">
        <f t="shared" si="306"/>
        <v>0.00002618254545</v>
      </c>
      <c r="X260" s="3" t="s">
        <v>74</v>
      </c>
      <c r="Y260" s="113">
        <f t="shared" si="307"/>
        <v>0.00002618254545</v>
      </c>
      <c r="Z260" s="3" t="s">
        <v>74</v>
      </c>
      <c r="AA260" s="113">
        <f t="shared" si="308"/>
        <v>0.00002618254545</v>
      </c>
      <c r="AB260" s="3" t="s">
        <v>74</v>
      </c>
      <c r="AC260" s="113">
        <f t="shared" si="309"/>
        <v>0.00002618254545</v>
      </c>
    </row>
    <row r="261">
      <c r="A261" s="3"/>
      <c r="B261" s="61" t="s">
        <v>77</v>
      </c>
      <c r="C261" s="115">
        <f>(E256-(E254*I259))-sum(C258:C260)</f>
        <v>0.4607290044</v>
      </c>
      <c r="D261" s="61" t="s">
        <v>77</v>
      </c>
      <c r="E261" s="109">
        <f>E256-(sum(E254*I259))-sum(E258:E260)</f>
        <v>0.4617915956</v>
      </c>
      <c r="F261" s="53" t="s">
        <v>95</v>
      </c>
      <c r="G261" s="80">
        <f>ROUND(G259/G258,0)</f>
        <v>22</v>
      </c>
      <c r="H261" s="3"/>
      <c r="I261" s="3"/>
      <c r="J261" s="61" t="s">
        <v>77</v>
      </c>
      <c r="K261" s="109">
        <f>K253-(K254*$I259)-sum(K258:K260)</f>
        <v>0.4607472169</v>
      </c>
      <c r="L261" s="61" t="s">
        <v>77</v>
      </c>
      <c r="M261" s="109">
        <f>M253-(M254*$I259)-sum(M258:M260)</f>
        <v>0.4607393622</v>
      </c>
      <c r="N261" s="61" t="s">
        <v>77</v>
      </c>
      <c r="O261" s="109">
        <f>O253-(O254*$I259)-sum(O258:O260)</f>
        <v>0.4607315074</v>
      </c>
      <c r="P261" s="61" t="s">
        <v>77</v>
      </c>
      <c r="Q261" s="109">
        <f>Q253-(Q254*$I259)-sum(Q258:Q260)</f>
        <v>0.4607236527</v>
      </c>
      <c r="R261" s="61" t="s">
        <v>77</v>
      </c>
      <c r="S261" s="109">
        <f>S253-(S254*$I259)-sum(S258:S260)</f>
        <v>0.4607157915</v>
      </c>
      <c r="T261" s="61" t="s">
        <v>77</v>
      </c>
      <c r="U261" s="109">
        <f>U253-(U254*$I259)-sum(U258:U260)</f>
        <v>0.4607079367</v>
      </c>
      <c r="V261" s="61" t="s">
        <v>77</v>
      </c>
      <c r="W261" s="109">
        <f>W253-(W254*$I259)-sum(W258:W260)</f>
        <v>0.460700082</v>
      </c>
      <c r="X261" s="61" t="s">
        <v>77</v>
      </c>
      <c r="Y261" s="109">
        <f>Y253-(Y254*$I259)-sum(Y258:Y260)</f>
        <v>0.4606922272</v>
      </c>
      <c r="Z261" s="61" t="s">
        <v>77</v>
      </c>
      <c r="AA261" s="109">
        <f>AA253-(AA254*$I259)-sum(AA258:AA260)</f>
        <v>0.4587592921</v>
      </c>
      <c r="AB261" s="61" t="s">
        <v>77</v>
      </c>
      <c r="AC261" s="109">
        <f>AC253-(AC254*$I259)-sum(AC258:AC260)</f>
        <v>0.46092745</v>
      </c>
    </row>
    <row r="262">
      <c r="A262" s="49">
        <f>I259+A254</f>
        <v>20426</v>
      </c>
      <c r="B262" s="3" t="s">
        <v>80</v>
      </c>
      <c r="C262" s="112">
        <f>$G$1*((G259-G258)/G258)</f>
        <v>0.0005498334545</v>
      </c>
      <c r="D262" s="3" t="s">
        <v>115</v>
      </c>
      <c r="E262" s="112">
        <f>$G$1</f>
        <v>0.00002618254545</v>
      </c>
      <c r="F262" s="3"/>
      <c r="G262" s="3"/>
      <c r="H262" s="3"/>
      <c r="I262" s="3"/>
      <c r="J262" s="3" t="s">
        <v>115</v>
      </c>
      <c r="K262" s="112">
        <f>$G$1</f>
        <v>0.00002618254545</v>
      </c>
      <c r="L262" s="3" t="s">
        <v>115</v>
      </c>
      <c r="M262" s="112">
        <f>$G$1</f>
        <v>0.00002618254545</v>
      </c>
      <c r="N262" s="3" t="s">
        <v>115</v>
      </c>
      <c r="O262" s="112">
        <f>$G$1</f>
        <v>0.00002618254545</v>
      </c>
      <c r="P262" s="3" t="s">
        <v>115</v>
      </c>
      <c r="Q262" s="112">
        <f>$G$1</f>
        <v>0.00002618254545</v>
      </c>
      <c r="R262" s="3" t="s">
        <v>115</v>
      </c>
      <c r="S262" s="112">
        <f>$G$1</f>
        <v>0.00002618254545</v>
      </c>
      <c r="T262" s="3" t="s">
        <v>115</v>
      </c>
      <c r="U262" s="112">
        <f>$G$1</f>
        <v>0.00002618254545</v>
      </c>
      <c r="V262" s="3" t="s">
        <v>115</v>
      </c>
      <c r="W262" s="112">
        <f>$G$1</f>
        <v>0.00002618254545</v>
      </c>
      <c r="X262" s="3" t="s">
        <v>115</v>
      </c>
      <c r="Y262" s="112">
        <f>$G$1</f>
        <v>0.00002618254545</v>
      </c>
      <c r="Z262" s="3" t="s">
        <v>115</v>
      </c>
      <c r="AA262" s="112">
        <f>$G$1</f>
        <v>0.00002618254545</v>
      </c>
      <c r="AB262" s="3" t="s">
        <v>115</v>
      </c>
      <c r="AC262" s="112">
        <f>$G$1</f>
        <v>0.00002618254545</v>
      </c>
    </row>
    <row r="263">
      <c r="A263" s="3"/>
      <c r="B263" s="3" t="s">
        <v>116</v>
      </c>
      <c r="C263" s="116">
        <f>$G$1*10+((128*5E-11)*(G261-1))</f>
        <v>0.0002619598545</v>
      </c>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row>
    <row r="264">
      <c r="A264" s="3"/>
      <c r="B264" s="61" t="s">
        <v>77</v>
      </c>
      <c r="C264" s="49">
        <f>C261-(sum(C262:C263))</f>
        <v>0.4599172111</v>
      </c>
      <c r="D264" s="61" t="s">
        <v>77</v>
      </c>
      <c r="E264" s="49">
        <f>E261-E262</f>
        <v>0.4617654131</v>
      </c>
      <c r="F264" s="3"/>
      <c r="G264" s="3"/>
      <c r="H264" s="3"/>
      <c r="I264" s="3"/>
      <c r="J264" s="61" t="s">
        <v>77</v>
      </c>
      <c r="K264" s="49">
        <f>K261-K262</f>
        <v>0.4607210344</v>
      </c>
      <c r="L264" s="61" t="s">
        <v>77</v>
      </c>
      <c r="M264" s="49">
        <f>M261-M262</f>
        <v>0.4607131796</v>
      </c>
      <c r="N264" s="61" t="s">
        <v>77</v>
      </c>
      <c r="O264" s="49">
        <f>O261-O262</f>
        <v>0.4607053249</v>
      </c>
      <c r="P264" s="61" t="s">
        <v>77</v>
      </c>
      <c r="Q264" s="49">
        <f>Q261-Q262</f>
        <v>0.4606974701</v>
      </c>
      <c r="R264" s="61" t="s">
        <v>77</v>
      </c>
      <c r="S264" s="49">
        <f>S261-S262</f>
        <v>0.4606896089</v>
      </c>
      <c r="T264" s="61" t="s">
        <v>77</v>
      </c>
      <c r="U264" s="49">
        <f>U261-U262</f>
        <v>0.4606817542</v>
      </c>
      <c r="V264" s="61" t="s">
        <v>77</v>
      </c>
      <c r="W264" s="49">
        <f>W261-W262</f>
        <v>0.4606738994</v>
      </c>
      <c r="X264" s="61" t="s">
        <v>77</v>
      </c>
      <c r="Y264" s="49">
        <f>Y261-Y262</f>
        <v>0.4606660447</v>
      </c>
      <c r="Z264" s="61" t="s">
        <v>77</v>
      </c>
      <c r="AA264" s="49">
        <f>AA261-AA262</f>
        <v>0.4587331095</v>
      </c>
      <c r="AB264" s="61" t="s">
        <v>77</v>
      </c>
      <c r="AC264" s="49">
        <f>AC261-AC262</f>
        <v>0.4609012675</v>
      </c>
    </row>
    <row r="265">
      <c r="A265" s="3"/>
      <c r="B265" s="3"/>
      <c r="C265" s="67"/>
      <c r="D265" s="3"/>
      <c r="E265" s="3"/>
      <c r="F265" s="53"/>
      <c r="G265" s="53"/>
      <c r="H265" s="3"/>
      <c r="I265" s="3"/>
      <c r="J265" s="61" t="s">
        <v>122</v>
      </c>
      <c r="K265" s="3"/>
      <c r="L265" s="61" t="s">
        <v>121</v>
      </c>
      <c r="M265" s="3"/>
      <c r="N265" s="61" t="s">
        <v>112</v>
      </c>
      <c r="O265" s="3"/>
      <c r="P265" s="61" t="s">
        <v>111</v>
      </c>
      <c r="Q265" s="3"/>
      <c r="R265" s="61" t="s">
        <v>110</v>
      </c>
      <c r="S265" s="3"/>
      <c r="T265" s="61" t="s">
        <v>109</v>
      </c>
      <c r="U265" s="3"/>
      <c r="V265" s="61" t="s">
        <v>108</v>
      </c>
      <c r="W265" s="3"/>
      <c r="X265" s="61" t="s">
        <v>107</v>
      </c>
      <c r="Y265" s="3"/>
      <c r="Z265" s="61" t="s">
        <v>105</v>
      </c>
      <c r="AA265" s="3"/>
      <c r="AB265" s="61" t="s">
        <v>84</v>
      </c>
      <c r="AC265" s="3"/>
    </row>
    <row r="266">
      <c r="A266" s="3"/>
      <c r="B266" s="3" t="s">
        <v>69</v>
      </c>
      <c r="C266" s="112">
        <f>0.000041472</f>
        <v>0.000041472</v>
      </c>
      <c r="D266" s="3" t="s">
        <v>69</v>
      </c>
      <c r="E266" s="113">
        <f t="shared" ref="E266:E268" si="310">$G$1</f>
        <v>0.00002618254545</v>
      </c>
      <c r="F266" s="3" t="s">
        <v>92</v>
      </c>
      <c r="G266" s="16">
        <f>ROUND(0.05*G267,0)</f>
        <v>3</v>
      </c>
      <c r="H266" s="3" t="s">
        <v>93</v>
      </c>
      <c r="I266" s="60">
        <f>I258+G258</f>
        <v>137</v>
      </c>
      <c r="J266" s="3" t="s">
        <v>69</v>
      </c>
      <c r="K266" s="113">
        <f t="shared" ref="K266:K268" si="311">$G$1</f>
        <v>0.00002618254545</v>
      </c>
      <c r="L266" s="3" t="s">
        <v>69</v>
      </c>
      <c r="M266" s="113">
        <f t="shared" ref="M266:M268" si="312">$G$1</f>
        <v>0.00002618254545</v>
      </c>
      <c r="N266" s="3" t="s">
        <v>69</v>
      </c>
      <c r="O266" s="113">
        <f t="shared" ref="O266:O268" si="313">$G$1</f>
        <v>0.00002618254545</v>
      </c>
      <c r="P266" s="3" t="s">
        <v>69</v>
      </c>
      <c r="Q266" s="113">
        <f t="shared" ref="Q266:Q268" si="314">$G$1</f>
        <v>0.00002618254545</v>
      </c>
      <c r="R266" s="3" t="s">
        <v>69</v>
      </c>
      <c r="S266" s="113">
        <f t="shared" ref="S266:S268" si="315">$G$1</f>
        <v>0.00002618254545</v>
      </c>
      <c r="T266" s="3" t="s">
        <v>69</v>
      </c>
      <c r="U266" s="113">
        <f t="shared" ref="U266:U268" si="316">$G$1</f>
        <v>0.00002618254545</v>
      </c>
      <c r="V266" s="3" t="s">
        <v>69</v>
      </c>
      <c r="W266" s="113">
        <f t="shared" ref="W266:W268" si="317">$G$1</f>
        <v>0.00002618254545</v>
      </c>
      <c r="X266" s="3" t="s">
        <v>69</v>
      </c>
      <c r="Y266" s="113">
        <f t="shared" ref="Y266:Y268" si="318">$G$1</f>
        <v>0.00002618254545</v>
      </c>
      <c r="Z266" s="3" t="s">
        <v>69</v>
      </c>
      <c r="AA266" s="113">
        <f t="shared" ref="AA266:AA268" si="319">$G$1</f>
        <v>0.00002618254545</v>
      </c>
      <c r="AB266" s="3" t="s">
        <v>69</v>
      </c>
      <c r="AC266" s="113">
        <f t="shared" ref="AC266:AC268" si="320">$G$1</f>
        <v>0.00002618254545</v>
      </c>
    </row>
    <row r="267">
      <c r="A267" s="3"/>
      <c r="B267" s="3" t="s">
        <v>72</v>
      </c>
      <c r="C267" s="112">
        <f>$G$1*((G267-G266)/G266)</f>
        <v>0.0005236509091</v>
      </c>
      <c r="D267" s="3" t="s">
        <v>72</v>
      </c>
      <c r="E267" s="113">
        <f t="shared" si="310"/>
        <v>0.00002618254545</v>
      </c>
      <c r="F267" s="3" t="s">
        <v>73</v>
      </c>
      <c r="G267" s="16">
        <f>200-I266</f>
        <v>63</v>
      </c>
      <c r="H267" s="3" t="s">
        <v>125</v>
      </c>
      <c r="I267" s="125">
        <v>567.0</v>
      </c>
      <c r="J267" s="3" t="s">
        <v>72</v>
      </c>
      <c r="K267" s="113">
        <f t="shared" si="311"/>
        <v>0.00002618254545</v>
      </c>
      <c r="L267" s="3" t="s">
        <v>72</v>
      </c>
      <c r="M267" s="113">
        <f t="shared" si="312"/>
        <v>0.00002618254545</v>
      </c>
      <c r="N267" s="3" t="s">
        <v>72</v>
      </c>
      <c r="O267" s="113">
        <f t="shared" si="313"/>
        <v>0.00002618254545</v>
      </c>
      <c r="P267" s="3" t="s">
        <v>72</v>
      </c>
      <c r="Q267" s="113">
        <f t="shared" si="314"/>
        <v>0.00002618254545</v>
      </c>
      <c r="R267" s="3" t="s">
        <v>72</v>
      </c>
      <c r="S267" s="113">
        <f t="shared" si="315"/>
        <v>0.00002618254545</v>
      </c>
      <c r="T267" s="3" t="s">
        <v>72</v>
      </c>
      <c r="U267" s="113">
        <f t="shared" si="316"/>
        <v>0.00002618254545</v>
      </c>
      <c r="V267" s="3" t="s">
        <v>72</v>
      </c>
      <c r="W267" s="113">
        <f t="shared" si="317"/>
        <v>0.00002618254545</v>
      </c>
      <c r="X267" s="3" t="s">
        <v>72</v>
      </c>
      <c r="Y267" s="113">
        <f t="shared" si="318"/>
        <v>0.00002618254545</v>
      </c>
      <c r="Z267" s="3" t="s">
        <v>72</v>
      </c>
      <c r="AA267" s="113">
        <f t="shared" si="319"/>
        <v>0.00002618254545</v>
      </c>
      <c r="AB267" s="3" t="s">
        <v>72</v>
      </c>
      <c r="AC267" s="113">
        <f t="shared" si="320"/>
        <v>0.00002618254545</v>
      </c>
    </row>
    <row r="268">
      <c r="A268" s="3"/>
      <c r="B268" s="3" t="s">
        <v>74</v>
      </c>
      <c r="C268" s="112">
        <f>$G$1*((G267-G266)/G266)</f>
        <v>0.0005236509091</v>
      </c>
      <c r="D268" s="3" t="s">
        <v>74</v>
      </c>
      <c r="E268" s="113">
        <f t="shared" si="310"/>
        <v>0.00002618254545</v>
      </c>
      <c r="F268" s="3"/>
      <c r="G268" s="3"/>
      <c r="H268" s="3" t="s">
        <v>126</v>
      </c>
      <c r="I268" s="60">
        <f>C264-(sum(C262:C263)*I267)</f>
        <v>-0.0003695952</v>
      </c>
      <c r="J268" s="3" t="s">
        <v>74</v>
      </c>
      <c r="K268" s="113">
        <f t="shared" si="311"/>
        <v>0.00002618254545</v>
      </c>
      <c r="L268" s="3" t="s">
        <v>74</v>
      </c>
      <c r="M268" s="113">
        <f t="shared" si="312"/>
        <v>0.00002618254545</v>
      </c>
      <c r="N268" s="3" t="s">
        <v>74</v>
      </c>
      <c r="O268" s="113">
        <f t="shared" si="313"/>
        <v>0.00002618254545</v>
      </c>
      <c r="P268" s="3" t="s">
        <v>74</v>
      </c>
      <c r="Q268" s="113">
        <f t="shared" si="314"/>
        <v>0.00002618254545</v>
      </c>
      <c r="R268" s="3" t="s">
        <v>74</v>
      </c>
      <c r="S268" s="113">
        <f t="shared" si="315"/>
        <v>0.00002618254545</v>
      </c>
      <c r="T268" s="3" t="s">
        <v>74</v>
      </c>
      <c r="U268" s="113">
        <f t="shared" si="316"/>
        <v>0.00002618254545</v>
      </c>
      <c r="V268" s="3" t="s">
        <v>74</v>
      </c>
      <c r="W268" s="113">
        <f t="shared" si="317"/>
        <v>0.00002618254545</v>
      </c>
      <c r="X268" s="3" t="s">
        <v>74</v>
      </c>
      <c r="Y268" s="113">
        <f t="shared" si="318"/>
        <v>0.00002618254545</v>
      </c>
      <c r="Z268" s="3" t="s">
        <v>74</v>
      </c>
      <c r="AA268" s="113">
        <f t="shared" si="319"/>
        <v>0.00002618254545</v>
      </c>
      <c r="AB268" s="3" t="s">
        <v>74</v>
      </c>
      <c r="AC268" s="113">
        <f t="shared" si="320"/>
        <v>0.00002618254545</v>
      </c>
    </row>
    <row r="269">
      <c r="A269" s="3"/>
      <c r="B269" s="61" t="s">
        <v>77</v>
      </c>
      <c r="C269" s="115">
        <f>(E264-(E262*I267))-sum(C266:C268)</f>
        <v>0.445831136</v>
      </c>
      <c r="D269" s="61" t="s">
        <v>77</v>
      </c>
      <c r="E269" s="109">
        <f>E264-(sum(E262*I267))-sum(E266:E268)</f>
        <v>0.4468413622</v>
      </c>
      <c r="F269" s="53" t="s">
        <v>95</v>
      </c>
      <c r="G269" s="80">
        <f>ROUND(G267/G266,0)</f>
        <v>21</v>
      </c>
      <c r="H269" s="3"/>
      <c r="I269" s="3"/>
      <c r="J269" s="61" t="s">
        <v>77</v>
      </c>
      <c r="K269" s="109">
        <f>K261-(K262*$I267)-sum(K266:K268)</f>
        <v>0.445823166</v>
      </c>
      <c r="L269" s="61" t="s">
        <v>77</v>
      </c>
      <c r="M269" s="109">
        <f>M261-(M262*$I267)-sum(M266:M268)</f>
        <v>0.4458153113</v>
      </c>
      <c r="N269" s="61" t="s">
        <v>77</v>
      </c>
      <c r="O269" s="109">
        <f>O261-(O262*$I267)-sum(O266:O268)</f>
        <v>0.4458074565</v>
      </c>
      <c r="P269" s="61" t="s">
        <v>77</v>
      </c>
      <c r="Q269" s="109">
        <f>Q261-(Q262*$I267)-sum(Q266:Q268)</f>
        <v>0.4457996017</v>
      </c>
      <c r="R269" s="61" t="s">
        <v>77</v>
      </c>
      <c r="S269" s="109">
        <f>S261-(S262*$I267)-sum(S266:S268)</f>
        <v>0.4457917406</v>
      </c>
      <c r="T269" s="61" t="s">
        <v>77</v>
      </c>
      <c r="U269" s="109">
        <f>U261-(U262*$I267)-sum(U266:U268)</f>
        <v>0.4457838858</v>
      </c>
      <c r="V269" s="61" t="s">
        <v>77</v>
      </c>
      <c r="W269" s="109">
        <f>W261-(W262*$I267)-sum(W266:W268)</f>
        <v>0.4457760311</v>
      </c>
      <c r="X269" s="61" t="s">
        <v>77</v>
      </c>
      <c r="Y269" s="109">
        <f>Y261-(Y262*$I267)-sum(Y266:Y268)</f>
        <v>0.4457681763</v>
      </c>
      <c r="Z269" s="61" t="s">
        <v>77</v>
      </c>
      <c r="AA269" s="109">
        <f>AA261-(AA262*$I267)-sum(AA266:AA268)</f>
        <v>0.4438352412</v>
      </c>
      <c r="AB269" s="61" t="s">
        <v>77</v>
      </c>
      <c r="AC269" s="109">
        <f>AC261-(AC262*$I267)-sum(AC266:AC268)</f>
        <v>0.4460033991</v>
      </c>
    </row>
    <row r="270">
      <c r="A270" s="49">
        <f>I267+A262</f>
        <v>20993</v>
      </c>
      <c r="B270" s="3" t="s">
        <v>80</v>
      </c>
      <c r="C270" s="112">
        <f>$G$1*((G267-G266)/G266)</f>
        <v>0.0005236509091</v>
      </c>
      <c r="D270" s="3" t="s">
        <v>115</v>
      </c>
      <c r="E270" s="112">
        <f>$G$1</f>
        <v>0.00002618254545</v>
      </c>
      <c r="F270" s="3"/>
      <c r="G270" s="3"/>
      <c r="H270" s="3"/>
      <c r="I270" s="3"/>
      <c r="J270" s="3" t="s">
        <v>115</v>
      </c>
      <c r="K270" s="112">
        <f>$G$1</f>
        <v>0.00002618254545</v>
      </c>
      <c r="L270" s="3" t="s">
        <v>115</v>
      </c>
      <c r="M270" s="112">
        <f>$G$1</f>
        <v>0.00002618254545</v>
      </c>
      <c r="N270" s="3" t="s">
        <v>115</v>
      </c>
      <c r="O270" s="112">
        <f>$G$1</f>
        <v>0.00002618254545</v>
      </c>
      <c r="P270" s="3" t="s">
        <v>115</v>
      </c>
      <c r="Q270" s="112">
        <f>$G$1</f>
        <v>0.00002618254545</v>
      </c>
      <c r="R270" s="3" t="s">
        <v>115</v>
      </c>
      <c r="S270" s="112">
        <f>$G$1</f>
        <v>0.00002618254545</v>
      </c>
      <c r="T270" s="3" t="s">
        <v>115</v>
      </c>
      <c r="U270" s="112">
        <f>$G$1</f>
        <v>0.00002618254545</v>
      </c>
      <c r="V270" s="3" t="s">
        <v>115</v>
      </c>
      <c r="W270" s="112">
        <f>$G$1</f>
        <v>0.00002618254545</v>
      </c>
      <c r="X270" s="3" t="s">
        <v>115</v>
      </c>
      <c r="Y270" s="112">
        <f>$G$1</f>
        <v>0.00002618254545</v>
      </c>
      <c r="Z270" s="3" t="s">
        <v>115</v>
      </c>
      <c r="AA270" s="112">
        <f>$G$1</f>
        <v>0.00002618254545</v>
      </c>
      <c r="AB270" s="3" t="s">
        <v>115</v>
      </c>
      <c r="AC270" s="112">
        <f>$G$1</f>
        <v>0.00002618254545</v>
      </c>
    </row>
    <row r="271">
      <c r="A271" s="3"/>
      <c r="B271" s="3" t="s">
        <v>116</v>
      </c>
      <c r="C271" s="116">
        <f>$G$1*10+((128*5E-11)*(G269-1))</f>
        <v>0.0002619534545</v>
      </c>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row>
    <row r="272">
      <c r="A272" s="3"/>
      <c r="B272" s="61" t="s">
        <v>77</v>
      </c>
      <c r="C272" s="49">
        <f>C269-(sum(C270:C271))</f>
        <v>0.4450455316</v>
      </c>
      <c r="D272" s="61" t="s">
        <v>77</v>
      </c>
      <c r="E272" s="49">
        <f>E269-E270</f>
        <v>0.4468151796</v>
      </c>
      <c r="F272" s="3"/>
      <c r="G272" s="3"/>
      <c r="H272" s="3"/>
      <c r="I272" s="3"/>
      <c r="J272" s="61" t="s">
        <v>77</v>
      </c>
      <c r="K272" s="49">
        <f>K269-K270</f>
        <v>0.4457969835</v>
      </c>
      <c r="L272" s="61" t="s">
        <v>77</v>
      </c>
      <c r="M272" s="49">
        <f>M269-M270</f>
        <v>0.4457891287</v>
      </c>
      <c r="N272" s="61" t="s">
        <v>77</v>
      </c>
      <c r="O272" s="49">
        <f>O269-O270</f>
        <v>0.445781274</v>
      </c>
      <c r="P272" s="61" t="s">
        <v>77</v>
      </c>
      <c r="Q272" s="49">
        <f>Q269-Q270</f>
        <v>0.4457734192</v>
      </c>
      <c r="R272" s="61" t="s">
        <v>77</v>
      </c>
      <c r="S272" s="49">
        <f>S269-S270</f>
        <v>0.445765558</v>
      </c>
      <c r="T272" s="61" t="s">
        <v>77</v>
      </c>
      <c r="U272" s="49">
        <f>U269-U270</f>
        <v>0.4457577033</v>
      </c>
      <c r="V272" s="61" t="s">
        <v>77</v>
      </c>
      <c r="W272" s="49">
        <f>W269-W270</f>
        <v>0.4457498485</v>
      </c>
      <c r="X272" s="61" t="s">
        <v>77</v>
      </c>
      <c r="Y272" s="49">
        <f>Y269-Y270</f>
        <v>0.4457419937</v>
      </c>
      <c r="Z272" s="61" t="s">
        <v>77</v>
      </c>
      <c r="AA272" s="49">
        <f>AA269-AA270</f>
        <v>0.4438090586</v>
      </c>
      <c r="AB272" s="61" t="s">
        <v>77</v>
      </c>
      <c r="AC272" s="49">
        <f>AC269-AC270</f>
        <v>0.4459772166</v>
      </c>
    </row>
    <row r="273">
      <c r="A273" s="3"/>
      <c r="B273" s="3"/>
      <c r="C273" s="67"/>
      <c r="D273" s="3"/>
      <c r="E273" s="3"/>
      <c r="F273" s="53"/>
      <c r="G273" s="53"/>
      <c r="H273" s="3"/>
      <c r="I273" s="3"/>
      <c r="J273" s="61" t="s">
        <v>122</v>
      </c>
      <c r="K273" s="3"/>
      <c r="L273" s="61" t="s">
        <v>121</v>
      </c>
      <c r="M273" s="3"/>
      <c r="N273" s="61" t="s">
        <v>112</v>
      </c>
      <c r="O273" s="3"/>
      <c r="P273" s="61" t="s">
        <v>111</v>
      </c>
      <c r="Q273" s="3"/>
      <c r="R273" s="61" t="s">
        <v>110</v>
      </c>
      <c r="S273" s="3"/>
      <c r="T273" s="61" t="s">
        <v>109</v>
      </c>
      <c r="U273" s="3"/>
      <c r="V273" s="61" t="s">
        <v>108</v>
      </c>
      <c r="W273" s="3"/>
      <c r="X273" s="61" t="s">
        <v>107</v>
      </c>
      <c r="Y273" s="3"/>
      <c r="Z273" s="61" t="s">
        <v>105</v>
      </c>
      <c r="AA273" s="3"/>
      <c r="AB273" s="61" t="s">
        <v>84</v>
      </c>
      <c r="AC273" s="3"/>
    </row>
    <row r="274">
      <c r="A274" s="3"/>
      <c r="B274" s="3" t="s">
        <v>69</v>
      </c>
      <c r="C274" s="112">
        <f>0.000041472</f>
        <v>0.000041472</v>
      </c>
      <c r="D274" s="3" t="s">
        <v>69</v>
      </c>
      <c r="E274" s="113">
        <f t="shared" ref="E274:E276" si="321">$G$1</f>
        <v>0.00002618254545</v>
      </c>
      <c r="F274" s="3" t="s">
        <v>92</v>
      </c>
      <c r="G274" s="16">
        <f>ROUND(0.05*G275,0)</f>
        <v>3</v>
      </c>
      <c r="H274" s="3" t="s">
        <v>93</v>
      </c>
      <c r="I274" s="60">
        <f>I266+G266</f>
        <v>140</v>
      </c>
      <c r="J274" s="3" t="s">
        <v>69</v>
      </c>
      <c r="K274" s="113">
        <f t="shared" ref="K274:K276" si="322">$G$1</f>
        <v>0.00002618254545</v>
      </c>
      <c r="L274" s="3" t="s">
        <v>69</v>
      </c>
      <c r="M274" s="113">
        <f t="shared" ref="M274:M276" si="323">$G$1</f>
        <v>0.00002618254545</v>
      </c>
      <c r="N274" s="3" t="s">
        <v>69</v>
      </c>
      <c r="O274" s="113">
        <f t="shared" ref="O274:O276" si="324">$G$1</f>
        <v>0.00002618254545</v>
      </c>
      <c r="P274" s="3" t="s">
        <v>69</v>
      </c>
      <c r="Q274" s="113">
        <f t="shared" ref="Q274:Q276" si="325">$G$1</f>
        <v>0.00002618254545</v>
      </c>
      <c r="R274" s="3" t="s">
        <v>69</v>
      </c>
      <c r="S274" s="113">
        <f t="shared" ref="S274:S276" si="326">$G$1</f>
        <v>0.00002618254545</v>
      </c>
      <c r="T274" s="3" t="s">
        <v>69</v>
      </c>
      <c r="U274" s="113">
        <f t="shared" ref="U274:U276" si="327">$G$1</f>
        <v>0.00002618254545</v>
      </c>
      <c r="V274" s="3" t="s">
        <v>69</v>
      </c>
      <c r="W274" s="113">
        <f t="shared" ref="W274:W276" si="328">$G$1</f>
        <v>0.00002618254545</v>
      </c>
      <c r="X274" s="3" t="s">
        <v>69</v>
      </c>
      <c r="Y274" s="113">
        <f t="shared" ref="Y274:Y276" si="329">$G$1</f>
        <v>0.00002618254545</v>
      </c>
      <c r="Z274" s="3" t="s">
        <v>69</v>
      </c>
      <c r="AA274" s="113">
        <f t="shared" ref="AA274:AA276" si="330">$G$1</f>
        <v>0.00002618254545</v>
      </c>
      <c r="AB274" s="3" t="s">
        <v>69</v>
      </c>
      <c r="AC274" s="113">
        <f t="shared" ref="AC274:AC276" si="331">$G$1</f>
        <v>0.00002618254545</v>
      </c>
    </row>
    <row r="275">
      <c r="A275" s="3"/>
      <c r="B275" s="3" t="s">
        <v>72</v>
      </c>
      <c r="C275" s="112">
        <f>$G$1*((G275-G274)/G274)</f>
        <v>0.0004974683636</v>
      </c>
      <c r="D275" s="3" t="s">
        <v>72</v>
      </c>
      <c r="E275" s="113">
        <f t="shared" si="321"/>
        <v>0.00002618254545</v>
      </c>
      <c r="F275" s="3" t="s">
        <v>73</v>
      </c>
      <c r="G275" s="16">
        <f>200-I274</f>
        <v>60</v>
      </c>
      <c r="H275" s="3" t="s">
        <v>125</v>
      </c>
      <c r="I275" s="125">
        <v>567.0</v>
      </c>
      <c r="J275" s="3" t="s">
        <v>72</v>
      </c>
      <c r="K275" s="113">
        <f t="shared" si="322"/>
        <v>0.00002618254545</v>
      </c>
      <c r="L275" s="3" t="s">
        <v>72</v>
      </c>
      <c r="M275" s="113">
        <f t="shared" si="323"/>
        <v>0.00002618254545</v>
      </c>
      <c r="N275" s="3" t="s">
        <v>72</v>
      </c>
      <c r="O275" s="113">
        <f t="shared" si="324"/>
        <v>0.00002618254545</v>
      </c>
      <c r="P275" s="3" t="s">
        <v>72</v>
      </c>
      <c r="Q275" s="113">
        <f t="shared" si="325"/>
        <v>0.00002618254545</v>
      </c>
      <c r="R275" s="3" t="s">
        <v>72</v>
      </c>
      <c r="S275" s="113">
        <f t="shared" si="326"/>
        <v>0.00002618254545</v>
      </c>
      <c r="T275" s="3" t="s">
        <v>72</v>
      </c>
      <c r="U275" s="113">
        <f t="shared" si="327"/>
        <v>0.00002618254545</v>
      </c>
      <c r="V275" s="3" t="s">
        <v>72</v>
      </c>
      <c r="W275" s="113">
        <f t="shared" si="328"/>
        <v>0.00002618254545</v>
      </c>
      <c r="X275" s="3" t="s">
        <v>72</v>
      </c>
      <c r="Y275" s="113">
        <f t="shared" si="329"/>
        <v>0.00002618254545</v>
      </c>
      <c r="Z275" s="3" t="s">
        <v>72</v>
      </c>
      <c r="AA275" s="113">
        <f t="shared" si="330"/>
        <v>0.00002618254545</v>
      </c>
      <c r="AB275" s="3" t="s">
        <v>72</v>
      </c>
      <c r="AC275" s="113">
        <f t="shared" si="331"/>
        <v>0.00002618254545</v>
      </c>
    </row>
    <row r="276">
      <c r="A276" s="3"/>
      <c r="B276" s="3" t="s">
        <v>74</v>
      </c>
      <c r="C276" s="112">
        <f>$G$1*((G275-G274)/G274)</f>
        <v>0.0004974683636</v>
      </c>
      <c r="D276" s="3" t="s">
        <v>74</v>
      </c>
      <c r="E276" s="113">
        <f t="shared" si="321"/>
        <v>0.00002618254545</v>
      </c>
      <c r="F276" s="3"/>
      <c r="G276" s="3"/>
      <c r="H276" s="3" t="s">
        <v>126</v>
      </c>
      <c r="I276" s="60">
        <f>C272-(sum(C270:C271)*I275)</f>
        <v>-0.0003921425455</v>
      </c>
      <c r="J276" s="3" t="s">
        <v>74</v>
      </c>
      <c r="K276" s="113">
        <f t="shared" si="322"/>
        <v>0.00002618254545</v>
      </c>
      <c r="L276" s="3" t="s">
        <v>74</v>
      </c>
      <c r="M276" s="113">
        <f t="shared" si="323"/>
        <v>0.00002618254545</v>
      </c>
      <c r="N276" s="3" t="s">
        <v>74</v>
      </c>
      <c r="O276" s="113">
        <f t="shared" si="324"/>
        <v>0.00002618254545</v>
      </c>
      <c r="P276" s="3" t="s">
        <v>74</v>
      </c>
      <c r="Q276" s="113">
        <f t="shared" si="325"/>
        <v>0.00002618254545</v>
      </c>
      <c r="R276" s="3" t="s">
        <v>74</v>
      </c>
      <c r="S276" s="113">
        <f t="shared" si="326"/>
        <v>0.00002618254545</v>
      </c>
      <c r="T276" s="3" t="s">
        <v>74</v>
      </c>
      <c r="U276" s="113">
        <f t="shared" si="327"/>
        <v>0.00002618254545</v>
      </c>
      <c r="V276" s="3" t="s">
        <v>74</v>
      </c>
      <c r="W276" s="113">
        <f t="shared" si="328"/>
        <v>0.00002618254545</v>
      </c>
      <c r="X276" s="3" t="s">
        <v>74</v>
      </c>
      <c r="Y276" s="113">
        <f t="shared" si="329"/>
        <v>0.00002618254545</v>
      </c>
      <c r="Z276" s="3" t="s">
        <v>74</v>
      </c>
      <c r="AA276" s="113">
        <f t="shared" si="330"/>
        <v>0.00002618254545</v>
      </c>
      <c r="AB276" s="3" t="s">
        <v>74</v>
      </c>
      <c r="AC276" s="113">
        <f t="shared" si="331"/>
        <v>0.00002618254545</v>
      </c>
    </row>
    <row r="277">
      <c r="A277" s="3"/>
      <c r="B277" s="61" t="s">
        <v>77</v>
      </c>
      <c r="C277" s="115">
        <f>(E272-(E270*I275))-sum(C274:C276)</f>
        <v>0.4309332676</v>
      </c>
      <c r="D277" s="61" t="s">
        <v>77</v>
      </c>
      <c r="E277" s="109">
        <f>E272-(sum(E270*I275))-sum(E274:E276)</f>
        <v>0.4318911287</v>
      </c>
      <c r="F277" s="53" t="s">
        <v>95</v>
      </c>
      <c r="G277" s="80">
        <f>ROUND(G275/G274,0)</f>
        <v>20</v>
      </c>
      <c r="H277" s="3"/>
      <c r="I277" s="3"/>
      <c r="J277" s="61" t="s">
        <v>77</v>
      </c>
      <c r="K277" s="109">
        <f>K269-(K270*$I275)-sum(K274:K276)</f>
        <v>0.4308991151</v>
      </c>
      <c r="L277" s="61" t="s">
        <v>77</v>
      </c>
      <c r="M277" s="109">
        <f>M269-(M270*$I275)-sum(M274:M276)</f>
        <v>0.4308912604</v>
      </c>
      <c r="N277" s="61" t="s">
        <v>77</v>
      </c>
      <c r="O277" s="109">
        <f>O269-(O270*$I275)-sum(O274:O276)</f>
        <v>0.4308834056</v>
      </c>
      <c r="P277" s="61" t="s">
        <v>77</v>
      </c>
      <c r="Q277" s="109">
        <f>Q269-(Q270*$I275)-sum(Q274:Q276)</f>
        <v>0.4308755508</v>
      </c>
      <c r="R277" s="61" t="s">
        <v>77</v>
      </c>
      <c r="S277" s="109">
        <f>S269-(S270*$I275)-sum(S274:S276)</f>
        <v>0.4308676897</v>
      </c>
      <c r="T277" s="61" t="s">
        <v>77</v>
      </c>
      <c r="U277" s="109">
        <f>U269-(U270*$I275)-sum(U274:U276)</f>
        <v>0.4308598349</v>
      </c>
      <c r="V277" s="61" t="s">
        <v>77</v>
      </c>
      <c r="W277" s="109">
        <f>W269-(W270*$I275)-sum(W274:W276)</f>
        <v>0.4308519801</v>
      </c>
      <c r="X277" s="61" t="s">
        <v>77</v>
      </c>
      <c r="Y277" s="109">
        <f>Y269-(Y270*$I275)-sum(Y274:Y276)</f>
        <v>0.4308441254</v>
      </c>
      <c r="Z277" s="61" t="s">
        <v>77</v>
      </c>
      <c r="AA277" s="109">
        <f>AA269-(AA270*$I275)-sum(AA274:AA276)</f>
        <v>0.4289111903</v>
      </c>
      <c r="AB277" s="61" t="s">
        <v>77</v>
      </c>
      <c r="AC277" s="109">
        <f>AC269-(AC270*$I275)-sum(AC274:AC276)</f>
        <v>0.4310793482</v>
      </c>
    </row>
    <row r="278">
      <c r="A278" s="49">
        <f>I275+A270</f>
        <v>21560</v>
      </c>
      <c r="B278" s="3" t="s">
        <v>80</v>
      </c>
      <c r="C278" s="112">
        <f>$G$1*((G275-G274)/G274)</f>
        <v>0.0004974683636</v>
      </c>
      <c r="D278" s="3" t="s">
        <v>115</v>
      </c>
      <c r="E278" s="112">
        <f>$G$1</f>
        <v>0.00002618254545</v>
      </c>
      <c r="F278" s="3"/>
      <c r="G278" s="3"/>
      <c r="H278" s="3"/>
      <c r="I278" s="3"/>
      <c r="J278" s="3" t="s">
        <v>115</v>
      </c>
      <c r="K278" s="112">
        <f>$G$1</f>
        <v>0.00002618254545</v>
      </c>
      <c r="L278" s="3" t="s">
        <v>115</v>
      </c>
      <c r="M278" s="112">
        <f>$G$1</f>
        <v>0.00002618254545</v>
      </c>
      <c r="N278" s="3" t="s">
        <v>115</v>
      </c>
      <c r="O278" s="112">
        <f>$G$1</f>
        <v>0.00002618254545</v>
      </c>
      <c r="P278" s="3" t="s">
        <v>115</v>
      </c>
      <c r="Q278" s="112">
        <f>$G$1</f>
        <v>0.00002618254545</v>
      </c>
      <c r="R278" s="3" t="s">
        <v>115</v>
      </c>
      <c r="S278" s="112">
        <f>$G$1</f>
        <v>0.00002618254545</v>
      </c>
      <c r="T278" s="3" t="s">
        <v>115</v>
      </c>
      <c r="U278" s="112">
        <f>$G$1</f>
        <v>0.00002618254545</v>
      </c>
      <c r="V278" s="3" t="s">
        <v>115</v>
      </c>
      <c r="W278" s="112">
        <f>$G$1</f>
        <v>0.00002618254545</v>
      </c>
      <c r="X278" s="3" t="s">
        <v>115</v>
      </c>
      <c r="Y278" s="112">
        <f>$G$1</f>
        <v>0.00002618254545</v>
      </c>
      <c r="Z278" s="3" t="s">
        <v>115</v>
      </c>
      <c r="AA278" s="112">
        <f>$G$1</f>
        <v>0.00002618254545</v>
      </c>
      <c r="AB278" s="3" t="s">
        <v>115</v>
      </c>
      <c r="AC278" s="112">
        <f>$G$1</f>
        <v>0.00002618254545</v>
      </c>
    </row>
    <row r="279">
      <c r="A279" s="3"/>
      <c r="B279" s="3" t="s">
        <v>116</v>
      </c>
      <c r="C279" s="116">
        <f>$G$1*10+((128*5E-11)*(G277-1))</f>
        <v>0.0002619470545</v>
      </c>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row>
    <row r="280">
      <c r="A280" s="3"/>
      <c r="B280" s="61" t="s">
        <v>77</v>
      </c>
      <c r="C280" s="49">
        <f>C277-(sum(C278:C279))</f>
        <v>0.4301738522</v>
      </c>
      <c r="D280" s="61" t="s">
        <v>77</v>
      </c>
      <c r="E280" s="49">
        <f>E277-E278</f>
        <v>0.4318649462</v>
      </c>
      <c r="F280" s="3"/>
      <c r="G280" s="3"/>
      <c r="H280" s="3"/>
      <c r="I280" s="3"/>
      <c r="J280" s="61" t="s">
        <v>77</v>
      </c>
      <c r="K280" s="49">
        <f>K277-K278</f>
        <v>0.4308729326</v>
      </c>
      <c r="L280" s="61" t="s">
        <v>77</v>
      </c>
      <c r="M280" s="49">
        <f>M277-M278</f>
        <v>0.4308650778</v>
      </c>
      <c r="N280" s="61" t="s">
        <v>77</v>
      </c>
      <c r="O280" s="49">
        <f>O277-O278</f>
        <v>0.4308572231</v>
      </c>
      <c r="P280" s="61" t="s">
        <v>77</v>
      </c>
      <c r="Q280" s="49">
        <f>Q277-Q278</f>
        <v>0.4308493683</v>
      </c>
      <c r="R280" s="61" t="s">
        <v>77</v>
      </c>
      <c r="S280" s="49">
        <f>S277-S278</f>
        <v>0.4308415071</v>
      </c>
      <c r="T280" s="61" t="s">
        <v>77</v>
      </c>
      <c r="U280" s="49">
        <f>U277-U278</f>
        <v>0.4308336524</v>
      </c>
      <c r="V280" s="61" t="s">
        <v>77</v>
      </c>
      <c r="W280" s="49">
        <f>W277-W278</f>
        <v>0.4308257976</v>
      </c>
      <c r="X280" s="61" t="s">
        <v>77</v>
      </c>
      <c r="Y280" s="49">
        <f>Y277-Y278</f>
        <v>0.4308179428</v>
      </c>
      <c r="Z280" s="61" t="s">
        <v>77</v>
      </c>
      <c r="AA280" s="49">
        <f>AA277-AA278</f>
        <v>0.4288850077</v>
      </c>
      <c r="AB280" s="61" t="s">
        <v>77</v>
      </c>
      <c r="AC280" s="49">
        <f>AC277-AC278</f>
        <v>0.4310531657</v>
      </c>
    </row>
    <row r="281">
      <c r="A281" s="3"/>
      <c r="B281" s="3"/>
      <c r="C281" s="67"/>
      <c r="D281" s="3"/>
      <c r="E281" s="3"/>
      <c r="F281" s="53"/>
      <c r="G281" s="53"/>
      <c r="H281" s="3"/>
      <c r="I281" s="3"/>
      <c r="J281" s="61" t="s">
        <v>122</v>
      </c>
      <c r="K281" s="3"/>
      <c r="L281" s="61" t="s">
        <v>121</v>
      </c>
      <c r="M281" s="3"/>
      <c r="N281" s="61" t="s">
        <v>112</v>
      </c>
      <c r="O281" s="3"/>
      <c r="P281" s="61" t="s">
        <v>111</v>
      </c>
      <c r="Q281" s="3"/>
      <c r="R281" s="61" t="s">
        <v>110</v>
      </c>
      <c r="S281" s="3"/>
      <c r="T281" s="61" t="s">
        <v>109</v>
      </c>
      <c r="U281" s="3"/>
      <c r="V281" s="61" t="s">
        <v>108</v>
      </c>
      <c r="W281" s="3"/>
      <c r="X281" s="61" t="s">
        <v>107</v>
      </c>
      <c r="Y281" s="3"/>
      <c r="Z281" s="61" t="s">
        <v>105</v>
      </c>
      <c r="AA281" s="3"/>
      <c r="AB281" s="61" t="s">
        <v>84</v>
      </c>
      <c r="AC281" s="3"/>
    </row>
    <row r="282">
      <c r="A282" s="3"/>
      <c r="B282" s="3" t="s">
        <v>69</v>
      </c>
      <c r="C282" s="112">
        <f>0.000041472</f>
        <v>0.000041472</v>
      </c>
      <c r="D282" s="3" t="s">
        <v>69</v>
      </c>
      <c r="E282" s="113">
        <f t="shared" ref="E282:E284" si="332">$G$1</f>
        <v>0.00002618254545</v>
      </c>
      <c r="F282" s="3" t="s">
        <v>92</v>
      </c>
      <c r="G282" s="16">
        <f>ROUND(0.05*G283,0)</f>
        <v>3</v>
      </c>
      <c r="H282" s="3" t="s">
        <v>93</v>
      </c>
      <c r="I282" s="60">
        <f>I274+G274</f>
        <v>143</v>
      </c>
      <c r="J282" s="3" t="s">
        <v>69</v>
      </c>
      <c r="K282" s="113">
        <f t="shared" ref="K282:K284" si="333">$G$1</f>
        <v>0.00002618254545</v>
      </c>
      <c r="L282" s="3" t="s">
        <v>69</v>
      </c>
      <c r="M282" s="113">
        <f t="shared" ref="M282:M284" si="334">$G$1</f>
        <v>0.00002618254545</v>
      </c>
      <c r="N282" s="3" t="s">
        <v>69</v>
      </c>
      <c r="O282" s="113">
        <f t="shared" ref="O282:O284" si="335">$G$1</f>
        <v>0.00002618254545</v>
      </c>
      <c r="P282" s="3" t="s">
        <v>69</v>
      </c>
      <c r="Q282" s="113">
        <f t="shared" ref="Q282:Q284" si="336">$G$1</f>
        <v>0.00002618254545</v>
      </c>
      <c r="R282" s="3" t="s">
        <v>69</v>
      </c>
      <c r="S282" s="113">
        <f t="shared" ref="S282:S284" si="337">$G$1</f>
        <v>0.00002618254545</v>
      </c>
      <c r="T282" s="3" t="s">
        <v>69</v>
      </c>
      <c r="U282" s="113">
        <f t="shared" ref="U282:U284" si="338">$G$1</f>
        <v>0.00002618254545</v>
      </c>
      <c r="V282" s="3" t="s">
        <v>69</v>
      </c>
      <c r="W282" s="113">
        <f t="shared" ref="W282:W284" si="339">$G$1</f>
        <v>0.00002618254545</v>
      </c>
      <c r="X282" s="3" t="s">
        <v>69</v>
      </c>
      <c r="Y282" s="113">
        <f t="shared" ref="Y282:Y284" si="340">$G$1</f>
        <v>0.00002618254545</v>
      </c>
      <c r="Z282" s="3" t="s">
        <v>69</v>
      </c>
      <c r="AA282" s="113">
        <f t="shared" ref="AA282:AA284" si="341">$G$1</f>
        <v>0.00002618254545</v>
      </c>
      <c r="AB282" s="3" t="s">
        <v>69</v>
      </c>
      <c r="AC282" s="113">
        <f t="shared" ref="AC282:AC284" si="342">$G$1</f>
        <v>0.00002618254545</v>
      </c>
    </row>
    <row r="283">
      <c r="A283" s="3"/>
      <c r="B283" s="3" t="s">
        <v>72</v>
      </c>
      <c r="C283" s="112">
        <f>$G$1*((G283-G282)/G282)</f>
        <v>0.0004712858182</v>
      </c>
      <c r="D283" s="3" t="s">
        <v>72</v>
      </c>
      <c r="E283" s="113">
        <f t="shared" si="332"/>
        <v>0.00002618254545</v>
      </c>
      <c r="F283" s="3" t="s">
        <v>73</v>
      </c>
      <c r="G283" s="16">
        <f>200-I282</f>
        <v>57</v>
      </c>
      <c r="H283" s="3" t="s">
        <v>125</v>
      </c>
      <c r="I283" s="125">
        <v>567.0</v>
      </c>
      <c r="J283" s="3" t="s">
        <v>72</v>
      </c>
      <c r="K283" s="113">
        <f t="shared" si="333"/>
        <v>0.00002618254545</v>
      </c>
      <c r="L283" s="3" t="s">
        <v>72</v>
      </c>
      <c r="M283" s="113">
        <f t="shared" si="334"/>
        <v>0.00002618254545</v>
      </c>
      <c r="N283" s="3" t="s">
        <v>72</v>
      </c>
      <c r="O283" s="113">
        <f t="shared" si="335"/>
        <v>0.00002618254545</v>
      </c>
      <c r="P283" s="3" t="s">
        <v>72</v>
      </c>
      <c r="Q283" s="113">
        <f t="shared" si="336"/>
        <v>0.00002618254545</v>
      </c>
      <c r="R283" s="3" t="s">
        <v>72</v>
      </c>
      <c r="S283" s="113">
        <f t="shared" si="337"/>
        <v>0.00002618254545</v>
      </c>
      <c r="T283" s="3" t="s">
        <v>72</v>
      </c>
      <c r="U283" s="113">
        <f t="shared" si="338"/>
        <v>0.00002618254545</v>
      </c>
      <c r="V283" s="3" t="s">
        <v>72</v>
      </c>
      <c r="W283" s="113">
        <f t="shared" si="339"/>
        <v>0.00002618254545</v>
      </c>
      <c r="X283" s="3" t="s">
        <v>72</v>
      </c>
      <c r="Y283" s="113">
        <f t="shared" si="340"/>
        <v>0.00002618254545</v>
      </c>
      <c r="Z283" s="3" t="s">
        <v>72</v>
      </c>
      <c r="AA283" s="113">
        <f t="shared" si="341"/>
        <v>0.00002618254545</v>
      </c>
      <c r="AB283" s="3" t="s">
        <v>72</v>
      </c>
      <c r="AC283" s="113">
        <f t="shared" si="342"/>
        <v>0.00002618254545</v>
      </c>
    </row>
    <row r="284">
      <c r="A284" s="3"/>
      <c r="B284" s="3" t="s">
        <v>74</v>
      </c>
      <c r="C284" s="112">
        <f>$G$1*((G283-G282)/G282)</f>
        <v>0.0004712858182</v>
      </c>
      <c r="D284" s="3" t="s">
        <v>74</v>
      </c>
      <c r="E284" s="113">
        <f t="shared" si="332"/>
        <v>0.00002618254545</v>
      </c>
      <c r="F284" s="3"/>
      <c r="G284" s="3"/>
      <c r="H284" s="3" t="s">
        <v>126</v>
      </c>
      <c r="I284" s="60">
        <f>C280-(sum(C278:C279)*I283)</f>
        <v>-0.0004146898909</v>
      </c>
      <c r="J284" s="3" t="s">
        <v>74</v>
      </c>
      <c r="K284" s="113">
        <f t="shared" si="333"/>
        <v>0.00002618254545</v>
      </c>
      <c r="L284" s="3" t="s">
        <v>74</v>
      </c>
      <c r="M284" s="113">
        <f t="shared" si="334"/>
        <v>0.00002618254545</v>
      </c>
      <c r="N284" s="3" t="s">
        <v>74</v>
      </c>
      <c r="O284" s="113">
        <f t="shared" si="335"/>
        <v>0.00002618254545</v>
      </c>
      <c r="P284" s="3" t="s">
        <v>74</v>
      </c>
      <c r="Q284" s="113">
        <f t="shared" si="336"/>
        <v>0.00002618254545</v>
      </c>
      <c r="R284" s="3" t="s">
        <v>74</v>
      </c>
      <c r="S284" s="113">
        <f t="shared" si="337"/>
        <v>0.00002618254545</v>
      </c>
      <c r="T284" s="3" t="s">
        <v>74</v>
      </c>
      <c r="U284" s="113">
        <f t="shared" si="338"/>
        <v>0.00002618254545</v>
      </c>
      <c r="V284" s="3" t="s">
        <v>74</v>
      </c>
      <c r="W284" s="113">
        <f t="shared" si="339"/>
        <v>0.00002618254545</v>
      </c>
      <c r="X284" s="3" t="s">
        <v>74</v>
      </c>
      <c r="Y284" s="113">
        <f t="shared" si="340"/>
        <v>0.00002618254545</v>
      </c>
      <c r="Z284" s="3" t="s">
        <v>74</v>
      </c>
      <c r="AA284" s="113">
        <f t="shared" si="341"/>
        <v>0.00002618254545</v>
      </c>
      <c r="AB284" s="3" t="s">
        <v>74</v>
      </c>
      <c r="AC284" s="113">
        <f t="shared" si="342"/>
        <v>0.00002618254545</v>
      </c>
    </row>
    <row r="285">
      <c r="A285" s="3"/>
      <c r="B285" s="61" t="s">
        <v>77</v>
      </c>
      <c r="C285" s="115">
        <f>(E280-(E278*I283))-sum(C282:C284)</f>
        <v>0.4160353993</v>
      </c>
      <c r="D285" s="61" t="s">
        <v>77</v>
      </c>
      <c r="E285" s="109">
        <f>E280-(sum(E278*I283))-sum(E282:E284)</f>
        <v>0.4169408953</v>
      </c>
      <c r="F285" s="53" t="s">
        <v>95</v>
      </c>
      <c r="G285" s="80">
        <f>ROUND(G283/G282,0)</f>
        <v>19</v>
      </c>
      <c r="H285" s="3"/>
      <c r="I285" s="3"/>
      <c r="J285" s="61" t="s">
        <v>77</v>
      </c>
      <c r="K285" s="109">
        <f>K277-(K278*$I283)-sum(K282:K284)</f>
        <v>0.4159750642</v>
      </c>
      <c r="L285" s="61" t="s">
        <v>77</v>
      </c>
      <c r="M285" s="109">
        <f>M277-(M278*$I283)-sum(M282:M284)</f>
        <v>0.4159672095</v>
      </c>
      <c r="N285" s="61" t="s">
        <v>77</v>
      </c>
      <c r="O285" s="109">
        <f>O277-(O278*$I283)-sum(O282:O284)</f>
        <v>0.4159593547</v>
      </c>
      <c r="P285" s="61" t="s">
        <v>77</v>
      </c>
      <c r="Q285" s="109">
        <f>Q277-(Q278*$I283)-sum(Q282:Q284)</f>
        <v>0.4159514999</v>
      </c>
      <c r="R285" s="61" t="s">
        <v>77</v>
      </c>
      <c r="S285" s="109">
        <f>S277-(S278*$I283)-sum(S282:S284)</f>
        <v>0.4159436388</v>
      </c>
      <c r="T285" s="61" t="s">
        <v>77</v>
      </c>
      <c r="U285" s="109">
        <f>U277-(U278*$I283)-sum(U282:U284)</f>
        <v>0.415935784</v>
      </c>
      <c r="V285" s="61" t="s">
        <v>77</v>
      </c>
      <c r="W285" s="109">
        <f>W277-(W278*$I283)-sum(W282:W284)</f>
        <v>0.4159279292</v>
      </c>
      <c r="X285" s="61" t="s">
        <v>77</v>
      </c>
      <c r="Y285" s="109">
        <f>Y277-(Y278*$I283)-sum(Y282:Y284)</f>
        <v>0.4159200745</v>
      </c>
      <c r="Z285" s="61" t="s">
        <v>77</v>
      </c>
      <c r="AA285" s="109">
        <f>AA277-(AA278*$I283)-sum(AA282:AA284)</f>
        <v>0.4139871393</v>
      </c>
      <c r="AB285" s="61" t="s">
        <v>77</v>
      </c>
      <c r="AC285" s="109">
        <f>AC277-(AC278*$I283)-sum(AC282:AC284)</f>
        <v>0.4161552973</v>
      </c>
    </row>
    <row r="286">
      <c r="A286" s="49">
        <f>I283+A278</f>
        <v>22127</v>
      </c>
      <c r="B286" s="3" t="s">
        <v>80</v>
      </c>
      <c r="C286" s="112">
        <f>$G$1*((G283-G282)/G282)</f>
        <v>0.0004712858182</v>
      </c>
      <c r="D286" s="3" t="s">
        <v>115</v>
      </c>
      <c r="E286" s="112">
        <f>$G$1</f>
        <v>0.00002618254545</v>
      </c>
      <c r="F286" s="3"/>
      <c r="G286" s="3"/>
      <c r="H286" s="3"/>
      <c r="I286" s="3"/>
      <c r="J286" s="3" t="s">
        <v>115</v>
      </c>
      <c r="K286" s="112">
        <f>$G$1</f>
        <v>0.00002618254545</v>
      </c>
      <c r="L286" s="3" t="s">
        <v>115</v>
      </c>
      <c r="M286" s="112">
        <f>$G$1</f>
        <v>0.00002618254545</v>
      </c>
      <c r="N286" s="3" t="s">
        <v>115</v>
      </c>
      <c r="O286" s="112">
        <f>$G$1</f>
        <v>0.00002618254545</v>
      </c>
      <c r="P286" s="3" t="s">
        <v>115</v>
      </c>
      <c r="Q286" s="112">
        <f>$G$1</f>
        <v>0.00002618254545</v>
      </c>
      <c r="R286" s="3" t="s">
        <v>115</v>
      </c>
      <c r="S286" s="112">
        <f>$G$1</f>
        <v>0.00002618254545</v>
      </c>
      <c r="T286" s="3" t="s">
        <v>115</v>
      </c>
      <c r="U286" s="112">
        <f>$G$1</f>
        <v>0.00002618254545</v>
      </c>
      <c r="V286" s="3" t="s">
        <v>115</v>
      </c>
      <c r="W286" s="112">
        <f>$G$1</f>
        <v>0.00002618254545</v>
      </c>
      <c r="X286" s="3" t="s">
        <v>115</v>
      </c>
      <c r="Y286" s="112">
        <f>$G$1</f>
        <v>0.00002618254545</v>
      </c>
      <c r="Z286" s="3" t="s">
        <v>115</v>
      </c>
      <c r="AA286" s="112">
        <f>$G$1</f>
        <v>0.00002618254545</v>
      </c>
      <c r="AB286" s="3" t="s">
        <v>115</v>
      </c>
      <c r="AC286" s="112">
        <f>$G$1</f>
        <v>0.00002618254545</v>
      </c>
    </row>
    <row r="287">
      <c r="A287" s="3"/>
      <c r="B287" s="3" t="s">
        <v>116</v>
      </c>
      <c r="C287" s="116">
        <f>$G$1*10+((128*5E-11)*(G285-1))</f>
        <v>0.0002619406545</v>
      </c>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row>
    <row r="288">
      <c r="A288" s="3"/>
      <c r="B288" s="61" t="s">
        <v>77</v>
      </c>
      <c r="C288" s="49">
        <f>C285-(sum(C286:C287))</f>
        <v>0.4153021728</v>
      </c>
      <c r="D288" s="61" t="s">
        <v>77</v>
      </c>
      <c r="E288" s="49">
        <f>E285-E286</f>
        <v>0.4169147127</v>
      </c>
      <c r="F288" s="3"/>
      <c r="G288" s="3"/>
      <c r="H288" s="3"/>
      <c r="I288" s="3"/>
      <c r="J288" s="61" t="s">
        <v>77</v>
      </c>
      <c r="K288" s="49">
        <f>K285-K286</f>
        <v>0.4159488817</v>
      </c>
      <c r="L288" s="61" t="s">
        <v>77</v>
      </c>
      <c r="M288" s="49">
        <f>M285-M286</f>
        <v>0.4159410269</v>
      </c>
      <c r="N288" s="61" t="s">
        <v>77</v>
      </c>
      <c r="O288" s="49">
        <f>O285-O286</f>
        <v>0.4159331721</v>
      </c>
      <c r="P288" s="61" t="s">
        <v>77</v>
      </c>
      <c r="Q288" s="49">
        <f>Q285-Q286</f>
        <v>0.4159253174</v>
      </c>
      <c r="R288" s="61" t="s">
        <v>77</v>
      </c>
      <c r="S288" s="49">
        <f>S285-S286</f>
        <v>0.4159174562</v>
      </c>
      <c r="T288" s="61" t="s">
        <v>77</v>
      </c>
      <c r="U288" s="49">
        <f>U285-U286</f>
        <v>0.4159096015</v>
      </c>
      <c r="V288" s="61" t="s">
        <v>77</v>
      </c>
      <c r="W288" s="49">
        <f>W285-W286</f>
        <v>0.4159017467</v>
      </c>
      <c r="X288" s="61" t="s">
        <v>77</v>
      </c>
      <c r="Y288" s="49">
        <f>Y285-Y286</f>
        <v>0.4158938919</v>
      </c>
      <c r="Z288" s="61" t="s">
        <v>77</v>
      </c>
      <c r="AA288" s="49">
        <f>AA285-AA286</f>
        <v>0.4139609568</v>
      </c>
      <c r="AB288" s="61" t="s">
        <v>77</v>
      </c>
      <c r="AC288" s="49">
        <f>AC285-AC286</f>
        <v>0.4161291148</v>
      </c>
    </row>
    <row r="289">
      <c r="A289" s="3"/>
      <c r="B289" s="3"/>
      <c r="C289" s="67"/>
      <c r="D289" s="3"/>
      <c r="E289" s="3"/>
      <c r="F289" s="53"/>
      <c r="G289" s="53"/>
      <c r="H289" s="3"/>
      <c r="I289" s="3"/>
      <c r="J289" s="61" t="s">
        <v>122</v>
      </c>
      <c r="K289" s="3"/>
      <c r="L289" s="61" t="s">
        <v>121</v>
      </c>
      <c r="M289" s="3"/>
      <c r="N289" s="61" t="s">
        <v>112</v>
      </c>
      <c r="O289" s="3"/>
      <c r="P289" s="61" t="s">
        <v>111</v>
      </c>
      <c r="Q289" s="3"/>
      <c r="R289" s="61" t="s">
        <v>110</v>
      </c>
      <c r="S289" s="3"/>
      <c r="T289" s="61" t="s">
        <v>109</v>
      </c>
      <c r="U289" s="3"/>
      <c r="V289" s="61" t="s">
        <v>108</v>
      </c>
      <c r="W289" s="3"/>
      <c r="X289" s="61" t="s">
        <v>107</v>
      </c>
      <c r="Y289" s="3"/>
      <c r="Z289" s="61" t="s">
        <v>105</v>
      </c>
      <c r="AA289" s="3"/>
      <c r="AB289" s="61" t="s">
        <v>84</v>
      </c>
      <c r="AC289" s="3"/>
    </row>
    <row r="290">
      <c r="A290" s="3"/>
      <c r="B290" s="3" t="s">
        <v>69</v>
      </c>
      <c r="C290" s="112">
        <f>0.000041472</f>
        <v>0.000041472</v>
      </c>
      <c r="D290" s="3" t="s">
        <v>69</v>
      </c>
      <c r="E290" s="113">
        <f t="shared" ref="E290:E292" si="343">$G$1</f>
        <v>0.00002618254545</v>
      </c>
      <c r="F290" s="3" t="s">
        <v>92</v>
      </c>
      <c r="G290" s="16">
        <f>ROUND(0.05*G291,0)</f>
        <v>3</v>
      </c>
      <c r="H290" s="3" t="s">
        <v>93</v>
      </c>
      <c r="I290" s="60">
        <f>I282+G282</f>
        <v>146</v>
      </c>
      <c r="J290" s="3" t="s">
        <v>69</v>
      </c>
      <c r="K290" s="113">
        <f t="shared" ref="K290:K292" si="344">$G$1</f>
        <v>0.00002618254545</v>
      </c>
      <c r="L290" s="3" t="s">
        <v>69</v>
      </c>
      <c r="M290" s="113">
        <f t="shared" ref="M290:M292" si="345">$G$1</f>
        <v>0.00002618254545</v>
      </c>
      <c r="N290" s="3" t="s">
        <v>69</v>
      </c>
      <c r="O290" s="113">
        <f t="shared" ref="O290:O292" si="346">$G$1</f>
        <v>0.00002618254545</v>
      </c>
      <c r="P290" s="3" t="s">
        <v>69</v>
      </c>
      <c r="Q290" s="113">
        <f t="shared" ref="Q290:Q292" si="347">$G$1</f>
        <v>0.00002618254545</v>
      </c>
      <c r="R290" s="3" t="s">
        <v>69</v>
      </c>
      <c r="S290" s="113">
        <f t="shared" ref="S290:S292" si="348">$G$1</f>
        <v>0.00002618254545</v>
      </c>
      <c r="T290" s="3" t="s">
        <v>69</v>
      </c>
      <c r="U290" s="113">
        <f t="shared" ref="U290:U292" si="349">$G$1</f>
        <v>0.00002618254545</v>
      </c>
      <c r="V290" s="3" t="s">
        <v>69</v>
      </c>
      <c r="W290" s="113">
        <f t="shared" ref="W290:W292" si="350">$G$1</f>
        <v>0.00002618254545</v>
      </c>
      <c r="X290" s="3" t="s">
        <v>69</v>
      </c>
      <c r="Y290" s="113">
        <f t="shared" ref="Y290:Y292" si="351">$G$1</f>
        <v>0.00002618254545</v>
      </c>
      <c r="Z290" s="3" t="s">
        <v>69</v>
      </c>
      <c r="AA290" s="113">
        <f t="shared" ref="AA290:AA292" si="352">$G$1</f>
        <v>0.00002618254545</v>
      </c>
      <c r="AB290" s="3" t="s">
        <v>69</v>
      </c>
      <c r="AC290" s="113">
        <f t="shared" ref="AC290:AC292" si="353">$G$1</f>
        <v>0.00002618254545</v>
      </c>
    </row>
    <row r="291">
      <c r="A291" s="3"/>
      <c r="B291" s="3" t="s">
        <v>72</v>
      </c>
      <c r="C291" s="112">
        <f>$G$1*((G291-G290)/G290)</f>
        <v>0.0004451032727</v>
      </c>
      <c r="D291" s="3" t="s">
        <v>72</v>
      </c>
      <c r="E291" s="113">
        <f t="shared" si="343"/>
        <v>0.00002618254545</v>
      </c>
      <c r="F291" s="3" t="s">
        <v>73</v>
      </c>
      <c r="G291" s="16">
        <f>200-I290</f>
        <v>54</v>
      </c>
      <c r="H291" s="3" t="s">
        <v>125</v>
      </c>
      <c r="I291" s="125">
        <v>567.0</v>
      </c>
      <c r="J291" s="3" t="s">
        <v>72</v>
      </c>
      <c r="K291" s="113">
        <f t="shared" si="344"/>
        <v>0.00002618254545</v>
      </c>
      <c r="L291" s="3" t="s">
        <v>72</v>
      </c>
      <c r="M291" s="113">
        <f t="shared" si="345"/>
        <v>0.00002618254545</v>
      </c>
      <c r="N291" s="3" t="s">
        <v>72</v>
      </c>
      <c r="O291" s="113">
        <f t="shared" si="346"/>
        <v>0.00002618254545</v>
      </c>
      <c r="P291" s="3" t="s">
        <v>72</v>
      </c>
      <c r="Q291" s="113">
        <f t="shared" si="347"/>
        <v>0.00002618254545</v>
      </c>
      <c r="R291" s="3" t="s">
        <v>72</v>
      </c>
      <c r="S291" s="113">
        <f t="shared" si="348"/>
        <v>0.00002618254545</v>
      </c>
      <c r="T291" s="3" t="s">
        <v>72</v>
      </c>
      <c r="U291" s="113">
        <f t="shared" si="349"/>
        <v>0.00002618254545</v>
      </c>
      <c r="V291" s="3" t="s">
        <v>72</v>
      </c>
      <c r="W291" s="113">
        <f t="shared" si="350"/>
        <v>0.00002618254545</v>
      </c>
      <c r="X291" s="3" t="s">
        <v>72</v>
      </c>
      <c r="Y291" s="113">
        <f t="shared" si="351"/>
        <v>0.00002618254545</v>
      </c>
      <c r="Z291" s="3" t="s">
        <v>72</v>
      </c>
      <c r="AA291" s="113">
        <f t="shared" si="352"/>
        <v>0.00002618254545</v>
      </c>
      <c r="AB291" s="3" t="s">
        <v>72</v>
      </c>
      <c r="AC291" s="113">
        <f t="shared" si="353"/>
        <v>0.00002618254545</v>
      </c>
    </row>
    <row r="292">
      <c r="A292" s="3"/>
      <c r="B292" s="3" t="s">
        <v>74</v>
      </c>
      <c r="C292" s="112">
        <f>$G$1*((G291-G290)/G290)</f>
        <v>0.0004451032727</v>
      </c>
      <c r="D292" s="3" t="s">
        <v>74</v>
      </c>
      <c r="E292" s="113">
        <f t="shared" si="343"/>
        <v>0.00002618254545</v>
      </c>
      <c r="F292" s="3"/>
      <c r="G292" s="3"/>
      <c r="H292" s="3" t="s">
        <v>126</v>
      </c>
      <c r="I292" s="60">
        <f>C288-(sum(C286:C287)*I291)</f>
        <v>-0.0004372372364</v>
      </c>
      <c r="J292" s="3" t="s">
        <v>74</v>
      </c>
      <c r="K292" s="113">
        <f t="shared" si="344"/>
        <v>0.00002618254545</v>
      </c>
      <c r="L292" s="3" t="s">
        <v>74</v>
      </c>
      <c r="M292" s="113">
        <f t="shared" si="345"/>
        <v>0.00002618254545</v>
      </c>
      <c r="N292" s="3" t="s">
        <v>74</v>
      </c>
      <c r="O292" s="113">
        <f t="shared" si="346"/>
        <v>0.00002618254545</v>
      </c>
      <c r="P292" s="3" t="s">
        <v>74</v>
      </c>
      <c r="Q292" s="113">
        <f t="shared" si="347"/>
        <v>0.00002618254545</v>
      </c>
      <c r="R292" s="3" t="s">
        <v>74</v>
      </c>
      <c r="S292" s="113">
        <f t="shared" si="348"/>
        <v>0.00002618254545</v>
      </c>
      <c r="T292" s="3" t="s">
        <v>74</v>
      </c>
      <c r="U292" s="113">
        <f t="shared" si="349"/>
        <v>0.00002618254545</v>
      </c>
      <c r="V292" s="3" t="s">
        <v>74</v>
      </c>
      <c r="W292" s="113">
        <f t="shared" si="350"/>
        <v>0.00002618254545</v>
      </c>
      <c r="X292" s="3" t="s">
        <v>74</v>
      </c>
      <c r="Y292" s="113">
        <f t="shared" si="351"/>
        <v>0.00002618254545</v>
      </c>
      <c r="Z292" s="3" t="s">
        <v>74</v>
      </c>
      <c r="AA292" s="113">
        <f t="shared" si="352"/>
        <v>0.00002618254545</v>
      </c>
      <c r="AB292" s="3" t="s">
        <v>74</v>
      </c>
      <c r="AC292" s="113">
        <f t="shared" si="353"/>
        <v>0.00002618254545</v>
      </c>
    </row>
    <row r="293">
      <c r="A293" s="3"/>
      <c r="B293" s="61" t="s">
        <v>77</v>
      </c>
      <c r="C293" s="115">
        <f>(E288-(E286*I291))-sum(C290:C292)</f>
        <v>0.4011375309</v>
      </c>
      <c r="D293" s="61" t="s">
        <v>77</v>
      </c>
      <c r="E293" s="109">
        <f>E288-(sum(E286*I291))-sum(E290:E292)</f>
        <v>0.4019906618</v>
      </c>
      <c r="F293" s="53" t="s">
        <v>95</v>
      </c>
      <c r="G293" s="80">
        <f>ROUND(G291/G290,0)</f>
        <v>18</v>
      </c>
      <c r="H293" s="3"/>
      <c r="I293" s="3"/>
      <c r="J293" s="61" t="s">
        <v>77</v>
      </c>
      <c r="K293" s="109">
        <f>K285-(K286*$I291)-sum(K290:K292)</f>
        <v>0.4010510133</v>
      </c>
      <c r="L293" s="61" t="s">
        <v>77</v>
      </c>
      <c r="M293" s="109">
        <f>M285-(M286*$I291)-sum(M290:M292)</f>
        <v>0.4010431585</v>
      </c>
      <c r="N293" s="61" t="s">
        <v>77</v>
      </c>
      <c r="O293" s="109">
        <f>O285-(O286*$I291)-sum(O290:O292)</f>
        <v>0.4010353038</v>
      </c>
      <c r="P293" s="61" t="s">
        <v>77</v>
      </c>
      <c r="Q293" s="109">
        <f>Q285-(Q286*$I291)-sum(Q290:Q292)</f>
        <v>0.401027449</v>
      </c>
      <c r="R293" s="61" t="s">
        <v>77</v>
      </c>
      <c r="S293" s="109">
        <f>S285-(S286*$I291)-sum(S290:S292)</f>
        <v>0.4010195879</v>
      </c>
      <c r="T293" s="61" t="s">
        <v>77</v>
      </c>
      <c r="U293" s="109">
        <f>U285-(U286*$I291)-sum(U290:U292)</f>
        <v>0.4010117331</v>
      </c>
      <c r="V293" s="61" t="s">
        <v>77</v>
      </c>
      <c r="W293" s="109">
        <f>W285-(W286*$I291)-sum(W290:W292)</f>
        <v>0.4010038783</v>
      </c>
      <c r="X293" s="61" t="s">
        <v>77</v>
      </c>
      <c r="Y293" s="109">
        <f>Y285-(Y286*$I291)-sum(Y290:Y292)</f>
        <v>0.4009960236</v>
      </c>
      <c r="Z293" s="61" t="s">
        <v>77</v>
      </c>
      <c r="AA293" s="109">
        <f>AA285-(AA286*$I291)-sum(AA290:AA292)</f>
        <v>0.3990630884</v>
      </c>
      <c r="AB293" s="61" t="s">
        <v>77</v>
      </c>
      <c r="AC293" s="109">
        <f>AC285-(AC286*$I291)-sum(AC290:AC292)</f>
        <v>0.4012312464</v>
      </c>
    </row>
    <row r="294">
      <c r="A294" s="49">
        <f>I291+A286</f>
        <v>22694</v>
      </c>
      <c r="B294" s="3" t="s">
        <v>80</v>
      </c>
      <c r="C294" s="112">
        <f>$G$1*((G291-G290)/G290)</f>
        <v>0.0004451032727</v>
      </c>
      <c r="D294" s="3" t="s">
        <v>115</v>
      </c>
      <c r="E294" s="112">
        <f>$G$1</f>
        <v>0.00002618254545</v>
      </c>
      <c r="F294" s="3"/>
      <c r="G294" s="3"/>
      <c r="H294" s="3"/>
      <c r="I294" s="3"/>
      <c r="J294" s="3" t="s">
        <v>115</v>
      </c>
      <c r="K294" s="112">
        <f>$G$1</f>
        <v>0.00002618254545</v>
      </c>
      <c r="L294" s="3" t="s">
        <v>115</v>
      </c>
      <c r="M294" s="112">
        <f>$G$1</f>
        <v>0.00002618254545</v>
      </c>
      <c r="N294" s="3" t="s">
        <v>115</v>
      </c>
      <c r="O294" s="112">
        <f>$G$1</f>
        <v>0.00002618254545</v>
      </c>
      <c r="P294" s="3" t="s">
        <v>115</v>
      </c>
      <c r="Q294" s="112">
        <f>$G$1</f>
        <v>0.00002618254545</v>
      </c>
      <c r="R294" s="3" t="s">
        <v>115</v>
      </c>
      <c r="S294" s="112">
        <f>$G$1</f>
        <v>0.00002618254545</v>
      </c>
      <c r="T294" s="3" t="s">
        <v>115</v>
      </c>
      <c r="U294" s="112">
        <f>$G$1</f>
        <v>0.00002618254545</v>
      </c>
      <c r="V294" s="3" t="s">
        <v>115</v>
      </c>
      <c r="W294" s="112">
        <f>$G$1</f>
        <v>0.00002618254545</v>
      </c>
      <c r="X294" s="3" t="s">
        <v>115</v>
      </c>
      <c r="Y294" s="112">
        <f>$G$1</f>
        <v>0.00002618254545</v>
      </c>
      <c r="Z294" s="3" t="s">
        <v>115</v>
      </c>
      <c r="AA294" s="112">
        <f>$G$1</f>
        <v>0.00002618254545</v>
      </c>
      <c r="AB294" s="3" t="s">
        <v>115</v>
      </c>
      <c r="AC294" s="112">
        <f>$G$1</f>
        <v>0.00002618254545</v>
      </c>
    </row>
    <row r="295">
      <c r="A295" s="3"/>
      <c r="B295" s="3" t="s">
        <v>116</v>
      </c>
      <c r="C295" s="116">
        <f>$G$1*10+((128*5E-11)*(G293-1))</f>
        <v>0.0002619342545</v>
      </c>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row>
    <row r="296">
      <c r="A296" s="3"/>
      <c r="B296" s="61" t="s">
        <v>77</v>
      </c>
      <c r="C296" s="49">
        <f>C293-(sum(C294:C295))</f>
        <v>0.4004304934</v>
      </c>
      <c r="D296" s="61" t="s">
        <v>77</v>
      </c>
      <c r="E296" s="49">
        <f>E293-E294</f>
        <v>0.4019644793</v>
      </c>
      <c r="F296" s="3"/>
      <c r="G296" s="3"/>
      <c r="H296" s="3"/>
      <c r="I296" s="3"/>
      <c r="J296" s="61" t="s">
        <v>77</v>
      </c>
      <c r="K296" s="49">
        <f>K293-K294</f>
        <v>0.4010248308</v>
      </c>
      <c r="L296" s="61" t="s">
        <v>77</v>
      </c>
      <c r="M296" s="49">
        <f>M293-M294</f>
        <v>0.401016976</v>
      </c>
      <c r="N296" s="61" t="s">
        <v>77</v>
      </c>
      <c r="O296" s="49">
        <f>O293-O294</f>
        <v>0.4010091212</v>
      </c>
      <c r="P296" s="61" t="s">
        <v>77</v>
      </c>
      <c r="Q296" s="49">
        <f>Q293-Q294</f>
        <v>0.4010012665</v>
      </c>
      <c r="R296" s="61" t="s">
        <v>77</v>
      </c>
      <c r="S296" s="49">
        <f>S293-S294</f>
        <v>0.4009934053</v>
      </c>
      <c r="T296" s="61" t="s">
        <v>77</v>
      </c>
      <c r="U296" s="49">
        <f>U293-U294</f>
        <v>0.4009855505</v>
      </c>
      <c r="V296" s="61" t="s">
        <v>77</v>
      </c>
      <c r="W296" s="49">
        <f>W293-W294</f>
        <v>0.4009776958</v>
      </c>
      <c r="X296" s="61" t="s">
        <v>77</v>
      </c>
      <c r="Y296" s="49">
        <f>Y293-Y294</f>
        <v>0.400969841</v>
      </c>
      <c r="Z296" s="61" t="s">
        <v>77</v>
      </c>
      <c r="AA296" s="49">
        <f>AA293-AA294</f>
        <v>0.3990369059</v>
      </c>
      <c r="AB296" s="61" t="s">
        <v>77</v>
      </c>
      <c r="AC296" s="49">
        <f>AC293-AC294</f>
        <v>0.4012050639</v>
      </c>
    </row>
    <row r="297">
      <c r="A297" s="3"/>
      <c r="B297" s="3"/>
      <c r="C297" s="67"/>
      <c r="D297" s="3"/>
      <c r="E297" s="3"/>
      <c r="F297" s="53"/>
      <c r="G297" s="53"/>
      <c r="H297" s="3"/>
      <c r="I297" s="3"/>
      <c r="J297" s="61" t="s">
        <v>122</v>
      </c>
      <c r="K297" s="3"/>
      <c r="L297" s="61" t="s">
        <v>121</v>
      </c>
      <c r="M297" s="3"/>
      <c r="N297" s="61" t="s">
        <v>112</v>
      </c>
      <c r="O297" s="3"/>
      <c r="P297" s="61" t="s">
        <v>111</v>
      </c>
      <c r="Q297" s="3"/>
      <c r="R297" s="61" t="s">
        <v>110</v>
      </c>
      <c r="S297" s="3"/>
      <c r="T297" s="61" t="s">
        <v>109</v>
      </c>
      <c r="U297" s="3"/>
      <c r="V297" s="61" t="s">
        <v>108</v>
      </c>
      <c r="W297" s="3"/>
      <c r="X297" s="61" t="s">
        <v>107</v>
      </c>
      <c r="Y297" s="3"/>
      <c r="Z297" s="61" t="s">
        <v>105</v>
      </c>
      <c r="AA297" s="3"/>
      <c r="AB297" s="61" t="s">
        <v>84</v>
      </c>
      <c r="AC297" s="3"/>
    </row>
    <row r="298">
      <c r="A298" s="3"/>
      <c r="B298" s="3" t="s">
        <v>69</v>
      </c>
      <c r="C298" s="112">
        <f>0.000041472</f>
        <v>0.000041472</v>
      </c>
      <c r="D298" s="3" t="s">
        <v>69</v>
      </c>
      <c r="E298" s="113">
        <f t="shared" ref="E298:E300" si="354">$G$1</f>
        <v>0.00002618254545</v>
      </c>
      <c r="F298" s="3" t="s">
        <v>92</v>
      </c>
      <c r="G298" s="16">
        <f>ROUND(0.05*G299,0)</f>
        <v>3</v>
      </c>
      <c r="H298" s="3" t="s">
        <v>93</v>
      </c>
      <c r="I298" s="60">
        <f>I290+G290</f>
        <v>149</v>
      </c>
      <c r="J298" s="3" t="s">
        <v>69</v>
      </c>
      <c r="K298" s="113">
        <f t="shared" ref="K298:K300" si="355">$G$1</f>
        <v>0.00002618254545</v>
      </c>
      <c r="L298" s="3" t="s">
        <v>69</v>
      </c>
      <c r="M298" s="113">
        <f t="shared" ref="M298:M300" si="356">$G$1</f>
        <v>0.00002618254545</v>
      </c>
      <c r="N298" s="3" t="s">
        <v>69</v>
      </c>
      <c r="O298" s="113">
        <f t="shared" ref="O298:O300" si="357">$G$1</f>
        <v>0.00002618254545</v>
      </c>
      <c r="P298" s="3" t="s">
        <v>69</v>
      </c>
      <c r="Q298" s="113">
        <f t="shared" ref="Q298:Q300" si="358">$G$1</f>
        <v>0.00002618254545</v>
      </c>
      <c r="R298" s="3" t="s">
        <v>69</v>
      </c>
      <c r="S298" s="113">
        <f t="shared" ref="S298:S300" si="359">$G$1</f>
        <v>0.00002618254545</v>
      </c>
      <c r="T298" s="3" t="s">
        <v>69</v>
      </c>
      <c r="U298" s="113">
        <f t="shared" ref="U298:U300" si="360">$G$1</f>
        <v>0.00002618254545</v>
      </c>
      <c r="V298" s="3" t="s">
        <v>69</v>
      </c>
      <c r="W298" s="113">
        <f t="shared" ref="W298:W300" si="361">$G$1</f>
        <v>0.00002618254545</v>
      </c>
      <c r="X298" s="3" t="s">
        <v>69</v>
      </c>
      <c r="Y298" s="113">
        <f t="shared" ref="Y298:Y300" si="362">$G$1</f>
        <v>0.00002618254545</v>
      </c>
      <c r="Z298" s="3" t="s">
        <v>69</v>
      </c>
      <c r="AA298" s="113">
        <f t="shared" ref="AA298:AA300" si="363">$G$1</f>
        <v>0.00002618254545</v>
      </c>
      <c r="AB298" s="3" t="s">
        <v>69</v>
      </c>
      <c r="AC298" s="113">
        <f t="shared" ref="AC298:AC300" si="364">$G$1</f>
        <v>0.00002618254545</v>
      </c>
    </row>
    <row r="299">
      <c r="A299" s="3"/>
      <c r="B299" s="3" t="s">
        <v>72</v>
      </c>
      <c r="C299" s="112">
        <f>$G$1*((G299-G298)/G298)</f>
        <v>0.0004189207273</v>
      </c>
      <c r="D299" s="3" t="s">
        <v>72</v>
      </c>
      <c r="E299" s="113">
        <f t="shared" si="354"/>
        <v>0.00002618254545</v>
      </c>
      <c r="F299" s="3" t="s">
        <v>73</v>
      </c>
      <c r="G299" s="16">
        <f>200-I298</f>
        <v>51</v>
      </c>
      <c r="H299" s="3" t="s">
        <v>125</v>
      </c>
      <c r="I299" s="125">
        <v>567.0</v>
      </c>
      <c r="J299" s="3" t="s">
        <v>72</v>
      </c>
      <c r="K299" s="113">
        <f t="shared" si="355"/>
        <v>0.00002618254545</v>
      </c>
      <c r="L299" s="3" t="s">
        <v>72</v>
      </c>
      <c r="M299" s="113">
        <f t="shared" si="356"/>
        <v>0.00002618254545</v>
      </c>
      <c r="N299" s="3" t="s">
        <v>72</v>
      </c>
      <c r="O299" s="113">
        <f t="shared" si="357"/>
        <v>0.00002618254545</v>
      </c>
      <c r="P299" s="3" t="s">
        <v>72</v>
      </c>
      <c r="Q299" s="113">
        <f t="shared" si="358"/>
        <v>0.00002618254545</v>
      </c>
      <c r="R299" s="3" t="s">
        <v>72</v>
      </c>
      <c r="S299" s="113">
        <f t="shared" si="359"/>
        <v>0.00002618254545</v>
      </c>
      <c r="T299" s="3" t="s">
        <v>72</v>
      </c>
      <c r="U299" s="113">
        <f t="shared" si="360"/>
        <v>0.00002618254545</v>
      </c>
      <c r="V299" s="3" t="s">
        <v>72</v>
      </c>
      <c r="W299" s="113">
        <f t="shared" si="361"/>
        <v>0.00002618254545</v>
      </c>
      <c r="X299" s="3" t="s">
        <v>72</v>
      </c>
      <c r="Y299" s="113">
        <f t="shared" si="362"/>
        <v>0.00002618254545</v>
      </c>
      <c r="Z299" s="3" t="s">
        <v>72</v>
      </c>
      <c r="AA299" s="113">
        <f t="shared" si="363"/>
        <v>0.00002618254545</v>
      </c>
      <c r="AB299" s="3" t="s">
        <v>72</v>
      </c>
      <c r="AC299" s="113">
        <f t="shared" si="364"/>
        <v>0.00002618254545</v>
      </c>
    </row>
    <row r="300">
      <c r="A300" s="3"/>
      <c r="B300" s="3" t="s">
        <v>74</v>
      </c>
      <c r="C300" s="112">
        <f>$G$1*((G299-G298)/G298)</f>
        <v>0.0004189207273</v>
      </c>
      <c r="D300" s="3" t="s">
        <v>74</v>
      </c>
      <c r="E300" s="113">
        <f t="shared" si="354"/>
        <v>0.00002618254545</v>
      </c>
      <c r="F300" s="3"/>
      <c r="G300" s="3"/>
      <c r="H300" s="3" t="s">
        <v>126</v>
      </c>
      <c r="I300" s="60">
        <f>C296-(sum(C294:C295)*I299)</f>
        <v>-0.0004597845818</v>
      </c>
      <c r="J300" s="3" t="s">
        <v>74</v>
      </c>
      <c r="K300" s="113">
        <f t="shared" si="355"/>
        <v>0.00002618254545</v>
      </c>
      <c r="L300" s="3" t="s">
        <v>74</v>
      </c>
      <c r="M300" s="113">
        <f t="shared" si="356"/>
        <v>0.00002618254545</v>
      </c>
      <c r="N300" s="3" t="s">
        <v>74</v>
      </c>
      <c r="O300" s="113">
        <f t="shared" si="357"/>
        <v>0.00002618254545</v>
      </c>
      <c r="P300" s="3" t="s">
        <v>74</v>
      </c>
      <c r="Q300" s="113">
        <f t="shared" si="358"/>
        <v>0.00002618254545</v>
      </c>
      <c r="R300" s="3" t="s">
        <v>74</v>
      </c>
      <c r="S300" s="113">
        <f t="shared" si="359"/>
        <v>0.00002618254545</v>
      </c>
      <c r="T300" s="3" t="s">
        <v>74</v>
      </c>
      <c r="U300" s="113">
        <f t="shared" si="360"/>
        <v>0.00002618254545</v>
      </c>
      <c r="V300" s="3" t="s">
        <v>74</v>
      </c>
      <c r="W300" s="113">
        <f t="shared" si="361"/>
        <v>0.00002618254545</v>
      </c>
      <c r="X300" s="3" t="s">
        <v>74</v>
      </c>
      <c r="Y300" s="113">
        <f t="shared" si="362"/>
        <v>0.00002618254545</v>
      </c>
      <c r="Z300" s="3" t="s">
        <v>74</v>
      </c>
      <c r="AA300" s="113">
        <f t="shared" si="363"/>
        <v>0.00002618254545</v>
      </c>
      <c r="AB300" s="3" t="s">
        <v>74</v>
      </c>
      <c r="AC300" s="113">
        <f t="shared" si="364"/>
        <v>0.00002618254545</v>
      </c>
    </row>
    <row r="301">
      <c r="A301" s="3"/>
      <c r="B301" s="61" t="s">
        <v>77</v>
      </c>
      <c r="C301" s="115">
        <f>(E296-(E294*I299))-sum(C298:C300)</f>
        <v>0.3862396625</v>
      </c>
      <c r="D301" s="61" t="s">
        <v>77</v>
      </c>
      <c r="E301" s="109">
        <f>E296-(sum(E294*I299))-sum(E298:E300)</f>
        <v>0.3870404284</v>
      </c>
      <c r="F301" s="53" t="s">
        <v>95</v>
      </c>
      <c r="G301" s="80">
        <f>ROUND(G299/G298,0)</f>
        <v>17</v>
      </c>
      <c r="H301" s="3"/>
      <c r="I301" s="3"/>
      <c r="J301" s="61" t="s">
        <v>77</v>
      </c>
      <c r="K301" s="109">
        <f>K293-(K294*$I299)-sum(K298:K300)</f>
        <v>0.3861269624</v>
      </c>
      <c r="L301" s="61" t="s">
        <v>77</v>
      </c>
      <c r="M301" s="109">
        <f>M293-(M294*$I299)-sum(M298:M300)</f>
        <v>0.3861191076</v>
      </c>
      <c r="N301" s="61" t="s">
        <v>77</v>
      </c>
      <c r="O301" s="109">
        <f>O293-(O294*$I299)-sum(O298:O300)</f>
        <v>0.3861112529</v>
      </c>
      <c r="P301" s="61" t="s">
        <v>77</v>
      </c>
      <c r="Q301" s="109">
        <f>Q293-(Q294*$I299)-sum(Q298:Q300)</f>
        <v>0.3861033981</v>
      </c>
      <c r="R301" s="61" t="s">
        <v>77</v>
      </c>
      <c r="S301" s="109">
        <f>S293-(S294*$I299)-sum(S298:S300)</f>
        <v>0.3860955369</v>
      </c>
      <c r="T301" s="61" t="s">
        <v>77</v>
      </c>
      <c r="U301" s="109">
        <f>U293-(U294*$I299)-sum(U298:U300)</f>
        <v>0.3860876822</v>
      </c>
      <c r="V301" s="61" t="s">
        <v>77</v>
      </c>
      <c r="W301" s="109">
        <f>W293-(W294*$I299)-sum(W298:W300)</f>
        <v>0.3860798274</v>
      </c>
      <c r="X301" s="61" t="s">
        <v>77</v>
      </c>
      <c r="Y301" s="109">
        <f>Y293-(Y294*$I299)-sum(Y298:Y300)</f>
        <v>0.3860719727</v>
      </c>
      <c r="Z301" s="61" t="s">
        <v>77</v>
      </c>
      <c r="AA301" s="109">
        <f>AA293-(AA294*$I299)-sum(AA298:AA300)</f>
        <v>0.3841390375</v>
      </c>
      <c r="AB301" s="61" t="s">
        <v>77</v>
      </c>
      <c r="AC301" s="109">
        <f>AC293-(AC294*$I299)-sum(AC298:AC300)</f>
        <v>0.3863071955</v>
      </c>
    </row>
    <row r="302">
      <c r="A302" s="49">
        <f>I299+A294</f>
        <v>23261</v>
      </c>
      <c r="B302" s="3" t="s">
        <v>80</v>
      </c>
      <c r="C302" s="112">
        <f>$G$1*((G299-G298)/G298)</f>
        <v>0.0004189207273</v>
      </c>
      <c r="D302" s="3" t="s">
        <v>115</v>
      </c>
      <c r="E302" s="112">
        <f>$G$1</f>
        <v>0.00002618254545</v>
      </c>
      <c r="F302" s="3"/>
      <c r="G302" s="3"/>
      <c r="H302" s="3"/>
      <c r="I302" s="3"/>
      <c r="J302" s="3" t="s">
        <v>115</v>
      </c>
      <c r="K302" s="112">
        <f>$G$1</f>
        <v>0.00002618254545</v>
      </c>
      <c r="L302" s="3" t="s">
        <v>115</v>
      </c>
      <c r="M302" s="112">
        <f>$G$1</f>
        <v>0.00002618254545</v>
      </c>
      <c r="N302" s="3" t="s">
        <v>115</v>
      </c>
      <c r="O302" s="112">
        <f>$G$1</f>
        <v>0.00002618254545</v>
      </c>
      <c r="P302" s="3" t="s">
        <v>115</v>
      </c>
      <c r="Q302" s="112">
        <f>$G$1</f>
        <v>0.00002618254545</v>
      </c>
      <c r="R302" s="3" t="s">
        <v>115</v>
      </c>
      <c r="S302" s="112">
        <f>$G$1</f>
        <v>0.00002618254545</v>
      </c>
      <c r="T302" s="3" t="s">
        <v>115</v>
      </c>
      <c r="U302" s="112">
        <f>$G$1</f>
        <v>0.00002618254545</v>
      </c>
      <c r="V302" s="3" t="s">
        <v>115</v>
      </c>
      <c r="W302" s="112">
        <f>$G$1</f>
        <v>0.00002618254545</v>
      </c>
      <c r="X302" s="3" t="s">
        <v>115</v>
      </c>
      <c r="Y302" s="112">
        <f>$G$1</f>
        <v>0.00002618254545</v>
      </c>
      <c r="Z302" s="3" t="s">
        <v>115</v>
      </c>
      <c r="AA302" s="112">
        <f>$G$1</f>
        <v>0.00002618254545</v>
      </c>
      <c r="AB302" s="3" t="s">
        <v>115</v>
      </c>
      <c r="AC302" s="112">
        <f>$G$1</f>
        <v>0.00002618254545</v>
      </c>
    </row>
    <row r="303">
      <c r="A303" s="3"/>
      <c r="B303" s="3" t="s">
        <v>116</v>
      </c>
      <c r="C303" s="116">
        <f>$G$1*10+((128*5E-11)*(G301-1))</f>
        <v>0.0002619278545</v>
      </c>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row>
    <row r="304">
      <c r="A304" s="3"/>
      <c r="B304" s="61" t="s">
        <v>77</v>
      </c>
      <c r="C304" s="49">
        <f>C301-(sum(C302:C303))</f>
        <v>0.385558814</v>
      </c>
      <c r="D304" s="61" t="s">
        <v>77</v>
      </c>
      <c r="E304" s="49">
        <f>E301-E302</f>
        <v>0.3870142458</v>
      </c>
      <c r="F304" s="3"/>
      <c r="G304" s="3"/>
      <c r="H304" s="3"/>
      <c r="I304" s="3"/>
      <c r="J304" s="61" t="s">
        <v>77</v>
      </c>
      <c r="K304" s="49">
        <f>K301-K302</f>
        <v>0.3861007799</v>
      </c>
      <c r="L304" s="61" t="s">
        <v>77</v>
      </c>
      <c r="M304" s="49">
        <f>M301-M302</f>
        <v>0.3860929251</v>
      </c>
      <c r="N304" s="61" t="s">
        <v>77</v>
      </c>
      <c r="O304" s="49">
        <f>O301-O302</f>
        <v>0.3860850703</v>
      </c>
      <c r="P304" s="61" t="s">
        <v>77</v>
      </c>
      <c r="Q304" s="49">
        <f>Q301-Q302</f>
        <v>0.3860772156</v>
      </c>
      <c r="R304" s="61" t="s">
        <v>77</v>
      </c>
      <c r="S304" s="49">
        <f>S301-S302</f>
        <v>0.3860693544</v>
      </c>
      <c r="T304" s="61" t="s">
        <v>77</v>
      </c>
      <c r="U304" s="49">
        <f>U301-U302</f>
        <v>0.3860614996</v>
      </c>
      <c r="V304" s="61" t="s">
        <v>77</v>
      </c>
      <c r="W304" s="49">
        <f>W301-W302</f>
        <v>0.3860536449</v>
      </c>
      <c r="X304" s="61" t="s">
        <v>77</v>
      </c>
      <c r="Y304" s="49">
        <f>Y301-Y302</f>
        <v>0.3860457901</v>
      </c>
      <c r="Z304" s="61" t="s">
        <v>77</v>
      </c>
      <c r="AA304" s="49">
        <f>AA301-AA302</f>
        <v>0.384112855</v>
      </c>
      <c r="AB304" s="61" t="s">
        <v>77</v>
      </c>
      <c r="AC304" s="49">
        <f>AC301-AC302</f>
        <v>0.3862810129</v>
      </c>
    </row>
    <row r="305">
      <c r="A305" s="3"/>
      <c r="B305" s="3"/>
      <c r="C305" s="67"/>
      <c r="D305" s="3"/>
      <c r="E305" s="3"/>
      <c r="F305" s="53"/>
      <c r="G305" s="53"/>
      <c r="H305" s="3"/>
      <c r="I305" s="3"/>
      <c r="J305" s="61" t="s">
        <v>122</v>
      </c>
      <c r="K305" s="3"/>
      <c r="L305" s="61" t="s">
        <v>121</v>
      </c>
      <c r="M305" s="3"/>
      <c r="N305" s="61" t="s">
        <v>112</v>
      </c>
      <c r="O305" s="3"/>
      <c r="P305" s="61" t="s">
        <v>111</v>
      </c>
      <c r="Q305" s="3"/>
      <c r="R305" s="61" t="s">
        <v>110</v>
      </c>
      <c r="S305" s="3"/>
      <c r="T305" s="61" t="s">
        <v>109</v>
      </c>
      <c r="U305" s="3"/>
      <c r="V305" s="61" t="s">
        <v>108</v>
      </c>
      <c r="W305" s="3"/>
      <c r="X305" s="61" t="s">
        <v>107</v>
      </c>
      <c r="Y305" s="3"/>
      <c r="Z305" s="61" t="s">
        <v>105</v>
      </c>
      <c r="AA305" s="3"/>
      <c r="AB305" s="61" t="s">
        <v>84</v>
      </c>
      <c r="AC305" s="3"/>
    </row>
    <row r="306">
      <c r="A306" s="3"/>
      <c r="B306" s="3" t="s">
        <v>69</v>
      </c>
      <c r="C306" s="112">
        <f>0.000041472</f>
        <v>0.000041472</v>
      </c>
      <c r="D306" s="3" t="s">
        <v>69</v>
      </c>
      <c r="E306" s="113">
        <f t="shared" ref="E306:E308" si="365">$G$1</f>
        <v>0.00002618254545</v>
      </c>
      <c r="F306" s="3" t="s">
        <v>92</v>
      </c>
      <c r="G306" s="16">
        <f>ROUND(0.05*G307,0)</f>
        <v>2</v>
      </c>
      <c r="H306" s="3" t="s">
        <v>93</v>
      </c>
      <c r="I306" s="60">
        <f>I298+G298</f>
        <v>152</v>
      </c>
      <c r="J306" s="3" t="s">
        <v>69</v>
      </c>
      <c r="K306" s="113">
        <f t="shared" ref="K306:K308" si="366">$G$1</f>
        <v>0.00002618254545</v>
      </c>
      <c r="L306" s="3" t="s">
        <v>69</v>
      </c>
      <c r="M306" s="113">
        <f t="shared" ref="M306:M308" si="367">$G$1</f>
        <v>0.00002618254545</v>
      </c>
      <c r="N306" s="3" t="s">
        <v>69</v>
      </c>
      <c r="O306" s="113">
        <f t="shared" ref="O306:O308" si="368">$G$1</f>
        <v>0.00002618254545</v>
      </c>
      <c r="P306" s="3" t="s">
        <v>69</v>
      </c>
      <c r="Q306" s="113">
        <f t="shared" ref="Q306:Q308" si="369">$G$1</f>
        <v>0.00002618254545</v>
      </c>
      <c r="R306" s="3" t="s">
        <v>69</v>
      </c>
      <c r="S306" s="113">
        <f t="shared" ref="S306:S308" si="370">$G$1</f>
        <v>0.00002618254545</v>
      </c>
      <c r="T306" s="3" t="s">
        <v>69</v>
      </c>
      <c r="U306" s="113">
        <f t="shared" ref="U306:U308" si="371">$G$1</f>
        <v>0.00002618254545</v>
      </c>
      <c r="V306" s="3" t="s">
        <v>69</v>
      </c>
      <c r="W306" s="113">
        <f t="shared" ref="W306:W308" si="372">$G$1</f>
        <v>0.00002618254545</v>
      </c>
      <c r="X306" s="3" t="s">
        <v>69</v>
      </c>
      <c r="Y306" s="113">
        <f t="shared" ref="Y306:Y308" si="373">$G$1</f>
        <v>0.00002618254545</v>
      </c>
      <c r="Z306" s="3" t="s">
        <v>69</v>
      </c>
      <c r="AA306" s="113">
        <f t="shared" ref="AA306:AA308" si="374">$G$1</f>
        <v>0.00002618254545</v>
      </c>
      <c r="AB306" s="3" t="s">
        <v>69</v>
      </c>
      <c r="AC306" s="113">
        <f t="shared" ref="AC306:AC308" si="375">$G$1</f>
        <v>0.00002618254545</v>
      </c>
    </row>
    <row r="307">
      <c r="A307" s="3"/>
      <c r="B307" s="3" t="s">
        <v>72</v>
      </c>
      <c r="C307" s="112">
        <f>$G$1*((G307-G306)/G306)</f>
        <v>0.0006021985455</v>
      </c>
      <c r="D307" s="3" t="s">
        <v>72</v>
      </c>
      <c r="E307" s="113">
        <f t="shared" si="365"/>
        <v>0.00002618254545</v>
      </c>
      <c r="F307" s="3" t="s">
        <v>73</v>
      </c>
      <c r="G307" s="16">
        <f>200-I306</f>
        <v>48</v>
      </c>
      <c r="H307" s="3" t="s">
        <v>125</v>
      </c>
      <c r="I307" s="125">
        <v>567.0</v>
      </c>
      <c r="J307" s="3" t="s">
        <v>72</v>
      </c>
      <c r="K307" s="113">
        <f t="shared" si="366"/>
        <v>0.00002618254545</v>
      </c>
      <c r="L307" s="3" t="s">
        <v>72</v>
      </c>
      <c r="M307" s="113">
        <f t="shared" si="367"/>
        <v>0.00002618254545</v>
      </c>
      <c r="N307" s="3" t="s">
        <v>72</v>
      </c>
      <c r="O307" s="113">
        <f t="shared" si="368"/>
        <v>0.00002618254545</v>
      </c>
      <c r="P307" s="3" t="s">
        <v>72</v>
      </c>
      <c r="Q307" s="113">
        <f t="shared" si="369"/>
        <v>0.00002618254545</v>
      </c>
      <c r="R307" s="3" t="s">
        <v>72</v>
      </c>
      <c r="S307" s="113">
        <f t="shared" si="370"/>
        <v>0.00002618254545</v>
      </c>
      <c r="T307" s="3" t="s">
        <v>72</v>
      </c>
      <c r="U307" s="113">
        <f t="shared" si="371"/>
        <v>0.00002618254545</v>
      </c>
      <c r="V307" s="3" t="s">
        <v>72</v>
      </c>
      <c r="W307" s="113">
        <f t="shared" si="372"/>
        <v>0.00002618254545</v>
      </c>
      <c r="X307" s="3" t="s">
        <v>72</v>
      </c>
      <c r="Y307" s="113">
        <f t="shared" si="373"/>
        <v>0.00002618254545</v>
      </c>
      <c r="Z307" s="3" t="s">
        <v>72</v>
      </c>
      <c r="AA307" s="113">
        <f t="shared" si="374"/>
        <v>0.00002618254545</v>
      </c>
      <c r="AB307" s="3" t="s">
        <v>72</v>
      </c>
      <c r="AC307" s="113">
        <f t="shared" si="375"/>
        <v>0.00002618254545</v>
      </c>
    </row>
    <row r="308">
      <c r="A308" s="3"/>
      <c r="B308" s="3" t="s">
        <v>74</v>
      </c>
      <c r="C308" s="112">
        <f>$G$1*((G307-G306)/G306)</f>
        <v>0.0006021985455</v>
      </c>
      <c r="D308" s="3" t="s">
        <v>74</v>
      </c>
      <c r="E308" s="113">
        <f t="shared" si="365"/>
        <v>0.00002618254545</v>
      </c>
      <c r="F308" s="3"/>
      <c r="G308" s="3"/>
      <c r="H308" s="3" t="s">
        <v>126</v>
      </c>
      <c r="I308" s="60">
        <f>C304-(sum(C302:C303)*I307)</f>
        <v>-0.0004823319273</v>
      </c>
      <c r="J308" s="3" t="s">
        <v>74</v>
      </c>
      <c r="K308" s="113">
        <f t="shared" si="366"/>
        <v>0.00002618254545</v>
      </c>
      <c r="L308" s="3" t="s">
        <v>74</v>
      </c>
      <c r="M308" s="113">
        <f t="shared" si="367"/>
        <v>0.00002618254545</v>
      </c>
      <c r="N308" s="3" t="s">
        <v>74</v>
      </c>
      <c r="O308" s="113">
        <f t="shared" si="368"/>
        <v>0.00002618254545</v>
      </c>
      <c r="P308" s="3" t="s">
        <v>74</v>
      </c>
      <c r="Q308" s="113">
        <f t="shared" si="369"/>
        <v>0.00002618254545</v>
      </c>
      <c r="R308" s="3" t="s">
        <v>74</v>
      </c>
      <c r="S308" s="113">
        <f t="shared" si="370"/>
        <v>0.00002618254545</v>
      </c>
      <c r="T308" s="3" t="s">
        <v>74</v>
      </c>
      <c r="U308" s="113">
        <f t="shared" si="371"/>
        <v>0.00002618254545</v>
      </c>
      <c r="V308" s="3" t="s">
        <v>74</v>
      </c>
      <c r="W308" s="113">
        <f t="shared" si="372"/>
        <v>0.00002618254545</v>
      </c>
      <c r="X308" s="3" t="s">
        <v>74</v>
      </c>
      <c r="Y308" s="113">
        <f t="shared" si="373"/>
        <v>0.00002618254545</v>
      </c>
      <c r="Z308" s="3" t="s">
        <v>74</v>
      </c>
      <c r="AA308" s="113">
        <f t="shared" si="374"/>
        <v>0.00002618254545</v>
      </c>
      <c r="AB308" s="3" t="s">
        <v>74</v>
      </c>
      <c r="AC308" s="113">
        <f t="shared" si="375"/>
        <v>0.00002618254545</v>
      </c>
    </row>
    <row r="309">
      <c r="A309" s="3"/>
      <c r="B309" s="61" t="s">
        <v>77</v>
      </c>
      <c r="C309" s="115">
        <f>(E304-(E302*I307))-sum(C306:C308)</f>
        <v>0.3709228735</v>
      </c>
      <c r="D309" s="61" t="s">
        <v>77</v>
      </c>
      <c r="E309" s="109">
        <f>E304-(sum(E302*I307))-sum(E306:E308)</f>
        <v>0.3720901949</v>
      </c>
      <c r="F309" s="53" t="s">
        <v>95</v>
      </c>
      <c r="G309" s="80">
        <f>ROUND(G307/G306,0)</f>
        <v>24</v>
      </c>
      <c r="H309" s="3"/>
      <c r="I309" s="3"/>
      <c r="J309" s="61" t="s">
        <v>77</v>
      </c>
      <c r="K309" s="109">
        <f>K301-(K302*$I307)-sum(K306:K308)</f>
        <v>0.3712029115</v>
      </c>
      <c r="L309" s="61" t="s">
        <v>77</v>
      </c>
      <c r="M309" s="109">
        <f>M301-(M302*$I307)-sum(M306:M308)</f>
        <v>0.3711950567</v>
      </c>
      <c r="N309" s="61" t="s">
        <v>77</v>
      </c>
      <c r="O309" s="109">
        <f>O301-(O302*$I307)-sum(O306:O308)</f>
        <v>0.371187202</v>
      </c>
      <c r="P309" s="61" t="s">
        <v>77</v>
      </c>
      <c r="Q309" s="109">
        <f>Q301-(Q302*$I307)-sum(Q306:Q308)</f>
        <v>0.3711793472</v>
      </c>
      <c r="R309" s="61" t="s">
        <v>77</v>
      </c>
      <c r="S309" s="109">
        <f>S301-(S302*$I307)-sum(S306:S308)</f>
        <v>0.371171486</v>
      </c>
      <c r="T309" s="61" t="s">
        <v>77</v>
      </c>
      <c r="U309" s="109">
        <f>U301-(U302*$I307)-sum(U306:U308)</f>
        <v>0.3711636313</v>
      </c>
      <c r="V309" s="61" t="s">
        <v>77</v>
      </c>
      <c r="W309" s="109">
        <f>W301-(W302*$I307)-sum(W306:W308)</f>
        <v>0.3711557765</v>
      </c>
      <c r="X309" s="61" t="s">
        <v>77</v>
      </c>
      <c r="Y309" s="109">
        <f>Y301-(Y302*$I307)-sum(Y306:Y308)</f>
        <v>0.3711479217</v>
      </c>
      <c r="Z309" s="61" t="s">
        <v>77</v>
      </c>
      <c r="AA309" s="109">
        <f>AA301-(AA302*$I307)-sum(AA306:AA308)</f>
        <v>0.3692149866</v>
      </c>
      <c r="AB309" s="61" t="s">
        <v>77</v>
      </c>
      <c r="AC309" s="109">
        <f>AC301-(AC302*$I307)-sum(AC306:AC308)</f>
        <v>0.3713831446</v>
      </c>
    </row>
    <row r="310">
      <c r="A310" s="49">
        <f>I307+A302</f>
        <v>23828</v>
      </c>
      <c r="B310" s="3" t="s">
        <v>80</v>
      </c>
      <c r="C310" s="112">
        <f>$G$1*((G307-G306)/G306)</f>
        <v>0.0006021985455</v>
      </c>
      <c r="D310" s="3" t="s">
        <v>115</v>
      </c>
      <c r="E310" s="112">
        <f>$G$1</f>
        <v>0.00002618254545</v>
      </c>
      <c r="F310" s="3"/>
      <c r="G310" s="3"/>
      <c r="H310" s="3"/>
      <c r="I310" s="3"/>
      <c r="J310" s="3" t="s">
        <v>115</v>
      </c>
      <c r="K310" s="112">
        <f>$G$1</f>
        <v>0.00002618254545</v>
      </c>
      <c r="L310" s="3" t="s">
        <v>115</v>
      </c>
      <c r="M310" s="112">
        <f>$G$1</f>
        <v>0.00002618254545</v>
      </c>
      <c r="N310" s="3" t="s">
        <v>115</v>
      </c>
      <c r="O310" s="112">
        <f>$G$1</f>
        <v>0.00002618254545</v>
      </c>
      <c r="P310" s="3" t="s">
        <v>115</v>
      </c>
      <c r="Q310" s="112">
        <f>$G$1</f>
        <v>0.00002618254545</v>
      </c>
      <c r="R310" s="3" t="s">
        <v>115</v>
      </c>
      <c r="S310" s="112">
        <f>$G$1</f>
        <v>0.00002618254545</v>
      </c>
      <c r="T310" s="3" t="s">
        <v>115</v>
      </c>
      <c r="U310" s="112">
        <f>$G$1</f>
        <v>0.00002618254545</v>
      </c>
      <c r="V310" s="3" t="s">
        <v>115</v>
      </c>
      <c r="W310" s="112">
        <f>$G$1</f>
        <v>0.00002618254545</v>
      </c>
      <c r="X310" s="3" t="s">
        <v>115</v>
      </c>
      <c r="Y310" s="112">
        <f>$G$1</f>
        <v>0.00002618254545</v>
      </c>
      <c r="Z310" s="3" t="s">
        <v>115</v>
      </c>
      <c r="AA310" s="112">
        <f>$G$1</f>
        <v>0.00002618254545</v>
      </c>
      <c r="AB310" s="3" t="s">
        <v>115</v>
      </c>
      <c r="AC310" s="112">
        <f>$G$1</f>
        <v>0.00002618254545</v>
      </c>
    </row>
    <row r="311">
      <c r="A311" s="3"/>
      <c r="B311" s="3" t="s">
        <v>116</v>
      </c>
      <c r="C311" s="116">
        <f>$G$1*10+((128*5E-11)*(G309-1))</f>
        <v>0.0002619726545</v>
      </c>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row>
    <row r="312">
      <c r="A312" s="3"/>
      <c r="B312" s="61" t="s">
        <v>77</v>
      </c>
      <c r="C312" s="49">
        <f>C309-(sum(C310:C311))</f>
        <v>0.3700587023</v>
      </c>
      <c r="D312" s="61" t="s">
        <v>77</v>
      </c>
      <c r="E312" s="49">
        <f>E309-E310</f>
        <v>0.3720640124</v>
      </c>
      <c r="F312" s="3"/>
      <c r="G312" s="3"/>
      <c r="H312" s="3"/>
      <c r="I312" s="3"/>
      <c r="J312" s="61" t="s">
        <v>77</v>
      </c>
      <c r="K312" s="49">
        <f>K309-K310</f>
        <v>0.3711767289</v>
      </c>
      <c r="L312" s="61" t="s">
        <v>77</v>
      </c>
      <c r="M312" s="49">
        <f>M309-M310</f>
        <v>0.3711688742</v>
      </c>
      <c r="N312" s="61" t="s">
        <v>77</v>
      </c>
      <c r="O312" s="49">
        <f>O309-O310</f>
        <v>0.3711610194</v>
      </c>
      <c r="P312" s="61" t="s">
        <v>77</v>
      </c>
      <c r="Q312" s="49">
        <f>Q309-Q310</f>
        <v>0.3711531647</v>
      </c>
      <c r="R312" s="61" t="s">
        <v>77</v>
      </c>
      <c r="S312" s="49">
        <f>S309-S310</f>
        <v>0.3711453035</v>
      </c>
      <c r="T312" s="61" t="s">
        <v>77</v>
      </c>
      <c r="U312" s="49">
        <f>U309-U310</f>
        <v>0.3711374487</v>
      </c>
      <c r="V312" s="61" t="s">
        <v>77</v>
      </c>
      <c r="W312" s="49">
        <f>W309-W310</f>
        <v>0.371129594</v>
      </c>
      <c r="X312" s="61" t="s">
        <v>77</v>
      </c>
      <c r="Y312" s="49">
        <f>Y309-Y310</f>
        <v>0.3711217392</v>
      </c>
      <c r="Z312" s="61" t="s">
        <v>77</v>
      </c>
      <c r="AA312" s="49">
        <f>AA309-AA310</f>
        <v>0.3691888041</v>
      </c>
      <c r="AB312" s="61" t="s">
        <v>77</v>
      </c>
      <c r="AC312" s="49">
        <f>AC309-AC310</f>
        <v>0.371356962</v>
      </c>
    </row>
    <row r="313">
      <c r="A313" s="3"/>
      <c r="B313" s="3"/>
      <c r="C313" s="67"/>
      <c r="D313" s="3"/>
      <c r="E313" s="3"/>
      <c r="F313" s="53"/>
      <c r="G313" s="53"/>
      <c r="H313" s="3"/>
      <c r="I313" s="3"/>
      <c r="J313" s="61" t="s">
        <v>122</v>
      </c>
      <c r="K313" s="3"/>
      <c r="L313" s="61" t="s">
        <v>121</v>
      </c>
      <c r="M313" s="3"/>
      <c r="N313" s="61" t="s">
        <v>112</v>
      </c>
      <c r="O313" s="3"/>
      <c r="P313" s="61" t="s">
        <v>111</v>
      </c>
      <c r="Q313" s="3"/>
      <c r="R313" s="61" t="s">
        <v>110</v>
      </c>
      <c r="S313" s="3"/>
      <c r="T313" s="61" t="s">
        <v>109</v>
      </c>
      <c r="U313" s="3"/>
      <c r="V313" s="61" t="s">
        <v>108</v>
      </c>
      <c r="W313" s="3"/>
      <c r="X313" s="61" t="s">
        <v>107</v>
      </c>
      <c r="Y313" s="3"/>
      <c r="Z313" s="61" t="s">
        <v>105</v>
      </c>
      <c r="AA313" s="3"/>
      <c r="AB313" s="61" t="s">
        <v>84</v>
      </c>
      <c r="AC313" s="3"/>
    </row>
    <row r="314">
      <c r="A314" s="3"/>
      <c r="B314" s="3" t="s">
        <v>69</v>
      </c>
      <c r="C314" s="112">
        <f>0.000041472</f>
        <v>0.000041472</v>
      </c>
      <c r="D314" s="3" t="s">
        <v>69</v>
      </c>
      <c r="E314" s="113">
        <f t="shared" ref="E314:E316" si="376">$G$1</f>
        <v>0.00002618254545</v>
      </c>
      <c r="F314" s="3" t="s">
        <v>92</v>
      </c>
      <c r="G314" s="16">
        <f>ROUND(0.05*G315,0)</f>
        <v>2</v>
      </c>
      <c r="H314" s="3" t="s">
        <v>93</v>
      </c>
      <c r="I314" s="60">
        <f>I306+G306</f>
        <v>154</v>
      </c>
      <c r="J314" s="3" t="s">
        <v>69</v>
      </c>
      <c r="K314" s="113">
        <f t="shared" ref="K314:K316" si="377">$G$1</f>
        <v>0.00002618254545</v>
      </c>
      <c r="L314" s="3" t="s">
        <v>69</v>
      </c>
      <c r="M314" s="113">
        <f t="shared" ref="M314:M316" si="378">$G$1</f>
        <v>0.00002618254545</v>
      </c>
      <c r="N314" s="3" t="s">
        <v>69</v>
      </c>
      <c r="O314" s="113">
        <f t="shared" ref="O314:O316" si="379">$G$1</f>
        <v>0.00002618254545</v>
      </c>
      <c r="P314" s="3" t="s">
        <v>69</v>
      </c>
      <c r="Q314" s="113">
        <f t="shared" ref="Q314:Q316" si="380">$G$1</f>
        <v>0.00002618254545</v>
      </c>
      <c r="R314" s="3" t="s">
        <v>69</v>
      </c>
      <c r="S314" s="113">
        <f t="shared" ref="S314:S316" si="381">$G$1</f>
        <v>0.00002618254545</v>
      </c>
      <c r="T314" s="3" t="s">
        <v>69</v>
      </c>
      <c r="U314" s="113">
        <f t="shared" ref="U314:U316" si="382">$G$1</f>
        <v>0.00002618254545</v>
      </c>
      <c r="V314" s="3" t="s">
        <v>69</v>
      </c>
      <c r="W314" s="113">
        <f t="shared" ref="W314:W316" si="383">$G$1</f>
        <v>0.00002618254545</v>
      </c>
      <c r="X314" s="3" t="s">
        <v>69</v>
      </c>
      <c r="Y314" s="113">
        <f t="shared" ref="Y314:Y316" si="384">$G$1</f>
        <v>0.00002618254545</v>
      </c>
      <c r="Z314" s="3" t="s">
        <v>69</v>
      </c>
      <c r="AA314" s="113">
        <f t="shared" ref="AA314:AA316" si="385">$G$1</f>
        <v>0.00002618254545</v>
      </c>
      <c r="AB314" s="3" t="s">
        <v>69</v>
      </c>
      <c r="AC314" s="113">
        <f t="shared" ref="AC314:AC316" si="386">$G$1</f>
        <v>0.00002618254545</v>
      </c>
    </row>
    <row r="315">
      <c r="A315" s="3"/>
      <c r="B315" s="3" t="s">
        <v>72</v>
      </c>
      <c r="C315" s="112">
        <f>$G$1*((G315-G314)/G314)</f>
        <v>0.000576016</v>
      </c>
      <c r="D315" s="3" t="s">
        <v>72</v>
      </c>
      <c r="E315" s="113">
        <f t="shared" si="376"/>
        <v>0.00002618254545</v>
      </c>
      <c r="F315" s="3" t="s">
        <v>73</v>
      </c>
      <c r="G315" s="16">
        <f>200-I314</f>
        <v>46</v>
      </c>
      <c r="H315" s="3" t="s">
        <v>125</v>
      </c>
      <c r="I315" s="125">
        <v>429.0</v>
      </c>
      <c r="J315" s="3" t="s">
        <v>72</v>
      </c>
      <c r="K315" s="113">
        <f t="shared" si="377"/>
        <v>0.00002618254545</v>
      </c>
      <c r="L315" s="3" t="s">
        <v>72</v>
      </c>
      <c r="M315" s="113">
        <f t="shared" si="378"/>
        <v>0.00002618254545</v>
      </c>
      <c r="N315" s="3" t="s">
        <v>72</v>
      </c>
      <c r="O315" s="113">
        <f t="shared" si="379"/>
        <v>0.00002618254545</v>
      </c>
      <c r="P315" s="3" t="s">
        <v>72</v>
      </c>
      <c r="Q315" s="113">
        <f t="shared" si="380"/>
        <v>0.00002618254545</v>
      </c>
      <c r="R315" s="3" t="s">
        <v>72</v>
      </c>
      <c r="S315" s="113">
        <f t="shared" si="381"/>
        <v>0.00002618254545</v>
      </c>
      <c r="T315" s="3" t="s">
        <v>72</v>
      </c>
      <c r="U315" s="113">
        <f t="shared" si="382"/>
        <v>0.00002618254545</v>
      </c>
      <c r="V315" s="3" t="s">
        <v>72</v>
      </c>
      <c r="W315" s="113">
        <f t="shared" si="383"/>
        <v>0.00002618254545</v>
      </c>
      <c r="X315" s="3" t="s">
        <v>72</v>
      </c>
      <c r="Y315" s="113">
        <f t="shared" si="384"/>
        <v>0.00002618254545</v>
      </c>
      <c r="Z315" s="3" t="s">
        <v>72</v>
      </c>
      <c r="AA315" s="113">
        <f t="shared" si="385"/>
        <v>0.00002618254545</v>
      </c>
      <c r="AB315" s="3" t="s">
        <v>72</v>
      </c>
      <c r="AC315" s="113">
        <f t="shared" si="386"/>
        <v>0.00002618254545</v>
      </c>
    </row>
    <row r="316">
      <c r="A316" s="3"/>
      <c r="B316" s="3" t="s">
        <v>74</v>
      </c>
      <c r="C316" s="112">
        <f>$G$1*((G315-G314)/G314)</f>
        <v>0.000576016</v>
      </c>
      <c r="D316" s="3" t="s">
        <v>74</v>
      </c>
      <c r="E316" s="113">
        <f t="shared" si="376"/>
        <v>0.00002618254545</v>
      </c>
      <c r="F316" s="3"/>
      <c r="G316" s="3"/>
      <c r="H316" s="3" t="s">
        <v>126</v>
      </c>
      <c r="I316" s="60">
        <f>C312-(sum(C310:C311)*I315)</f>
        <v>-0.0006707425455</v>
      </c>
      <c r="J316" s="3" t="s">
        <v>74</v>
      </c>
      <c r="K316" s="113">
        <f t="shared" si="377"/>
        <v>0.00002618254545</v>
      </c>
      <c r="L316" s="3" t="s">
        <v>74</v>
      </c>
      <c r="M316" s="113">
        <f t="shared" si="378"/>
        <v>0.00002618254545</v>
      </c>
      <c r="N316" s="3" t="s">
        <v>74</v>
      </c>
      <c r="O316" s="113">
        <f t="shared" si="379"/>
        <v>0.00002618254545</v>
      </c>
      <c r="P316" s="3" t="s">
        <v>74</v>
      </c>
      <c r="Q316" s="113">
        <f t="shared" si="380"/>
        <v>0.00002618254545</v>
      </c>
      <c r="R316" s="3" t="s">
        <v>74</v>
      </c>
      <c r="S316" s="113">
        <f t="shared" si="381"/>
        <v>0.00002618254545</v>
      </c>
      <c r="T316" s="3" t="s">
        <v>74</v>
      </c>
      <c r="U316" s="113">
        <f t="shared" si="382"/>
        <v>0.00002618254545</v>
      </c>
      <c r="V316" s="3" t="s">
        <v>74</v>
      </c>
      <c r="W316" s="113">
        <f t="shared" si="383"/>
        <v>0.00002618254545</v>
      </c>
      <c r="X316" s="3" t="s">
        <v>74</v>
      </c>
      <c r="Y316" s="113">
        <f t="shared" si="384"/>
        <v>0.00002618254545</v>
      </c>
      <c r="Z316" s="3" t="s">
        <v>74</v>
      </c>
      <c r="AA316" s="113">
        <f t="shared" si="385"/>
        <v>0.00002618254545</v>
      </c>
      <c r="AB316" s="3" t="s">
        <v>74</v>
      </c>
      <c r="AC316" s="113">
        <f t="shared" si="386"/>
        <v>0.00002618254545</v>
      </c>
    </row>
    <row r="317">
      <c r="A317" s="3"/>
      <c r="B317" s="61" t="s">
        <v>77</v>
      </c>
      <c r="C317" s="115">
        <f>(E312-(E310*I315))-sum(C314:C316)</f>
        <v>0.3596381964</v>
      </c>
      <c r="D317" s="61" t="s">
        <v>77</v>
      </c>
      <c r="E317" s="109">
        <f>E312-(sum(E310*I315))-sum(E314:E316)</f>
        <v>0.3607531527</v>
      </c>
      <c r="F317" s="53" t="s">
        <v>95</v>
      </c>
      <c r="G317" s="80">
        <f>ROUND(G315/G314,0)</f>
        <v>23</v>
      </c>
      <c r="H317" s="3"/>
      <c r="I317" s="3"/>
      <c r="J317" s="61" t="s">
        <v>77</v>
      </c>
      <c r="K317" s="109">
        <f>K309-(K310*$I315)-sum(K314:K316)</f>
        <v>0.3598920519</v>
      </c>
      <c r="L317" s="61" t="s">
        <v>77</v>
      </c>
      <c r="M317" s="109">
        <f>M309-(M310*$I315)-sum(M314:M316)</f>
        <v>0.3598841971</v>
      </c>
      <c r="N317" s="61" t="s">
        <v>77</v>
      </c>
      <c r="O317" s="109">
        <f>O309-(O310*$I315)-sum(O314:O316)</f>
        <v>0.3598763423</v>
      </c>
      <c r="P317" s="61" t="s">
        <v>77</v>
      </c>
      <c r="Q317" s="109">
        <f>Q309-(Q310*$I315)-sum(Q314:Q316)</f>
        <v>0.3598684876</v>
      </c>
      <c r="R317" s="61" t="s">
        <v>77</v>
      </c>
      <c r="S317" s="109">
        <f>S309-(S310*$I315)-sum(S314:S316)</f>
        <v>0.3598606264</v>
      </c>
      <c r="T317" s="61" t="s">
        <v>77</v>
      </c>
      <c r="U317" s="109">
        <f>U309-(U310*$I315)-sum(U314:U316)</f>
        <v>0.3598527716</v>
      </c>
      <c r="V317" s="61" t="s">
        <v>77</v>
      </c>
      <c r="W317" s="109">
        <f>W309-(W310*$I315)-sum(W314:W316)</f>
        <v>0.3598449169</v>
      </c>
      <c r="X317" s="61" t="s">
        <v>77</v>
      </c>
      <c r="Y317" s="109">
        <f>Y309-(Y310*$I315)-sum(Y314:Y316)</f>
        <v>0.3598370621</v>
      </c>
      <c r="Z317" s="61" t="s">
        <v>77</v>
      </c>
      <c r="AA317" s="109">
        <f>AA309-(AA310*$I315)-sum(AA314:AA316)</f>
        <v>0.357904127</v>
      </c>
      <c r="AB317" s="61" t="s">
        <v>77</v>
      </c>
      <c r="AC317" s="109">
        <f>AC309-(AC310*$I315)-sum(AC314:AC316)</f>
        <v>0.3600722849</v>
      </c>
    </row>
    <row r="318">
      <c r="A318" s="49">
        <f>I315+A310</f>
        <v>24257</v>
      </c>
      <c r="B318" s="3" t="s">
        <v>80</v>
      </c>
      <c r="C318" s="112">
        <f>$G$1*((G315-G314)/G314)</f>
        <v>0.000576016</v>
      </c>
      <c r="D318" s="3" t="s">
        <v>115</v>
      </c>
      <c r="E318" s="112">
        <f>$G$1</f>
        <v>0.00002618254545</v>
      </c>
      <c r="F318" s="3"/>
      <c r="G318" s="3"/>
      <c r="H318" s="3"/>
      <c r="I318" s="3"/>
      <c r="J318" s="3" t="s">
        <v>115</v>
      </c>
      <c r="K318" s="112">
        <f>$G$1</f>
        <v>0.00002618254545</v>
      </c>
      <c r="L318" s="3" t="s">
        <v>115</v>
      </c>
      <c r="M318" s="112">
        <f>$G$1</f>
        <v>0.00002618254545</v>
      </c>
      <c r="N318" s="3" t="s">
        <v>115</v>
      </c>
      <c r="O318" s="112">
        <f>$G$1</f>
        <v>0.00002618254545</v>
      </c>
      <c r="P318" s="3" t="s">
        <v>115</v>
      </c>
      <c r="Q318" s="112">
        <f>$G$1</f>
        <v>0.00002618254545</v>
      </c>
      <c r="R318" s="3" t="s">
        <v>115</v>
      </c>
      <c r="S318" s="112">
        <f>$G$1</f>
        <v>0.00002618254545</v>
      </c>
      <c r="T318" s="3" t="s">
        <v>115</v>
      </c>
      <c r="U318" s="112">
        <f>$G$1</f>
        <v>0.00002618254545</v>
      </c>
      <c r="V318" s="3" t="s">
        <v>115</v>
      </c>
      <c r="W318" s="112">
        <f>$G$1</f>
        <v>0.00002618254545</v>
      </c>
      <c r="X318" s="3" t="s">
        <v>115</v>
      </c>
      <c r="Y318" s="112">
        <f>$G$1</f>
        <v>0.00002618254545</v>
      </c>
      <c r="Z318" s="3" t="s">
        <v>115</v>
      </c>
      <c r="AA318" s="112">
        <f>$G$1</f>
        <v>0.00002618254545</v>
      </c>
      <c r="AB318" s="3" t="s">
        <v>115</v>
      </c>
      <c r="AC318" s="112">
        <f>$G$1</f>
        <v>0.00002618254545</v>
      </c>
    </row>
    <row r="319">
      <c r="A319" s="3"/>
      <c r="B319" s="3" t="s">
        <v>116</v>
      </c>
      <c r="C319" s="116">
        <f>$G$1*10+((128*5E-11)*(G317-1))</f>
        <v>0.0002619662545</v>
      </c>
      <c r="D319" s="3"/>
      <c r="E319" s="3"/>
      <c r="F319" s="3"/>
      <c r="G319" s="3"/>
      <c r="H319" s="3"/>
      <c r="I319" s="3"/>
      <c r="J319" s="3"/>
      <c r="K319" s="3"/>
      <c r="L319" s="3"/>
      <c r="M319" s="3"/>
      <c r="N319" s="3"/>
      <c r="O319" s="3"/>
      <c r="P319" s="3"/>
      <c r="Q319" s="3"/>
      <c r="R319" s="3"/>
      <c r="S319" s="3"/>
      <c r="T319" s="3"/>
      <c r="U319" s="3"/>
      <c r="V319" s="3"/>
      <c r="W319" s="3"/>
      <c r="X319" s="3"/>
      <c r="Y319" s="3"/>
      <c r="Z319" s="3"/>
      <c r="AA319" s="3"/>
      <c r="AB319" s="3"/>
      <c r="AC319" s="3"/>
    </row>
    <row r="320">
      <c r="A320" s="3"/>
      <c r="B320" s="61" t="s">
        <v>77</v>
      </c>
      <c r="C320" s="49">
        <f>C317-(sum(C318:C319))</f>
        <v>0.3588002141</v>
      </c>
      <c r="D320" s="61" t="s">
        <v>77</v>
      </c>
      <c r="E320" s="49">
        <f>E317-E318</f>
        <v>0.3607269702</v>
      </c>
      <c r="F320" s="3"/>
      <c r="G320" s="3"/>
      <c r="H320" s="3"/>
      <c r="I320" s="3"/>
      <c r="J320" s="61" t="s">
        <v>77</v>
      </c>
      <c r="K320" s="49">
        <f>K317-K318</f>
        <v>0.3598658693</v>
      </c>
      <c r="L320" s="61" t="s">
        <v>77</v>
      </c>
      <c r="M320" s="49">
        <f>M317-M318</f>
        <v>0.3598580145</v>
      </c>
      <c r="N320" s="61" t="s">
        <v>77</v>
      </c>
      <c r="O320" s="49">
        <f>O317-O318</f>
        <v>0.3598501598</v>
      </c>
      <c r="P320" s="61" t="s">
        <v>77</v>
      </c>
      <c r="Q320" s="49">
        <f>Q317-Q318</f>
        <v>0.359842305</v>
      </c>
      <c r="R320" s="61" t="s">
        <v>77</v>
      </c>
      <c r="S320" s="49">
        <f>S317-S318</f>
        <v>0.3598344439</v>
      </c>
      <c r="T320" s="61" t="s">
        <v>77</v>
      </c>
      <c r="U320" s="49">
        <f>U317-U318</f>
        <v>0.3598265891</v>
      </c>
      <c r="V320" s="61" t="s">
        <v>77</v>
      </c>
      <c r="W320" s="49">
        <f>W317-W318</f>
        <v>0.3598187343</v>
      </c>
      <c r="X320" s="61" t="s">
        <v>77</v>
      </c>
      <c r="Y320" s="49">
        <f>Y317-Y318</f>
        <v>0.3598108796</v>
      </c>
      <c r="Z320" s="61" t="s">
        <v>77</v>
      </c>
      <c r="AA320" s="49">
        <f>AA317-AA318</f>
        <v>0.3578779444</v>
      </c>
      <c r="AB320" s="61" t="s">
        <v>77</v>
      </c>
      <c r="AC320" s="49">
        <f>AC317-AC318</f>
        <v>0.3600461024</v>
      </c>
    </row>
    <row r="321">
      <c r="A321" s="3"/>
      <c r="B321" s="3"/>
      <c r="C321" s="67"/>
      <c r="D321" s="3"/>
      <c r="E321" s="3"/>
      <c r="F321" s="53"/>
      <c r="G321" s="53"/>
      <c r="H321" s="3"/>
      <c r="I321" s="3"/>
      <c r="J321" s="61" t="s">
        <v>122</v>
      </c>
      <c r="K321" s="3"/>
      <c r="L321" s="61" t="s">
        <v>121</v>
      </c>
      <c r="M321" s="3"/>
      <c r="N321" s="61" t="s">
        <v>112</v>
      </c>
      <c r="O321" s="3"/>
      <c r="P321" s="61" t="s">
        <v>111</v>
      </c>
      <c r="Q321" s="3"/>
      <c r="R321" s="61" t="s">
        <v>110</v>
      </c>
      <c r="S321" s="3"/>
      <c r="T321" s="61" t="s">
        <v>109</v>
      </c>
      <c r="U321" s="3"/>
      <c r="V321" s="61" t="s">
        <v>108</v>
      </c>
      <c r="W321" s="3"/>
      <c r="X321" s="61" t="s">
        <v>107</v>
      </c>
      <c r="Y321" s="3"/>
      <c r="Z321" s="61" t="s">
        <v>105</v>
      </c>
      <c r="AA321" s="3"/>
      <c r="AB321" s="61" t="s">
        <v>84</v>
      </c>
      <c r="AC321" s="3"/>
    </row>
    <row r="322">
      <c r="A322" s="3"/>
      <c r="B322" s="3" t="s">
        <v>69</v>
      </c>
      <c r="C322" s="112">
        <f>0.000041472</f>
        <v>0.000041472</v>
      </c>
      <c r="D322" s="3" t="s">
        <v>69</v>
      </c>
      <c r="E322" s="113">
        <f t="shared" ref="E322:E324" si="387">$G$1</f>
        <v>0.00002618254545</v>
      </c>
      <c r="F322" s="3" t="s">
        <v>92</v>
      </c>
      <c r="G322" s="16">
        <f>ROUND(0.05*G323,0)</f>
        <v>2</v>
      </c>
      <c r="H322" s="3" t="s">
        <v>93</v>
      </c>
      <c r="I322" s="60">
        <f>I314+G314</f>
        <v>156</v>
      </c>
      <c r="J322" s="3" t="s">
        <v>69</v>
      </c>
      <c r="K322" s="113">
        <f t="shared" ref="K322:K324" si="388">$G$1</f>
        <v>0.00002618254545</v>
      </c>
      <c r="L322" s="3" t="s">
        <v>69</v>
      </c>
      <c r="M322" s="113">
        <f t="shared" ref="M322:M324" si="389">$G$1</f>
        <v>0.00002618254545</v>
      </c>
      <c r="N322" s="3" t="s">
        <v>69</v>
      </c>
      <c r="O322" s="113">
        <f t="shared" ref="O322:O324" si="390">$G$1</f>
        <v>0.00002618254545</v>
      </c>
      <c r="P322" s="3" t="s">
        <v>69</v>
      </c>
      <c r="Q322" s="113">
        <f t="shared" ref="Q322:Q324" si="391">$G$1</f>
        <v>0.00002618254545</v>
      </c>
      <c r="R322" s="3" t="s">
        <v>69</v>
      </c>
      <c r="S322" s="113">
        <f t="shared" ref="S322:S324" si="392">$G$1</f>
        <v>0.00002618254545</v>
      </c>
      <c r="T322" s="3" t="s">
        <v>69</v>
      </c>
      <c r="U322" s="113">
        <f t="shared" ref="U322:U324" si="393">$G$1</f>
        <v>0.00002618254545</v>
      </c>
      <c r="V322" s="3" t="s">
        <v>69</v>
      </c>
      <c r="W322" s="113">
        <f t="shared" ref="W322:W324" si="394">$G$1</f>
        <v>0.00002618254545</v>
      </c>
      <c r="X322" s="3" t="s">
        <v>69</v>
      </c>
      <c r="Y322" s="113">
        <f t="shared" ref="Y322:Y324" si="395">$G$1</f>
        <v>0.00002618254545</v>
      </c>
      <c r="Z322" s="3" t="s">
        <v>69</v>
      </c>
      <c r="AA322" s="113">
        <f t="shared" ref="AA322:AA324" si="396">$G$1</f>
        <v>0.00002618254545</v>
      </c>
      <c r="AB322" s="3" t="s">
        <v>69</v>
      </c>
      <c r="AC322" s="113">
        <f t="shared" ref="AC322:AC324" si="397">$G$1</f>
        <v>0.00002618254545</v>
      </c>
    </row>
    <row r="323">
      <c r="A323" s="3"/>
      <c r="B323" s="3" t="s">
        <v>72</v>
      </c>
      <c r="C323" s="112">
        <f>$G$1*((G323-G322)/G322)</f>
        <v>0.0005498334545</v>
      </c>
      <c r="D323" s="3" t="s">
        <v>72</v>
      </c>
      <c r="E323" s="113">
        <f t="shared" si="387"/>
        <v>0.00002618254545</v>
      </c>
      <c r="F323" s="3" t="s">
        <v>73</v>
      </c>
      <c r="G323" s="16">
        <f>200-I322</f>
        <v>44</v>
      </c>
      <c r="H323" s="3" t="s">
        <v>125</v>
      </c>
      <c r="I323" s="125">
        <v>429.0</v>
      </c>
      <c r="J323" s="3" t="s">
        <v>72</v>
      </c>
      <c r="K323" s="113">
        <f t="shared" si="388"/>
        <v>0.00002618254545</v>
      </c>
      <c r="L323" s="3" t="s">
        <v>72</v>
      </c>
      <c r="M323" s="113">
        <f t="shared" si="389"/>
        <v>0.00002618254545</v>
      </c>
      <c r="N323" s="3" t="s">
        <v>72</v>
      </c>
      <c r="O323" s="113">
        <f t="shared" si="390"/>
        <v>0.00002618254545</v>
      </c>
      <c r="P323" s="3" t="s">
        <v>72</v>
      </c>
      <c r="Q323" s="113">
        <f t="shared" si="391"/>
        <v>0.00002618254545</v>
      </c>
      <c r="R323" s="3" t="s">
        <v>72</v>
      </c>
      <c r="S323" s="113">
        <f t="shared" si="392"/>
        <v>0.00002618254545</v>
      </c>
      <c r="T323" s="3" t="s">
        <v>72</v>
      </c>
      <c r="U323" s="113">
        <f t="shared" si="393"/>
        <v>0.00002618254545</v>
      </c>
      <c r="V323" s="3" t="s">
        <v>72</v>
      </c>
      <c r="W323" s="113">
        <f t="shared" si="394"/>
        <v>0.00002618254545</v>
      </c>
      <c r="X323" s="3" t="s">
        <v>72</v>
      </c>
      <c r="Y323" s="113">
        <f t="shared" si="395"/>
        <v>0.00002618254545</v>
      </c>
      <c r="Z323" s="3" t="s">
        <v>72</v>
      </c>
      <c r="AA323" s="113">
        <f t="shared" si="396"/>
        <v>0.00002618254545</v>
      </c>
      <c r="AB323" s="3" t="s">
        <v>72</v>
      </c>
      <c r="AC323" s="113">
        <f t="shared" si="397"/>
        <v>0.00002618254545</v>
      </c>
    </row>
    <row r="324">
      <c r="A324" s="3"/>
      <c r="B324" s="3" t="s">
        <v>74</v>
      </c>
      <c r="C324" s="112">
        <f>$G$1*((G323-G322)/G322)</f>
        <v>0.0005498334545</v>
      </c>
      <c r="D324" s="3" t="s">
        <v>74</v>
      </c>
      <c r="E324" s="113">
        <f t="shared" si="387"/>
        <v>0.00002618254545</v>
      </c>
      <c r="F324" s="3"/>
      <c r="G324" s="3"/>
      <c r="H324" s="3" t="s">
        <v>126</v>
      </c>
      <c r="I324" s="60">
        <f>C320-(sum(C318:C319)*I323)</f>
        <v>-0.0006941730909</v>
      </c>
      <c r="J324" s="3" t="s">
        <v>74</v>
      </c>
      <c r="K324" s="113">
        <f t="shared" si="388"/>
        <v>0.00002618254545</v>
      </c>
      <c r="L324" s="3" t="s">
        <v>74</v>
      </c>
      <c r="M324" s="113">
        <f t="shared" si="389"/>
        <v>0.00002618254545</v>
      </c>
      <c r="N324" s="3" t="s">
        <v>74</v>
      </c>
      <c r="O324" s="113">
        <f t="shared" si="390"/>
        <v>0.00002618254545</v>
      </c>
      <c r="P324" s="3" t="s">
        <v>74</v>
      </c>
      <c r="Q324" s="113">
        <f t="shared" si="391"/>
        <v>0.00002618254545</v>
      </c>
      <c r="R324" s="3" t="s">
        <v>74</v>
      </c>
      <c r="S324" s="113">
        <f t="shared" si="392"/>
        <v>0.00002618254545</v>
      </c>
      <c r="T324" s="3" t="s">
        <v>74</v>
      </c>
      <c r="U324" s="113">
        <f t="shared" si="393"/>
        <v>0.00002618254545</v>
      </c>
      <c r="V324" s="3" t="s">
        <v>74</v>
      </c>
      <c r="W324" s="113">
        <f t="shared" si="394"/>
        <v>0.00002618254545</v>
      </c>
      <c r="X324" s="3" t="s">
        <v>74</v>
      </c>
      <c r="Y324" s="113">
        <f t="shared" si="395"/>
        <v>0.00002618254545</v>
      </c>
      <c r="Z324" s="3" t="s">
        <v>74</v>
      </c>
      <c r="AA324" s="113">
        <f t="shared" si="396"/>
        <v>0.00002618254545</v>
      </c>
      <c r="AB324" s="3" t="s">
        <v>74</v>
      </c>
      <c r="AC324" s="113">
        <f t="shared" si="397"/>
        <v>0.00002618254545</v>
      </c>
    </row>
    <row r="325">
      <c r="A325" s="3"/>
      <c r="B325" s="61" t="s">
        <v>77</v>
      </c>
      <c r="C325" s="115">
        <f>(E320-(E318*I323))-sum(C322:C324)</f>
        <v>0.3483535193</v>
      </c>
      <c r="D325" s="61" t="s">
        <v>77</v>
      </c>
      <c r="E325" s="109">
        <f>E320-(sum(E318*I323))-sum(E322:E324)</f>
        <v>0.3494161105</v>
      </c>
      <c r="F325" s="53" t="s">
        <v>95</v>
      </c>
      <c r="G325" s="80">
        <f>ROUND(G323/G322,0)</f>
        <v>22</v>
      </c>
      <c r="H325" s="3"/>
      <c r="I325" s="3"/>
      <c r="J325" s="61" t="s">
        <v>77</v>
      </c>
      <c r="K325" s="109">
        <f>K317-(K318*$I323)-sum(K322:K324)</f>
        <v>0.3485811922</v>
      </c>
      <c r="L325" s="61" t="s">
        <v>77</v>
      </c>
      <c r="M325" s="109">
        <f>M317-(M318*$I323)-sum(M322:M324)</f>
        <v>0.3485733375</v>
      </c>
      <c r="N325" s="61" t="s">
        <v>77</v>
      </c>
      <c r="O325" s="109">
        <f>O317-(O318*$I323)-sum(O322:O324)</f>
        <v>0.3485654827</v>
      </c>
      <c r="P325" s="61" t="s">
        <v>77</v>
      </c>
      <c r="Q325" s="109">
        <f>Q317-(Q318*$I323)-sum(Q322:Q324)</f>
        <v>0.3485576279</v>
      </c>
      <c r="R325" s="61" t="s">
        <v>77</v>
      </c>
      <c r="S325" s="109">
        <f>S317-(S318*$I323)-sum(S322:S324)</f>
        <v>0.3485497668</v>
      </c>
      <c r="T325" s="61" t="s">
        <v>77</v>
      </c>
      <c r="U325" s="109">
        <f>U317-(U318*$I323)-sum(U322:U324)</f>
        <v>0.348541912</v>
      </c>
      <c r="V325" s="61" t="s">
        <v>77</v>
      </c>
      <c r="W325" s="109">
        <f>W317-(W318*$I323)-sum(W322:W324)</f>
        <v>0.3485340572</v>
      </c>
      <c r="X325" s="61" t="s">
        <v>77</v>
      </c>
      <c r="Y325" s="109">
        <f>Y317-(Y318*$I323)-sum(Y322:Y324)</f>
        <v>0.3485262025</v>
      </c>
      <c r="Z325" s="61" t="s">
        <v>77</v>
      </c>
      <c r="AA325" s="109">
        <f>AA317-(AA318*$I323)-sum(AA322:AA324)</f>
        <v>0.3465932673</v>
      </c>
      <c r="AB325" s="61" t="s">
        <v>77</v>
      </c>
      <c r="AC325" s="109">
        <f>AC317-(AC318*$I323)-sum(AC322:AC324)</f>
        <v>0.3487614253</v>
      </c>
    </row>
    <row r="326">
      <c r="A326" s="49">
        <f>I323+A318</f>
        <v>24686</v>
      </c>
      <c r="B326" s="3" t="s">
        <v>80</v>
      </c>
      <c r="C326" s="112">
        <f>$G$1*((G323-G322)/G322)</f>
        <v>0.0005498334545</v>
      </c>
      <c r="D326" s="3" t="s">
        <v>115</v>
      </c>
      <c r="E326" s="112">
        <f>$G$1</f>
        <v>0.00002618254545</v>
      </c>
      <c r="F326" s="3"/>
      <c r="G326" s="3"/>
      <c r="H326" s="3"/>
      <c r="I326" s="3"/>
      <c r="J326" s="3" t="s">
        <v>115</v>
      </c>
      <c r="K326" s="112">
        <f>$G$1</f>
        <v>0.00002618254545</v>
      </c>
      <c r="L326" s="3" t="s">
        <v>115</v>
      </c>
      <c r="M326" s="112">
        <f>$G$1</f>
        <v>0.00002618254545</v>
      </c>
      <c r="N326" s="3" t="s">
        <v>115</v>
      </c>
      <c r="O326" s="112">
        <f>$G$1</f>
        <v>0.00002618254545</v>
      </c>
      <c r="P326" s="3" t="s">
        <v>115</v>
      </c>
      <c r="Q326" s="112">
        <f>$G$1</f>
        <v>0.00002618254545</v>
      </c>
      <c r="R326" s="3" t="s">
        <v>115</v>
      </c>
      <c r="S326" s="112">
        <f>$G$1</f>
        <v>0.00002618254545</v>
      </c>
      <c r="T326" s="3" t="s">
        <v>115</v>
      </c>
      <c r="U326" s="112">
        <f>$G$1</f>
        <v>0.00002618254545</v>
      </c>
      <c r="V326" s="3" t="s">
        <v>115</v>
      </c>
      <c r="W326" s="112">
        <f>$G$1</f>
        <v>0.00002618254545</v>
      </c>
      <c r="X326" s="3" t="s">
        <v>115</v>
      </c>
      <c r="Y326" s="112">
        <f>$G$1</f>
        <v>0.00002618254545</v>
      </c>
      <c r="Z326" s="3" t="s">
        <v>115</v>
      </c>
      <c r="AA326" s="112">
        <f>$G$1</f>
        <v>0.00002618254545</v>
      </c>
      <c r="AB326" s="3" t="s">
        <v>115</v>
      </c>
      <c r="AC326" s="112">
        <f>$G$1</f>
        <v>0.00002618254545</v>
      </c>
    </row>
    <row r="327">
      <c r="A327" s="3"/>
      <c r="B327" s="3" t="s">
        <v>116</v>
      </c>
      <c r="C327" s="116">
        <f>$G$1*10+((128*5E-11)*(G325-1))</f>
        <v>0.0002619598545</v>
      </c>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row>
    <row r="328">
      <c r="A328" s="3"/>
      <c r="B328" s="61" t="s">
        <v>77</v>
      </c>
      <c r="C328" s="49">
        <f>C325-(sum(C326:C327))</f>
        <v>0.347541726</v>
      </c>
      <c r="D328" s="61" t="s">
        <v>77</v>
      </c>
      <c r="E328" s="49">
        <f>E325-E326</f>
        <v>0.349389928</v>
      </c>
      <c r="F328" s="3"/>
      <c r="G328" s="3"/>
      <c r="H328" s="3"/>
      <c r="I328" s="3"/>
      <c r="J328" s="61" t="s">
        <v>77</v>
      </c>
      <c r="K328" s="49">
        <f>K325-K326</f>
        <v>0.3485550097</v>
      </c>
      <c r="L328" s="61" t="s">
        <v>77</v>
      </c>
      <c r="M328" s="49">
        <f>M325-M326</f>
        <v>0.3485471549</v>
      </c>
      <c r="N328" s="61" t="s">
        <v>77</v>
      </c>
      <c r="O328" s="49">
        <f>O325-O326</f>
        <v>0.3485393001</v>
      </c>
      <c r="P328" s="61" t="s">
        <v>77</v>
      </c>
      <c r="Q328" s="49">
        <f>Q325-Q326</f>
        <v>0.3485314454</v>
      </c>
      <c r="R328" s="61" t="s">
        <v>77</v>
      </c>
      <c r="S328" s="49">
        <f>S325-S326</f>
        <v>0.3485235842</v>
      </c>
      <c r="T328" s="61" t="s">
        <v>77</v>
      </c>
      <c r="U328" s="49">
        <f>U325-U326</f>
        <v>0.3485157295</v>
      </c>
      <c r="V328" s="61" t="s">
        <v>77</v>
      </c>
      <c r="W328" s="49">
        <f>W325-W326</f>
        <v>0.3485078747</v>
      </c>
      <c r="X328" s="61" t="s">
        <v>77</v>
      </c>
      <c r="Y328" s="49">
        <f>Y325-Y326</f>
        <v>0.3485000199</v>
      </c>
      <c r="Z328" s="61" t="s">
        <v>77</v>
      </c>
      <c r="AA328" s="49">
        <f>AA325-AA326</f>
        <v>0.3465670848</v>
      </c>
      <c r="AB328" s="61" t="s">
        <v>77</v>
      </c>
      <c r="AC328" s="49">
        <f>AC325-AC326</f>
        <v>0.3487352428</v>
      </c>
    </row>
    <row r="329">
      <c r="A329" s="3"/>
      <c r="B329" s="3"/>
      <c r="C329" s="67"/>
      <c r="D329" s="3"/>
      <c r="E329" s="3"/>
      <c r="F329" s="53"/>
      <c r="G329" s="53"/>
      <c r="H329" s="3"/>
      <c r="I329" s="3"/>
      <c r="J329" s="61" t="s">
        <v>122</v>
      </c>
      <c r="K329" s="3"/>
      <c r="L329" s="61" t="s">
        <v>121</v>
      </c>
      <c r="M329" s="3"/>
      <c r="N329" s="61" t="s">
        <v>112</v>
      </c>
      <c r="O329" s="3"/>
      <c r="P329" s="61" t="s">
        <v>111</v>
      </c>
      <c r="Q329" s="3"/>
      <c r="R329" s="61" t="s">
        <v>110</v>
      </c>
      <c r="S329" s="3"/>
      <c r="T329" s="61" t="s">
        <v>109</v>
      </c>
      <c r="U329" s="3"/>
      <c r="V329" s="61" t="s">
        <v>108</v>
      </c>
      <c r="W329" s="3"/>
      <c r="X329" s="61" t="s">
        <v>107</v>
      </c>
      <c r="Y329" s="3"/>
      <c r="Z329" s="61" t="s">
        <v>105</v>
      </c>
      <c r="AA329" s="3"/>
      <c r="AB329" s="61" t="s">
        <v>84</v>
      </c>
      <c r="AC329" s="3"/>
    </row>
    <row r="330">
      <c r="A330" s="3"/>
      <c r="B330" s="3" t="s">
        <v>69</v>
      </c>
      <c r="C330" s="112">
        <f>0.000041472</f>
        <v>0.000041472</v>
      </c>
      <c r="D330" s="3" t="s">
        <v>69</v>
      </c>
      <c r="E330" s="113">
        <f t="shared" ref="E330:E332" si="398">$G$1</f>
        <v>0.00002618254545</v>
      </c>
      <c r="F330" s="3" t="s">
        <v>92</v>
      </c>
      <c r="G330" s="16">
        <f>ROUND(0.05*G331,0)</f>
        <v>2</v>
      </c>
      <c r="H330" s="3" t="s">
        <v>93</v>
      </c>
      <c r="I330" s="60">
        <f>I322+G322</f>
        <v>158</v>
      </c>
      <c r="J330" s="3" t="s">
        <v>69</v>
      </c>
      <c r="K330" s="113">
        <f t="shared" ref="K330:K332" si="399">$G$1</f>
        <v>0.00002618254545</v>
      </c>
      <c r="L330" s="3" t="s">
        <v>69</v>
      </c>
      <c r="M330" s="113">
        <f t="shared" ref="M330:M332" si="400">$G$1</f>
        <v>0.00002618254545</v>
      </c>
      <c r="N330" s="3" t="s">
        <v>69</v>
      </c>
      <c r="O330" s="113">
        <f t="shared" ref="O330:O332" si="401">$G$1</f>
        <v>0.00002618254545</v>
      </c>
      <c r="P330" s="3" t="s">
        <v>69</v>
      </c>
      <c r="Q330" s="113">
        <f t="shared" ref="Q330:Q332" si="402">$G$1</f>
        <v>0.00002618254545</v>
      </c>
      <c r="R330" s="3" t="s">
        <v>69</v>
      </c>
      <c r="S330" s="113">
        <f t="shared" ref="S330:S332" si="403">$G$1</f>
        <v>0.00002618254545</v>
      </c>
      <c r="T330" s="3" t="s">
        <v>69</v>
      </c>
      <c r="U330" s="113">
        <f t="shared" ref="U330:U332" si="404">$G$1</f>
        <v>0.00002618254545</v>
      </c>
      <c r="V330" s="3" t="s">
        <v>69</v>
      </c>
      <c r="W330" s="113">
        <f t="shared" ref="W330:W332" si="405">$G$1</f>
        <v>0.00002618254545</v>
      </c>
      <c r="X330" s="3" t="s">
        <v>69</v>
      </c>
      <c r="Y330" s="113">
        <f t="shared" ref="Y330:Y332" si="406">$G$1</f>
        <v>0.00002618254545</v>
      </c>
      <c r="Z330" s="3" t="s">
        <v>69</v>
      </c>
      <c r="AA330" s="113">
        <f t="shared" ref="AA330:AA332" si="407">$G$1</f>
        <v>0.00002618254545</v>
      </c>
      <c r="AB330" s="3" t="s">
        <v>69</v>
      </c>
      <c r="AC330" s="113">
        <f t="shared" ref="AC330:AC332" si="408">$G$1</f>
        <v>0.00002618254545</v>
      </c>
    </row>
    <row r="331">
      <c r="A331" s="3"/>
      <c r="B331" s="3" t="s">
        <v>72</v>
      </c>
      <c r="C331" s="112">
        <f>$G$1*((G331-G330)/G330)</f>
        <v>0.0005236509091</v>
      </c>
      <c r="D331" s="3" t="s">
        <v>72</v>
      </c>
      <c r="E331" s="113">
        <f t="shared" si="398"/>
        <v>0.00002618254545</v>
      </c>
      <c r="F331" s="3" t="s">
        <v>73</v>
      </c>
      <c r="G331" s="16">
        <f>200-I330</f>
        <v>42</v>
      </c>
      <c r="H331" s="3" t="s">
        <v>125</v>
      </c>
      <c r="I331" s="125">
        <v>429.0</v>
      </c>
      <c r="J331" s="3" t="s">
        <v>72</v>
      </c>
      <c r="K331" s="113">
        <f t="shared" si="399"/>
        <v>0.00002618254545</v>
      </c>
      <c r="L331" s="3" t="s">
        <v>72</v>
      </c>
      <c r="M331" s="113">
        <f t="shared" si="400"/>
        <v>0.00002618254545</v>
      </c>
      <c r="N331" s="3" t="s">
        <v>72</v>
      </c>
      <c r="O331" s="113">
        <f t="shared" si="401"/>
        <v>0.00002618254545</v>
      </c>
      <c r="P331" s="3" t="s">
        <v>72</v>
      </c>
      <c r="Q331" s="113">
        <f t="shared" si="402"/>
        <v>0.00002618254545</v>
      </c>
      <c r="R331" s="3" t="s">
        <v>72</v>
      </c>
      <c r="S331" s="113">
        <f t="shared" si="403"/>
        <v>0.00002618254545</v>
      </c>
      <c r="T331" s="3" t="s">
        <v>72</v>
      </c>
      <c r="U331" s="113">
        <f t="shared" si="404"/>
        <v>0.00002618254545</v>
      </c>
      <c r="V331" s="3" t="s">
        <v>72</v>
      </c>
      <c r="W331" s="113">
        <f t="shared" si="405"/>
        <v>0.00002618254545</v>
      </c>
      <c r="X331" s="3" t="s">
        <v>72</v>
      </c>
      <c r="Y331" s="113">
        <f t="shared" si="406"/>
        <v>0.00002618254545</v>
      </c>
      <c r="Z331" s="3" t="s">
        <v>72</v>
      </c>
      <c r="AA331" s="113">
        <f t="shared" si="407"/>
        <v>0.00002618254545</v>
      </c>
      <c r="AB331" s="3" t="s">
        <v>72</v>
      </c>
      <c r="AC331" s="113">
        <f t="shared" si="408"/>
        <v>0.00002618254545</v>
      </c>
    </row>
    <row r="332">
      <c r="A332" s="3"/>
      <c r="B332" s="3" t="s">
        <v>74</v>
      </c>
      <c r="C332" s="112">
        <f>$G$1*((G331-G330)/G330)</f>
        <v>0.0005236509091</v>
      </c>
      <c r="D332" s="3" t="s">
        <v>74</v>
      </c>
      <c r="E332" s="113">
        <f t="shared" si="398"/>
        <v>0.00002618254545</v>
      </c>
      <c r="F332" s="3"/>
      <c r="G332" s="3"/>
      <c r="H332" s="3" t="s">
        <v>126</v>
      </c>
      <c r="I332" s="60">
        <f>C328-(sum(C326:C327)*I331)</f>
        <v>-0.0007176036364</v>
      </c>
      <c r="J332" s="3" t="s">
        <v>74</v>
      </c>
      <c r="K332" s="113">
        <f t="shared" si="399"/>
        <v>0.00002618254545</v>
      </c>
      <c r="L332" s="3" t="s">
        <v>74</v>
      </c>
      <c r="M332" s="113">
        <f t="shared" si="400"/>
        <v>0.00002618254545</v>
      </c>
      <c r="N332" s="3" t="s">
        <v>74</v>
      </c>
      <c r="O332" s="113">
        <f t="shared" si="401"/>
        <v>0.00002618254545</v>
      </c>
      <c r="P332" s="3" t="s">
        <v>74</v>
      </c>
      <c r="Q332" s="113">
        <f t="shared" si="402"/>
        <v>0.00002618254545</v>
      </c>
      <c r="R332" s="3" t="s">
        <v>74</v>
      </c>
      <c r="S332" s="113">
        <f t="shared" si="403"/>
        <v>0.00002618254545</v>
      </c>
      <c r="T332" s="3" t="s">
        <v>74</v>
      </c>
      <c r="U332" s="113">
        <f t="shared" si="404"/>
        <v>0.00002618254545</v>
      </c>
      <c r="V332" s="3" t="s">
        <v>74</v>
      </c>
      <c r="W332" s="113">
        <f t="shared" si="405"/>
        <v>0.00002618254545</v>
      </c>
      <c r="X332" s="3" t="s">
        <v>74</v>
      </c>
      <c r="Y332" s="113">
        <f t="shared" si="406"/>
        <v>0.00002618254545</v>
      </c>
      <c r="Z332" s="3" t="s">
        <v>74</v>
      </c>
      <c r="AA332" s="113">
        <f t="shared" si="407"/>
        <v>0.00002618254545</v>
      </c>
      <c r="AB332" s="3" t="s">
        <v>74</v>
      </c>
      <c r="AC332" s="113">
        <f t="shared" si="408"/>
        <v>0.00002618254545</v>
      </c>
    </row>
    <row r="333">
      <c r="A333" s="3"/>
      <c r="B333" s="61" t="s">
        <v>77</v>
      </c>
      <c r="C333" s="115">
        <f>(E328-(E326*I331))-sum(C330:C332)</f>
        <v>0.3370688422</v>
      </c>
      <c r="D333" s="61" t="s">
        <v>77</v>
      </c>
      <c r="E333" s="109">
        <f>E328-(sum(E326*I331))-sum(E330:E332)</f>
        <v>0.3380790684</v>
      </c>
      <c r="F333" s="53" t="s">
        <v>95</v>
      </c>
      <c r="G333" s="80">
        <f>ROUND(G331/G330,0)</f>
        <v>21</v>
      </c>
      <c r="H333" s="3"/>
      <c r="I333" s="3"/>
      <c r="J333" s="61" t="s">
        <v>77</v>
      </c>
      <c r="K333" s="109">
        <f>K325-(K326*$I331)-sum(K330:K332)</f>
        <v>0.3372703326</v>
      </c>
      <c r="L333" s="61" t="s">
        <v>77</v>
      </c>
      <c r="M333" s="109">
        <f>M325-(M326*$I331)-sum(M330:M332)</f>
        <v>0.3372624778</v>
      </c>
      <c r="N333" s="61" t="s">
        <v>77</v>
      </c>
      <c r="O333" s="109">
        <f>O325-(O326*$I331)-sum(O330:O332)</f>
        <v>0.3372546231</v>
      </c>
      <c r="P333" s="61" t="s">
        <v>77</v>
      </c>
      <c r="Q333" s="109">
        <f>Q325-(Q326*$I331)-sum(Q330:Q332)</f>
        <v>0.3372467683</v>
      </c>
      <c r="R333" s="61" t="s">
        <v>77</v>
      </c>
      <c r="S333" s="109">
        <f>S325-(S326*$I331)-sum(S330:S332)</f>
        <v>0.3372389071</v>
      </c>
      <c r="T333" s="61" t="s">
        <v>77</v>
      </c>
      <c r="U333" s="109">
        <f>U325-(U326*$I331)-sum(U330:U332)</f>
        <v>0.3372310524</v>
      </c>
      <c r="V333" s="61" t="s">
        <v>77</v>
      </c>
      <c r="W333" s="109">
        <f>W325-(W326*$I331)-sum(W330:W332)</f>
        <v>0.3372231976</v>
      </c>
      <c r="X333" s="61" t="s">
        <v>77</v>
      </c>
      <c r="Y333" s="109">
        <f>Y325-(Y326*$I331)-sum(Y330:Y332)</f>
        <v>0.3372153428</v>
      </c>
      <c r="Z333" s="61" t="s">
        <v>77</v>
      </c>
      <c r="AA333" s="109">
        <f>AA325-(AA326*$I331)-sum(AA330:AA332)</f>
        <v>0.3352824077</v>
      </c>
      <c r="AB333" s="61" t="s">
        <v>77</v>
      </c>
      <c r="AC333" s="109">
        <f>AC325-(AC326*$I331)-sum(AC330:AC332)</f>
        <v>0.3374505657</v>
      </c>
    </row>
    <row r="334">
      <c r="A334" s="49">
        <f>I331+A326</f>
        <v>25115</v>
      </c>
      <c r="B334" s="3" t="s">
        <v>80</v>
      </c>
      <c r="C334" s="112">
        <f>$G$1*((G331-G330)/G330)</f>
        <v>0.0005236509091</v>
      </c>
      <c r="D334" s="3" t="s">
        <v>115</v>
      </c>
      <c r="E334" s="112">
        <f>$G$1</f>
        <v>0.00002618254545</v>
      </c>
      <c r="F334" s="3"/>
      <c r="G334" s="3"/>
      <c r="H334" s="3"/>
      <c r="I334" s="3"/>
      <c r="J334" s="3" t="s">
        <v>115</v>
      </c>
      <c r="K334" s="112">
        <f>$G$1</f>
        <v>0.00002618254545</v>
      </c>
      <c r="L334" s="3" t="s">
        <v>115</v>
      </c>
      <c r="M334" s="112">
        <f>$G$1</f>
        <v>0.00002618254545</v>
      </c>
      <c r="N334" s="3" t="s">
        <v>115</v>
      </c>
      <c r="O334" s="112">
        <f>$G$1</f>
        <v>0.00002618254545</v>
      </c>
      <c r="P334" s="3" t="s">
        <v>115</v>
      </c>
      <c r="Q334" s="112">
        <f>$G$1</f>
        <v>0.00002618254545</v>
      </c>
      <c r="R334" s="3" t="s">
        <v>115</v>
      </c>
      <c r="S334" s="112">
        <f>$G$1</f>
        <v>0.00002618254545</v>
      </c>
      <c r="T334" s="3" t="s">
        <v>115</v>
      </c>
      <c r="U334" s="112">
        <f>$G$1</f>
        <v>0.00002618254545</v>
      </c>
      <c r="V334" s="3" t="s">
        <v>115</v>
      </c>
      <c r="W334" s="112">
        <f>$G$1</f>
        <v>0.00002618254545</v>
      </c>
      <c r="X334" s="3" t="s">
        <v>115</v>
      </c>
      <c r="Y334" s="112">
        <f>$G$1</f>
        <v>0.00002618254545</v>
      </c>
      <c r="Z334" s="3" t="s">
        <v>115</v>
      </c>
      <c r="AA334" s="112">
        <f>$G$1</f>
        <v>0.00002618254545</v>
      </c>
      <c r="AB334" s="3" t="s">
        <v>115</v>
      </c>
      <c r="AC334" s="112">
        <f>$G$1</f>
        <v>0.00002618254545</v>
      </c>
    </row>
    <row r="335">
      <c r="A335" s="3"/>
      <c r="B335" s="3" t="s">
        <v>116</v>
      </c>
      <c r="C335" s="116">
        <f>$G$1*10+((128*5E-11)*(G333-1))</f>
        <v>0.0002619534545</v>
      </c>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row>
    <row r="336">
      <c r="A336" s="3"/>
      <c r="B336" s="61" t="s">
        <v>77</v>
      </c>
      <c r="C336" s="49">
        <f>C333-(sum(C334:C335))</f>
        <v>0.3362832378</v>
      </c>
      <c r="D336" s="61" t="s">
        <v>77</v>
      </c>
      <c r="E336" s="49">
        <f>E333-E334</f>
        <v>0.3380528858</v>
      </c>
      <c r="F336" s="3"/>
      <c r="G336" s="3"/>
      <c r="H336" s="3"/>
      <c r="I336" s="3"/>
      <c r="J336" s="61" t="s">
        <v>77</v>
      </c>
      <c r="K336" s="49">
        <f>K333-K334</f>
        <v>0.33724415</v>
      </c>
      <c r="L336" s="61" t="s">
        <v>77</v>
      </c>
      <c r="M336" s="49">
        <f>M333-M334</f>
        <v>0.3372362953</v>
      </c>
      <c r="N336" s="61" t="s">
        <v>77</v>
      </c>
      <c r="O336" s="49">
        <f>O333-O334</f>
        <v>0.3372284405</v>
      </c>
      <c r="P336" s="61" t="s">
        <v>77</v>
      </c>
      <c r="Q336" s="49">
        <f>Q333-Q334</f>
        <v>0.3372205857</v>
      </c>
      <c r="R336" s="61" t="s">
        <v>77</v>
      </c>
      <c r="S336" s="49">
        <f>S333-S334</f>
        <v>0.3372127246</v>
      </c>
      <c r="T336" s="61" t="s">
        <v>77</v>
      </c>
      <c r="U336" s="49">
        <f>U333-U334</f>
        <v>0.3372048698</v>
      </c>
      <c r="V336" s="61" t="s">
        <v>77</v>
      </c>
      <c r="W336" s="49">
        <f>W333-W334</f>
        <v>0.3371970151</v>
      </c>
      <c r="X336" s="61" t="s">
        <v>77</v>
      </c>
      <c r="Y336" s="49">
        <f>Y333-Y334</f>
        <v>0.3371891603</v>
      </c>
      <c r="Z336" s="61" t="s">
        <v>77</v>
      </c>
      <c r="AA336" s="49">
        <f>AA333-AA334</f>
        <v>0.3352562252</v>
      </c>
      <c r="AB336" s="61" t="s">
        <v>77</v>
      </c>
      <c r="AC336" s="49">
        <f>AC333-AC334</f>
        <v>0.3374243831</v>
      </c>
    </row>
    <row r="337">
      <c r="A337" s="3"/>
      <c r="B337" s="3"/>
      <c r="C337" s="67"/>
      <c r="D337" s="3"/>
      <c r="E337" s="3"/>
      <c r="F337" s="53"/>
      <c r="G337" s="53"/>
      <c r="H337" s="3"/>
      <c r="I337" s="3"/>
      <c r="J337" s="61" t="s">
        <v>122</v>
      </c>
      <c r="K337" s="3"/>
      <c r="L337" s="61" t="s">
        <v>121</v>
      </c>
      <c r="M337" s="3"/>
      <c r="N337" s="61" t="s">
        <v>112</v>
      </c>
      <c r="O337" s="3"/>
      <c r="P337" s="61" t="s">
        <v>111</v>
      </c>
      <c r="Q337" s="3"/>
      <c r="R337" s="61" t="s">
        <v>110</v>
      </c>
      <c r="S337" s="3"/>
      <c r="T337" s="61" t="s">
        <v>109</v>
      </c>
      <c r="U337" s="3"/>
      <c r="V337" s="61" t="s">
        <v>108</v>
      </c>
      <c r="W337" s="3"/>
      <c r="X337" s="61" t="s">
        <v>107</v>
      </c>
      <c r="Y337" s="3"/>
      <c r="Z337" s="61" t="s">
        <v>105</v>
      </c>
      <c r="AA337" s="3"/>
      <c r="AB337" s="61" t="s">
        <v>84</v>
      </c>
      <c r="AC337" s="3"/>
    </row>
    <row r="338">
      <c r="A338" s="3"/>
      <c r="B338" s="3" t="s">
        <v>69</v>
      </c>
      <c r="C338" s="112">
        <f>0.000041472</f>
        <v>0.000041472</v>
      </c>
      <c r="D338" s="3" t="s">
        <v>69</v>
      </c>
      <c r="E338" s="113">
        <f t="shared" ref="E338:E340" si="409">$G$1</f>
        <v>0.00002618254545</v>
      </c>
      <c r="F338" s="3" t="s">
        <v>92</v>
      </c>
      <c r="G338" s="16">
        <f>ROUND(0.05*G339,0)</f>
        <v>2</v>
      </c>
      <c r="H338" s="3" t="s">
        <v>93</v>
      </c>
      <c r="I338" s="60">
        <f>I330+G330</f>
        <v>160</v>
      </c>
      <c r="J338" s="3" t="s">
        <v>69</v>
      </c>
      <c r="K338" s="113">
        <f t="shared" ref="K338:K340" si="410">$G$1</f>
        <v>0.00002618254545</v>
      </c>
      <c r="L338" s="3" t="s">
        <v>69</v>
      </c>
      <c r="M338" s="113">
        <f t="shared" ref="M338:M340" si="411">$G$1</f>
        <v>0.00002618254545</v>
      </c>
      <c r="N338" s="3" t="s">
        <v>69</v>
      </c>
      <c r="O338" s="113">
        <f t="shared" ref="O338:O340" si="412">$G$1</f>
        <v>0.00002618254545</v>
      </c>
      <c r="P338" s="3" t="s">
        <v>69</v>
      </c>
      <c r="Q338" s="113">
        <f t="shared" ref="Q338:Q340" si="413">$G$1</f>
        <v>0.00002618254545</v>
      </c>
      <c r="R338" s="3" t="s">
        <v>69</v>
      </c>
      <c r="S338" s="113">
        <f t="shared" ref="S338:S340" si="414">$G$1</f>
        <v>0.00002618254545</v>
      </c>
      <c r="T338" s="3" t="s">
        <v>69</v>
      </c>
      <c r="U338" s="113">
        <f t="shared" ref="U338:U340" si="415">$G$1</f>
        <v>0.00002618254545</v>
      </c>
      <c r="V338" s="3" t="s">
        <v>69</v>
      </c>
      <c r="W338" s="113">
        <f t="shared" ref="W338:W340" si="416">$G$1</f>
        <v>0.00002618254545</v>
      </c>
      <c r="X338" s="3" t="s">
        <v>69</v>
      </c>
      <c r="Y338" s="113">
        <f t="shared" ref="Y338:Y340" si="417">$G$1</f>
        <v>0.00002618254545</v>
      </c>
      <c r="Z338" s="3" t="s">
        <v>69</v>
      </c>
      <c r="AA338" s="113">
        <f t="shared" ref="AA338:AA340" si="418">$G$1</f>
        <v>0.00002618254545</v>
      </c>
      <c r="AB338" s="3" t="s">
        <v>69</v>
      </c>
      <c r="AC338" s="113">
        <f t="shared" ref="AC338:AC340" si="419">$G$1</f>
        <v>0.00002618254545</v>
      </c>
    </row>
    <row r="339">
      <c r="A339" s="3"/>
      <c r="B339" s="3" t="s">
        <v>72</v>
      </c>
      <c r="C339" s="112">
        <f>$G$1*((G339-G338)/G338)</f>
        <v>0.0004974683636</v>
      </c>
      <c r="D339" s="3" t="s">
        <v>72</v>
      </c>
      <c r="E339" s="113">
        <f t="shared" si="409"/>
        <v>0.00002618254545</v>
      </c>
      <c r="F339" s="3" t="s">
        <v>73</v>
      </c>
      <c r="G339" s="16">
        <f>200-I338</f>
        <v>40</v>
      </c>
      <c r="H339" s="3" t="s">
        <v>125</v>
      </c>
      <c r="I339" s="125">
        <v>429.0</v>
      </c>
      <c r="J339" s="3" t="s">
        <v>72</v>
      </c>
      <c r="K339" s="113">
        <f t="shared" si="410"/>
        <v>0.00002618254545</v>
      </c>
      <c r="L339" s="3" t="s">
        <v>72</v>
      </c>
      <c r="M339" s="113">
        <f t="shared" si="411"/>
        <v>0.00002618254545</v>
      </c>
      <c r="N339" s="3" t="s">
        <v>72</v>
      </c>
      <c r="O339" s="113">
        <f t="shared" si="412"/>
        <v>0.00002618254545</v>
      </c>
      <c r="P339" s="3" t="s">
        <v>72</v>
      </c>
      <c r="Q339" s="113">
        <f t="shared" si="413"/>
        <v>0.00002618254545</v>
      </c>
      <c r="R339" s="3" t="s">
        <v>72</v>
      </c>
      <c r="S339" s="113">
        <f t="shared" si="414"/>
        <v>0.00002618254545</v>
      </c>
      <c r="T339" s="3" t="s">
        <v>72</v>
      </c>
      <c r="U339" s="113">
        <f t="shared" si="415"/>
        <v>0.00002618254545</v>
      </c>
      <c r="V339" s="3" t="s">
        <v>72</v>
      </c>
      <c r="W339" s="113">
        <f t="shared" si="416"/>
        <v>0.00002618254545</v>
      </c>
      <c r="X339" s="3" t="s">
        <v>72</v>
      </c>
      <c r="Y339" s="113">
        <f t="shared" si="417"/>
        <v>0.00002618254545</v>
      </c>
      <c r="Z339" s="3" t="s">
        <v>72</v>
      </c>
      <c r="AA339" s="113">
        <f t="shared" si="418"/>
        <v>0.00002618254545</v>
      </c>
      <c r="AB339" s="3" t="s">
        <v>72</v>
      </c>
      <c r="AC339" s="113">
        <f t="shared" si="419"/>
        <v>0.00002618254545</v>
      </c>
    </row>
    <row r="340">
      <c r="A340" s="3"/>
      <c r="B340" s="3" t="s">
        <v>74</v>
      </c>
      <c r="C340" s="112">
        <f>$G$1*((G339-G338)/G338)</f>
        <v>0.0004974683636</v>
      </c>
      <c r="D340" s="3" t="s">
        <v>74</v>
      </c>
      <c r="E340" s="113">
        <f t="shared" si="409"/>
        <v>0.00002618254545</v>
      </c>
      <c r="F340" s="3"/>
      <c r="G340" s="3"/>
      <c r="H340" s="3" t="s">
        <v>126</v>
      </c>
      <c r="I340" s="60">
        <f>C336-(sum(C334:C335)*I339)</f>
        <v>-0.0007410341818</v>
      </c>
      <c r="J340" s="3" t="s">
        <v>74</v>
      </c>
      <c r="K340" s="113">
        <f t="shared" si="410"/>
        <v>0.00002618254545</v>
      </c>
      <c r="L340" s="3" t="s">
        <v>74</v>
      </c>
      <c r="M340" s="113">
        <f t="shared" si="411"/>
        <v>0.00002618254545</v>
      </c>
      <c r="N340" s="3" t="s">
        <v>74</v>
      </c>
      <c r="O340" s="113">
        <f t="shared" si="412"/>
        <v>0.00002618254545</v>
      </c>
      <c r="P340" s="3" t="s">
        <v>74</v>
      </c>
      <c r="Q340" s="113">
        <f t="shared" si="413"/>
        <v>0.00002618254545</v>
      </c>
      <c r="R340" s="3" t="s">
        <v>74</v>
      </c>
      <c r="S340" s="113">
        <f t="shared" si="414"/>
        <v>0.00002618254545</v>
      </c>
      <c r="T340" s="3" t="s">
        <v>74</v>
      </c>
      <c r="U340" s="113">
        <f t="shared" si="415"/>
        <v>0.00002618254545</v>
      </c>
      <c r="V340" s="3" t="s">
        <v>74</v>
      </c>
      <c r="W340" s="113">
        <f t="shared" si="416"/>
        <v>0.00002618254545</v>
      </c>
      <c r="X340" s="3" t="s">
        <v>74</v>
      </c>
      <c r="Y340" s="113">
        <f t="shared" si="417"/>
        <v>0.00002618254545</v>
      </c>
      <c r="Z340" s="3" t="s">
        <v>74</v>
      </c>
      <c r="AA340" s="113">
        <f t="shared" si="418"/>
        <v>0.00002618254545</v>
      </c>
      <c r="AB340" s="3" t="s">
        <v>74</v>
      </c>
      <c r="AC340" s="113">
        <f t="shared" si="419"/>
        <v>0.00002618254545</v>
      </c>
    </row>
    <row r="341">
      <c r="A341" s="3"/>
      <c r="B341" s="61" t="s">
        <v>77</v>
      </c>
      <c r="C341" s="115">
        <f>(E336-(E334*I339))-sum(C338:C340)</f>
        <v>0.3257841651</v>
      </c>
      <c r="D341" s="61" t="s">
        <v>77</v>
      </c>
      <c r="E341" s="109">
        <f>E336-(sum(E334*I339))-sum(E338:E340)</f>
        <v>0.3267420262</v>
      </c>
      <c r="F341" s="53" t="s">
        <v>95</v>
      </c>
      <c r="G341" s="80">
        <f>ROUND(G339/G338,0)</f>
        <v>20</v>
      </c>
      <c r="H341" s="3"/>
      <c r="I341" s="3"/>
      <c r="J341" s="61" t="s">
        <v>77</v>
      </c>
      <c r="K341" s="109">
        <f>K333-(K334*$I339)-sum(K338:K340)</f>
        <v>0.3259594729</v>
      </c>
      <c r="L341" s="61" t="s">
        <v>77</v>
      </c>
      <c r="M341" s="109">
        <f>M333-(M334*$I339)-sum(M338:M340)</f>
        <v>0.3259516182</v>
      </c>
      <c r="N341" s="61" t="s">
        <v>77</v>
      </c>
      <c r="O341" s="109">
        <f>O333-(O334*$I339)-sum(O338:O340)</f>
        <v>0.3259437634</v>
      </c>
      <c r="P341" s="61" t="s">
        <v>77</v>
      </c>
      <c r="Q341" s="109">
        <f>Q333-(Q334*$I339)-sum(Q338:Q340)</f>
        <v>0.3259359087</v>
      </c>
      <c r="R341" s="61" t="s">
        <v>77</v>
      </c>
      <c r="S341" s="109">
        <f>S333-(S334*$I339)-sum(S338:S340)</f>
        <v>0.3259280475</v>
      </c>
      <c r="T341" s="61" t="s">
        <v>77</v>
      </c>
      <c r="U341" s="109">
        <f>U333-(U334*$I339)-sum(U338:U340)</f>
        <v>0.3259201927</v>
      </c>
      <c r="V341" s="61" t="s">
        <v>77</v>
      </c>
      <c r="W341" s="109">
        <f>W333-(W334*$I339)-sum(W338:W340)</f>
        <v>0.325912338</v>
      </c>
      <c r="X341" s="61" t="s">
        <v>77</v>
      </c>
      <c r="Y341" s="109">
        <f>Y333-(Y334*$I339)-sum(Y338:Y340)</f>
        <v>0.3259044832</v>
      </c>
      <c r="Z341" s="61" t="s">
        <v>77</v>
      </c>
      <c r="AA341" s="109">
        <f>AA333-(AA334*$I339)-sum(AA338:AA340)</f>
        <v>0.3239715481</v>
      </c>
      <c r="AB341" s="61" t="s">
        <v>77</v>
      </c>
      <c r="AC341" s="109">
        <f>AC333-(AC334*$I339)-sum(AC338:AC340)</f>
        <v>0.326139706</v>
      </c>
    </row>
    <row r="342">
      <c r="A342" s="49">
        <f>I339+A334</f>
        <v>25544</v>
      </c>
      <c r="B342" s="3" t="s">
        <v>80</v>
      </c>
      <c r="C342" s="112">
        <f>$G$1*((G339-G338)/G338)</f>
        <v>0.0004974683636</v>
      </c>
      <c r="D342" s="3" t="s">
        <v>115</v>
      </c>
      <c r="E342" s="112">
        <f>$G$1</f>
        <v>0.00002618254545</v>
      </c>
      <c r="F342" s="3"/>
      <c r="G342" s="3"/>
      <c r="H342" s="3"/>
      <c r="I342" s="3"/>
      <c r="J342" s="3" t="s">
        <v>115</v>
      </c>
      <c r="K342" s="112">
        <f>$G$1</f>
        <v>0.00002618254545</v>
      </c>
      <c r="L342" s="3" t="s">
        <v>115</v>
      </c>
      <c r="M342" s="112">
        <f>$G$1</f>
        <v>0.00002618254545</v>
      </c>
      <c r="N342" s="3" t="s">
        <v>115</v>
      </c>
      <c r="O342" s="112">
        <f>$G$1</f>
        <v>0.00002618254545</v>
      </c>
      <c r="P342" s="3" t="s">
        <v>115</v>
      </c>
      <c r="Q342" s="112">
        <f>$G$1</f>
        <v>0.00002618254545</v>
      </c>
      <c r="R342" s="3" t="s">
        <v>115</v>
      </c>
      <c r="S342" s="112">
        <f>$G$1</f>
        <v>0.00002618254545</v>
      </c>
      <c r="T342" s="3" t="s">
        <v>115</v>
      </c>
      <c r="U342" s="112">
        <f>$G$1</f>
        <v>0.00002618254545</v>
      </c>
      <c r="V342" s="3" t="s">
        <v>115</v>
      </c>
      <c r="W342" s="112">
        <f>$G$1</f>
        <v>0.00002618254545</v>
      </c>
      <c r="X342" s="3" t="s">
        <v>115</v>
      </c>
      <c r="Y342" s="112">
        <f>$G$1</f>
        <v>0.00002618254545</v>
      </c>
      <c r="Z342" s="3" t="s">
        <v>115</v>
      </c>
      <c r="AA342" s="112">
        <f>$G$1</f>
        <v>0.00002618254545</v>
      </c>
      <c r="AB342" s="3" t="s">
        <v>115</v>
      </c>
      <c r="AC342" s="112">
        <f>$G$1</f>
        <v>0.00002618254545</v>
      </c>
    </row>
    <row r="343">
      <c r="A343" s="3"/>
      <c r="B343" s="3" t="s">
        <v>116</v>
      </c>
      <c r="C343" s="116">
        <f>$G$1*10+((128*5E-11)*(G341-1))</f>
        <v>0.0002619470545</v>
      </c>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row>
    <row r="344">
      <c r="A344" s="3"/>
      <c r="B344" s="61" t="s">
        <v>77</v>
      </c>
      <c r="C344" s="49">
        <f>C341-(sum(C342:C343))</f>
        <v>0.3250247497</v>
      </c>
      <c r="D344" s="61" t="s">
        <v>77</v>
      </c>
      <c r="E344" s="49">
        <f>E341-E342</f>
        <v>0.3267158436</v>
      </c>
      <c r="F344" s="3"/>
      <c r="G344" s="3"/>
      <c r="H344" s="3"/>
      <c r="I344" s="3"/>
      <c r="J344" s="61" t="s">
        <v>77</v>
      </c>
      <c r="K344" s="49">
        <f>K341-K342</f>
        <v>0.3259332904</v>
      </c>
      <c r="L344" s="61" t="s">
        <v>77</v>
      </c>
      <c r="M344" s="49">
        <f>M341-M342</f>
        <v>0.3259254356</v>
      </c>
      <c r="N344" s="61" t="s">
        <v>77</v>
      </c>
      <c r="O344" s="49">
        <f>O341-O342</f>
        <v>0.3259175809</v>
      </c>
      <c r="P344" s="61" t="s">
        <v>77</v>
      </c>
      <c r="Q344" s="49">
        <f>Q341-Q342</f>
        <v>0.3259097261</v>
      </c>
      <c r="R344" s="61" t="s">
        <v>77</v>
      </c>
      <c r="S344" s="49">
        <f>S341-S342</f>
        <v>0.3259018649</v>
      </c>
      <c r="T344" s="61" t="s">
        <v>77</v>
      </c>
      <c r="U344" s="49">
        <f>U341-U342</f>
        <v>0.3258940102</v>
      </c>
      <c r="V344" s="61" t="s">
        <v>77</v>
      </c>
      <c r="W344" s="49">
        <f>W341-W342</f>
        <v>0.3258861554</v>
      </c>
      <c r="X344" s="61" t="s">
        <v>77</v>
      </c>
      <c r="Y344" s="49">
        <f>Y341-Y342</f>
        <v>0.3258783007</v>
      </c>
      <c r="Z344" s="61" t="s">
        <v>77</v>
      </c>
      <c r="AA344" s="49">
        <f>AA341-AA342</f>
        <v>0.3239453655</v>
      </c>
      <c r="AB344" s="61" t="s">
        <v>77</v>
      </c>
      <c r="AC344" s="49">
        <f>AC341-AC342</f>
        <v>0.3261135235</v>
      </c>
    </row>
    <row r="345">
      <c r="A345" s="3"/>
      <c r="B345" s="3"/>
      <c r="C345" s="67"/>
      <c r="D345" s="3"/>
      <c r="E345" s="3"/>
      <c r="F345" s="53"/>
      <c r="G345" s="53"/>
      <c r="H345" s="3"/>
      <c r="I345" s="3"/>
      <c r="J345" s="61" t="s">
        <v>122</v>
      </c>
      <c r="K345" s="3"/>
      <c r="L345" s="61" t="s">
        <v>121</v>
      </c>
      <c r="M345" s="3"/>
      <c r="N345" s="61" t="s">
        <v>112</v>
      </c>
      <c r="O345" s="3"/>
      <c r="P345" s="61" t="s">
        <v>111</v>
      </c>
      <c r="Q345" s="3"/>
      <c r="R345" s="61" t="s">
        <v>110</v>
      </c>
      <c r="S345" s="3"/>
      <c r="T345" s="61" t="s">
        <v>109</v>
      </c>
      <c r="U345" s="3"/>
      <c r="V345" s="61" t="s">
        <v>108</v>
      </c>
      <c r="W345" s="3"/>
      <c r="X345" s="61" t="s">
        <v>107</v>
      </c>
      <c r="Y345" s="3"/>
      <c r="Z345" s="61" t="s">
        <v>105</v>
      </c>
      <c r="AA345" s="3"/>
      <c r="AB345" s="61" t="s">
        <v>84</v>
      </c>
      <c r="AC345" s="3"/>
    </row>
    <row r="346">
      <c r="A346" s="3"/>
      <c r="B346" s="3" t="s">
        <v>69</v>
      </c>
      <c r="C346" s="112">
        <f>0.000041472</f>
        <v>0.000041472</v>
      </c>
      <c r="D346" s="3" t="s">
        <v>69</v>
      </c>
      <c r="E346" s="113">
        <f t="shared" ref="E346:E348" si="420">$G$1</f>
        <v>0.00002618254545</v>
      </c>
      <c r="F346" s="3" t="s">
        <v>92</v>
      </c>
      <c r="G346" s="16">
        <f>ROUND(0.05*G347,0)</f>
        <v>2</v>
      </c>
      <c r="H346" s="3" t="s">
        <v>93</v>
      </c>
      <c r="I346" s="60">
        <f>I338+G338</f>
        <v>162</v>
      </c>
      <c r="J346" s="3" t="s">
        <v>69</v>
      </c>
      <c r="K346" s="113">
        <f t="shared" ref="K346:K348" si="421">$G$1</f>
        <v>0.00002618254545</v>
      </c>
      <c r="L346" s="3" t="s">
        <v>69</v>
      </c>
      <c r="M346" s="113">
        <f t="shared" ref="M346:M348" si="422">$G$1</f>
        <v>0.00002618254545</v>
      </c>
      <c r="N346" s="3" t="s">
        <v>69</v>
      </c>
      <c r="O346" s="113">
        <f t="shared" ref="O346:O348" si="423">$G$1</f>
        <v>0.00002618254545</v>
      </c>
      <c r="P346" s="3" t="s">
        <v>69</v>
      </c>
      <c r="Q346" s="113">
        <f t="shared" ref="Q346:Q348" si="424">$G$1</f>
        <v>0.00002618254545</v>
      </c>
      <c r="R346" s="3" t="s">
        <v>69</v>
      </c>
      <c r="S346" s="113">
        <f t="shared" ref="S346:S348" si="425">$G$1</f>
        <v>0.00002618254545</v>
      </c>
      <c r="T346" s="3" t="s">
        <v>69</v>
      </c>
      <c r="U346" s="113">
        <f t="shared" ref="U346:U348" si="426">$G$1</f>
        <v>0.00002618254545</v>
      </c>
      <c r="V346" s="3" t="s">
        <v>69</v>
      </c>
      <c r="W346" s="113">
        <f t="shared" ref="W346:W348" si="427">$G$1</f>
        <v>0.00002618254545</v>
      </c>
      <c r="X346" s="3" t="s">
        <v>69</v>
      </c>
      <c r="Y346" s="113">
        <f t="shared" ref="Y346:Y348" si="428">$G$1</f>
        <v>0.00002618254545</v>
      </c>
      <c r="Z346" s="3" t="s">
        <v>69</v>
      </c>
      <c r="AA346" s="113">
        <f t="shared" ref="AA346:AA348" si="429">$G$1</f>
        <v>0.00002618254545</v>
      </c>
      <c r="AB346" s="3" t="s">
        <v>69</v>
      </c>
      <c r="AC346" s="113">
        <f t="shared" ref="AC346:AC348" si="430">$G$1</f>
        <v>0.00002618254545</v>
      </c>
    </row>
    <row r="347">
      <c r="A347" s="3"/>
      <c r="B347" s="3" t="s">
        <v>72</v>
      </c>
      <c r="C347" s="112">
        <f>$G$1*((G347-G346)/G346)</f>
        <v>0.0004712858182</v>
      </c>
      <c r="D347" s="3" t="s">
        <v>72</v>
      </c>
      <c r="E347" s="113">
        <f t="shared" si="420"/>
        <v>0.00002618254545</v>
      </c>
      <c r="F347" s="3" t="s">
        <v>73</v>
      </c>
      <c r="G347" s="16">
        <f>200-I346</f>
        <v>38</v>
      </c>
      <c r="H347" s="3" t="s">
        <v>125</v>
      </c>
      <c r="I347" s="125">
        <v>429.0</v>
      </c>
      <c r="J347" s="3" t="s">
        <v>72</v>
      </c>
      <c r="K347" s="113">
        <f t="shared" si="421"/>
        <v>0.00002618254545</v>
      </c>
      <c r="L347" s="3" t="s">
        <v>72</v>
      </c>
      <c r="M347" s="113">
        <f t="shared" si="422"/>
        <v>0.00002618254545</v>
      </c>
      <c r="N347" s="3" t="s">
        <v>72</v>
      </c>
      <c r="O347" s="113">
        <f t="shared" si="423"/>
        <v>0.00002618254545</v>
      </c>
      <c r="P347" s="3" t="s">
        <v>72</v>
      </c>
      <c r="Q347" s="113">
        <f t="shared" si="424"/>
        <v>0.00002618254545</v>
      </c>
      <c r="R347" s="3" t="s">
        <v>72</v>
      </c>
      <c r="S347" s="113">
        <f t="shared" si="425"/>
        <v>0.00002618254545</v>
      </c>
      <c r="T347" s="3" t="s">
        <v>72</v>
      </c>
      <c r="U347" s="113">
        <f t="shared" si="426"/>
        <v>0.00002618254545</v>
      </c>
      <c r="V347" s="3" t="s">
        <v>72</v>
      </c>
      <c r="W347" s="113">
        <f t="shared" si="427"/>
        <v>0.00002618254545</v>
      </c>
      <c r="X347" s="3" t="s">
        <v>72</v>
      </c>
      <c r="Y347" s="113">
        <f t="shared" si="428"/>
        <v>0.00002618254545</v>
      </c>
      <c r="Z347" s="3" t="s">
        <v>72</v>
      </c>
      <c r="AA347" s="113">
        <f t="shared" si="429"/>
        <v>0.00002618254545</v>
      </c>
      <c r="AB347" s="3" t="s">
        <v>72</v>
      </c>
      <c r="AC347" s="113">
        <f t="shared" si="430"/>
        <v>0.00002618254545</v>
      </c>
    </row>
    <row r="348">
      <c r="A348" s="3"/>
      <c r="B348" s="3" t="s">
        <v>74</v>
      </c>
      <c r="C348" s="112">
        <f>$G$1*((G347-G346)/G346)</f>
        <v>0.0004712858182</v>
      </c>
      <c r="D348" s="3" t="s">
        <v>74</v>
      </c>
      <c r="E348" s="113">
        <f t="shared" si="420"/>
        <v>0.00002618254545</v>
      </c>
      <c r="F348" s="3"/>
      <c r="G348" s="3"/>
      <c r="H348" s="3" t="s">
        <v>126</v>
      </c>
      <c r="I348" s="60">
        <f>C344-(sum(C342:C343)*I347)</f>
        <v>-0.0007644647273</v>
      </c>
      <c r="J348" s="3" t="s">
        <v>74</v>
      </c>
      <c r="K348" s="113">
        <f t="shared" si="421"/>
        <v>0.00002618254545</v>
      </c>
      <c r="L348" s="3" t="s">
        <v>74</v>
      </c>
      <c r="M348" s="113">
        <f t="shared" si="422"/>
        <v>0.00002618254545</v>
      </c>
      <c r="N348" s="3" t="s">
        <v>74</v>
      </c>
      <c r="O348" s="113">
        <f t="shared" si="423"/>
        <v>0.00002618254545</v>
      </c>
      <c r="P348" s="3" t="s">
        <v>74</v>
      </c>
      <c r="Q348" s="113">
        <f t="shared" si="424"/>
        <v>0.00002618254545</v>
      </c>
      <c r="R348" s="3" t="s">
        <v>74</v>
      </c>
      <c r="S348" s="113">
        <f t="shared" si="425"/>
        <v>0.00002618254545</v>
      </c>
      <c r="T348" s="3" t="s">
        <v>74</v>
      </c>
      <c r="U348" s="113">
        <f t="shared" si="426"/>
        <v>0.00002618254545</v>
      </c>
      <c r="V348" s="3" t="s">
        <v>74</v>
      </c>
      <c r="W348" s="113">
        <f t="shared" si="427"/>
        <v>0.00002618254545</v>
      </c>
      <c r="X348" s="3" t="s">
        <v>74</v>
      </c>
      <c r="Y348" s="113">
        <f t="shared" si="428"/>
        <v>0.00002618254545</v>
      </c>
      <c r="Z348" s="3" t="s">
        <v>74</v>
      </c>
      <c r="AA348" s="113">
        <f t="shared" si="429"/>
        <v>0.00002618254545</v>
      </c>
      <c r="AB348" s="3" t="s">
        <v>74</v>
      </c>
      <c r="AC348" s="113">
        <f t="shared" si="430"/>
        <v>0.00002618254545</v>
      </c>
    </row>
    <row r="349">
      <c r="A349" s="3"/>
      <c r="B349" s="61" t="s">
        <v>77</v>
      </c>
      <c r="C349" s="115">
        <f>(E344-(E342*I347))-sum(C346:C348)</f>
        <v>0.314499488</v>
      </c>
      <c r="D349" s="61" t="s">
        <v>77</v>
      </c>
      <c r="E349" s="109">
        <f>E344-(sum(E342*I347))-sum(E346:E348)</f>
        <v>0.315404984</v>
      </c>
      <c r="F349" s="53" t="s">
        <v>95</v>
      </c>
      <c r="G349" s="80">
        <f>ROUND(G347/G346,0)</f>
        <v>19</v>
      </c>
      <c r="H349" s="3"/>
      <c r="I349" s="3"/>
      <c r="J349" s="61" t="s">
        <v>77</v>
      </c>
      <c r="K349" s="109">
        <f>K341-(K342*$I347)-sum(K346:K348)</f>
        <v>0.3146486133</v>
      </c>
      <c r="L349" s="61" t="s">
        <v>77</v>
      </c>
      <c r="M349" s="109">
        <f>M341-(M342*$I347)-sum(M346:M348)</f>
        <v>0.3146407585</v>
      </c>
      <c r="N349" s="61" t="s">
        <v>77</v>
      </c>
      <c r="O349" s="109">
        <f>O341-(O342*$I347)-sum(O346:O348)</f>
        <v>0.3146329038</v>
      </c>
      <c r="P349" s="61" t="s">
        <v>77</v>
      </c>
      <c r="Q349" s="109">
        <f>Q341-(Q342*$I347)-sum(Q346:Q348)</f>
        <v>0.314625049</v>
      </c>
      <c r="R349" s="61" t="s">
        <v>77</v>
      </c>
      <c r="S349" s="109">
        <f>S341-(S342*$I347)-sum(S346:S348)</f>
        <v>0.3146171879</v>
      </c>
      <c r="T349" s="61" t="s">
        <v>77</v>
      </c>
      <c r="U349" s="109">
        <f>U341-(U342*$I347)-sum(U346:U348)</f>
        <v>0.3146093331</v>
      </c>
      <c r="V349" s="61" t="s">
        <v>77</v>
      </c>
      <c r="W349" s="109">
        <f>W341-(W342*$I347)-sum(W346:W348)</f>
        <v>0.3146014783</v>
      </c>
      <c r="X349" s="61" t="s">
        <v>77</v>
      </c>
      <c r="Y349" s="109">
        <f>Y341-(Y342*$I347)-sum(Y346:Y348)</f>
        <v>0.3145936236</v>
      </c>
      <c r="Z349" s="61" t="s">
        <v>77</v>
      </c>
      <c r="AA349" s="109">
        <f>AA341-(AA342*$I347)-sum(AA346:AA348)</f>
        <v>0.3126606884</v>
      </c>
      <c r="AB349" s="61" t="s">
        <v>77</v>
      </c>
      <c r="AC349" s="109">
        <f>AC341-(AC342*$I347)-sum(AC346:AC348)</f>
        <v>0.3148288464</v>
      </c>
    </row>
    <row r="350">
      <c r="A350" s="49">
        <f>I347+A342</f>
        <v>25973</v>
      </c>
      <c r="B350" s="3" t="s">
        <v>80</v>
      </c>
      <c r="C350" s="112">
        <f>$G$1*((G347-G346)/G346)</f>
        <v>0.0004712858182</v>
      </c>
      <c r="D350" s="3" t="s">
        <v>115</v>
      </c>
      <c r="E350" s="112">
        <f>$G$1</f>
        <v>0.00002618254545</v>
      </c>
      <c r="F350" s="3"/>
      <c r="G350" s="3"/>
      <c r="H350" s="3"/>
      <c r="I350" s="3"/>
      <c r="J350" s="3" t="s">
        <v>115</v>
      </c>
      <c r="K350" s="112">
        <f>$G$1</f>
        <v>0.00002618254545</v>
      </c>
      <c r="L350" s="3" t="s">
        <v>115</v>
      </c>
      <c r="M350" s="112">
        <f>$G$1</f>
        <v>0.00002618254545</v>
      </c>
      <c r="N350" s="3" t="s">
        <v>115</v>
      </c>
      <c r="O350" s="112">
        <f>$G$1</f>
        <v>0.00002618254545</v>
      </c>
      <c r="P350" s="3" t="s">
        <v>115</v>
      </c>
      <c r="Q350" s="112">
        <f>$G$1</f>
        <v>0.00002618254545</v>
      </c>
      <c r="R350" s="3" t="s">
        <v>115</v>
      </c>
      <c r="S350" s="112">
        <f>$G$1</f>
        <v>0.00002618254545</v>
      </c>
      <c r="T350" s="3" t="s">
        <v>115</v>
      </c>
      <c r="U350" s="112">
        <f>$G$1</f>
        <v>0.00002618254545</v>
      </c>
      <c r="V350" s="3" t="s">
        <v>115</v>
      </c>
      <c r="W350" s="112">
        <f>$G$1</f>
        <v>0.00002618254545</v>
      </c>
      <c r="X350" s="3" t="s">
        <v>115</v>
      </c>
      <c r="Y350" s="112">
        <f>$G$1</f>
        <v>0.00002618254545</v>
      </c>
      <c r="Z350" s="3" t="s">
        <v>115</v>
      </c>
      <c r="AA350" s="112">
        <f>$G$1</f>
        <v>0.00002618254545</v>
      </c>
      <c r="AB350" s="3" t="s">
        <v>115</v>
      </c>
      <c r="AC350" s="112">
        <f>$G$1</f>
        <v>0.00002618254545</v>
      </c>
    </row>
    <row r="351">
      <c r="A351" s="3"/>
      <c r="B351" s="3" t="s">
        <v>116</v>
      </c>
      <c r="C351" s="116">
        <f>$G$1*10+((128*5E-11)*(G349-1))</f>
        <v>0.0002619406545</v>
      </c>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row>
    <row r="352">
      <c r="A352" s="3"/>
      <c r="B352" s="61" t="s">
        <v>77</v>
      </c>
      <c r="C352" s="49">
        <f>C349-(sum(C350:C351))</f>
        <v>0.3137662615</v>
      </c>
      <c r="D352" s="61" t="s">
        <v>77</v>
      </c>
      <c r="E352" s="49">
        <f>E349-E350</f>
        <v>0.3153788015</v>
      </c>
      <c r="F352" s="3"/>
      <c r="G352" s="3"/>
      <c r="H352" s="3"/>
      <c r="I352" s="3"/>
      <c r="J352" s="61" t="s">
        <v>77</v>
      </c>
      <c r="K352" s="49">
        <f>K349-K350</f>
        <v>0.3146224308</v>
      </c>
      <c r="L352" s="61" t="s">
        <v>77</v>
      </c>
      <c r="M352" s="49">
        <f>M349-M350</f>
        <v>0.314614576</v>
      </c>
      <c r="N352" s="61" t="s">
        <v>77</v>
      </c>
      <c r="O352" s="49">
        <f>O349-O350</f>
        <v>0.3146067212</v>
      </c>
      <c r="P352" s="61" t="s">
        <v>77</v>
      </c>
      <c r="Q352" s="49">
        <f>Q349-Q350</f>
        <v>0.3145988665</v>
      </c>
      <c r="R352" s="61" t="s">
        <v>77</v>
      </c>
      <c r="S352" s="49">
        <f>S349-S350</f>
        <v>0.3145910053</v>
      </c>
      <c r="T352" s="61" t="s">
        <v>77</v>
      </c>
      <c r="U352" s="49">
        <f>U349-U350</f>
        <v>0.3145831505</v>
      </c>
      <c r="V352" s="61" t="s">
        <v>77</v>
      </c>
      <c r="W352" s="49">
        <f>W349-W350</f>
        <v>0.3145752958</v>
      </c>
      <c r="X352" s="61" t="s">
        <v>77</v>
      </c>
      <c r="Y352" s="49">
        <f>Y349-Y350</f>
        <v>0.314567441</v>
      </c>
      <c r="Z352" s="61" t="s">
        <v>77</v>
      </c>
      <c r="AA352" s="49">
        <f>AA349-AA350</f>
        <v>0.3126345059</v>
      </c>
      <c r="AB352" s="61" t="s">
        <v>77</v>
      </c>
      <c r="AC352" s="49">
        <f>AC349-AC350</f>
        <v>0.3148026639</v>
      </c>
    </row>
    <row r="353">
      <c r="A353" s="3"/>
      <c r="B353" s="3"/>
      <c r="C353" s="67"/>
      <c r="D353" s="3"/>
      <c r="E353" s="3"/>
      <c r="F353" s="53"/>
      <c r="G353" s="53"/>
      <c r="H353" s="3"/>
      <c r="I353" s="3"/>
      <c r="J353" s="61" t="s">
        <v>122</v>
      </c>
      <c r="K353" s="3"/>
      <c r="L353" s="61" t="s">
        <v>121</v>
      </c>
      <c r="M353" s="3"/>
      <c r="N353" s="61" t="s">
        <v>112</v>
      </c>
      <c r="O353" s="3"/>
      <c r="P353" s="61" t="s">
        <v>111</v>
      </c>
      <c r="Q353" s="3"/>
      <c r="R353" s="61" t="s">
        <v>110</v>
      </c>
      <c r="S353" s="3"/>
      <c r="T353" s="61" t="s">
        <v>109</v>
      </c>
      <c r="U353" s="3"/>
      <c r="V353" s="61" t="s">
        <v>108</v>
      </c>
      <c r="W353" s="3"/>
      <c r="X353" s="61" t="s">
        <v>107</v>
      </c>
      <c r="Y353" s="3"/>
      <c r="Z353" s="61" t="s">
        <v>105</v>
      </c>
      <c r="AA353" s="3"/>
      <c r="AB353" s="61" t="s">
        <v>84</v>
      </c>
      <c r="AC353" s="3"/>
    </row>
    <row r="354">
      <c r="A354" s="3"/>
      <c r="B354" s="3" t="s">
        <v>69</v>
      </c>
      <c r="C354" s="112">
        <f>0.000041472</f>
        <v>0.000041472</v>
      </c>
      <c r="D354" s="3" t="s">
        <v>69</v>
      </c>
      <c r="E354" s="113">
        <f t="shared" ref="E354:E356" si="431">$G$1</f>
        <v>0.00002618254545</v>
      </c>
      <c r="F354" s="3" t="s">
        <v>92</v>
      </c>
      <c r="G354" s="16">
        <f>ROUND(0.05*G355,0)</f>
        <v>2</v>
      </c>
      <c r="H354" s="3" t="s">
        <v>93</v>
      </c>
      <c r="I354" s="60">
        <f>I346+G346</f>
        <v>164</v>
      </c>
      <c r="J354" s="3" t="s">
        <v>69</v>
      </c>
      <c r="K354" s="113">
        <f t="shared" ref="K354:K356" si="432">$G$1</f>
        <v>0.00002618254545</v>
      </c>
      <c r="L354" s="3" t="s">
        <v>69</v>
      </c>
      <c r="M354" s="113">
        <f t="shared" ref="M354:M356" si="433">$G$1</f>
        <v>0.00002618254545</v>
      </c>
      <c r="N354" s="3" t="s">
        <v>69</v>
      </c>
      <c r="O354" s="113">
        <f t="shared" ref="O354:O356" si="434">$G$1</f>
        <v>0.00002618254545</v>
      </c>
      <c r="P354" s="3" t="s">
        <v>69</v>
      </c>
      <c r="Q354" s="113">
        <f t="shared" ref="Q354:Q356" si="435">$G$1</f>
        <v>0.00002618254545</v>
      </c>
      <c r="R354" s="3" t="s">
        <v>69</v>
      </c>
      <c r="S354" s="113">
        <f t="shared" ref="S354:S356" si="436">$G$1</f>
        <v>0.00002618254545</v>
      </c>
      <c r="T354" s="3" t="s">
        <v>69</v>
      </c>
      <c r="U354" s="113">
        <f t="shared" ref="U354:U356" si="437">$G$1</f>
        <v>0.00002618254545</v>
      </c>
      <c r="V354" s="3" t="s">
        <v>69</v>
      </c>
      <c r="W354" s="113">
        <f t="shared" ref="W354:W356" si="438">$G$1</f>
        <v>0.00002618254545</v>
      </c>
      <c r="X354" s="3" t="s">
        <v>69</v>
      </c>
      <c r="Y354" s="113">
        <f t="shared" ref="Y354:Y356" si="439">$G$1</f>
        <v>0.00002618254545</v>
      </c>
      <c r="Z354" s="3" t="s">
        <v>69</v>
      </c>
      <c r="AA354" s="113">
        <f t="shared" ref="AA354:AA356" si="440">$G$1</f>
        <v>0.00002618254545</v>
      </c>
      <c r="AB354" s="3" t="s">
        <v>69</v>
      </c>
      <c r="AC354" s="113">
        <f t="shared" ref="AC354:AC356" si="441">$G$1</f>
        <v>0.00002618254545</v>
      </c>
    </row>
    <row r="355">
      <c r="A355" s="3"/>
      <c r="B355" s="3" t="s">
        <v>72</v>
      </c>
      <c r="C355" s="112">
        <f>$G$1*((G355-G354)/G354)</f>
        <v>0.0004451032727</v>
      </c>
      <c r="D355" s="3" t="s">
        <v>72</v>
      </c>
      <c r="E355" s="113">
        <f t="shared" si="431"/>
        <v>0.00002618254545</v>
      </c>
      <c r="F355" s="3" t="s">
        <v>73</v>
      </c>
      <c r="G355" s="16">
        <f>200-I354</f>
        <v>36</v>
      </c>
      <c r="H355" s="3" t="s">
        <v>125</v>
      </c>
      <c r="I355" s="125">
        <v>429.0</v>
      </c>
      <c r="J355" s="3" t="s">
        <v>72</v>
      </c>
      <c r="K355" s="113">
        <f t="shared" si="432"/>
        <v>0.00002618254545</v>
      </c>
      <c r="L355" s="3" t="s">
        <v>72</v>
      </c>
      <c r="M355" s="113">
        <f t="shared" si="433"/>
        <v>0.00002618254545</v>
      </c>
      <c r="N355" s="3" t="s">
        <v>72</v>
      </c>
      <c r="O355" s="113">
        <f t="shared" si="434"/>
        <v>0.00002618254545</v>
      </c>
      <c r="P355" s="3" t="s">
        <v>72</v>
      </c>
      <c r="Q355" s="113">
        <f t="shared" si="435"/>
        <v>0.00002618254545</v>
      </c>
      <c r="R355" s="3" t="s">
        <v>72</v>
      </c>
      <c r="S355" s="113">
        <f t="shared" si="436"/>
        <v>0.00002618254545</v>
      </c>
      <c r="T355" s="3" t="s">
        <v>72</v>
      </c>
      <c r="U355" s="113">
        <f t="shared" si="437"/>
        <v>0.00002618254545</v>
      </c>
      <c r="V355" s="3" t="s">
        <v>72</v>
      </c>
      <c r="W355" s="113">
        <f t="shared" si="438"/>
        <v>0.00002618254545</v>
      </c>
      <c r="X355" s="3" t="s">
        <v>72</v>
      </c>
      <c r="Y355" s="113">
        <f t="shared" si="439"/>
        <v>0.00002618254545</v>
      </c>
      <c r="Z355" s="3" t="s">
        <v>72</v>
      </c>
      <c r="AA355" s="113">
        <f t="shared" si="440"/>
        <v>0.00002618254545</v>
      </c>
      <c r="AB355" s="3" t="s">
        <v>72</v>
      </c>
      <c r="AC355" s="113">
        <f t="shared" si="441"/>
        <v>0.00002618254545</v>
      </c>
    </row>
    <row r="356">
      <c r="A356" s="3"/>
      <c r="B356" s="3" t="s">
        <v>74</v>
      </c>
      <c r="C356" s="112">
        <f>$G$1*((G355-G354)/G354)</f>
        <v>0.0004451032727</v>
      </c>
      <c r="D356" s="3" t="s">
        <v>74</v>
      </c>
      <c r="E356" s="113">
        <f t="shared" si="431"/>
        <v>0.00002618254545</v>
      </c>
      <c r="F356" s="3"/>
      <c r="G356" s="3"/>
      <c r="H356" s="3" t="s">
        <v>126</v>
      </c>
      <c r="I356" s="60">
        <f>C352-(sum(C350:C351)*I355)</f>
        <v>-0.0007878952727</v>
      </c>
      <c r="J356" s="3" t="s">
        <v>74</v>
      </c>
      <c r="K356" s="113">
        <f t="shared" si="432"/>
        <v>0.00002618254545</v>
      </c>
      <c r="L356" s="3" t="s">
        <v>74</v>
      </c>
      <c r="M356" s="113">
        <f t="shared" si="433"/>
        <v>0.00002618254545</v>
      </c>
      <c r="N356" s="3" t="s">
        <v>74</v>
      </c>
      <c r="O356" s="113">
        <f t="shared" si="434"/>
        <v>0.00002618254545</v>
      </c>
      <c r="P356" s="3" t="s">
        <v>74</v>
      </c>
      <c r="Q356" s="113">
        <f t="shared" si="435"/>
        <v>0.00002618254545</v>
      </c>
      <c r="R356" s="3" t="s">
        <v>74</v>
      </c>
      <c r="S356" s="113">
        <f t="shared" si="436"/>
        <v>0.00002618254545</v>
      </c>
      <c r="T356" s="3" t="s">
        <v>74</v>
      </c>
      <c r="U356" s="113">
        <f t="shared" si="437"/>
        <v>0.00002618254545</v>
      </c>
      <c r="V356" s="3" t="s">
        <v>74</v>
      </c>
      <c r="W356" s="113">
        <f t="shared" si="438"/>
        <v>0.00002618254545</v>
      </c>
      <c r="X356" s="3" t="s">
        <v>74</v>
      </c>
      <c r="Y356" s="113">
        <f t="shared" si="439"/>
        <v>0.00002618254545</v>
      </c>
      <c r="Z356" s="3" t="s">
        <v>74</v>
      </c>
      <c r="AA356" s="113">
        <f t="shared" si="440"/>
        <v>0.00002618254545</v>
      </c>
      <c r="AB356" s="3" t="s">
        <v>74</v>
      </c>
      <c r="AC356" s="113">
        <f t="shared" si="441"/>
        <v>0.00002618254545</v>
      </c>
    </row>
    <row r="357">
      <c r="A357" s="3"/>
      <c r="B357" s="61" t="s">
        <v>77</v>
      </c>
      <c r="C357" s="115">
        <f>(E352-(E350*I355))-sum(C354:C356)</f>
        <v>0.3032148109</v>
      </c>
      <c r="D357" s="61" t="s">
        <v>77</v>
      </c>
      <c r="E357" s="109">
        <f>E352-(sum(E350*I355))-sum(E354:E356)</f>
        <v>0.3040679418</v>
      </c>
      <c r="F357" s="53" t="s">
        <v>95</v>
      </c>
      <c r="G357" s="80">
        <f>ROUND(G355/G354,0)</f>
        <v>18</v>
      </c>
      <c r="H357" s="3"/>
      <c r="I357" s="3"/>
      <c r="J357" s="61" t="s">
        <v>77</v>
      </c>
      <c r="K357" s="109">
        <f>K349-(K350*$I355)-sum(K354:K356)</f>
        <v>0.3033377537</v>
      </c>
      <c r="L357" s="61" t="s">
        <v>77</v>
      </c>
      <c r="M357" s="109">
        <f>M349-(M350*$I355)-sum(M354:M356)</f>
        <v>0.3033298989</v>
      </c>
      <c r="N357" s="61" t="s">
        <v>77</v>
      </c>
      <c r="O357" s="109">
        <f>O349-(O350*$I355)-sum(O354:O356)</f>
        <v>0.3033220441</v>
      </c>
      <c r="P357" s="61" t="s">
        <v>77</v>
      </c>
      <c r="Q357" s="109">
        <f>Q349-(Q350*$I355)-sum(Q354:Q356)</f>
        <v>0.3033141894</v>
      </c>
      <c r="R357" s="61" t="s">
        <v>77</v>
      </c>
      <c r="S357" s="109">
        <f>S349-(S350*$I355)-sum(S354:S356)</f>
        <v>0.3033063282</v>
      </c>
      <c r="T357" s="61" t="s">
        <v>77</v>
      </c>
      <c r="U357" s="109">
        <f>U349-(U350*$I355)-sum(U354:U356)</f>
        <v>0.3032984735</v>
      </c>
      <c r="V357" s="61" t="s">
        <v>77</v>
      </c>
      <c r="W357" s="109">
        <f>W349-(W350*$I355)-sum(W354:W356)</f>
        <v>0.3032906187</v>
      </c>
      <c r="X357" s="61" t="s">
        <v>77</v>
      </c>
      <c r="Y357" s="109">
        <f>Y349-(Y350*$I355)-sum(Y354:Y356)</f>
        <v>0.3032827639</v>
      </c>
      <c r="Z357" s="61" t="s">
        <v>77</v>
      </c>
      <c r="AA357" s="109">
        <f>AA349-(AA350*$I355)-sum(AA354:AA356)</f>
        <v>0.3013498288</v>
      </c>
      <c r="AB357" s="61" t="s">
        <v>77</v>
      </c>
      <c r="AC357" s="109">
        <f>AC349-(AC350*$I355)-sum(AC354:AC356)</f>
        <v>0.3035179868</v>
      </c>
    </row>
    <row r="358">
      <c r="A358" s="49">
        <f>I355+A350</f>
        <v>26402</v>
      </c>
      <c r="B358" s="3" t="s">
        <v>80</v>
      </c>
      <c r="C358" s="112">
        <f>$G$1*((G355-G354)/G354)</f>
        <v>0.0004451032727</v>
      </c>
      <c r="D358" s="3" t="s">
        <v>115</v>
      </c>
      <c r="E358" s="112">
        <f>$G$1</f>
        <v>0.00002618254545</v>
      </c>
      <c r="F358" s="3"/>
      <c r="G358" s="3"/>
      <c r="H358" s="3"/>
      <c r="I358" s="3"/>
      <c r="J358" s="3" t="s">
        <v>115</v>
      </c>
      <c r="K358" s="112">
        <f>$G$1</f>
        <v>0.00002618254545</v>
      </c>
      <c r="L358" s="3" t="s">
        <v>115</v>
      </c>
      <c r="M358" s="112">
        <f>$G$1</f>
        <v>0.00002618254545</v>
      </c>
      <c r="N358" s="3" t="s">
        <v>115</v>
      </c>
      <c r="O358" s="112">
        <f>$G$1</f>
        <v>0.00002618254545</v>
      </c>
      <c r="P358" s="3" t="s">
        <v>115</v>
      </c>
      <c r="Q358" s="112">
        <f>$G$1</f>
        <v>0.00002618254545</v>
      </c>
      <c r="R358" s="3" t="s">
        <v>115</v>
      </c>
      <c r="S358" s="112">
        <f>$G$1</f>
        <v>0.00002618254545</v>
      </c>
      <c r="T358" s="3" t="s">
        <v>115</v>
      </c>
      <c r="U358" s="112">
        <f>$G$1</f>
        <v>0.00002618254545</v>
      </c>
      <c r="V358" s="3" t="s">
        <v>115</v>
      </c>
      <c r="W358" s="112">
        <f>$G$1</f>
        <v>0.00002618254545</v>
      </c>
      <c r="X358" s="3" t="s">
        <v>115</v>
      </c>
      <c r="Y358" s="112">
        <f>$G$1</f>
        <v>0.00002618254545</v>
      </c>
      <c r="Z358" s="3" t="s">
        <v>115</v>
      </c>
      <c r="AA358" s="112">
        <f>$G$1</f>
        <v>0.00002618254545</v>
      </c>
      <c r="AB358" s="3" t="s">
        <v>115</v>
      </c>
      <c r="AC358" s="112">
        <f>$G$1</f>
        <v>0.00002618254545</v>
      </c>
    </row>
    <row r="359">
      <c r="A359" s="3"/>
      <c r="B359" s="3" t="s">
        <v>116</v>
      </c>
      <c r="C359" s="116">
        <f>$G$1*10+((128*5E-11)*(G357-1))</f>
        <v>0.0002619342545</v>
      </c>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row>
    <row r="360">
      <c r="A360" s="3"/>
      <c r="B360" s="61" t="s">
        <v>77</v>
      </c>
      <c r="C360" s="49">
        <f>C357-(sum(C358:C359))</f>
        <v>0.3025077734</v>
      </c>
      <c r="D360" s="61" t="s">
        <v>77</v>
      </c>
      <c r="E360" s="49">
        <f>E357-E358</f>
        <v>0.3040417593</v>
      </c>
      <c r="F360" s="3"/>
      <c r="G360" s="3"/>
      <c r="H360" s="3"/>
      <c r="I360" s="3"/>
      <c r="J360" s="61" t="s">
        <v>77</v>
      </c>
      <c r="K360" s="49">
        <f>K357-K358</f>
        <v>0.3033115711</v>
      </c>
      <c r="L360" s="61" t="s">
        <v>77</v>
      </c>
      <c r="M360" s="49">
        <f>M357-M358</f>
        <v>0.3033037164</v>
      </c>
      <c r="N360" s="61" t="s">
        <v>77</v>
      </c>
      <c r="O360" s="49">
        <f>O357-O358</f>
        <v>0.3032958616</v>
      </c>
      <c r="P360" s="61" t="s">
        <v>77</v>
      </c>
      <c r="Q360" s="49">
        <f>Q357-Q358</f>
        <v>0.3032880068</v>
      </c>
      <c r="R360" s="61" t="s">
        <v>77</v>
      </c>
      <c r="S360" s="49">
        <f>S357-S358</f>
        <v>0.3032801457</v>
      </c>
      <c r="T360" s="61" t="s">
        <v>77</v>
      </c>
      <c r="U360" s="49">
        <f>U357-U358</f>
        <v>0.3032722909</v>
      </c>
      <c r="V360" s="61" t="s">
        <v>77</v>
      </c>
      <c r="W360" s="49">
        <f>W357-W358</f>
        <v>0.3032644361</v>
      </c>
      <c r="X360" s="61" t="s">
        <v>77</v>
      </c>
      <c r="Y360" s="49">
        <f>Y357-Y358</f>
        <v>0.3032565814</v>
      </c>
      <c r="Z360" s="61" t="s">
        <v>77</v>
      </c>
      <c r="AA360" s="49">
        <f>AA357-AA358</f>
        <v>0.3013236463</v>
      </c>
      <c r="AB360" s="61" t="s">
        <v>77</v>
      </c>
      <c r="AC360" s="49">
        <f>AC357-AC358</f>
        <v>0.3034918042</v>
      </c>
    </row>
    <row r="361">
      <c r="A361" s="3"/>
      <c r="B361" s="3"/>
      <c r="C361" s="67"/>
      <c r="D361" s="3"/>
      <c r="E361" s="3"/>
      <c r="F361" s="53"/>
      <c r="G361" s="53"/>
      <c r="H361" s="3"/>
      <c r="I361" s="3"/>
      <c r="J361" s="61" t="s">
        <v>122</v>
      </c>
      <c r="K361" s="3"/>
      <c r="L361" s="61" t="s">
        <v>121</v>
      </c>
      <c r="M361" s="3"/>
      <c r="N361" s="61" t="s">
        <v>112</v>
      </c>
      <c r="O361" s="3"/>
      <c r="P361" s="61" t="s">
        <v>111</v>
      </c>
      <c r="Q361" s="3"/>
      <c r="R361" s="61" t="s">
        <v>110</v>
      </c>
      <c r="S361" s="3"/>
      <c r="T361" s="61" t="s">
        <v>109</v>
      </c>
      <c r="U361" s="3"/>
      <c r="V361" s="61" t="s">
        <v>108</v>
      </c>
      <c r="W361" s="3"/>
      <c r="X361" s="61" t="s">
        <v>107</v>
      </c>
      <c r="Y361" s="3"/>
      <c r="Z361" s="61" t="s">
        <v>105</v>
      </c>
      <c r="AA361" s="3"/>
      <c r="AB361" s="61" t="s">
        <v>84</v>
      </c>
      <c r="AC361" s="3"/>
    </row>
    <row r="362">
      <c r="A362" s="3"/>
      <c r="B362" s="3" t="s">
        <v>69</v>
      </c>
      <c r="C362" s="112">
        <f>0.000041472</f>
        <v>0.000041472</v>
      </c>
      <c r="D362" s="3" t="s">
        <v>69</v>
      </c>
      <c r="E362" s="113">
        <f t="shared" ref="E362:E364" si="442">$G$1</f>
        <v>0.00002618254545</v>
      </c>
      <c r="F362" s="3" t="s">
        <v>92</v>
      </c>
      <c r="G362" s="16">
        <f>ROUND(0.05*G363,0)</f>
        <v>2</v>
      </c>
      <c r="H362" s="3" t="s">
        <v>93</v>
      </c>
      <c r="I362" s="60">
        <f>I354+G354</f>
        <v>166</v>
      </c>
      <c r="J362" s="3" t="s">
        <v>69</v>
      </c>
      <c r="K362" s="113">
        <f t="shared" ref="K362:K364" si="443">$G$1</f>
        <v>0.00002618254545</v>
      </c>
      <c r="L362" s="3" t="s">
        <v>69</v>
      </c>
      <c r="M362" s="113">
        <f t="shared" ref="M362:M364" si="444">$G$1</f>
        <v>0.00002618254545</v>
      </c>
      <c r="N362" s="3" t="s">
        <v>69</v>
      </c>
      <c r="O362" s="113">
        <f t="shared" ref="O362:O364" si="445">$G$1</f>
        <v>0.00002618254545</v>
      </c>
      <c r="P362" s="3" t="s">
        <v>69</v>
      </c>
      <c r="Q362" s="113">
        <f t="shared" ref="Q362:Q364" si="446">$G$1</f>
        <v>0.00002618254545</v>
      </c>
      <c r="R362" s="3" t="s">
        <v>69</v>
      </c>
      <c r="S362" s="113">
        <f t="shared" ref="S362:S364" si="447">$G$1</f>
        <v>0.00002618254545</v>
      </c>
      <c r="T362" s="3" t="s">
        <v>69</v>
      </c>
      <c r="U362" s="113">
        <f t="shared" ref="U362:U364" si="448">$G$1</f>
        <v>0.00002618254545</v>
      </c>
      <c r="V362" s="3" t="s">
        <v>69</v>
      </c>
      <c r="W362" s="113">
        <f t="shared" ref="W362:W364" si="449">$G$1</f>
        <v>0.00002618254545</v>
      </c>
      <c r="X362" s="3" t="s">
        <v>69</v>
      </c>
      <c r="Y362" s="113">
        <f t="shared" ref="Y362:Y364" si="450">$G$1</f>
        <v>0.00002618254545</v>
      </c>
      <c r="Z362" s="3" t="s">
        <v>69</v>
      </c>
      <c r="AA362" s="113">
        <f t="shared" ref="AA362:AA364" si="451">$G$1</f>
        <v>0.00002618254545</v>
      </c>
      <c r="AB362" s="3" t="s">
        <v>69</v>
      </c>
      <c r="AC362" s="113">
        <f t="shared" ref="AC362:AC364" si="452">$G$1</f>
        <v>0.00002618254545</v>
      </c>
    </row>
    <row r="363">
      <c r="A363" s="3"/>
      <c r="B363" s="3" t="s">
        <v>72</v>
      </c>
      <c r="C363" s="112">
        <f>$G$1*((G363-G362)/G362)</f>
        <v>0.0004189207273</v>
      </c>
      <c r="D363" s="3" t="s">
        <v>72</v>
      </c>
      <c r="E363" s="113">
        <f t="shared" si="442"/>
        <v>0.00002618254545</v>
      </c>
      <c r="F363" s="3" t="s">
        <v>73</v>
      </c>
      <c r="G363" s="16">
        <f>200-I362</f>
        <v>34</v>
      </c>
      <c r="H363" s="3" t="s">
        <v>125</v>
      </c>
      <c r="I363" s="125">
        <v>429.0</v>
      </c>
      <c r="J363" s="3" t="s">
        <v>72</v>
      </c>
      <c r="K363" s="113">
        <f t="shared" si="443"/>
        <v>0.00002618254545</v>
      </c>
      <c r="L363" s="3" t="s">
        <v>72</v>
      </c>
      <c r="M363" s="113">
        <f t="shared" si="444"/>
        <v>0.00002618254545</v>
      </c>
      <c r="N363" s="3" t="s">
        <v>72</v>
      </c>
      <c r="O363" s="113">
        <f t="shared" si="445"/>
        <v>0.00002618254545</v>
      </c>
      <c r="P363" s="3" t="s">
        <v>72</v>
      </c>
      <c r="Q363" s="113">
        <f t="shared" si="446"/>
        <v>0.00002618254545</v>
      </c>
      <c r="R363" s="3" t="s">
        <v>72</v>
      </c>
      <c r="S363" s="113">
        <f t="shared" si="447"/>
        <v>0.00002618254545</v>
      </c>
      <c r="T363" s="3" t="s">
        <v>72</v>
      </c>
      <c r="U363" s="113">
        <f t="shared" si="448"/>
        <v>0.00002618254545</v>
      </c>
      <c r="V363" s="3" t="s">
        <v>72</v>
      </c>
      <c r="W363" s="113">
        <f t="shared" si="449"/>
        <v>0.00002618254545</v>
      </c>
      <c r="X363" s="3" t="s">
        <v>72</v>
      </c>
      <c r="Y363" s="113">
        <f t="shared" si="450"/>
        <v>0.00002618254545</v>
      </c>
      <c r="Z363" s="3" t="s">
        <v>72</v>
      </c>
      <c r="AA363" s="113">
        <f t="shared" si="451"/>
        <v>0.00002618254545</v>
      </c>
      <c r="AB363" s="3" t="s">
        <v>72</v>
      </c>
      <c r="AC363" s="113">
        <f t="shared" si="452"/>
        <v>0.00002618254545</v>
      </c>
    </row>
    <row r="364">
      <c r="A364" s="3"/>
      <c r="B364" s="3" t="s">
        <v>74</v>
      </c>
      <c r="C364" s="112">
        <f>$G$1*((G363-G362)/G362)</f>
        <v>0.0004189207273</v>
      </c>
      <c r="D364" s="3" t="s">
        <v>74</v>
      </c>
      <c r="E364" s="113">
        <f t="shared" si="442"/>
        <v>0.00002618254545</v>
      </c>
      <c r="F364" s="3"/>
      <c r="G364" s="3"/>
      <c r="H364" s="3" t="s">
        <v>126</v>
      </c>
      <c r="I364" s="60">
        <f>C360-(sum(C358:C359)*I363)</f>
        <v>-0.0008113258182</v>
      </c>
      <c r="J364" s="3" t="s">
        <v>74</v>
      </c>
      <c r="K364" s="113">
        <f t="shared" si="443"/>
        <v>0.00002618254545</v>
      </c>
      <c r="L364" s="3" t="s">
        <v>74</v>
      </c>
      <c r="M364" s="113">
        <f t="shared" si="444"/>
        <v>0.00002618254545</v>
      </c>
      <c r="N364" s="3" t="s">
        <v>74</v>
      </c>
      <c r="O364" s="113">
        <f t="shared" si="445"/>
        <v>0.00002618254545</v>
      </c>
      <c r="P364" s="3" t="s">
        <v>74</v>
      </c>
      <c r="Q364" s="113">
        <f t="shared" si="446"/>
        <v>0.00002618254545</v>
      </c>
      <c r="R364" s="3" t="s">
        <v>74</v>
      </c>
      <c r="S364" s="113">
        <f t="shared" si="447"/>
        <v>0.00002618254545</v>
      </c>
      <c r="T364" s="3" t="s">
        <v>74</v>
      </c>
      <c r="U364" s="113">
        <f t="shared" si="448"/>
        <v>0.00002618254545</v>
      </c>
      <c r="V364" s="3" t="s">
        <v>74</v>
      </c>
      <c r="W364" s="113">
        <f t="shared" si="449"/>
        <v>0.00002618254545</v>
      </c>
      <c r="X364" s="3" t="s">
        <v>74</v>
      </c>
      <c r="Y364" s="113">
        <f t="shared" si="450"/>
        <v>0.00002618254545</v>
      </c>
      <c r="Z364" s="3" t="s">
        <v>74</v>
      </c>
      <c r="AA364" s="113">
        <f t="shared" si="451"/>
        <v>0.00002618254545</v>
      </c>
      <c r="AB364" s="3" t="s">
        <v>74</v>
      </c>
      <c r="AC364" s="113">
        <f t="shared" si="452"/>
        <v>0.00002618254545</v>
      </c>
    </row>
    <row r="365">
      <c r="A365" s="3"/>
      <c r="B365" s="61" t="s">
        <v>77</v>
      </c>
      <c r="C365" s="115">
        <f>(E360-(E358*I363))-sum(C362:C364)</f>
        <v>0.2919301338</v>
      </c>
      <c r="D365" s="61" t="s">
        <v>77</v>
      </c>
      <c r="E365" s="109">
        <f>E360-(sum(E358*I363))-sum(E362:E364)</f>
        <v>0.2927308996</v>
      </c>
      <c r="F365" s="53" t="s">
        <v>95</v>
      </c>
      <c r="G365" s="80">
        <f>ROUND(G363/G362,0)</f>
        <v>17</v>
      </c>
      <c r="H365" s="3"/>
      <c r="I365" s="3"/>
      <c r="J365" s="61" t="s">
        <v>77</v>
      </c>
      <c r="K365" s="109">
        <f>K357-(K358*$I363)-sum(K362:K364)</f>
        <v>0.292026894</v>
      </c>
      <c r="L365" s="61" t="s">
        <v>77</v>
      </c>
      <c r="M365" s="109">
        <f>M357-(M358*$I363)-sum(M362:M364)</f>
        <v>0.2920190393</v>
      </c>
      <c r="N365" s="61" t="s">
        <v>77</v>
      </c>
      <c r="O365" s="109">
        <f>O357-(O358*$I363)-sum(O362:O364)</f>
        <v>0.2920111845</v>
      </c>
      <c r="P365" s="61" t="s">
        <v>77</v>
      </c>
      <c r="Q365" s="109">
        <f>Q357-(Q358*$I363)-sum(Q362:Q364)</f>
        <v>0.2920033297</v>
      </c>
      <c r="R365" s="61" t="s">
        <v>77</v>
      </c>
      <c r="S365" s="109">
        <f>S357-(S358*$I363)-sum(S362:S364)</f>
        <v>0.2919954686</v>
      </c>
      <c r="T365" s="61" t="s">
        <v>77</v>
      </c>
      <c r="U365" s="109">
        <f>U357-(U358*$I363)-sum(U362:U364)</f>
        <v>0.2919876138</v>
      </c>
      <c r="V365" s="61" t="s">
        <v>77</v>
      </c>
      <c r="W365" s="109">
        <f>W357-(W358*$I363)-sum(W362:W364)</f>
        <v>0.2919797591</v>
      </c>
      <c r="X365" s="61" t="s">
        <v>77</v>
      </c>
      <c r="Y365" s="109">
        <f>Y357-(Y358*$I363)-sum(Y362:Y364)</f>
        <v>0.2919719043</v>
      </c>
      <c r="Z365" s="61" t="s">
        <v>77</v>
      </c>
      <c r="AA365" s="109">
        <f>AA357-(AA358*$I363)-sum(AA362:AA364)</f>
        <v>0.2900389692</v>
      </c>
      <c r="AB365" s="61" t="s">
        <v>77</v>
      </c>
      <c r="AC365" s="109">
        <f>AC357-(AC358*$I363)-sum(AC362:AC364)</f>
        <v>0.2922071271</v>
      </c>
    </row>
    <row r="366">
      <c r="A366" s="49">
        <f>I363+A358</f>
        <v>26831</v>
      </c>
      <c r="B366" s="3" t="s">
        <v>80</v>
      </c>
      <c r="C366" s="112">
        <f>$G$1*((G363-G362)/G362)</f>
        <v>0.0004189207273</v>
      </c>
      <c r="D366" s="3" t="s">
        <v>115</v>
      </c>
      <c r="E366" s="112">
        <f>$G$1</f>
        <v>0.00002618254545</v>
      </c>
      <c r="F366" s="3"/>
      <c r="G366" s="3"/>
      <c r="H366" s="3"/>
      <c r="I366" s="3"/>
      <c r="J366" s="3" t="s">
        <v>115</v>
      </c>
      <c r="K366" s="112">
        <f>$G$1</f>
        <v>0.00002618254545</v>
      </c>
      <c r="L366" s="3" t="s">
        <v>115</v>
      </c>
      <c r="M366" s="112">
        <f>$G$1</f>
        <v>0.00002618254545</v>
      </c>
      <c r="N366" s="3" t="s">
        <v>115</v>
      </c>
      <c r="O366" s="112">
        <f>$G$1</f>
        <v>0.00002618254545</v>
      </c>
      <c r="P366" s="3" t="s">
        <v>115</v>
      </c>
      <c r="Q366" s="112">
        <f>$G$1</f>
        <v>0.00002618254545</v>
      </c>
      <c r="R366" s="3" t="s">
        <v>115</v>
      </c>
      <c r="S366" s="112">
        <f>$G$1</f>
        <v>0.00002618254545</v>
      </c>
      <c r="T366" s="3" t="s">
        <v>115</v>
      </c>
      <c r="U366" s="112">
        <f>$G$1</f>
        <v>0.00002618254545</v>
      </c>
      <c r="V366" s="3" t="s">
        <v>115</v>
      </c>
      <c r="W366" s="112">
        <f>$G$1</f>
        <v>0.00002618254545</v>
      </c>
      <c r="X366" s="3" t="s">
        <v>115</v>
      </c>
      <c r="Y366" s="112">
        <f>$G$1</f>
        <v>0.00002618254545</v>
      </c>
      <c r="Z366" s="3" t="s">
        <v>115</v>
      </c>
      <c r="AA366" s="112">
        <f>$G$1</f>
        <v>0.00002618254545</v>
      </c>
      <c r="AB366" s="3" t="s">
        <v>115</v>
      </c>
      <c r="AC366" s="112">
        <f>$G$1</f>
        <v>0.00002618254545</v>
      </c>
    </row>
    <row r="367">
      <c r="A367" s="3"/>
      <c r="B367" s="3" t="s">
        <v>116</v>
      </c>
      <c r="C367" s="116">
        <f>$G$1*10+((128*5E-11)*(G365-1))</f>
        <v>0.0002619278545</v>
      </c>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row>
    <row r="368">
      <c r="A368" s="3"/>
      <c r="B368" s="61" t="s">
        <v>77</v>
      </c>
      <c r="C368" s="49">
        <f>C365-(sum(C366:C367))</f>
        <v>0.2912492852</v>
      </c>
      <c r="D368" s="61" t="s">
        <v>77</v>
      </c>
      <c r="E368" s="49">
        <f>E365-E366</f>
        <v>0.2927047171</v>
      </c>
      <c r="F368" s="3"/>
      <c r="G368" s="3"/>
      <c r="H368" s="3"/>
      <c r="I368" s="3"/>
      <c r="J368" s="61" t="s">
        <v>77</v>
      </c>
      <c r="K368" s="49">
        <f>K365-K366</f>
        <v>0.2920007115</v>
      </c>
      <c r="L368" s="61" t="s">
        <v>77</v>
      </c>
      <c r="M368" s="49">
        <f>M365-M366</f>
        <v>0.2919928567</v>
      </c>
      <c r="N368" s="61" t="s">
        <v>77</v>
      </c>
      <c r="O368" s="49">
        <f>O365-O366</f>
        <v>0.291985002</v>
      </c>
      <c r="P368" s="61" t="s">
        <v>77</v>
      </c>
      <c r="Q368" s="49">
        <f>Q365-Q366</f>
        <v>0.2919771472</v>
      </c>
      <c r="R368" s="61" t="s">
        <v>77</v>
      </c>
      <c r="S368" s="49">
        <f>S365-S366</f>
        <v>0.291969286</v>
      </c>
      <c r="T368" s="61" t="s">
        <v>77</v>
      </c>
      <c r="U368" s="49">
        <f>U365-U366</f>
        <v>0.2919614313</v>
      </c>
      <c r="V368" s="61" t="s">
        <v>77</v>
      </c>
      <c r="W368" s="49">
        <f>W365-W366</f>
        <v>0.2919535765</v>
      </c>
      <c r="X368" s="61" t="s">
        <v>77</v>
      </c>
      <c r="Y368" s="49">
        <f>Y365-Y366</f>
        <v>0.2919457217</v>
      </c>
      <c r="Z368" s="61" t="s">
        <v>77</v>
      </c>
      <c r="AA368" s="49">
        <f>AA365-AA366</f>
        <v>0.2900127866</v>
      </c>
      <c r="AB368" s="61" t="s">
        <v>77</v>
      </c>
      <c r="AC368" s="49">
        <f>AC365-AC366</f>
        <v>0.2921809446</v>
      </c>
    </row>
    <row r="369">
      <c r="A369" s="3"/>
      <c r="B369" s="3"/>
      <c r="C369" s="67"/>
      <c r="D369" s="3"/>
      <c r="E369" s="3"/>
      <c r="F369" s="53"/>
      <c r="G369" s="53"/>
      <c r="H369" s="3"/>
      <c r="I369" s="3"/>
      <c r="J369" s="61" t="s">
        <v>122</v>
      </c>
      <c r="K369" s="3"/>
      <c r="L369" s="61" t="s">
        <v>121</v>
      </c>
      <c r="M369" s="3"/>
      <c r="N369" s="61" t="s">
        <v>112</v>
      </c>
      <c r="O369" s="3"/>
      <c r="P369" s="61" t="s">
        <v>111</v>
      </c>
      <c r="Q369" s="3"/>
      <c r="R369" s="61" t="s">
        <v>110</v>
      </c>
      <c r="S369" s="3"/>
      <c r="T369" s="61" t="s">
        <v>109</v>
      </c>
      <c r="U369" s="3"/>
      <c r="V369" s="61" t="s">
        <v>108</v>
      </c>
      <c r="W369" s="3"/>
      <c r="X369" s="61" t="s">
        <v>107</v>
      </c>
      <c r="Y369" s="3"/>
      <c r="Z369" s="61" t="s">
        <v>105</v>
      </c>
      <c r="AA369" s="3"/>
      <c r="AB369" s="61" t="s">
        <v>84</v>
      </c>
      <c r="AC369" s="3"/>
    </row>
    <row r="370">
      <c r="A370" s="3"/>
      <c r="B370" s="3" t="s">
        <v>69</v>
      </c>
      <c r="C370" s="112">
        <f>0.000041472</f>
        <v>0.000041472</v>
      </c>
      <c r="D370" s="3" t="s">
        <v>69</v>
      </c>
      <c r="E370" s="113">
        <f t="shared" ref="E370:E372" si="453">$G$1</f>
        <v>0.00002618254545</v>
      </c>
      <c r="F370" s="3" t="s">
        <v>92</v>
      </c>
      <c r="G370" s="16">
        <f>ROUND(0.05*G371,0)</f>
        <v>2</v>
      </c>
      <c r="H370" s="3" t="s">
        <v>93</v>
      </c>
      <c r="I370" s="60">
        <f>I362+G362</f>
        <v>168</v>
      </c>
      <c r="J370" s="3" t="s">
        <v>69</v>
      </c>
      <c r="K370" s="113">
        <f t="shared" ref="K370:K372" si="454">$G$1</f>
        <v>0.00002618254545</v>
      </c>
      <c r="L370" s="3" t="s">
        <v>69</v>
      </c>
      <c r="M370" s="113">
        <f t="shared" ref="M370:M372" si="455">$G$1</f>
        <v>0.00002618254545</v>
      </c>
      <c r="N370" s="3" t="s">
        <v>69</v>
      </c>
      <c r="O370" s="113">
        <f t="shared" ref="O370:O372" si="456">$G$1</f>
        <v>0.00002618254545</v>
      </c>
      <c r="P370" s="3" t="s">
        <v>69</v>
      </c>
      <c r="Q370" s="113">
        <f t="shared" ref="Q370:Q372" si="457">$G$1</f>
        <v>0.00002618254545</v>
      </c>
      <c r="R370" s="3" t="s">
        <v>69</v>
      </c>
      <c r="S370" s="113">
        <f t="shared" ref="S370:S372" si="458">$G$1</f>
        <v>0.00002618254545</v>
      </c>
      <c r="T370" s="3" t="s">
        <v>69</v>
      </c>
      <c r="U370" s="113">
        <f t="shared" ref="U370:U372" si="459">$G$1</f>
        <v>0.00002618254545</v>
      </c>
      <c r="V370" s="3" t="s">
        <v>69</v>
      </c>
      <c r="W370" s="113">
        <f t="shared" ref="W370:W372" si="460">$G$1</f>
        <v>0.00002618254545</v>
      </c>
      <c r="X370" s="3" t="s">
        <v>69</v>
      </c>
      <c r="Y370" s="113">
        <f t="shared" ref="Y370:Y372" si="461">$G$1</f>
        <v>0.00002618254545</v>
      </c>
      <c r="Z370" s="3" t="s">
        <v>69</v>
      </c>
      <c r="AA370" s="113">
        <f t="shared" ref="AA370:AA372" si="462">$G$1</f>
        <v>0.00002618254545</v>
      </c>
      <c r="AB370" s="3" t="s">
        <v>69</v>
      </c>
      <c r="AC370" s="113">
        <f t="shared" ref="AC370:AC372" si="463">$G$1</f>
        <v>0.00002618254545</v>
      </c>
    </row>
    <row r="371">
      <c r="A371" s="3"/>
      <c r="B371" s="3" t="s">
        <v>72</v>
      </c>
      <c r="C371" s="112">
        <f>$G$1*((G371-G370)/G370)</f>
        <v>0.0003927381818</v>
      </c>
      <c r="D371" s="3" t="s">
        <v>72</v>
      </c>
      <c r="E371" s="113">
        <f t="shared" si="453"/>
        <v>0.00002618254545</v>
      </c>
      <c r="F371" s="3" t="s">
        <v>73</v>
      </c>
      <c r="G371" s="16">
        <f>200-I370</f>
        <v>32</v>
      </c>
      <c r="H371" s="3" t="s">
        <v>125</v>
      </c>
      <c r="I371" s="125">
        <v>429.0</v>
      </c>
      <c r="J371" s="3" t="s">
        <v>72</v>
      </c>
      <c r="K371" s="113">
        <f t="shared" si="454"/>
        <v>0.00002618254545</v>
      </c>
      <c r="L371" s="3" t="s">
        <v>72</v>
      </c>
      <c r="M371" s="113">
        <f t="shared" si="455"/>
        <v>0.00002618254545</v>
      </c>
      <c r="N371" s="3" t="s">
        <v>72</v>
      </c>
      <c r="O371" s="113">
        <f t="shared" si="456"/>
        <v>0.00002618254545</v>
      </c>
      <c r="P371" s="3" t="s">
        <v>72</v>
      </c>
      <c r="Q371" s="113">
        <f t="shared" si="457"/>
        <v>0.00002618254545</v>
      </c>
      <c r="R371" s="3" t="s">
        <v>72</v>
      </c>
      <c r="S371" s="113">
        <f t="shared" si="458"/>
        <v>0.00002618254545</v>
      </c>
      <c r="T371" s="3" t="s">
        <v>72</v>
      </c>
      <c r="U371" s="113">
        <f t="shared" si="459"/>
        <v>0.00002618254545</v>
      </c>
      <c r="V371" s="3" t="s">
        <v>72</v>
      </c>
      <c r="W371" s="113">
        <f t="shared" si="460"/>
        <v>0.00002618254545</v>
      </c>
      <c r="X371" s="3" t="s">
        <v>72</v>
      </c>
      <c r="Y371" s="113">
        <f t="shared" si="461"/>
        <v>0.00002618254545</v>
      </c>
      <c r="Z371" s="3" t="s">
        <v>72</v>
      </c>
      <c r="AA371" s="113">
        <f t="shared" si="462"/>
        <v>0.00002618254545</v>
      </c>
      <c r="AB371" s="3" t="s">
        <v>72</v>
      </c>
      <c r="AC371" s="113">
        <f t="shared" si="463"/>
        <v>0.00002618254545</v>
      </c>
    </row>
    <row r="372">
      <c r="A372" s="3"/>
      <c r="B372" s="3" t="s">
        <v>74</v>
      </c>
      <c r="C372" s="112">
        <f>$G$1*((G371-G370)/G370)</f>
        <v>0.0003927381818</v>
      </c>
      <c r="D372" s="3" t="s">
        <v>74</v>
      </c>
      <c r="E372" s="113">
        <f t="shared" si="453"/>
        <v>0.00002618254545</v>
      </c>
      <c r="F372" s="3"/>
      <c r="G372" s="3"/>
      <c r="H372" s="3" t="s">
        <v>126</v>
      </c>
      <c r="I372" s="60">
        <f>C368-(sum(C366:C367)*I371)</f>
        <v>-0.0008347563636</v>
      </c>
      <c r="J372" s="3" t="s">
        <v>74</v>
      </c>
      <c r="K372" s="113">
        <f t="shared" si="454"/>
        <v>0.00002618254545</v>
      </c>
      <c r="L372" s="3" t="s">
        <v>74</v>
      </c>
      <c r="M372" s="113">
        <f t="shared" si="455"/>
        <v>0.00002618254545</v>
      </c>
      <c r="N372" s="3" t="s">
        <v>74</v>
      </c>
      <c r="O372" s="113">
        <f t="shared" si="456"/>
        <v>0.00002618254545</v>
      </c>
      <c r="P372" s="3" t="s">
        <v>74</v>
      </c>
      <c r="Q372" s="113">
        <f t="shared" si="457"/>
        <v>0.00002618254545</v>
      </c>
      <c r="R372" s="3" t="s">
        <v>74</v>
      </c>
      <c r="S372" s="113">
        <f t="shared" si="458"/>
        <v>0.00002618254545</v>
      </c>
      <c r="T372" s="3" t="s">
        <v>74</v>
      </c>
      <c r="U372" s="113">
        <f t="shared" si="459"/>
        <v>0.00002618254545</v>
      </c>
      <c r="V372" s="3" t="s">
        <v>74</v>
      </c>
      <c r="W372" s="113">
        <f t="shared" si="460"/>
        <v>0.00002618254545</v>
      </c>
      <c r="X372" s="3" t="s">
        <v>74</v>
      </c>
      <c r="Y372" s="113">
        <f t="shared" si="461"/>
        <v>0.00002618254545</v>
      </c>
      <c r="Z372" s="3" t="s">
        <v>74</v>
      </c>
      <c r="AA372" s="113">
        <f t="shared" si="462"/>
        <v>0.00002618254545</v>
      </c>
      <c r="AB372" s="3" t="s">
        <v>74</v>
      </c>
      <c r="AC372" s="113">
        <f t="shared" si="463"/>
        <v>0.00002618254545</v>
      </c>
    </row>
    <row r="373">
      <c r="A373" s="3"/>
      <c r="B373" s="61" t="s">
        <v>77</v>
      </c>
      <c r="C373" s="115">
        <f>(E368-(E366*I371))-sum(C370:C372)</f>
        <v>0.2806454567</v>
      </c>
      <c r="D373" s="61" t="s">
        <v>77</v>
      </c>
      <c r="E373" s="109">
        <f>E368-(sum(E366*I371))-sum(E370:E372)</f>
        <v>0.2813938575</v>
      </c>
      <c r="F373" s="53" t="s">
        <v>95</v>
      </c>
      <c r="G373" s="80">
        <f>ROUND(G371/G370,0)</f>
        <v>16</v>
      </c>
      <c r="H373" s="3"/>
      <c r="I373" s="3"/>
      <c r="J373" s="61" t="s">
        <v>77</v>
      </c>
      <c r="K373" s="109">
        <f>K365-(K366*$I371)-sum(K370:K372)</f>
        <v>0.2807160344</v>
      </c>
      <c r="L373" s="61" t="s">
        <v>77</v>
      </c>
      <c r="M373" s="109">
        <f>M365-(M366*$I371)-sum(M370:M372)</f>
        <v>0.2807081796</v>
      </c>
      <c r="N373" s="61" t="s">
        <v>77</v>
      </c>
      <c r="O373" s="109">
        <f>O365-(O366*$I371)-sum(O370:O372)</f>
        <v>0.2807003249</v>
      </c>
      <c r="P373" s="61" t="s">
        <v>77</v>
      </c>
      <c r="Q373" s="109">
        <f>Q365-(Q366*$I371)-sum(Q370:Q372)</f>
        <v>0.2806924701</v>
      </c>
      <c r="R373" s="61" t="s">
        <v>77</v>
      </c>
      <c r="S373" s="109">
        <f>S365-(S366*$I371)-sum(S370:S372)</f>
        <v>0.2806846089</v>
      </c>
      <c r="T373" s="61" t="s">
        <v>77</v>
      </c>
      <c r="U373" s="109">
        <f>U365-(U366*$I371)-sum(U370:U372)</f>
        <v>0.2806767542</v>
      </c>
      <c r="V373" s="61" t="s">
        <v>77</v>
      </c>
      <c r="W373" s="109">
        <f>W365-(W366*$I371)-sum(W370:W372)</f>
        <v>0.2806688994</v>
      </c>
      <c r="X373" s="61" t="s">
        <v>77</v>
      </c>
      <c r="Y373" s="109">
        <f>Y365-(Y366*$I371)-sum(Y370:Y372)</f>
        <v>0.2806610447</v>
      </c>
      <c r="Z373" s="61" t="s">
        <v>77</v>
      </c>
      <c r="AA373" s="109">
        <f>AA365-(AA366*$I371)-sum(AA370:AA372)</f>
        <v>0.2787281095</v>
      </c>
      <c r="AB373" s="61" t="s">
        <v>77</v>
      </c>
      <c r="AC373" s="109">
        <f>AC365-(AC366*$I371)-sum(AC370:AC372)</f>
        <v>0.2808962675</v>
      </c>
    </row>
    <row r="374">
      <c r="A374" s="49">
        <f>I371+A366</f>
        <v>27260</v>
      </c>
      <c r="B374" s="3" t="s">
        <v>80</v>
      </c>
      <c r="C374" s="112">
        <f>$G$1*((G371-G370)/G370)</f>
        <v>0.0003927381818</v>
      </c>
      <c r="D374" s="3" t="s">
        <v>115</v>
      </c>
      <c r="E374" s="112">
        <f>$G$1</f>
        <v>0.00002618254545</v>
      </c>
      <c r="F374" s="3"/>
      <c r="G374" s="3"/>
      <c r="H374" s="3"/>
      <c r="I374" s="3"/>
      <c r="J374" s="3" t="s">
        <v>115</v>
      </c>
      <c r="K374" s="112">
        <f>$G$1</f>
        <v>0.00002618254545</v>
      </c>
      <c r="L374" s="3" t="s">
        <v>115</v>
      </c>
      <c r="M374" s="112">
        <f>$G$1</f>
        <v>0.00002618254545</v>
      </c>
      <c r="N374" s="3" t="s">
        <v>115</v>
      </c>
      <c r="O374" s="112">
        <f>$G$1</f>
        <v>0.00002618254545</v>
      </c>
      <c r="P374" s="3" t="s">
        <v>115</v>
      </c>
      <c r="Q374" s="112">
        <f>$G$1</f>
        <v>0.00002618254545</v>
      </c>
      <c r="R374" s="3" t="s">
        <v>115</v>
      </c>
      <c r="S374" s="112">
        <f>$G$1</f>
        <v>0.00002618254545</v>
      </c>
      <c r="T374" s="3" t="s">
        <v>115</v>
      </c>
      <c r="U374" s="112">
        <f>$G$1</f>
        <v>0.00002618254545</v>
      </c>
      <c r="V374" s="3" t="s">
        <v>115</v>
      </c>
      <c r="W374" s="112">
        <f>$G$1</f>
        <v>0.00002618254545</v>
      </c>
      <c r="X374" s="3" t="s">
        <v>115</v>
      </c>
      <c r="Y374" s="112">
        <f>$G$1</f>
        <v>0.00002618254545</v>
      </c>
      <c r="Z374" s="3" t="s">
        <v>115</v>
      </c>
      <c r="AA374" s="112">
        <f>$G$1</f>
        <v>0.00002618254545</v>
      </c>
      <c r="AB374" s="3" t="s">
        <v>115</v>
      </c>
      <c r="AC374" s="112">
        <f>$G$1</f>
        <v>0.00002618254545</v>
      </c>
    </row>
    <row r="375">
      <c r="A375" s="3"/>
      <c r="B375" s="3" t="s">
        <v>116</v>
      </c>
      <c r="C375" s="116">
        <f>$G$1*10+((128*5E-11)*(G373-1))</f>
        <v>0.0002619214545</v>
      </c>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row>
    <row r="376">
      <c r="A376" s="3"/>
      <c r="B376" s="61" t="s">
        <v>77</v>
      </c>
      <c r="C376" s="49">
        <f>C373-(sum(C374:C375))</f>
        <v>0.2799907971</v>
      </c>
      <c r="D376" s="61" t="s">
        <v>77</v>
      </c>
      <c r="E376" s="49">
        <f>E373-E374</f>
        <v>0.2813676749</v>
      </c>
      <c r="F376" s="3"/>
      <c r="G376" s="3"/>
      <c r="H376" s="3"/>
      <c r="I376" s="3"/>
      <c r="J376" s="61" t="s">
        <v>77</v>
      </c>
      <c r="K376" s="49">
        <f>K373-K374</f>
        <v>0.2806898519</v>
      </c>
      <c r="L376" s="61" t="s">
        <v>77</v>
      </c>
      <c r="M376" s="49">
        <f>M373-M374</f>
        <v>0.2806819971</v>
      </c>
      <c r="N376" s="61" t="s">
        <v>77</v>
      </c>
      <c r="O376" s="49">
        <f>O373-O374</f>
        <v>0.2806741423</v>
      </c>
      <c r="P376" s="61" t="s">
        <v>77</v>
      </c>
      <c r="Q376" s="49">
        <f>Q373-Q374</f>
        <v>0.2806662876</v>
      </c>
      <c r="R376" s="61" t="s">
        <v>77</v>
      </c>
      <c r="S376" s="49">
        <f>S373-S374</f>
        <v>0.2806584264</v>
      </c>
      <c r="T376" s="61" t="s">
        <v>77</v>
      </c>
      <c r="U376" s="49">
        <f>U373-U374</f>
        <v>0.2806505716</v>
      </c>
      <c r="V376" s="61" t="s">
        <v>77</v>
      </c>
      <c r="W376" s="49">
        <f>W373-W374</f>
        <v>0.2806427169</v>
      </c>
      <c r="X376" s="61" t="s">
        <v>77</v>
      </c>
      <c r="Y376" s="49">
        <f>Y373-Y374</f>
        <v>0.2806348621</v>
      </c>
      <c r="Z376" s="61" t="s">
        <v>77</v>
      </c>
      <c r="AA376" s="49">
        <f>AA373-AA374</f>
        <v>0.278701927</v>
      </c>
      <c r="AB376" s="61" t="s">
        <v>77</v>
      </c>
      <c r="AC376" s="49">
        <f>AC373-AC374</f>
        <v>0.2808700849</v>
      </c>
    </row>
    <row r="377">
      <c r="A377" s="3"/>
      <c r="B377" s="3"/>
      <c r="C377" s="67"/>
      <c r="D377" s="3"/>
      <c r="E377" s="3"/>
      <c r="F377" s="53"/>
      <c r="G377" s="53"/>
      <c r="H377" s="3"/>
      <c r="I377" s="3"/>
      <c r="J377" s="61" t="s">
        <v>122</v>
      </c>
      <c r="K377" s="3"/>
      <c r="L377" s="61" t="s">
        <v>121</v>
      </c>
      <c r="M377" s="3"/>
      <c r="N377" s="61" t="s">
        <v>112</v>
      </c>
      <c r="O377" s="3"/>
      <c r="P377" s="61" t="s">
        <v>111</v>
      </c>
      <c r="Q377" s="3"/>
      <c r="R377" s="61" t="s">
        <v>110</v>
      </c>
      <c r="S377" s="3"/>
      <c r="T377" s="61" t="s">
        <v>109</v>
      </c>
      <c r="U377" s="3"/>
      <c r="V377" s="61" t="s">
        <v>108</v>
      </c>
      <c r="W377" s="3"/>
      <c r="X377" s="61" t="s">
        <v>107</v>
      </c>
      <c r="Y377" s="3"/>
      <c r="Z377" s="61" t="s">
        <v>105</v>
      </c>
      <c r="AA377" s="3"/>
      <c r="AB377" s="61" t="s">
        <v>84</v>
      </c>
      <c r="AC377" s="3"/>
    </row>
    <row r="378">
      <c r="A378" s="3"/>
      <c r="B378" s="3" t="s">
        <v>69</v>
      </c>
      <c r="C378" s="112">
        <f>0.000041472</f>
        <v>0.000041472</v>
      </c>
      <c r="D378" s="3" t="s">
        <v>69</v>
      </c>
      <c r="E378" s="113">
        <f t="shared" ref="E378:E380" si="464">$G$1</f>
        <v>0.00002618254545</v>
      </c>
      <c r="F378" s="3" t="s">
        <v>92</v>
      </c>
      <c r="G378" s="16">
        <f>ROUND(0.05*G379,0)</f>
        <v>2</v>
      </c>
      <c r="H378" s="3" t="s">
        <v>93</v>
      </c>
      <c r="I378" s="60">
        <f>I370+G370</f>
        <v>170</v>
      </c>
      <c r="J378" s="3" t="s">
        <v>69</v>
      </c>
      <c r="K378" s="113">
        <f t="shared" ref="K378:K380" si="465">$G$1</f>
        <v>0.00002618254545</v>
      </c>
      <c r="L378" s="3" t="s">
        <v>69</v>
      </c>
      <c r="M378" s="113">
        <f t="shared" ref="M378:M380" si="466">$G$1</f>
        <v>0.00002618254545</v>
      </c>
      <c r="N378" s="3" t="s">
        <v>69</v>
      </c>
      <c r="O378" s="113">
        <f t="shared" ref="O378:O380" si="467">$G$1</f>
        <v>0.00002618254545</v>
      </c>
      <c r="P378" s="3" t="s">
        <v>69</v>
      </c>
      <c r="Q378" s="113">
        <f t="shared" ref="Q378:Q380" si="468">$G$1</f>
        <v>0.00002618254545</v>
      </c>
      <c r="R378" s="3" t="s">
        <v>69</v>
      </c>
      <c r="S378" s="113">
        <f t="shared" ref="S378:S380" si="469">$G$1</f>
        <v>0.00002618254545</v>
      </c>
      <c r="T378" s="3" t="s">
        <v>69</v>
      </c>
      <c r="U378" s="113">
        <f t="shared" ref="U378:U380" si="470">$G$1</f>
        <v>0.00002618254545</v>
      </c>
      <c r="V378" s="3" t="s">
        <v>69</v>
      </c>
      <c r="W378" s="113">
        <f t="shared" ref="W378:W380" si="471">$G$1</f>
        <v>0.00002618254545</v>
      </c>
      <c r="X378" s="3" t="s">
        <v>69</v>
      </c>
      <c r="Y378" s="113">
        <f t="shared" ref="Y378:Y380" si="472">$G$1</f>
        <v>0.00002618254545</v>
      </c>
      <c r="Z378" s="3" t="s">
        <v>69</v>
      </c>
      <c r="AA378" s="113">
        <f t="shared" ref="AA378:AA380" si="473">$G$1</f>
        <v>0.00002618254545</v>
      </c>
      <c r="AB378" s="3" t="s">
        <v>69</v>
      </c>
      <c r="AC378" s="113">
        <f t="shared" ref="AC378:AC380" si="474">$G$1</f>
        <v>0.00002618254545</v>
      </c>
    </row>
    <row r="379">
      <c r="A379" s="3"/>
      <c r="B379" s="3" t="s">
        <v>72</v>
      </c>
      <c r="C379" s="112">
        <f>$G$1*((G379-G378)/G378)</f>
        <v>0.0003665556364</v>
      </c>
      <c r="D379" s="3" t="s">
        <v>72</v>
      </c>
      <c r="E379" s="113">
        <f t="shared" si="464"/>
        <v>0.00002618254545</v>
      </c>
      <c r="F379" s="3" t="s">
        <v>73</v>
      </c>
      <c r="G379" s="16">
        <f>200-I378</f>
        <v>30</v>
      </c>
      <c r="H379" s="3" t="s">
        <v>125</v>
      </c>
      <c r="I379" s="125">
        <v>429.0</v>
      </c>
      <c r="J379" s="3" t="s">
        <v>72</v>
      </c>
      <c r="K379" s="113">
        <f t="shared" si="465"/>
        <v>0.00002618254545</v>
      </c>
      <c r="L379" s="3" t="s">
        <v>72</v>
      </c>
      <c r="M379" s="113">
        <f t="shared" si="466"/>
        <v>0.00002618254545</v>
      </c>
      <c r="N379" s="3" t="s">
        <v>72</v>
      </c>
      <c r="O379" s="113">
        <f t="shared" si="467"/>
        <v>0.00002618254545</v>
      </c>
      <c r="P379" s="3" t="s">
        <v>72</v>
      </c>
      <c r="Q379" s="113">
        <f t="shared" si="468"/>
        <v>0.00002618254545</v>
      </c>
      <c r="R379" s="3" t="s">
        <v>72</v>
      </c>
      <c r="S379" s="113">
        <f t="shared" si="469"/>
        <v>0.00002618254545</v>
      </c>
      <c r="T379" s="3" t="s">
        <v>72</v>
      </c>
      <c r="U379" s="113">
        <f t="shared" si="470"/>
        <v>0.00002618254545</v>
      </c>
      <c r="V379" s="3" t="s">
        <v>72</v>
      </c>
      <c r="W379" s="113">
        <f t="shared" si="471"/>
        <v>0.00002618254545</v>
      </c>
      <c r="X379" s="3" t="s">
        <v>72</v>
      </c>
      <c r="Y379" s="113">
        <f t="shared" si="472"/>
        <v>0.00002618254545</v>
      </c>
      <c r="Z379" s="3" t="s">
        <v>72</v>
      </c>
      <c r="AA379" s="113">
        <f t="shared" si="473"/>
        <v>0.00002618254545</v>
      </c>
      <c r="AB379" s="3" t="s">
        <v>72</v>
      </c>
      <c r="AC379" s="113">
        <f t="shared" si="474"/>
        <v>0.00002618254545</v>
      </c>
    </row>
    <row r="380">
      <c r="A380" s="3"/>
      <c r="B380" s="3" t="s">
        <v>74</v>
      </c>
      <c r="C380" s="112">
        <f>$G$1*((G379-G378)/G378)</f>
        <v>0.0003665556364</v>
      </c>
      <c r="D380" s="3" t="s">
        <v>74</v>
      </c>
      <c r="E380" s="113">
        <f t="shared" si="464"/>
        <v>0.00002618254545</v>
      </c>
      <c r="F380" s="3"/>
      <c r="G380" s="3"/>
      <c r="H380" s="3" t="s">
        <v>126</v>
      </c>
      <c r="I380" s="60">
        <f>C376-(sum(C374:C375)*I379)</f>
        <v>-0.0008581869091</v>
      </c>
      <c r="J380" s="3" t="s">
        <v>74</v>
      </c>
      <c r="K380" s="113">
        <f t="shared" si="465"/>
        <v>0.00002618254545</v>
      </c>
      <c r="L380" s="3" t="s">
        <v>74</v>
      </c>
      <c r="M380" s="113">
        <f t="shared" si="466"/>
        <v>0.00002618254545</v>
      </c>
      <c r="N380" s="3" t="s">
        <v>74</v>
      </c>
      <c r="O380" s="113">
        <f t="shared" si="467"/>
        <v>0.00002618254545</v>
      </c>
      <c r="P380" s="3" t="s">
        <v>74</v>
      </c>
      <c r="Q380" s="113">
        <f t="shared" si="468"/>
        <v>0.00002618254545</v>
      </c>
      <c r="R380" s="3" t="s">
        <v>74</v>
      </c>
      <c r="S380" s="113">
        <f t="shared" si="469"/>
        <v>0.00002618254545</v>
      </c>
      <c r="T380" s="3" t="s">
        <v>74</v>
      </c>
      <c r="U380" s="113">
        <f t="shared" si="470"/>
        <v>0.00002618254545</v>
      </c>
      <c r="V380" s="3" t="s">
        <v>74</v>
      </c>
      <c r="W380" s="113">
        <f t="shared" si="471"/>
        <v>0.00002618254545</v>
      </c>
      <c r="X380" s="3" t="s">
        <v>74</v>
      </c>
      <c r="Y380" s="113">
        <f t="shared" si="472"/>
        <v>0.00002618254545</v>
      </c>
      <c r="Z380" s="3" t="s">
        <v>74</v>
      </c>
      <c r="AA380" s="113">
        <f t="shared" si="473"/>
        <v>0.00002618254545</v>
      </c>
      <c r="AB380" s="3" t="s">
        <v>74</v>
      </c>
      <c r="AC380" s="113">
        <f t="shared" si="474"/>
        <v>0.00002618254545</v>
      </c>
    </row>
    <row r="381">
      <c r="A381" s="3"/>
      <c r="B381" s="61" t="s">
        <v>77</v>
      </c>
      <c r="C381" s="115">
        <f>(E376-(E374*I379))-sum(C378:C380)</f>
        <v>0.2693607796</v>
      </c>
      <c r="D381" s="61" t="s">
        <v>77</v>
      </c>
      <c r="E381" s="109">
        <f>E376-(sum(E374*I379))-sum(E378:E380)</f>
        <v>0.2700568153</v>
      </c>
      <c r="F381" s="53" t="s">
        <v>95</v>
      </c>
      <c r="G381" s="80">
        <f>ROUND(G379/G378,0)</f>
        <v>15</v>
      </c>
      <c r="H381" s="3"/>
      <c r="I381" s="3"/>
      <c r="J381" s="61" t="s">
        <v>77</v>
      </c>
      <c r="K381" s="109">
        <f>K373-(K374*$I379)-sum(K378:K380)</f>
        <v>0.2694051748</v>
      </c>
      <c r="L381" s="61" t="s">
        <v>77</v>
      </c>
      <c r="M381" s="109">
        <f>M373-(M374*$I379)-sum(M378:M380)</f>
        <v>0.26939732</v>
      </c>
      <c r="N381" s="61" t="s">
        <v>77</v>
      </c>
      <c r="O381" s="109">
        <f>O373-(O374*$I379)-sum(O378:O380)</f>
        <v>0.2693894652</v>
      </c>
      <c r="P381" s="61" t="s">
        <v>77</v>
      </c>
      <c r="Q381" s="109">
        <f>Q373-(Q374*$I379)-sum(Q378:Q380)</f>
        <v>0.2693816105</v>
      </c>
      <c r="R381" s="61" t="s">
        <v>77</v>
      </c>
      <c r="S381" s="109">
        <f>S373-(S374*$I379)-sum(S378:S380)</f>
        <v>0.2693737493</v>
      </c>
      <c r="T381" s="61" t="s">
        <v>77</v>
      </c>
      <c r="U381" s="109">
        <f>U373-(U374*$I379)-sum(U378:U380)</f>
        <v>0.2693658945</v>
      </c>
      <c r="V381" s="61" t="s">
        <v>77</v>
      </c>
      <c r="W381" s="109">
        <f>W373-(W374*$I379)-sum(W378:W380)</f>
        <v>0.2693580398</v>
      </c>
      <c r="X381" s="61" t="s">
        <v>77</v>
      </c>
      <c r="Y381" s="109">
        <f>Y373-(Y374*$I379)-sum(Y378:Y380)</f>
        <v>0.269350185</v>
      </c>
      <c r="Z381" s="61" t="s">
        <v>77</v>
      </c>
      <c r="AA381" s="109">
        <f>AA373-(AA374*$I379)-sum(AA378:AA380)</f>
        <v>0.2674172499</v>
      </c>
      <c r="AB381" s="61" t="s">
        <v>77</v>
      </c>
      <c r="AC381" s="109">
        <f>AC373-(AC374*$I379)-sum(AC378:AC380)</f>
        <v>0.2695854079</v>
      </c>
    </row>
    <row r="382">
      <c r="A382" s="49">
        <f>I379+A374</f>
        <v>27689</v>
      </c>
      <c r="B382" s="3" t="s">
        <v>80</v>
      </c>
      <c r="C382" s="112">
        <f>$G$1*((G379-G378)/G378)</f>
        <v>0.0003665556364</v>
      </c>
      <c r="D382" s="3" t="s">
        <v>115</v>
      </c>
      <c r="E382" s="112">
        <f>$G$1</f>
        <v>0.00002618254545</v>
      </c>
      <c r="F382" s="3"/>
      <c r="G382" s="3"/>
      <c r="H382" s="3"/>
      <c r="I382" s="3"/>
      <c r="J382" s="3" t="s">
        <v>115</v>
      </c>
      <c r="K382" s="112">
        <f>$G$1</f>
        <v>0.00002618254545</v>
      </c>
      <c r="L382" s="3" t="s">
        <v>115</v>
      </c>
      <c r="M382" s="112">
        <f>$G$1</f>
        <v>0.00002618254545</v>
      </c>
      <c r="N382" s="3" t="s">
        <v>115</v>
      </c>
      <c r="O382" s="112">
        <f>$G$1</f>
        <v>0.00002618254545</v>
      </c>
      <c r="P382" s="3" t="s">
        <v>115</v>
      </c>
      <c r="Q382" s="112">
        <f>$G$1</f>
        <v>0.00002618254545</v>
      </c>
      <c r="R382" s="3" t="s">
        <v>115</v>
      </c>
      <c r="S382" s="112">
        <f>$G$1</f>
        <v>0.00002618254545</v>
      </c>
      <c r="T382" s="3" t="s">
        <v>115</v>
      </c>
      <c r="U382" s="112">
        <f>$G$1</f>
        <v>0.00002618254545</v>
      </c>
      <c r="V382" s="3" t="s">
        <v>115</v>
      </c>
      <c r="W382" s="112">
        <f>$G$1</f>
        <v>0.00002618254545</v>
      </c>
      <c r="X382" s="3" t="s">
        <v>115</v>
      </c>
      <c r="Y382" s="112">
        <f>$G$1</f>
        <v>0.00002618254545</v>
      </c>
      <c r="Z382" s="3" t="s">
        <v>115</v>
      </c>
      <c r="AA382" s="112">
        <f>$G$1</f>
        <v>0.00002618254545</v>
      </c>
      <c r="AB382" s="3" t="s">
        <v>115</v>
      </c>
      <c r="AC382" s="112">
        <f>$G$1</f>
        <v>0.00002618254545</v>
      </c>
    </row>
    <row r="383">
      <c r="A383" s="3"/>
      <c r="B383" s="3" t="s">
        <v>116</v>
      </c>
      <c r="C383" s="116">
        <f>$G$1*10+((128*5E-11)*(G381-1))</f>
        <v>0.0002619150545</v>
      </c>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row>
    <row r="384">
      <c r="A384" s="3"/>
      <c r="B384" s="61" t="s">
        <v>77</v>
      </c>
      <c r="C384" s="49">
        <f>C381-(sum(C382:C383))</f>
        <v>0.2687323089</v>
      </c>
      <c r="D384" s="61" t="s">
        <v>77</v>
      </c>
      <c r="E384" s="49">
        <f>E381-E382</f>
        <v>0.2700306327</v>
      </c>
      <c r="F384" s="3"/>
      <c r="G384" s="3"/>
      <c r="H384" s="3"/>
      <c r="I384" s="3"/>
      <c r="J384" s="61" t="s">
        <v>77</v>
      </c>
      <c r="K384" s="49">
        <f>K381-K382</f>
        <v>0.2693789922</v>
      </c>
      <c r="L384" s="61" t="s">
        <v>77</v>
      </c>
      <c r="M384" s="49">
        <f>M381-M382</f>
        <v>0.2693711375</v>
      </c>
      <c r="N384" s="61" t="s">
        <v>77</v>
      </c>
      <c r="O384" s="49">
        <f>O381-O382</f>
        <v>0.2693632827</v>
      </c>
      <c r="P384" s="61" t="s">
        <v>77</v>
      </c>
      <c r="Q384" s="49">
        <f>Q381-Q382</f>
        <v>0.2693554279</v>
      </c>
      <c r="R384" s="61" t="s">
        <v>77</v>
      </c>
      <c r="S384" s="49">
        <f>S381-S382</f>
        <v>0.2693475668</v>
      </c>
      <c r="T384" s="61" t="s">
        <v>77</v>
      </c>
      <c r="U384" s="49">
        <f>U381-U382</f>
        <v>0.269339712</v>
      </c>
      <c r="V384" s="61" t="s">
        <v>77</v>
      </c>
      <c r="W384" s="49">
        <f>W381-W382</f>
        <v>0.2693318572</v>
      </c>
      <c r="X384" s="61" t="s">
        <v>77</v>
      </c>
      <c r="Y384" s="49">
        <f>Y381-Y382</f>
        <v>0.2693240025</v>
      </c>
      <c r="Z384" s="61" t="s">
        <v>77</v>
      </c>
      <c r="AA384" s="49">
        <f>AA381-AA382</f>
        <v>0.2673910673</v>
      </c>
      <c r="AB384" s="61" t="s">
        <v>77</v>
      </c>
      <c r="AC384" s="49">
        <f>AC381-AC382</f>
        <v>0.2695592253</v>
      </c>
    </row>
    <row r="385">
      <c r="A385" s="3"/>
      <c r="B385" s="3"/>
      <c r="C385" s="67"/>
      <c r="D385" s="3"/>
      <c r="E385" s="3"/>
      <c r="F385" s="53"/>
      <c r="G385" s="53"/>
      <c r="H385" s="3"/>
      <c r="I385" s="3"/>
      <c r="J385" s="61" t="s">
        <v>122</v>
      </c>
      <c r="K385" s="3"/>
      <c r="L385" s="61" t="s">
        <v>121</v>
      </c>
      <c r="M385" s="3"/>
      <c r="N385" s="61" t="s">
        <v>112</v>
      </c>
      <c r="O385" s="3"/>
      <c r="P385" s="61" t="s">
        <v>111</v>
      </c>
      <c r="Q385" s="3"/>
      <c r="R385" s="61" t="s">
        <v>110</v>
      </c>
      <c r="S385" s="3"/>
      <c r="T385" s="61" t="s">
        <v>109</v>
      </c>
      <c r="U385" s="3"/>
      <c r="V385" s="61" t="s">
        <v>108</v>
      </c>
      <c r="W385" s="3"/>
      <c r="X385" s="61" t="s">
        <v>107</v>
      </c>
      <c r="Y385" s="3"/>
      <c r="Z385" s="61" t="s">
        <v>105</v>
      </c>
      <c r="AA385" s="3"/>
      <c r="AB385" s="61" t="s">
        <v>84</v>
      </c>
      <c r="AC385" s="3"/>
    </row>
    <row r="386">
      <c r="A386" s="3"/>
      <c r="B386" s="3" t="s">
        <v>69</v>
      </c>
      <c r="C386" s="112">
        <f>0.000041472</f>
        <v>0.000041472</v>
      </c>
      <c r="D386" s="3" t="s">
        <v>69</v>
      </c>
      <c r="E386" s="113">
        <f t="shared" ref="E386:E388" si="475">$G$1</f>
        <v>0.00002618254545</v>
      </c>
      <c r="F386" s="3" t="s">
        <v>92</v>
      </c>
      <c r="G386" s="16">
        <f>ROUND(0.05*G387,0)</f>
        <v>1</v>
      </c>
      <c r="H386" s="3" t="s">
        <v>93</v>
      </c>
      <c r="I386" s="60">
        <f>I378+G378</f>
        <v>172</v>
      </c>
      <c r="J386" s="3" t="s">
        <v>69</v>
      </c>
      <c r="K386" s="113">
        <f t="shared" ref="K386:K388" si="476">$G$1</f>
        <v>0.00002618254545</v>
      </c>
      <c r="L386" s="3" t="s">
        <v>69</v>
      </c>
      <c r="M386" s="113">
        <f t="shared" ref="M386:M388" si="477">$G$1</f>
        <v>0.00002618254545</v>
      </c>
      <c r="N386" s="3" t="s">
        <v>69</v>
      </c>
      <c r="O386" s="113">
        <f t="shared" ref="O386:O388" si="478">$G$1</f>
        <v>0.00002618254545</v>
      </c>
      <c r="P386" s="3" t="s">
        <v>69</v>
      </c>
      <c r="Q386" s="113">
        <f t="shared" ref="Q386:Q388" si="479">$G$1</f>
        <v>0.00002618254545</v>
      </c>
      <c r="R386" s="3" t="s">
        <v>69</v>
      </c>
      <c r="S386" s="113">
        <f t="shared" ref="S386:S388" si="480">$G$1</f>
        <v>0.00002618254545</v>
      </c>
      <c r="T386" s="3" t="s">
        <v>69</v>
      </c>
      <c r="U386" s="113">
        <f t="shared" ref="U386:U388" si="481">$G$1</f>
        <v>0.00002618254545</v>
      </c>
      <c r="V386" s="3" t="s">
        <v>69</v>
      </c>
      <c r="W386" s="113">
        <f t="shared" ref="W386:W388" si="482">$G$1</f>
        <v>0.00002618254545</v>
      </c>
      <c r="X386" s="3" t="s">
        <v>69</v>
      </c>
      <c r="Y386" s="113">
        <f t="shared" ref="Y386:Y388" si="483">$G$1</f>
        <v>0.00002618254545</v>
      </c>
      <c r="Z386" s="3" t="s">
        <v>69</v>
      </c>
      <c r="AA386" s="113">
        <f t="shared" ref="AA386:AA388" si="484">$G$1</f>
        <v>0.00002618254545</v>
      </c>
      <c r="AB386" s="3" t="s">
        <v>69</v>
      </c>
      <c r="AC386" s="113">
        <f t="shared" ref="AC386:AC388" si="485">$G$1</f>
        <v>0.00002618254545</v>
      </c>
    </row>
    <row r="387">
      <c r="A387" s="3"/>
      <c r="B387" s="3" t="s">
        <v>72</v>
      </c>
      <c r="C387" s="112">
        <f>$G$1*((G387-G386)/G386)</f>
        <v>0.0007069287273</v>
      </c>
      <c r="D387" s="3" t="s">
        <v>72</v>
      </c>
      <c r="E387" s="113">
        <f t="shared" si="475"/>
        <v>0.00002618254545</v>
      </c>
      <c r="F387" s="3" t="s">
        <v>73</v>
      </c>
      <c r="G387" s="16">
        <f>200-I386</f>
        <v>28</v>
      </c>
      <c r="H387" s="3" t="s">
        <v>125</v>
      </c>
      <c r="I387" s="125">
        <v>429.0</v>
      </c>
      <c r="J387" s="3" t="s">
        <v>72</v>
      </c>
      <c r="K387" s="113">
        <f t="shared" si="476"/>
        <v>0.00002618254545</v>
      </c>
      <c r="L387" s="3" t="s">
        <v>72</v>
      </c>
      <c r="M387" s="113">
        <f t="shared" si="477"/>
        <v>0.00002618254545</v>
      </c>
      <c r="N387" s="3" t="s">
        <v>72</v>
      </c>
      <c r="O387" s="113">
        <f t="shared" si="478"/>
        <v>0.00002618254545</v>
      </c>
      <c r="P387" s="3" t="s">
        <v>72</v>
      </c>
      <c r="Q387" s="113">
        <f t="shared" si="479"/>
        <v>0.00002618254545</v>
      </c>
      <c r="R387" s="3" t="s">
        <v>72</v>
      </c>
      <c r="S387" s="113">
        <f t="shared" si="480"/>
        <v>0.00002618254545</v>
      </c>
      <c r="T387" s="3" t="s">
        <v>72</v>
      </c>
      <c r="U387" s="113">
        <f t="shared" si="481"/>
        <v>0.00002618254545</v>
      </c>
      <c r="V387" s="3" t="s">
        <v>72</v>
      </c>
      <c r="W387" s="113">
        <f t="shared" si="482"/>
        <v>0.00002618254545</v>
      </c>
      <c r="X387" s="3" t="s">
        <v>72</v>
      </c>
      <c r="Y387" s="113">
        <f t="shared" si="483"/>
        <v>0.00002618254545</v>
      </c>
      <c r="Z387" s="3" t="s">
        <v>72</v>
      </c>
      <c r="AA387" s="113">
        <f t="shared" si="484"/>
        <v>0.00002618254545</v>
      </c>
      <c r="AB387" s="3" t="s">
        <v>72</v>
      </c>
      <c r="AC387" s="113">
        <f t="shared" si="485"/>
        <v>0.00002618254545</v>
      </c>
    </row>
    <row r="388">
      <c r="A388" s="3"/>
      <c r="B388" s="3" t="s">
        <v>74</v>
      </c>
      <c r="C388" s="112">
        <f>$G$1*((G387-G386)/G386)</f>
        <v>0.0007069287273</v>
      </c>
      <c r="D388" s="3" t="s">
        <v>74</v>
      </c>
      <c r="E388" s="113">
        <f t="shared" si="475"/>
        <v>0.00002618254545</v>
      </c>
      <c r="F388" s="3"/>
      <c r="G388" s="3"/>
      <c r="H388" s="3" t="s">
        <v>126</v>
      </c>
      <c r="I388" s="60">
        <f>C384-(sum(C382:C383)*I387)</f>
        <v>-0.0008816174545</v>
      </c>
      <c r="J388" s="3" t="s">
        <v>74</v>
      </c>
      <c r="K388" s="113">
        <f t="shared" si="476"/>
        <v>0.00002618254545</v>
      </c>
      <c r="L388" s="3" t="s">
        <v>74</v>
      </c>
      <c r="M388" s="113">
        <f t="shared" si="477"/>
        <v>0.00002618254545</v>
      </c>
      <c r="N388" s="3" t="s">
        <v>74</v>
      </c>
      <c r="O388" s="113">
        <f t="shared" si="478"/>
        <v>0.00002618254545</v>
      </c>
      <c r="P388" s="3" t="s">
        <v>74</v>
      </c>
      <c r="Q388" s="113">
        <f t="shared" si="479"/>
        <v>0.00002618254545</v>
      </c>
      <c r="R388" s="3" t="s">
        <v>74</v>
      </c>
      <c r="S388" s="113">
        <f t="shared" si="480"/>
        <v>0.00002618254545</v>
      </c>
      <c r="T388" s="3" t="s">
        <v>74</v>
      </c>
      <c r="U388" s="113">
        <f t="shared" si="481"/>
        <v>0.00002618254545</v>
      </c>
      <c r="V388" s="3" t="s">
        <v>74</v>
      </c>
      <c r="W388" s="113">
        <f t="shared" si="482"/>
        <v>0.00002618254545</v>
      </c>
      <c r="X388" s="3" t="s">
        <v>74</v>
      </c>
      <c r="Y388" s="113">
        <f t="shared" si="483"/>
        <v>0.00002618254545</v>
      </c>
      <c r="Z388" s="3" t="s">
        <v>74</v>
      </c>
      <c r="AA388" s="113">
        <f t="shared" si="484"/>
        <v>0.00002618254545</v>
      </c>
      <c r="AB388" s="3" t="s">
        <v>74</v>
      </c>
      <c r="AC388" s="113">
        <f t="shared" si="485"/>
        <v>0.00002618254545</v>
      </c>
    </row>
    <row r="389">
      <c r="A389" s="3"/>
      <c r="B389" s="61" t="s">
        <v>77</v>
      </c>
      <c r="C389" s="115">
        <f>(E384-(E382*I387))-sum(C386:C388)</f>
        <v>0.2573429913</v>
      </c>
      <c r="D389" s="61" t="s">
        <v>77</v>
      </c>
      <c r="E389" s="109">
        <f>E384-(sum(E382*I387))-sum(E386:E388)</f>
        <v>0.2587197731</v>
      </c>
      <c r="F389" s="53" t="s">
        <v>95</v>
      </c>
      <c r="G389" s="80">
        <f>ROUND(G387/G386,0)</f>
        <v>28</v>
      </c>
      <c r="H389" s="3"/>
      <c r="I389" s="3"/>
      <c r="J389" s="61" t="s">
        <v>77</v>
      </c>
      <c r="K389" s="109">
        <f>K381-(K382*$I387)-sum(K386:K388)</f>
        <v>0.2580943151</v>
      </c>
      <c r="L389" s="61" t="s">
        <v>77</v>
      </c>
      <c r="M389" s="109">
        <f>M381-(M382*$I387)-sum(M386:M388)</f>
        <v>0.2580864604</v>
      </c>
      <c r="N389" s="61" t="s">
        <v>77</v>
      </c>
      <c r="O389" s="109">
        <f>O381-(O382*$I387)-sum(O386:O388)</f>
        <v>0.2580786056</v>
      </c>
      <c r="P389" s="61" t="s">
        <v>77</v>
      </c>
      <c r="Q389" s="109">
        <f>Q381-(Q382*$I387)-sum(Q386:Q388)</f>
        <v>0.2580707508</v>
      </c>
      <c r="R389" s="61" t="s">
        <v>77</v>
      </c>
      <c r="S389" s="109">
        <f>S381-(S382*$I387)-sum(S386:S388)</f>
        <v>0.2580628897</v>
      </c>
      <c r="T389" s="61" t="s">
        <v>77</v>
      </c>
      <c r="U389" s="109">
        <f>U381-(U382*$I387)-sum(U386:U388)</f>
        <v>0.2580550349</v>
      </c>
      <c r="V389" s="61" t="s">
        <v>77</v>
      </c>
      <c r="W389" s="109">
        <f>W381-(W382*$I387)-sum(W386:W388)</f>
        <v>0.2580471801</v>
      </c>
      <c r="X389" s="61" t="s">
        <v>77</v>
      </c>
      <c r="Y389" s="109">
        <f>Y381-(Y382*$I387)-sum(Y386:Y388)</f>
        <v>0.2580393254</v>
      </c>
      <c r="Z389" s="61" t="s">
        <v>77</v>
      </c>
      <c r="AA389" s="109">
        <f>AA381-(AA382*$I387)-sum(AA386:AA388)</f>
        <v>0.2561063903</v>
      </c>
      <c r="AB389" s="61" t="s">
        <v>77</v>
      </c>
      <c r="AC389" s="109">
        <f>AC381-(AC382*$I387)-sum(AC386:AC388)</f>
        <v>0.2582745482</v>
      </c>
    </row>
    <row r="390">
      <c r="A390" s="49">
        <f>I387+A382</f>
        <v>28118</v>
      </c>
      <c r="B390" s="3" t="s">
        <v>80</v>
      </c>
      <c r="C390" s="112">
        <f>$G$1*((G387-G386)/G386)</f>
        <v>0.0007069287273</v>
      </c>
      <c r="D390" s="3" t="s">
        <v>115</v>
      </c>
      <c r="E390" s="112">
        <f>$G$1</f>
        <v>0.00002618254545</v>
      </c>
      <c r="F390" s="3"/>
      <c r="G390" s="3"/>
      <c r="H390" s="3"/>
      <c r="I390" s="3"/>
      <c r="J390" s="3" t="s">
        <v>115</v>
      </c>
      <c r="K390" s="112">
        <f>$G$1</f>
        <v>0.00002618254545</v>
      </c>
      <c r="L390" s="3" t="s">
        <v>115</v>
      </c>
      <c r="M390" s="112">
        <f>$G$1</f>
        <v>0.00002618254545</v>
      </c>
      <c r="N390" s="3" t="s">
        <v>115</v>
      </c>
      <c r="O390" s="112">
        <f>$G$1</f>
        <v>0.00002618254545</v>
      </c>
      <c r="P390" s="3" t="s">
        <v>115</v>
      </c>
      <c r="Q390" s="112">
        <f>$G$1</f>
        <v>0.00002618254545</v>
      </c>
      <c r="R390" s="3" t="s">
        <v>115</v>
      </c>
      <c r="S390" s="112">
        <f>$G$1</f>
        <v>0.00002618254545</v>
      </c>
      <c r="T390" s="3" t="s">
        <v>115</v>
      </c>
      <c r="U390" s="112">
        <f>$G$1</f>
        <v>0.00002618254545</v>
      </c>
      <c r="V390" s="3" t="s">
        <v>115</v>
      </c>
      <c r="W390" s="112">
        <f>$G$1</f>
        <v>0.00002618254545</v>
      </c>
      <c r="X390" s="3" t="s">
        <v>115</v>
      </c>
      <c r="Y390" s="112">
        <f>$G$1</f>
        <v>0.00002618254545</v>
      </c>
      <c r="Z390" s="3" t="s">
        <v>115</v>
      </c>
      <c r="AA390" s="112">
        <f>$G$1</f>
        <v>0.00002618254545</v>
      </c>
      <c r="AB390" s="3" t="s">
        <v>115</v>
      </c>
      <c r="AC390" s="112">
        <f>$G$1</f>
        <v>0.00002618254545</v>
      </c>
    </row>
    <row r="391">
      <c r="A391" s="3"/>
      <c r="B391" s="3" t="s">
        <v>116</v>
      </c>
      <c r="C391" s="116">
        <f>$G$1*10+((128*5E-11)*(G389-1))</f>
        <v>0.0002619982545</v>
      </c>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row>
    <row r="392">
      <c r="A392" s="3"/>
      <c r="B392" s="61" t="s">
        <v>77</v>
      </c>
      <c r="C392" s="49">
        <f>C389-(sum(C390:C391))</f>
        <v>0.2563740643</v>
      </c>
      <c r="D392" s="61" t="s">
        <v>77</v>
      </c>
      <c r="E392" s="49">
        <f>E389-E390</f>
        <v>0.2586935905</v>
      </c>
      <c r="F392" s="3"/>
      <c r="G392" s="3"/>
      <c r="H392" s="3"/>
      <c r="I392" s="3"/>
      <c r="J392" s="61" t="s">
        <v>77</v>
      </c>
      <c r="K392" s="49">
        <f>K389-K390</f>
        <v>0.2580681326</v>
      </c>
      <c r="L392" s="61" t="s">
        <v>77</v>
      </c>
      <c r="M392" s="49">
        <f>M389-M390</f>
        <v>0.2580602778</v>
      </c>
      <c r="N392" s="61" t="s">
        <v>77</v>
      </c>
      <c r="O392" s="49">
        <f>O389-O390</f>
        <v>0.2580524231</v>
      </c>
      <c r="P392" s="61" t="s">
        <v>77</v>
      </c>
      <c r="Q392" s="49">
        <f>Q389-Q390</f>
        <v>0.2580445683</v>
      </c>
      <c r="R392" s="61" t="s">
        <v>77</v>
      </c>
      <c r="S392" s="49">
        <f>S389-S390</f>
        <v>0.2580367071</v>
      </c>
      <c r="T392" s="61" t="s">
        <v>77</v>
      </c>
      <c r="U392" s="49">
        <f>U389-U390</f>
        <v>0.2580288524</v>
      </c>
      <c r="V392" s="61" t="s">
        <v>77</v>
      </c>
      <c r="W392" s="49">
        <f>W389-W390</f>
        <v>0.2580209976</v>
      </c>
      <c r="X392" s="61" t="s">
        <v>77</v>
      </c>
      <c r="Y392" s="49">
        <f>Y389-Y390</f>
        <v>0.2580131428</v>
      </c>
      <c r="Z392" s="61" t="s">
        <v>77</v>
      </c>
      <c r="AA392" s="49">
        <f>AA389-AA390</f>
        <v>0.2560802077</v>
      </c>
      <c r="AB392" s="61" t="s">
        <v>77</v>
      </c>
      <c r="AC392" s="49">
        <f>AC389-AC390</f>
        <v>0.2582483657</v>
      </c>
    </row>
    <row r="393">
      <c r="A393" s="3"/>
      <c r="B393" s="3"/>
      <c r="C393" s="67"/>
      <c r="D393" s="3"/>
      <c r="E393" s="3"/>
      <c r="F393" s="53"/>
      <c r="G393" s="53"/>
      <c r="H393" s="3"/>
      <c r="I393" s="3"/>
      <c r="J393" s="61" t="s">
        <v>122</v>
      </c>
      <c r="K393" s="3"/>
      <c r="L393" s="61" t="s">
        <v>121</v>
      </c>
      <c r="M393" s="3"/>
      <c r="N393" s="61" t="s">
        <v>112</v>
      </c>
      <c r="O393" s="3"/>
      <c r="P393" s="61" t="s">
        <v>111</v>
      </c>
      <c r="Q393" s="3"/>
      <c r="R393" s="61" t="s">
        <v>110</v>
      </c>
      <c r="S393" s="3"/>
      <c r="T393" s="61" t="s">
        <v>109</v>
      </c>
      <c r="U393" s="3"/>
      <c r="V393" s="61" t="s">
        <v>108</v>
      </c>
      <c r="W393" s="3"/>
      <c r="X393" s="61" t="s">
        <v>107</v>
      </c>
      <c r="Y393" s="3"/>
      <c r="Z393" s="61" t="s">
        <v>105</v>
      </c>
      <c r="AA393" s="3"/>
      <c r="AB393" s="61" t="s">
        <v>84</v>
      </c>
      <c r="AC393" s="3"/>
    </row>
    <row r="394">
      <c r="A394" s="3"/>
      <c r="B394" s="3" t="s">
        <v>69</v>
      </c>
      <c r="C394" s="112">
        <f>0.000041472</f>
        <v>0.000041472</v>
      </c>
      <c r="D394" s="3" t="s">
        <v>69</v>
      </c>
      <c r="E394" s="113">
        <f t="shared" ref="E394:E396" si="486">$G$1</f>
        <v>0.00002618254545</v>
      </c>
      <c r="F394" s="3" t="s">
        <v>92</v>
      </c>
      <c r="G394" s="16">
        <f>ROUND(0.05*G395,0)</f>
        <v>1</v>
      </c>
      <c r="H394" s="3" t="s">
        <v>93</v>
      </c>
      <c r="I394" s="60">
        <f>I386+G386</f>
        <v>173</v>
      </c>
      <c r="J394" s="3" t="s">
        <v>69</v>
      </c>
      <c r="K394" s="113">
        <f t="shared" ref="K394:K396" si="487">$G$1</f>
        <v>0.00002618254545</v>
      </c>
      <c r="L394" s="3" t="s">
        <v>69</v>
      </c>
      <c r="M394" s="113">
        <f t="shared" ref="M394:M396" si="488">$G$1</f>
        <v>0.00002618254545</v>
      </c>
      <c r="N394" s="3" t="s">
        <v>69</v>
      </c>
      <c r="O394" s="113">
        <f t="shared" ref="O394:O396" si="489">$G$1</f>
        <v>0.00002618254545</v>
      </c>
      <c r="P394" s="3" t="s">
        <v>69</v>
      </c>
      <c r="Q394" s="113">
        <f t="shared" ref="Q394:Q396" si="490">$G$1</f>
        <v>0.00002618254545</v>
      </c>
      <c r="R394" s="3" t="s">
        <v>69</v>
      </c>
      <c r="S394" s="113">
        <f t="shared" ref="S394:S396" si="491">$G$1</f>
        <v>0.00002618254545</v>
      </c>
      <c r="T394" s="3" t="s">
        <v>69</v>
      </c>
      <c r="U394" s="113">
        <f t="shared" ref="U394:U396" si="492">$G$1</f>
        <v>0.00002618254545</v>
      </c>
      <c r="V394" s="3" t="s">
        <v>69</v>
      </c>
      <c r="W394" s="113">
        <f t="shared" ref="W394:W396" si="493">$G$1</f>
        <v>0.00002618254545</v>
      </c>
      <c r="X394" s="3" t="s">
        <v>69</v>
      </c>
      <c r="Y394" s="113">
        <f t="shared" ref="Y394:Y396" si="494">$G$1</f>
        <v>0.00002618254545</v>
      </c>
      <c r="Z394" s="3" t="s">
        <v>69</v>
      </c>
      <c r="AA394" s="113">
        <f t="shared" ref="AA394:AA396" si="495">$G$1</f>
        <v>0.00002618254545</v>
      </c>
      <c r="AB394" s="3" t="s">
        <v>69</v>
      </c>
      <c r="AC394" s="113">
        <f t="shared" ref="AC394:AC396" si="496">$G$1</f>
        <v>0.00002618254545</v>
      </c>
    </row>
    <row r="395">
      <c r="A395" s="3"/>
      <c r="B395" s="3" t="s">
        <v>72</v>
      </c>
      <c r="C395" s="112">
        <f>$G$1*((G395-G394)/G394)</f>
        <v>0.0006807461818</v>
      </c>
      <c r="D395" s="3" t="s">
        <v>72</v>
      </c>
      <c r="E395" s="113">
        <f t="shared" si="486"/>
        <v>0.00002618254545</v>
      </c>
      <c r="F395" s="3" t="s">
        <v>73</v>
      </c>
      <c r="G395" s="16">
        <f>200-I394</f>
        <v>27</v>
      </c>
      <c r="H395" s="3" t="s">
        <v>125</v>
      </c>
      <c r="I395" s="125">
        <v>265.0</v>
      </c>
      <c r="J395" s="3" t="s">
        <v>72</v>
      </c>
      <c r="K395" s="113">
        <f t="shared" si="487"/>
        <v>0.00002618254545</v>
      </c>
      <c r="L395" s="3" t="s">
        <v>72</v>
      </c>
      <c r="M395" s="113">
        <f t="shared" si="488"/>
        <v>0.00002618254545</v>
      </c>
      <c r="N395" s="3" t="s">
        <v>72</v>
      </c>
      <c r="O395" s="113">
        <f t="shared" si="489"/>
        <v>0.00002618254545</v>
      </c>
      <c r="P395" s="3" t="s">
        <v>72</v>
      </c>
      <c r="Q395" s="113">
        <f t="shared" si="490"/>
        <v>0.00002618254545</v>
      </c>
      <c r="R395" s="3" t="s">
        <v>72</v>
      </c>
      <c r="S395" s="113">
        <f t="shared" si="491"/>
        <v>0.00002618254545</v>
      </c>
      <c r="T395" s="3" t="s">
        <v>72</v>
      </c>
      <c r="U395" s="113">
        <f t="shared" si="492"/>
        <v>0.00002618254545</v>
      </c>
      <c r="V395" s="3" t="s">
        <v>72</v>
      </c>
      <c r="W395" s="113">
        <f t="shared" si="493"/>
        <v>0.00002618254545</v>
      </c>
      <c r="X395" s="3" t="s">
        <v>72</v>
      </c>
      <c r="Y395" s="113">
        <f t="shared" si="494"/>
        <v>0.00002618254545</v>
      </c>
      <c r="Z395" s="3" t="s">
        <v>72</v>
      </c>
      <c r="AA395" s="113">
        <f t="shared" si="495"/>
        <v>0.00002618254545</v>
      </c>
      <c r="AB395" s="3" t="s">
        <v>72</v>
      </c>
      <c r="AC395" s="113">
        <f t="shared" si="496"/>
        <v>0.00002618254545</v>
      </c>
    </row>
    <row r="396">
      <c r="A396" s="3"/>
      <c r="B396" s="3" t="s">
        <v>74</v>
      </c>
      <c r="C396" s="112">
        <f>$G$1*((G395-G394)/G394)</f>
        <v>0.0006807461818</v>
      </c>
      <c r="D396" s="3" t="s">
        <v>74</v>
      </c>
      <c r="E396" s="113">
        <f t="shared" si="486"/>
        <v>0.00002618254545</v>
      </c>
      <c r="F396" s="3"/>
      <c r="G396" s="3"/>
      <c r="H396" s="3" t="s">
        <v>126</v>
      </c>
      <c r="I396" s="60">
        <f>C392-(sum(C390:C391)*I395)</f>
        <v>-0.0003915858909</v>
      </c>
      <c r="J396" s="3" t="s">
        <v>74</v>
      </c>
      <c r="K396" s="113">
        <f t="shared" si="487"/>
        <v>0.00002618254545</v>
      </c>
      <c r="L396" s="3" t="s">
        <v>74</v>
      </c>
      <c r="M396" s="113">
        <f t="shared" si="488"/>
        <v>0.00002618254545</v>
      </c>
      <c r="N396" s="3" t="s">
        <v>74</v>
      </c>
      <c r="O396" s="113">
        <f t="shared" si="489"/>
        <v>0.00002618254545</v>
      </c>
      <c r="P396" s="3" t="s">
        <v>74</v>
      </c>
      <c r="Q396" s="113">
        <f t="shared" si="490"/>
        <v>0.00002618254545</v>
      </c>
      <c r="R396" s="3" t="s">
        <v>74</v>
      </c>
      <c r="S396" s="113">
        <f t="shared" si="491"/>
        <v>0.00002618254545</v>
      </c>
      <c r="T396" s="3" t="s">
        <v>74</v>
      </c>
      <c r="U396" s="113">
        <f t="shared" si="492"/>
        <v>0.00002618254545</v>
      </c>
      <c r="V396" s="3" t="s">
        <v>74</v>
      </c>
      <c r="W396" s="113">
        <f t="shared" si="493"/>
        <v>0.00002618254545</v>
      </c>
      <c r="X396" s="3" t="s">
        <v>74</v>
      </c>
      <c r="Y396" s="113">
        <f t="shared" si="494"/>
        <v>0.00002618254545</v>
      </c>
      <c r="Z396" s="3" t="s">
        <v>74</v>
      </c>
      <c r="AA396" s="113">
        <f t="shared" si="495"/>
        <v>0.00002618254545</v>
      </c>
      <c r="AB396" s="3" t="s">
        <v>74</v>
      </c>
      <c r="AC396" s="113">
        <f t="shared" si="496"/>
        <v>0.00002618254545</v>
      </c>
    </row>
    <row r="397">
      <c r="A397" s="3"/>
      <c r="B397" s="61" t="s">
        <v>77</v>
      </c>
      <c r="C397" s="115">
        <f>(E392-(E390*I395))-sum(C394:C396)</f>
        <v>0.2503522516</v>
      </c>
      <c r="D397" s="61" t="s">
        <v>77</v>
      </c>
      <c r="E397" s="109">
        <f>E392-(sum(E390*I395))-sum(E394:E396)</f>
        <v>0.2516766684</v>
      </c>
      <c r="F397" s="53" t="s">
        <v>95</v>
      </c>
      <c r="G397" s="80">
        <f>ROUND(G395/G394,0)</f>
        <v>27</v>
      </c>
      <c r="H397" s="3"/>
      <c r="I397" s="3"/>
      <c r="J397" s="61" t="s">
        <v>77</v>
      </c>
      <c r="K397" s="109">
        <f>K389-(K390*$I395)-sum(K394:K396)</f>
        <v>0.2510773929</v>
      </c>
      <c r="L397" s="61" t="s">
        <v>77</v>
      </c>
      <c r="M397" s="109">
        <f>M389-(M390*$I395)-sum(M394:M396)</f>
        <v>0.2510695382</v>
      </c>
      <c r="N397" s="61" t="s">
        <v>77</v>
      </c>
      <c r="O397" s="109">
        <f>O389-(O390*$I395)-sum(O394:O396)</f>
        <v>0.2510616834</v>
      </c>
      <c r="P397" s="61" t="s">
        <v>77</v>
      </c>
      <c r="Q397" s="109">
        <f>Q389-(Q390*$I395)-sum(Q394:Q396)</f>
        <v>0.2510538287</v>
      </c>
      <c r="R397" s="61" t="s">
        <v>77</v>
      </c>
      <c r="S397" s="109">
        <f>S389-(S390*$I395)-sum(S394:S396)</f>
        <v>0.2510459675</v>
      </c>
      <c r="T397" s="61" t="s">
        <v>77</v>
      </c>
      <c r="U397" s="109">
        <f>U389-(U390*$I395)-sum(U394:U396)</f>
        <v>0.2510381127</v>
      </c>
      <c r="V397" s="61" t="s">
        <v>77</v>
      </c>
      <c r="W397" s="109">
        <f>W389-(W390*$I395)-sum(W394:W396)</f>
        <v>0.251030258</v>
      </c>
      <c r="X397" s="61" t="s">
        <v>77</v>
      </c>
      <c r="Y397" s="109">
        <f>Y389-(Y390*$I395)-sum(Y394:Y396)</f>
        <v>0.2510224032</v>
      </c>
      <c r="Z397" s="61" t="s">
        <v>77</v>
      </c>
      <c r="AA397" s="109">
        <f>AA389-(AA390*$I395)-sum(AA394:AA396)</f>
        <v>0.2490894681</v>
      </c>
      <c r="AB397" s="61" t="s">
        <v>77</v>
      </c>
      <c r="AC397" s="109">
        <f>AC389-(AC390*$I395)-sum(AC394:AC396)</f>
        <v>0.251257626</v>
      </c>
    </row>
    <row r="398">
      <c r="A398" s="49">
        <f>I395+A390</f>
        <v>28383</v>
      </c>
      <c r="B398" s="3" t="s">
        <v>80</v>
      </c>
      <c r="C398" s="112">
        <f>$G$1*((G395-G394)/G394)</f>
        <v>0.0006807461818</v>
      </c>
      <c r="D398" s="3" t="s">
        <v>115</v>
      </c>
      <c r="E398" s="112">
        <f>$G$1</f>
        <v>0.00002618254545</v>
      </c>
      <c r="F398" s="3"/>
      <c r="G398" s="3"/>
      <c r="H398" s="3"/>
      <c r="I398" s="3"/>
      <c r="J398" s="3" t="s">
        <v>115</v>
      </c>
      <c r="K398" s="112">
        <f>$G$1</f>
        <v>0.00002618254545</v>
      </c>
      <c r="L398" s="3" t="s">
        <v>115</v>
      </c>
      <c r="M398" s="112">
        <f>$G$1</f>
        <v>0.00002618254545</v>
      </c>
      <c r="N398" s="3" t="s">
        <v>115</v>
      </c>
      <c r="O398" s="112">
        <f>$G$1</f>
        <v>0.00002618254545</v>
      </c>
      <c r="P398" s="3" t="s">
        <v>115</v>
      </c>
      <c r="Q398" s="112">
        <f>$G$1</f>
        <v>0.00002618254545</v>
      </c>
      <c r="R398" s="3" t="s">
        <v>115</v>
      </c>
      <c r="S398" s="112">
        <f>$G$1</f>
        <v>0.00002618254545</v>
      </c>
      <c r="T398" s="3" t="s">
        <v>115</v>
      </c>
      <c r="U398" s="112">
        <f>$G$1</f>
        <v>0.00002618254545</v>
      </c>
      <c r="V398" s="3" t="s">
        <v>115</v>
      </c>
      <c r="W398" s="112">
        <f>$G$1</f>
        <v>0.00002618254545</v>
      </c>
      <c r="X398" s="3" t="s">
        <v>115</v>
      </c>
      <c r="Y398" s="112">
        <f>$G$1</f>
        <v>0.00002618254545</v>
      </c>
      <c r="Z398" s="3" t="s">
        <v>115</v>
      </c>
      <c r="AA398" s="112">
        <f>$G$1</f>
        <v>0.00002618254545</v>
      </c>
      <c r="AB398" s="3" t="s">
        <v>115</v>
      </c>
      <c r="AC398" s="112">
        <f>$G$1</f>
        <v>0.00002618254545</v>
      </c>
    </row>
    <row r="399">
      <c r="A399" s="3"/>
      <c r="B399" s="3" t="s">
        <v>116</v>
      </c>
      <c r="C399" s="116">
        <f>$G$1*10+((128*5E-11)*(G397-1))</f>
        <v>0.0002619918545</v>
      </c>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row>
    <row r="400">
      <c r="A400" s="3"/>
      <c r="B400" s="61" t="s">
        <v>77</v>
      </c>
      <c r="C400" s="49">
        <f>C397-(sum(C398:C399))</f>
        <v>0.2494095136</v>
      </c>
      <c r="D400" s="61" t="s">
        <v>77</v>
      </c>
      <c r="E400" s="49">
        <f>E397-E398</f>
        <v>0.2516504858</v>
      </c>
      <c r="F400" s="3"/>
      <c r="G400" s="3"/>
      <c r="H400" s="3"/>
      <c r="I400" s="3"/>
      <c r="J400" s="61" t="s">
        <v>77</v>
      </c>
      <c r="K400" s="49">
        <f>K397-K398</f>
        <v>0.2510512104</v>
      </c>
      <c r="L400" s="61" t="s">
        <v>77</v>
      </c>
      <c r="M400" s="49">
        <f>M397-M398</f>
        <v>0.2510433556</v>
      </c>
      <c r="N400" s="61" t="s">
        <v>77</v>
      </c>
      <c r="O400" s="49">
        <f>O397-O398</f>
        <v>0.2510355009</v>
      </c>
      <c r="P400" s="61" t="s">
        <v>77</v>
      </c>
      <c r="Q400" s="49">
        <f>Q397-Q398</f>
        <v>0.2510276461</v>
      </c>
      <c r="R400" s="61" t="s">
        <v>77</v>
      </c>
      <c r="S400" s="49">
        <f>S397-S398</f>
        <v>0.2510197849</v>
      </c>
      <c r="T400" s="61" t="s">
        <v>77</v>
      </c>
      <c r="U400" s="49">
        <f>U397-U398</f>
        <v>0.2510119302</v>
      </c>
      <c r="V400" s="61" t="s">
        <v>77</v>
      </c>
      <c r="W400" s="49">
        <f>W397-W398</f>
        <v>0.2510040754</v>
      </c>
      <c r="X400" s="61" t="s">
        <v>77</v>
      </c>
      <c r="Y400" s="49">
        <f>Y397-Y398</f>
        <v>0.2509962207</v>
      </c>
      <c r="Z400" s="61" t="s">
        <v>77</v>
      </c>
      <c r="AA400" s="49">
        <f>AA397-AA398</f>
        <v>0.2490632855</v>
      </c>
      <c r="AB400" s="61" t="s">
        <v>77</v>
      </c>
      <c r="AC400" s="49">
        <f>AC397-AC398</f>
        <v>0.2512314435</v>
      </c>
    </row>
    <row r="401">
      <c r="A401" s="3"/>
      <c r="B401" s="3"/>
      <c r="C401" s="67"/>
      <c r="D401" s="3"/>
      <c r="E401" s="3"/>
      <c r="F401" s="53"/>
      <c r="G401" s="53"/>
      <c r="H401" s="3"/>
      <c r="I401" s="3"/>
      <c r="J401" s="61" t="s">
        <v>122</v>
      </c>
      <c r="K401" s="3"/>
      <c r="L401" s="61" t="s">
        <v>121</v>
      </c>
      <c r="M401" s="3"/>
      <c r="N401" s="61" t="s">
        <v>112</v>
      </c>
      <c r="O401" s="3"/>
      <c r="P401" s="61" t="s">
        <v>111</v>
      </c>
      <c r="Q401" s="3"/>
      <c r="R401" s="61" t="s">
        <v>110</v>
      </c>
      <c r="S401" s="3"/>
      <c r="T401" s="61" t="s">
        <v>109</v>
      </c>
      <c r="U401" s="3"/>
      <c r="V401" s="61" t="s">
        <v>108</v>
      </c>
      <c r="W401" s="3"/>
      <c r="X401" s="61" t="s">
        <v>107</v>
      </c>
      <c r="Y401" s="3"/>
      <c r="Z401" s="61" t="s">
        <v>105</v>
      </c>
      <c r="AA401" s="3"/>
      <c r="AB401" s="61" t="s">
        <v>84</v>
      </c>
      <c r="AC401" s="3"/>
    </row>
    <row r="402">
      <c r="A402" s="3"/>
      <c r="B402" s="3" t="s">
        <v>69</v>
      </c>
      <c r="C402" s="112">
        <f>0.000041472</f>
        <v>0.000041472</v>
      </c>
      <c r="D402" s="3" t="s">
        <v>69</v>
      </c>
      <c r="E402" s="113">
        <f t="shared" ref="E402:E404" si="497">$G$1</f>
        <v>0.00002618254545</v>
      </c>
      <c r="F402" s="3" t="s">
        <v>92</v>
      </c>
      <c r="G402" s="16">
        <f>ROUND(0.05*G403,0)</f>
        <v>1</v>
      </c>
      <c r="H402" s="3" t="s">
        <v>93</v>
      </c>
      <c r="I402" s="60">
        <f>I394+G394</f>
        <v>174</v>
      </c>
      <c r="J402" s="3" t="s">
        <v>69</v>
      </c>
      <c r="K402" s="113">
        <f t="shared" ref="K402:K404" si="498">$G$1</f>
        <v>0.00002618254545</v>
      </c>
      <c r="L402" s="3" t="s">
        <v>69</v>
      </c>
      <c r="M402" s="113">
        <f t="shared" ref="M402:M404" si="499">$G$1</f>
        <v>0.00002618254545</v>
      </c>
      <c r="N402" s="3" t="s">
        <v>69</v>
      </c>
      <c r="O402" s="113">
        <f t="shared" ref="O402:O404" si="500">$G$1</f>
        <v>0.00002618254545</v>
      </c>
      <c r="P402" s="3" t="s">
        <v>69</v>
      </c>
      <c r="Q402" s="113">
        <f t="shared" ref="Q402:Q404" si="501">$G$1</f>
        <v>0.00002618254545</v>
      </c>
      <c r="R402" s="3" t="s">
        <v>69</v>
      </c>
      <c r="S402" s="113">
        <f t="shared" ref="S402:S404" si="502">$G$1</f>
        <v>0.00002618254545</v>
      </c>
      <c r="T402" s="3" t="s">
        <v>69</v>
      </c>
      <c r="U402" s="113">
        <f t="shared" ref="U402:U404" si="503">$G$1</f>
        <v>0.00002618254545</v>
      </c>
      <c r="V402" s="3" t="s">
        <v>69</v>
      </c>
      <c r="W402" s="113">
        <f t="shared" ref="W402:W404" si="504">$G$1</f>
        <v>0.00002618254545</v>
      </c>
      <c r="X402" s="3" t="s">
        <v>69</v>
      </c>
      <c r="Y402" s="113">
        <f t="shared" ref="Y402:Y404" si="505">$G$1</f>
        <v>0.00002618254545</v>
      </c>
      <c r="Z402" s="3" t="s">
        <v>69</v>
      </c>
      <c r="AA402" s="113">
        <f t="shared" ref="AA402:AA404" si="506">$G$1</f>
        <v>0.00002618254545</v>
      </c>
      <c r="AB402" s="3" t="s">
        <v>69</v>
      </c>
      <c r="AC402" s="113">
        <f t="shared" ref="AC402:AC404" si="507">$G$1</f>
        <v>0.00002618254545</v>
      </c>
    </row>
    <row r="403">
      <c r="A403" s="3"/>
      <c r="B403" s="3" t="s">
        <v>72</v>
      </c>
      <c r="C403" s="112">
        <f>$G$1*((G403-G402)/G402)</f>
        <v>0.0006545636364</v>
      </c>
      <c r="D403" s="3" t="s">
        <v>72</v>
      </c>
      <c r="E403" s="113">
        <f t="shared" si="497"/>
        <v>0.00002618254545</v>
      </c>
      <c r="F403" s="3" t="s">
        <v>73</v>
      </c>
      <c r="G403" s="16">
        <f>200-I402</f>
        <v>26</v>
      </c>
      <c r="H403" s="3" t="s">
        <v>125</v>
      </c>
      <c r="I403" s="125">
        <v>265.0</v>
      </c>
      <c r="J403" s="3" t="s">
        <v>72</v>
      </c>
      <c r="K403" s="113">
        <f t="shared" si="498"/>
        <v>0.00002618254545</v>
      </c>
      <c r="L403" s="3" t="s">
        <v>72</v>
      </c>
      <c r="M403" s="113">
        <f t="shared" si="499"/>
        <v>0.00002618254545</v>
      </c>
      <c r="N403" s="3" t="s">
        <v>72</v>
      </c>
      <c r="O403" s="113">
        <f t="shared" si="500"/>
        <v>0.00002618254545</v>
      </c>
      <c r="P403" s="3" t="s">
        <v>72</v>
      </c>
      <c r="Q403" s="113">
        <f t="shared" si="501"/>
        <v>0.00002618254545</v>
      </c>
      <c r="R403" s="3" t="s">
        <v>72</v>
      </c>
      <c r="S403" s="113">
        <f t="shared" si="502"/>
        <v>0.00002618254545</v>
      </c>
      <c r="T403" s="3" t="s">
        <v>72</v>
      </c>
      <c r="U403" s="113">
        <f t="shared" si="503"/>
        <v>0.00002618254545</v>
      </c>
      <c r="V403" s="3" t="s">
        <v>72</v>
      </c>
      <c r="W403" s="113">
        <f t="shared" si="504"/>
        <v>0.00002618254545</v>
      </c>
      <c r="X403" s="3" t="s">
        <v>72</v>
      </c>
      <c r="Y403" s="113">
        <f t="shared" si="505"/>
        <v>0.00002618254545</v>
      </c>
      <c r="Z403" s="3" t="s">
        <v>72</v>
      </c>
      <c r="AA403" s="113">
        <f t="shared" si="506"/>
        <v>0.00002618254545</v>
      </c>
      <c r="AB403" s="3" t="s">
        <v>72</v>
      </c>
      <c r="AC403" s="113">
        <f t="shared" si="507"/>
        <v>0.00002618254545</v>
      </c>
    </row>
    <row r="404">
      <c r="A404" s="3"/>
      <c r="B404" s="3" t="s">
        <v>74</v>
      </c>
      <c r="C404" s="112">
        <f>$G$1*((G403-G402)/G402)</f>
        <v>0.0006545636364</v>
      </c>
      <c r="D404" s="3" t="s">
        <v>74</v>
      </c>
      <c r="E404" s="113">
        <f t="shared" si="497"/>
        <v>0.00002618254545</v>
      </c>
      <c r="F404" s="3"/>
      <c r="G404" s="3"/>
      <c r="H404" s="3" t="s">
        <v>126</v>
      </c>
      <c r="I404" s="60">
        <f>C400-(sum(C398:C399)*I403)</f>
        <v>-0.0004160660364</v>
      </c>
      <c r="J404" s="3" t="s">
        <v>74</v>
      </c>
      <c r="K404" s="113">
        <f t="shared" si="498"/>
        <v>0.00002618254545</v>
      </c>
      <c r="L404" s="3" t="s">
        <v>74</v>
      </c>
      <c r="M404" s="113">
        <f t="shared" si="499"/>
        <v>0.00002618254545</v>
      </c>
      <c r="N404" s="3" t="s">
        <v>74</v>
      </c>
      <c r="O404" s="113">
        <f t="shared" si="500"/>
        <v>0.00002618254545</v>
      </c>
      <c r="P404" s="3" t="s">
        <v>74</v>
      </c>
      <c r="Q404" s="113">
        <f t="shared" si="501"/>
        <v>0.00002618254545</v>
      </c>
      <c r="R404" s="3" t="s">
        <v>74</v>
      </c>
      <c r="S404" s="113">
        <f t="shared" si="502"/>
        <v>0.00002618254545</v>
      </c>
      <c r="T404" s="3" t="s">
        <v>74</v>
      </c>
      <c r="U404" s="113">
        <f t="shared" si="503"/>
        <v>0.00002618254545</v>
      </c>
      <c r="V404" s="3" t="s">
        <v>74</v>
      </c>
      <c r="W404" s="113">
        <f t="shared" si="504"/>
        <v>0.00002618254545</v>
      </c>
      <c r="X404" s="3" t="s">
        <v>74</v>
      </c>
      <c r="Y404" s="113">
        <f t="shared" si="505"/>
        <v>0.00002618254545</v>
      </c>
      <c r="Z404" s="3" t="s">
        <v>74</v>
      </c>
      <c r="AA404" s="113">
        <f t="shared" si="506"/>
        <v>0.00002618254545</v>
      </c>
      <c r="AB404" s="3" t="s">
        <v>74</v>
      </c>
      <c r="AC404" s="113">
        <f t="shared" si="507"/>
        <v>0.00002618254545</v>
      </c>
    </row>
    <row r="405">
      <c r="A405" s="3"/>
      <c r="B405" s="61" t="s">
        <v>77</v>
      </c>
      <c r="C405" s="115">
        <f>(E400-(E398*I403))-sum(C402:C404)</f>
        <v>0.243361512</v>
      </c>
      <c r="D405" s="61" t="s">
        <v>77</v>
      </c>
      <c r="E405" s="109">
        <f>E400-(sum(E398*I403))-sum(E402:E404)</f>
        <v>0.2446335636</v>
      </c>
      <c r="F405" s="53" t="s">
        <v>95</v>
      </c>
      <c r="G405" s="80">
        <f>ROUND(G403/G402,0)</f>
        <v>26</v>
      </c>
      <c r="H405" s="3"/>
      <c r="I405" s="3"/>
      <c r="J405" s="61" t="s">
        <v>77</v>
      </c>
      <c r="K405" s="109">
        <f>K397-(K398*$I403)-sum(K402:K404)</f>
        <v>0.2440604708</v>
      </c>
      <c r="L405" s="61" t="s">
        <v>77</v>
      </c>
      <c r="M405" s="109">
        <f>M397-(M398*$I403)-sum(M402:M404)</f>
        <v>0.244052616</v>
      </c>
      <c r="N405" s="61" t="s">
        <v>77</v>
      </c>
      <c r="O405" s="109">
        <f>O397-(O398*$I403)-sum(O402:O404)</f>
        <v>0.2440447612</v>
      </c>
      <c r="P405" s="61" t="s">
        <v>77</v>
      </c>
      <c r="Q405" s="109">
        <f>Q397-(Q398*$I403)-sum(Q402:Q404)</f>
        <v>0.2440369065</v>
      </c>
      <c r="R405" s="61" t="s">
        <v>77</v>
      </c>
      <c r="S405" s="109">
        <f>S397-(S398*$I403)-sum(S402:S404)</f>
        <v>0.2440290453</v>
      </c>
      <c r="T405" s="61" t="s">
        <v>77</v>
      </c>
      <c r="U405" s="109">
        <f>U397-(U398*$I403)-sum(U402:U404)</f>
        <v>0.2440211905</v>
      </c>
      <c r="V405" s="61" t="s">
        <v>77</v>
      </c>
      <c r="W405" s="109">
        <f>W397-(W398*$I403)-sum(W402:W404)</f>
        <v>0.2440133358</v>
      </c>
      <c r="X405" s="61" t="s">
        <v>77</v>
      </c>
      <c r="Y405" s="109">
        <f>Y397-(Y398*$I403)-sum(Y402:Y404)</f>
        <v>0.244005481</v>
      </c>
      <c r="Z405" s="61" t="s">
        <v>77</v>
      </c>
      <c r="AA405" s="109">
        <f>AA397-(AA398*$I403)-sum(AA402:AA404)</f>
        <v>0.2420725459</v>
      </c>
      <c r="AB405" s="61" t="s">
        <v>77</v>
      </c>
      <c r="AC405" s="109">
        <f>AC397-(AC398*$I403)-sum(AC402:AC404)</f>
        <v>0.2442407039</v>
      </c>
    </row>
    <row r="406">
      <c r="A406" s="49">
        <f>I403+A398</f>
        <v>28648</v>
      </c>
      <c r="B406" s="3" t="s">
        <v>80</v>
      </c>
      <c r="C406" s="112">
        <f>$G$1*((G403-G402)/G402)</f>
        <v>0.0006545636364</v>
      </c>
      <c r="D406" s="3" t="s">
        <v>115</v>
      </c>
      <c r="E406" s="112">
        <f>$G$1</f>
        <v>0.00002618254545</v>
      </c>
      <c r="F406" s="3"/>
      <c r="G406" s="3"/>
      <c r="H406" s="3"/>
      <c r="I406" s="3"/>
      <c r="J406" s="3" t="s">
        <v>115</v>
      </c>
      <c r="K406" s="112">
        <f>$G$1</f>
        <v>0.00002618254545</v>
      </c>
      <c r="L406" s="3" t="s">
        <v>115</v>
      </c>
      <c r="M406" s="112">
        <f>$G$1</f>
        <v>0.00002618254545</v>
      </c>
      <c r="N406" s="3" t="s">
        <v>115</v>
      </c>
      <c r="O406" s="112">
        <f>$G$1</f>
        <v>0.00002618254545</v>
      </c>
      <c r="P406" s="3" t="s">
        <v>115</v>
      </c>
      <c r="Q406" s="112">
        <f>$G$1</f>
        <v>0.00002618254545</v>
      </c>
      <c r="R406" s="3" t="s">
        <v>115</v>
      </c>
      <c r="S406" s="112">
        <f>$G$1</f>
        <v>0.00002618254545</v>
      </c>
      <c r="T406" s="3" t="s">
        <v>115</v>
      </c>
      <c r="U406" s="112">
        <f>$G$1</f>
        <v>0.00002618254545</v>
      </c>
      <c r="V406" s="3" t="s">
        <v>115</v>
      </c>
      <c r="W406" s="112">
        <f>$G$1</f>
        <v>0.00002618254545</v>
      </c>
      <c r="X406" s="3" t="s">
        <v>115</v>
      </c>
      <c r="Y406" s="112">
        <f>$G$1</f>
        <v>0.00002618254545</v>
      </c>
      <c r="Z406" s="3" t="s">
        <v>115</v>
      </c>
      <c r="AA406" s="112">
        <f>$G$1</f>
        <v>0.00002618254545</v>
      </c>
      <c r="AB406" s="3" t="s">
        <v>115</v>
      </c>
      <c r="AC406" s="112">
        <f>$G$1</f>
        <v>0.00002618254545</v>
      </c>
    </row>
    <row r="407">
      <c r="A407" s="3"/>
      <c r="B407" s="3" t="s">
        <v>116</v>
      </c>
      <c r="C407" s="116">
        <f>$G$1*10+((128*5E-11)*(G405-1))</f>
        <v>0.0002619854545</v>
      </c>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row>
    <row r="408">
      <c r="A408" s="3"/>
      <c r="B408" s="61" t="s">
        <v>77</v>
      </c>
      <c r="C408" s="49">
        <f>C405-(sum(C406:C407))</f>
        <v>0.2424449629</v>
      </c>
      <c r="D408" s="61" t="s">
        <v>77</v>
      </c>
      <c r="E408" s="49">
        <f>E405-E406</f>
        <v>0.2446073811</v>
      </c>
      <c r="F408" s="3"/>
      <c r="G408" s="3"/>
      <c r="H408" s="3"/>
      <c r="I408" s="3"/>
      <c r="J408" s="61" t="s">
        <v>77</v>
      </c>
      <c r="K408" s="49">
        <f>K405-K406</f>
        <v>0.2440342882</v>
      </c>
      <c r="L408" s="61" t="s">
        <v>77</v>
      </c>
      <c r="M408" s="49">
        <f>M405-M406</f>
        <v>0.2440264335</v>
      </c>
      <c r="N408" s="61" t="s">
        <v>77</v>
      </c>
      <c r="O408" s="49">
        <f>O405-O406</f>
        <v>0.2440185787</v>
      </c>
      <c r="P408" s="61" t="s">
        <v>77</v>
      </c>
      <c r="Q408" s="49">
        <f>Q405-Q406</f>
        <v>0.2440107239</v>
      </c>
      <c r="R408" s="61" t="s">
        <v>77</v>
      </c>
      <c r="S408" s="49">
        <f>S405-S406</f>
        <v>0.2440028628</v>
      </c>
      <c r="T408" s="61" t="s">
        <v>77</v>
      </c>
      <c r="U408" s="49">
        <f>U405-U406</f>
        <v>0.243995008</v>
      </c>
      <c r="V408" s="61" t="s">
        <v>77</v>
      </c>
      <c r="W408" s="49">
        <f>W405-W406</f>
        <v>0.2439871532</v>
      </c>
      <c r="X408" s="61" t="s">
        <v>77</v>
      </c>
      <c r="Y408" s="49">
        <f>Y405-Y406</f>
        <v>0.2439792985</v>
      </c>
      <c r="Z408" s="61" t="s">
        <v>77</v>
      </c>
      <c r="AA408" s="49">
        <f>AA405-AA406</f>
        <v>0.2420463633</v>
      </c>
      <c r="AB408" s="61" t="s">
        <v>77</v>
      </c>
      <c r="AC408" s="49">
        <f>AC405-AC406</f>
        <v>0.2442145213</v>
      </c>
    </row>
    <row r="409">
      <c r="A409" s="3"/>
      <c r="B409" s="3"/>
      <c r="C409" s="67"/>
      <c r="D409" s="3"/>
      <c r="E409" s="3"/>
      <c r="F409" s="53"/>
      <c r="G409" s="53"/>
      <c r="H409" s="3"/>
      <c r="I409" s="3"/>
      <c r="J409" s="61" t="s">
        <v>122</v>
      </c>
      <c r="K409" s="3"/>
      <c r="L409" s="61" t="s">
        <v>121</v>
      </c>
      <c r="M409" s="3"/>
      <c r="N409" s="61" t="s">
        <v>112</v>
      </c>
      <c r="O409" s="3"/>
      <c r="P409" s="61" t="s">
        <v>111</v>
      </c>
      <c r="Q409" s="3"/>
      <c r="R409" s="61" t="s">
        <v>110</v>
      </c>
      <c r="S409" s="3"/>
      <c r="T409" s="61" t="s">
        <v>109</v>
      </c>
      <c r="U409" s="3"/>
      <c r="V409" s="61" t="s">
        <v>108</v>
      </c>
      <c r="W409" s="3"/>
      <c r="X409" s="61" t="s">
        <v>107</v>
      </c>
      <c r="Y409" s="3"/>
      <c r="Z409" s="61" t="s">
        <v>105</v>
      </c>
      <c r="AA409" s="3"/>
      <c r="AB409" s="61" t="s">
        <v>84</v>
      </c>
      <c r="AC409" s="3"/>
    </row>
    <row r="410">
      <c r="A410" s="3"/>
      <c r="B410" s="3" t="s">
        <v>69</v>
      </c>
      <c r="C410" s="112">
        <f>0.000041472</f>
        <v>0.000041472</v>
      </c>
      <c r="D410" s="3" t="s">
        <v>69</v>
      </c>
      <c r="E410" s="113">
        <f t="shared" ref="E410:E412" si="508">$G$1</f>
        <v>0.00002618254545</v>
      </c>
      <c r="F410" s="3" t="s">
        <v>92</v>
      </c>
      <c r="G410" s="16">
        <f>ROUND(0.05*G411,0)</f>
        <v>1</v>
      </c>
      <c r="H410" s="3" t="s">
        <v>93</v>
      </c>
      <c r="I410" s="60">
        <f>I402+G402</f>
        <v>175</v>
      </c>
      <c r="J410" s="3" t="s">
        <v>69</v>
      </c>
      <c r="K410" s="113">
        <f t="shared" ref="K410:K412" si="509">$G$1</f>
        <v>0.00002618254545</v>
      </c>
      <c r="L410" s="3" t="s">
        <v>69</v>
      </c>
      <c r="M410" s="113">
        <f t="shared" ref="M410:M412" si="510">$G$1</f>
        <v>0.00002618254545</v>
      </c>
      <c r="N410" s="3" t="s">
        <v>69</v>
      </c>
      <c r="O410" s="113">
        <f t="shared" ref="O410:O412" si="511">$G$1</f>
        <v>0.00002618254545</v>
      </c>
      <c r="P410" s="3" t="s">
        <v>69</v>
      </c>
      <c r="Q410" s="113">
        <f t="shared" ref="Q410:Q412" si="512">$G$1</f>
        <v>0.00002618254545</v>
      </c>
      <c r="R410" s="3" t="s">
        <v>69</v>
      </c>
      <c r="S410" s="113">
        <f t="shared" ref="S410:S412" si="513">$G$1</f>
        <v>0.00002618254545</v>
      </c>
      <c r="T410" s="3" t="s">
        <v>69</v>
      </c>
      <c r="U410" s="113">
        <f t="shared" ref="U410:U412" si="514">$G$1</f>
        <v>0.00002618254545</v>
      </c>
      <c r="V410" s="3" t="s">
        <v>69</v>
      </c>
      <c r="W410" s="113">
        <f t="shared" ref="W410:W412" si="515">$G$1</f>
        <v>0.00002618254545</v>
      </c>
      <c r="X410" s="3" t="s">
        <v>69</v>
      </c>
      <c r="Y410" s="113">
        <f t="shared" ref="Y410:Y412" si="516">$G$1</f>
        <v>0.00002618254545</v>
      </c>
      <c r="Z410" s="3" t="s">
        <v>69</v>
      </c>
      <c r="AA410" s="113">
        <f t="shared" ref="AA410:AA412" si="517">$G$1</f>
        <v>0.00002618254545</v>
      </c>
      <c r="AB410" s="3" t="s">
        <v>69</v>
      </c>
      <c r="AC410" s="113">
        <f t="shared" ref="AC410:AC412" si="518">$G$1</f>
        <v>0.00002618254545</v>
      </c>
    </row>
    <row r="411">
      <c r="A411" s="3"/>
      <c r="B411" s="3" t="s">
        <v>72</v>
      </c>
      <c r="C411" s="112">
        <f>$G$1*((G411-G410)/G410)</f>
        <v>0.0006283810909</v>
      </c>
      <c r="D411" s="3" t="s">
        <v>72</v>
      </c>
      <c r="E411" s="113">
        <f t="shared" si="508"/>
        <v>0.00002618254545</v>
      </c>
      <c r="F411" s="3" t="s">
        <v>73</v>
      </c>
      <c r="G411" s="16">
        <f>200-I410</f>
        <v>25</v>
      </c>
      <c r="H411" s="3" t="s">
        <v>125</v>
      </c>
      <c r="I411" s="125">
        <v>265.0</v>
      </c>
      <c r="J411" s="3" t="s">
        <v>72</v>
      </c>
      <c r="K411" s="113">
        <f t="shared" si="509"/>
        <v>0.00002618254545</v>
      </c>
      <c r="L411" s="3" t="s">
        <v>72</v>
      </c>
      <c r="M411" s="113">
        <f t="shared" si="510"/>
        <v>0.00002618254545</v>
      </c>
      <c r="N411" s="3" t="s">
        <v>72</v>
      </c>
      <c r="O411" s="113">
        <f t="shared" si="511"/>
        <v>0.00002618254545</v>
      </c>
      <c r="P411" s="3" t="s">
        <v>72</v>
      </c>
      <c r="Q411" s="113">
        <f t="shared" si="512"/>
        <v>0.00002618254545</v>
      </c>
      <c r="R411" s="3" t="s">
        <v>72</v>
      </c>
      <c r="S411" s="113">
        <f t="shared" si="513"/>
        <v>0.00002618254545</v>
      </c>
      <c r="T411" s="3" t="s">
        <v>72</v>
      </c>
      <c r="U411" s="113">
        <f t="shared" si="514"/>
        <v>0.00002618254545</v>
      </c>
      <c r="V411" s="3" t="s">
        <v>72</v>
      </c>
      <c r="W411" s="113">
        <f t="shared" si="515"/>
        <v>0.00002618254545</v>
      </c>
      <c r="X411" s="3" t="s">
        <v>72</v>
      </c>
      <c r="Y411" s="113">
        <f t="shared" si="516"/>
        <v>0.00002618254545</v>
      </c>
      <c r="Z411" s="3" t="s">
        <v>72</v>
      </c>
      <c r="AA411" s="113">
        <f t="shared" si="517"/>
        <v>0.00002618254545</v>
      </c>
      <c r="AB411" s="3" t="s">
        <v>72</v>
      </c>
      <c r="AC411" s="113">
        <f t="shared" si="518"/>
        <v>0.00002618254545</v>
      </c>
    </row>
    <row r="412">
      <c r="A412" s="3"/>
      <c r="B412" s="3" t="s">
        <v>74</v>
      </c>
      <c r="C412" s="112">
        <f>$G$1*((G411-G410)/G410)</f>
        <v>0.0006283810909</v>
      </c>
      <c r="D412" s="3" t="s">
        <v>74</v>
      </c>
      <c r="E412" s="113">
        <f t="shared" si="508"/>
        <v>0.00002618254545</v>
      </c>
      <c r="F412" s="3"/>
      <c r="G412" s="3"/>
      <c r="H412" s="3" t="s">
        <v>126</v>
      </c>
      <c r="I412" s="60">
        <f>C408-(sum(C406:C407)*I411)</f>
        <v>-0.0004405461818</v>
      </c>
      <c r="J412" s="3" t="s">
        <v>74</v>
      </c>
      <c r="K412" s="113">
        <f t="shared" si="509"/>
        <v>0.00002618254545</v>
      </c>
      <c r="L412" s="3" t="s">
        <v>74</v>
      </c>
      <c r="M412" s="113">
        <f t="shared" si="510"/>
        <v>0.00002618254545</v>
      </c>
      <c r="N412" s="3" t="s">
        <v>74</v>
      </c>
      <c r="O412" s="113">
        <f t="shared" si="511"/>
        <v>0.00002618254545</v>
      </c>
      <c r="P412" s="3" t="s">
        <v>74</v>
      </c>
      <c r="Q412" s="113">
        <f t="shared" si="512"/>
        <v>0.00002618254545</v>
      </c>
      <c r="R412" s="3" t="s">
        <v>74</v>
      </c>
      <c r="S412" s="113">
        <f t="shared" si="513"/>
        <v>0.00002618254545</v>
      </c>
      <c r="T412" s="3" t="s">
        <v>74</v>
      </c>
      <c r="U412" s="113">
        <f t="shared" si="514"/>
        <v>0.00002618254545</v>
      </c>
      <c r="V412" s="3" t="s">
        <v>74</v>
      </c>
      <c r="W412" s="113">
        <f t="shared" si="515"/>
        <v>0.00002618254545</v>
      </c>
      <c r="X412" s="3" t="s">
        <v>74</v>
      </c>
      <c r="Y412" s="113">
        <f t="shared" si="516"/>
        <v>0.00002618254545</v>
      </c>
      <c r="Z412" s="3" t="s">
        <v>74</v>
      </c>
      <c r="AA412" s="113">
        <f t="shared" si="517"/>
        <v>0.00002618254545</v>
      </c>
      <c r="AB412" s="3" t="s">
        <v>74</v>
      </c>
      <c r="AC412" s="113">
        <f t="shared" si="518"/>
        <v>0.00002618254545</v>
      </c>
    </row>
    <row r="413">
      <c r="A413" s="3"/>
      <c r="B413" s="61" t="s">
        <v>77</v>
      </c>
      <c r="C413" s="115">
        <f>(E408-(E406*I411))-sum(C410:C412)</f>
        <v>0.2363707724</v>
      </c>
      <c r="D413" s="61" t="s">
        <v>77</v>
      </c>
      <c r="E413" s="109">
        <f>E408-(sum(E406*I411))-sum(E410:E412)</f>
        <v>0.2375904589</v>
      </c>
      <c r="F413" s="53" t="s">
        <v>95</v>
      </c>
      <c r="G413" s="80">
        <f>ROUND(G411/G410,0)</f>
        <v>25</v>
      </c>
      <c r="H413" s="3"/>
      <c r="I413" s="3"/>
      <c r="J413" s="61" t="s">
        <v>77</v>
      </c>
      <c r="K413" s="109">
        <f>K405-(K406*$I411)-sum(K410:K412)</f>
        <v>0.2370435486</v>
      </c>
      <c r="L413" s="61" t="s">
        <v>77</v>
      </c>
      <c r="M413" s="109">
        <f>M405-(M406*$I411)-sum(M410:M412)</f>
        <v>0.2370356938</v>
      </c>
      <c r="N413" s="61" t="s">
        <v>77</v>
      </c>
      <c r="O413" s="109">
        <f>O405-(O406*$I411)-sum(O410:O412)</f>
        <v>0.2370278391</v>
      </c>
      <c r="P413" s="61" t="s">
        <v>77</v>
      </c>
      <c r="Q413" s="109">
        <f>Q405-(Q406*$I411)-sum(Q410:Q412)</f>
        <v>0.2370199843</v>
      </c>
      <c r="R413" s="61" t="s">
        <v>77</v>
      </c>
      <c r="S413" s="109">
        <f>S405-(S406*$I411)-sum(S410:S412)</f>
        <v>0.2370121231</v>
      </c>
      <c r="T413" s="61" t="s">
        <v>77</v>
      </c>
      <c r="U413" s="109">
        <f>U405-(U406*$I411)-sum(U410:U412)</f>
        <v>0.2370042684</v>
      </c>
      <c r="V413" s="61" t="s">
        <v>77</v>
      </c>
      <c r="W413" s="109">
        <f>W405-(W406*$I411)-sum(W410:W412)</f>
        <v>0.2369964136</v>
      </c>
      <c r="X413" s="61" t="s">
        <v>77</v>
      </c>
      <c r="Y413" s="109">
        <f>Y405-(Y406*$I411)-sum(Y410:Y412)</f>
        <v>0.2369885588</v>
      </c>
      <c r="Z413" s="61" t="s">
        <v>77</v>
      </c>
      <c r="AA413" s="109">
        <f>AA405-(AA406*$I411)-sum(AA410:AA412)</f>
        <v>0.2350556237</v>
      </c>
      <c r="AB413" s="61" t="s">
        <v>77</v>
      </c>
      <c r="AC413" s="109">
        <f>AC405-(AC406*$I411)-sum(AC410:AC412)</f>
        <v>0.2372237817</v>
      </c>
    </row>
    <row r="414">
      <c r="A414" s="49">
        <f>I411+A406</f>
        <v>28913</v>
      </c>
      <c r="B414" s="3" t="s">
        <v>80</v>
      </c>
      <c r="C414" s="112">
        <f>$G$1*((G411-G410)/G410)</f>
        <v>0.0006283810909</v>
      </c>
      <c r="D414" s="3" t="s">
        <v>115</v>
      </c>
      <c r="E414" s="112">
        <f>$G$1</f>
        <v>0.00002618254545</v>
      </c>
      <c r="F414" s="3"/>
      <c r="G414" s="3"/>
      <c r="H414" s="3"/>
      <c r="I414" s="3"/>
      <c r="J414" s="3" t="s">
        <v>115</v>
      </c>
      <c r="K414" s="112">
        <f>$G$1</f>
        <v>0.00002618254545</v>
      </c>
      <c r="L414" s="3" t="s">
        <v>115</v>
      </c>
      <c r="M414" s="112">
        <f>$G$1</f>
        <v>0.00002618254545</v>
      </c>
      <c r="N414" s="3" t="s">
        <v>115</v>
      </c>
      <c r="O414" s="112">
        <f>$G$1</f>
        <v>0.00002618254545</v>
      </c>
      <c r="P414" s="3" t="s">
        <v>115</v>
      </c>
      <c r="Q414" s="112">
        <f>$G$1</f>
        <v>0.00002618254545</v>
      </c>
      <c r="R414" s="3" t="s">
        <v>115</v>
      </c>
      <c r="S414" s="112">
        <f>$G$1</f>
        <v>0.00002618254545</v>
      </c>
      <c r="T414" s="3" t="s">
        <v>115</v>
      </c>
      <c r="U414" s="112">
        <f>$G$1</f>
        <v>0.00002618254545</v>
      </c>
      <c r="V414" s="3" t="s">
        <v>115</v>
      </c>
      <c r="W414" s="112">
        <f>$G$1</f>
        <v>0.00002618254545</v>
      </c>
      <c r="X414" s="3" t="s">
        <v>115</v>
      </c>
      <c r="Y414" s="112">
        <f>$G$1</f>
        <v>0.00002618254545</v>
      </c>
      <c r="Z414" s="3" t="s">
        <v>115</v>
      </c>
      <c r="AA414" s="112">
        <f>$G$1</f>
        <v>0.00002618254545</v>
      </c>
      <c r="AB414" s="3" t="s">
        <v>115</v>
      </c>
      <c r="AC414" s="112">
        <f>$G$1</f>
        <v>0.00002618254545</v>
      </c>
    </row>
    <row r="415">
      <c r="A415" s="3"/>
      <c r="B415" s="3" t="s">
        <v>116</v>
      </c>
      <c r="C415" s="116">
        <f>$G$1*10+((128*5E-11)*(G413-1))</f>
        <v>0.0002619790545</v>
      </c>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row>
    <row r="416">
      <c r="A416" s="3"/>
      <c r="B416" s="61" t="s">
        <v>77</v>
      </c>
      <c r="C416" s="49">
        <f>C413-(sum(C414:C415))</f>
        <v>0.2354804122</v>
      </c>
      <c r="D416" s="61" t="s">
        <v>77</v>
      </c>
      <c r="E416" s="49">
        <f>E413-E414</f>
        <v>0.2375642764</v>
      </c>
      <c r="F416" s="3"/>
      <c r="G416" s="3"/>
      <c r="H416" s="3"/>
      <c r="I416" s="3"/>
      <c r="J416" s="61" t="s">
        <v>77</v>
      </c>
      <c r="K416" s="49">
        <f>K413-K414</f>
        <v>0.237017366</v>
      </c>
      <c r="L416" s="61" t="s">
        <v>77</v>
      </c>
      <c r="M416" s="49">
        <f>M413-M414</f>
        <v>0.2370095113</v>
      </c>
      <c r="N416" s="61" t="s">
        <v>77</v>
      </c>
      <c r="O416" s="49">
        <f>O413-O414</f>
        <v>0.2370016565</v>
      </c>
      <c r="P416" s="61" t="s">
        <v>77</v>
      </c>
      <c r="Q416" s="49">
        <f>Q413-Q414</f>
        <v>0.2369938017</v>
      </c>
      <c r="R416" s="61" t="s">
        <v>77</v>
      </c>
      <c r="S416" s="49">
        <f>S413-S414</f>
        <v>0.2369859406</v>
      </c>
      <c r="T416" s="61" t="s">
        <v>77</v>
      </c>
      <c r="U416" s="49">
        <f>U413-U414</f>
        <v>0.2369780858</v>
      </c>
      <c r="V416" s="61" t="s">
        <v>77</v>
      </c>
      <c r="W416" s="49">
        <f>W413-W414</f>
        <v>0.2369702311</v>
      </c>
      <c r="X416" s="61" t="s">
        <v>77</v>
      </c>
      <c r="Y416" s="49">
        <f>Y413-Y414</f>
        <v>0.2369623763</v>
      </c>
      <c r="Z416" s="61" t="s">
        <v>77</v>
      </c>
      <c r="AA416" s="49">
        <f>AA413-AA414</f>
        <v>0.2350294412</v>
      </c>
      <c r="AB416" s="61" t="s">
        <v>77</v>
      </c>
      <c r="AC416" s="49">
        <f>AC413-AC414</f>
        <v>0.2371975991</v>
      </c>
    </row>
    <row r="417">
      <c r="A417" s="3"/>
      <c r="B417" s="3"/>
      <c r="C417" s="67"/>
      <c r="D417" s="3"/>
      <c r="E417" s="3"/>
      <c r="F417" s="53"/>
      <c r="G417" s="53"/>
      <c r="H417" s="3"/>
      <c r="I417" s="3"/>
      <c r="J417" s="61" t="s">
        <v>122</v>
      </c>
      <c r="K417" s="3"/>
      <c r="L417" s="61" t="s">
        <v>121</v>
      </c>
      <c r="M417" s="3"/>
      <c r="N417" s="61" t="s">
        <v>112</v>
      </c>
      <c r="O417" s="3"/>
      <c r="P417" s="61" t="s">
        <v>111</v>
      </c>
      <c r="Q417" s="3"/>
      <c r="R417" s="61" t="s">
        <v>110</v>
      </c>
      <c r="S417" s="3"/>
      <c r="T417" s="61" t="s">
        <v>109</v>
      </c>
      <c r="U417" s="3"/>
      <c r="V417" s="61" t="s">
        <v>108</v>
      </c>
      <c r="W417" s="3"/>
      <c r="X417" s="61" t="s">
        <v>107</v>
      </c>
      <c r="Y417" s="3"/>
      <c r="Z417" s="61" t="s">
        <v>105</v>
      </c>
      <c r="AA417" s="3"/>
      <c r="AB417" s="61" t="s">
        <v>84</v>
      </c>
      <c r="AC417" s="3"/>
    </row>
    <row r="418">
      <c r="A418" s="3"/>
      <c r="B418" s="3" t="s">
        <v>69</v>
      </c>
      <c r="C418" s="112">
        <f>0.000041472</f>
        <v>0.000041472</v>
      </c>
      <c r="D418" s="3" t="s">
        <v>69</v>
      </c>
      <c r="E418" s="113">
        <f t="shared" ref="E418:E420" si="519">$G$1</f>
        <v>0.00002618254545</v>
      </c>
      <c r="F418" s="3" t="s">
        <v>92</v>
      </c>
      <c r="G418" s="16">
        <f>ROUND(0.05*G419,0)</f>
        <v>1</v>
      </c>
      <c r="H418" s="3" t="s">
        <v>93</v>
      </c>
      <c r="I418" s="60">
        <f>I410+G410</f>
        <v>176</v>
      </c>
      <c r="J418" s="3" t="s">
        <v>69</v>
      </c>
      <c r="K418" s="113">
        <f t="shared" ref="K418:K420" si="520">$G$1</f>
        <v>0.00002618254545</v>
      </c>
      <c r="L418" s="3" t="s">
        <v>69</v>
      </c>
      <c r="M418" s="113">
        <f t="shared" ref="M418:M420" si="521">$G$1</f>
        <v>0.00002618254545</v>
      </c>
      <c r="N418" s="3" t="s">
        <v>69</v>
      </c>
      <c r="O418" s="113">
        <f t="shared" ref="O418:O420" si="522">$G$1</f>
        <v>0.00002618254545</v>
      </c>
      <c r="P418" s="3" t="s">
        <v>69</v>
      </c>
      <c r="Q418" s="113">
        <f t="shared" ref="Q418:Q420" si="523">$G$1</f>
        <v>0.00002618254545</v>
      </c>
      <c r="R418" s="3" t="s">
        <v>69</v>
      </c>
      <c r="S418" s="113">
        <f t="shared" ref="S418:S420" si="524">$G$1</f>
        <v>0.00002618254545</v>
      </c>
      <c r="T418" s="3" t="s">
        <v>69</v>
      </c>
      <c r="U418" s="113">
        <f t="shared" ref="U418:U420" si="525">$G$1</f>
        <v>0.00002618254545</v>
      </c>
      <c r="V418" s="3" t="s">
        <v>69</v>
      </c>
      <c r="W418" s="113">
        <f t="shared" ref="W418:W420" si="526">$G$1</f>
        <v>0.00002618254545</v>
      </c>
      <c r="X418" s="3" t="s">
        <v>69</v>
      </c>
      <c r="Y418" s="113">
        <f t="shared" ref="Y418:Y420" si="527">$G$1</f>
        <v>0.00002618254545</v>
      </c>
      <c r="Z418" s="3" t="s">
        <v>69</v>
      </c>
      <c r="AA418" s="113">
        <f t="shared" ref="AA418:AA420" si="528">$G$1</f>
        <v>0.00002618254545</v>
      </c>
      <c r="AB418" s="3" t="s">
        <v>69</v>
      </c>
      <c r="AC418" s="113">
        <f t="shared" ref="AC418:AC420" si="529">$G$1</f>
        <v>0.00002618254545</v>
      </c>
    </row>
    <row r="419">
      <c r="A419" s="3"/>
      <c r="B419" s="3" t="s">
        <v>72</v>
      </c>
      <c r="C419" s="112">
        <f>$G$1*((G419-G418)/G418)</f>
        <v>0.0006021985455</v>
      </c>
      <c r="D419" s="3" t="s">
        <v>72</v>
      </c>
      <c r="E419" s="113">
        <f t="shared" si="519"/>
        <v>0.00002618254545</v>
      </c>
      <c r="F419" s="3" t="s">
        <v>73</v>
      </c>
      <c r="G419" s="16">
        <f>200-I418</f>
        <v>24</v>
      </c>
      <c r="H419" s="3" t="s">
        <v>125</v>
      </c>
      <c r="I419" s="125">
        <v>265.0</v>
      </c>
      <c r="J419" s="3" t="s">
        <v>72</v>
      </c>
      <c r="K419" s="113">
        <f t="shared" si="520"/>
        <v>0.00002618254545</v>
      </c>
      <c r="L419" s="3" t="s">
        <v>72</v>
      </c>
      <c r="M419" s="113">
        <f t="shared" si="521"/>
        <v>0.00002618254545</v>
      </c>
      <c r="N419" s="3" t="s">
        <v>72</v>
      </c>
      <c r="O419" s="113">
        <f t="shared" si="522"/>
        <v>0.00002618254545</v>
      </c>
      <c r="P419" s="3" t="s">
        <v>72</v>
      </c>
      <c r="Q419" s="113">
        <f t="shared" si="523"/>
        <v>0.00002618254545</v>
      </c>
      <c r="R419" s="3" t="s">
        <v>72</v>
      </c>
      <c r="S419" s="113">
        <f t="shared" si="524"/>
        <v>0.00002618254545</v>
      </c>
      <c r="T419" s="3" t="s">
        <v>72</v>
      </c>
      <c r="U419" s="113">
        <f t="shared" si="525"/>
        <v>0.00002618254545</v>
      </c>
      <c r="V419" s="3" t="s">
        <v>72</v>
      </c>
      <c r="W419" s="113">
        <f t="shared" si="526"/>
        <v>0.00002618254545</v>
      </c>
      <c r="X419" s="3" t="s">
        <v>72</v>
      </c>
      <c r="Y419" s="113">
        <f t="shared" si="527"/>
        <v>0.00002618254545</v>
      </c>
      <c r="Z419" s="3" t="s">
        <v>72</v>
      </c>
      <c r="AA419" s="113">
        <f t="shared" si="528"/>
        <v>0.00002618254545</v>
      </c>
      <c r="AB419" s="3" t="s">
        <v>72</v>
      </c>
      <c r="AC419" s="113">
        <f t="shared" si="529"/>
        <v>0.00002618254545</v>
      </c>
    </row>
    <row r="420">
      <c r="A420" s="3"/>
      <c r="B420" s="3" t="s">
        <v>74</v>
      </c>
      <c r="C420" s="112">
        <f>$G$1*((G419-G418)/G418)</f>
        <v>0.0006021985455</v>
      </c>
      <c r="D420" s="3" t="s">
        <v>74</v>
      </c>
      <c r="E420" s="113">
        <f t="shared" si="519"/>
        <v>0.00002618254545</v>
      </c>
      <c r="F420" s="3"/>
      <c r="G420" s="3"/>
      <c r="H420" s="3" t="s">
        <v>126</v>
      </c>
      <c r="I420" s="60">
        <f>C416-(sum(C414:C415)*I419)</f>
        <v>-0.0004650263273</v>
      </c>
      <c r="J420" s="3" t="s">
        <v>74</v>
      </c>
      <c r="K420" s="113">
        <f t="shared" si="520"/>
        <v>0.00002618254545</v>
      </c>
      <c r="L420" s="3" t="s">
        <v>74</v>
      </c>
      <c r="M420" s="113">
        <f t="shared" si="521"/>
        <v>0.00002618254545</v>
      </c>
      <c r="N420" s="3" t="s">
        <v>74</v>
      </c>
      <c r="O420" s="113">
        <f t="shared" si="522"/>
        <v>0.00002618254545</v>
      </c>
      <c r="P420" s="3" t="s">
        <v>74</v>
      </c>
      <c r="Q420" s="113">
        <f t="shared" si="523"/>
        <v>0.00002618254545</v>
      </c>
      <c r="R420" s="3" t="s">
        <v>74</v>
      </c>
      <c r="S420" s="113">
        <f t="shared" si="524"/>
        <v>0.00002618254545</v>
      </c>
      <c r="T420" s="3" t="s">
        <v>74</v>
      </c>
      <c r="U420" s="113">
        <f t="shared" si="525"/>
        <v>0.00002618254545</v>
      </c>
      <c r="V420" s="3" t="s">
        <v>74</v>
      </c>
      <c r="W420" s="113">
        <f t="shared" si="526"/>
        <v>0.00002618254545</v>
      </c>
      <c r="X420" s="3" t="s">
        <v>74</v>
      </c>
      <c r="Y420" s="113">
        <f t="shared" si="527"/>
        <v>0.00002618254545</v>
      </c>
      <c r="Z420" s="3" t="s">
        <v>74</v>
      </c>
      <c r="AA420" s="113">
        <f t="shared" si="528"/>
        <v>0.00002618254545</v>
      </c>
      <c r="AB420" s="3" t="s">
        <v>74</v>
      </c>
      <c r="AC420" s="113">
        <f t="shared" si="529"/>
        <v>0.00002618254545</v>
      </c>
    </row>
    <row r="421">
      <c r="A421" s="3"/>
      <c r="B421" s="61" t="s">
        <v>77</v>
      </c>
      <c r="C421" s="115">
        <f>(E416-(E414*I419))-sum(C418:C420)</f>
        <v>0.2293800327</v>
      </c>
      <c r="D421" s="61" t="s">
        <v>77</v>
      </c>
      <c r="E421" s="109">
        <f>E416-(sum(E414*I419))-sum(E418:E420)</f>
        <v>0.2305473542</v>
      </c>
      <c r="F421" s="53" t="s">
        <v>95</v>
      </c>
      <c r="G421" s="80">
        <f>ROUND(G419/G418,0)</f>
        <v>24</v>
      </c>
      <c r="H421" s="3"/>
      <c r="I421" s="3"/>
      <c r="J421" s="61" t="s">
        <v>77</v>
      </c>
      <c r="K421" s="109">
        <f>K413-(K414*$I419)-sum(K418:K420)</f>
        <v>0.2300266264</v>
      </c>
      <c r="L421" s="61" t="s">
        <v>77</v>
      </c>
      <c r="M421" s="109">
        <f>M413-(M414*$I419)-sum(M418:M420)</f>
        <v>0.2300187716</v>
      </c>
      <c r="N421" s="61" t="s">
        <v>77</v>
      </c>
      <c r="O421" s="109">
        <f>O413-(O414*$I419)-sum(O418:O420)</f>
        <v>0.2300109169</v>
      </c>
      <c r="P421" s="61" t="s">
        <v>77</v>
      </c>
      <c r="Q421" s="109">
        <f>Q413-(Q414*$I419)-sum(Q418:Q420)</f>
        <v>0.2300030621</v>
      </c>
      <c r="R421" s="61" t="s">
        <v>77</v>
      </c>
      <c r="S421" s="109">
        <f>S413-(S414*$I419)-sum(S418:S420)</f>
        <v>0.2299952009</v>
      </c>
      <c r="T421" s="61" t="s">
        <v>77</v>
      </c>
      <c r="U421" s="109">
        <f>U413-(U414*$I419)-sum(U418:U420)</f>
        <v>0.2299873462</v>
      </c>
      <c r="V421" s="61" t="s">
        <v>77</v>
      </c>
      <c r="W421" s="109">
        <f>W413-(W414*$I419)-sum(W418:W420)</f>
        <v>0.2299794914</v>
      </c>
      <c r="X421" s="61" t="s">
        <v>77</v>
      </c>
      <c r="Y421" s="109">
        <f>Y413-(Y414*$I419)-sum(Y418:Y420)</f>
        <v>0.2299716367</v>
      </c>
      <c r="Z421" s="61" t="s">
        <v>77</v>
      </c>
      <c r="AA421" s="109">
        <f>AA413-(AA414*$I419)-sum(AA418:AA420)</f>
        <v>0.2280387015</v>
      </c>
      <c r="AB421" s="61" t="s">
        <v>77</v>
      </c>
      <c r="AC421" s="109">
        <f>AC413-(AC414*$I419)-sum(AC418:AC420)</f>
        <v>0.2302068595</v>
      </c>
    </row>
    <row r="422">
      <c r="A422" s="49">
        <f>I419+A414</f>
        <v>29178</v>
      </c>
      <c r="B422" s="3" t="s">
        <v>80</v>
      </c>
      <c r="C422" s="112">
        <f>$G$1*((G419-G418)/G418)</f>
        <v>0.0006021985455</v>
      </c>
      <c r="D422" s="3" t="s">
        <v>115</v>
      </c>
      <c r="E422" s="112">
        <f>$G$1</f>
        <v>0.00002618254545</v>
      </c>
      <c r="F422" s="3"/>
      <c r="G422" s="3"/>
      <c r="H422" s="3"/>
      <c r="I422" s="3"/>
      <c r="J422" s="3" t="s">
        <v>115</v>
      </c>
      <c r="K422" s="112">
        <f>$G$1</f>
        <v>0.00002618254545</v>
      </c>
      <c r="L422" s="3" t="s">
        <v>115</v>
      </c>
      <c r="M422" s="112">
        <f>$G$1</f>
        <v>0.00002618254545</v>
      </c>
      <c r="N422" s="3" t="s">
        <v>115</v>
      </c>
      <c r="O422" s="112">
        <f>$G$1</f>
        <v>0.00002618254545</v>
      </c>
      <c r="P422" s="3" t="s">
        <v>115</v>
      </c>
      <c r="Q422" s="112">
        <f>$G$1</f>
        <v>0.00002618254545</v>
      </c>
      <c r="R422" s="3" t="s">
        <v>115</v>
      </c>
      <c r="S422" s="112">
        <f>$G$1</f>
        <v>0.00002618254545</v>
      </c>
      <c r="T422" s="3" t="s">
        <v>115</v>
      </c>
      <c r="U422" s="112">
        <f>$G$1</f>
        <v>0.00002618254545</v>
      </c>
      <c r="V422" s="3" t="s">
        <v>115</v>
      </c>
      <c r="W422" s="112">
        <f>$G$1</f>
        <v>0.00002618254545</v>
      </c>
      <c r="X422" s="3" t="s">
        <v>115</v>
      </c>
      <c r="Y422" s="112">
        <f>$G$1</f>
        <v>0.00002618254545</v>
      </c>
      <c r="Z422" s="3" t="s">
        <v>115</v>
      </c>
      <c r="AA422" s="112">
        <f>$G$1</f>
        <v>0.00002618254545</v>
      </c>
      <c r="AB422" s="3" t="s">
        <v>115</v>
      </c>
      <c r="AC422" s="112">
        <f>$G$1</f>
        <v>0.00002618254545</v>
      </c>
    </row>
    <row r="423">
      <c r="A423" s="3"/>
      <c r="B423" s="3" t="s">
        <v>116</v>
      </c>
      <c r="C423" s="116">
        <f>$G$1*10+((128*5E-11)*(G421-1))</f>
        <v>0.0002619726545</v>
      </c>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row>
    <row r="424">
      <c r="A424" s="3"/>
      <c r="B424" s="61" t="s">
        <v>77</v>
      </c>
      <c r="C424" s="49">
        <f>C421-(sum(C422:C423))</f>
        <v>0.2285158615</v>
      </c>
      <c r="D424" s="61" t="s">
        <v>77</v>
      </c>
      <c r="E424" s="49">
        <f>E421-E422</f>
        <v>0.2305211716</v>
      </c>
      <c r="F424" s="3"/>
      <c r="G424" s="3"/>
      <c r="H424" s="3"/>
      <c r="I424" s="3"/>
      <c r="J424" s="61" t="s">
        <v>77</v>
      </c>
      <c r="K424" s="49">
        <f>K421-K422</f>
        <v>0.2300004439</v>
      </c>
      <c r="L424" s="61" t="s">
        <v>77</v>
      </c>
      <c r="M424" s="49">
        <f>M421-M422</f>
        <v>0.2299925891</v>
      </c>
      <c r="N424" s="61" t="s">
        <v>77</v>
      </c>
      <c r="O424" s="49">
        <f>O421-O422</f>
        <v>0.2299847343</v>
      </c>
      <c r="P424" s="61" t="s">
        <v>77</v>
      </c>
      <c r="Q424" s="49">
        <f>Q421-Q422</f>
        <v>0.2299768796</v>
      </c>
      <c r="R424" s="61" t="s">
        <v>77</v>
      </c>
      <c r="S424" s="49">
        <f>S421-S422</f>
        <v>0.2299690184</v>
      </c>
      <c r="T424" s="61" t="s">
        <v>77</v>
      </c>
      <c r="U424" s="49">
        <f>U421-U422</f>
        <v>0.2299611636</v>
      </c>
      <c r="V424" s="61" t="s">
        <v>77</v>
      </c>
      <c r="W424" s="49">
        <f>W421-W422</f>
        <v>0.2299533089</v>
      </c>
      <c r="X424" s="61" t="s">
        <v>77</v>
      </c>
      <c r="Y424" s="49">
        <f>Y421-Y422</f>
        <v>0.2299454541</v>
      </c>
      <c r="Z424" s="61" t="s">
        <v>77</v>
      </c>
      <c r="AA424" s="49">
        <f>AA421-AA422</f>
        <v>0.228012519</v>
      </c>
      <c r="AB424" s="61" t="s">
        <v>77</v>
      </c>
      <c r="AC424" s="49">
        <f>AC421-AC422</f>
        <v>0.2301806769</v>
      </c>
    </row>
    <row r="425">
      <c r="A425" s="3"/>
      <c r="B425" s="3"/>
      <c r="C425" s="67"/>
      <c r="D425" s="3"/>
      <c r="E425" s="3"/>
      <c r="F425" s="53"/>
      <c r="G425" s="53"/>
      <c r="H425" s="3"/>
      <c r="I425" s="3"/>
      <c r="J425" s="61" t="s">
        <v>122</v>
      </c>
      <c r="K425" s="3"/>
      <c r="L425" s="61" t="s">
        <v>121</v>
      </c>
      <c r="M425" s="3"/>
      <c r="N425" s="61" t="s">
        <v>112</v>
      </c>
      <c r="O425" s="3"/>
      <c r="P425" s="61" t="s">
        <v>111</v>
      </c>
      <c r="Q425" s="3"/>
      <c r="R425" s="61" t="s">
        <v>110</v>
      </c>
      <c r="S425" s="3"/>
      <c r="T425" s="61" t="s">
        <v>109</v>
      </c>
      <c r="U425" s="3"/>
      <c r="V425" s="61" t="s">
        <v>108</v>
      </c>
      <c r="W425" s="3"/>
      <c r="X425" s="61" t="s">
        <v>107</v>
      </c>
      <c r="Y425" s="3"/>
      <c r="Z425" s="61" t="s">
        <v>105</v>
      </c>
      <c r="AA425" s="3"/>
      <c r="AB425" s="61" t="s">
        <v>84</v>
      </c>
      <c r="AC425" s="3"/>
    </row>
    <row r="426">
      <c r="A426" s="3"/>
      <c r="B426" s="3" t="s">
        <v>69</v>
      </c>
      <c r="C426" s="112">
        <f>0.000041472</f>
        <v>0.000041472</v>
      </c>
      <c r="D426" s="3" t="s">
        <v>69</v>
      </c>
      <c r="E426" s="113">
        <f t="shared" ref="E426:E428" si="530">$G$1</f>
        <v>0.00002618254545</v>
      </c>
      <c r="F426" s="3" t="s">
        <v>92</v>
      </c>
      <c r="G426" s="16">
        <f>ROUND(0.05*G427,0)</f>
        <v>1</v>
      </c>
      <c r="H426" s="3" t="s">
        <v>93</v>
      </c>
      <c r="I426" s="60">
        <f>I418+G418</f>
        <v>177</v>
      </c>
      <c r="J426" s="3" t="s">
        <v>69</v>
      </c>
      <c r="K426" s="113">
        <f t="shared" ref="K426:K428" si="531">$G$1</f>
        <v>0.00002618254545</v>
      </c>
      <c r="L426" s="3" t="s">
        <v>69</v>
      </c>
      <c r="M426" s="113">
        <f t="shared" ref="M426:M428" si="532">$G$1</f>
        <v>0.00002618254545</v>
      </c>
      <c r="N426" s="3" t="s">
        <v>69</v>
      </c>
      <c r="O426" s="113">
        <f t="shared" ref="O426:O428" si="533">$G$1</f>
        <v>0.00002618254545</v>
      </c>
      <c r="P426" s="3" t="s">
        <v>69</v>
      </c>
      <c r="Q426" s="113">
        <f t="shared" ref="Q426:Q428" si="534">$G$1</f>
        <v>0.00002618254545</v>
      </c>
      <c r="R426" s="3" t="s">
        <v>69</v>
      </c>
      <c r="S426" s="113">
        <f t="shared" ref="S426:S428" si="535">$G$1</f>
        <v>0.00002618254545</v>
      </c>
      <c r="T426" s="3" t="s">
        <v>69</v>
      </c>
      <c r="U426" s="113">
        <f t="shared" ref="U426:U428" si="536">$G$1</f>
        <v>0.00002618254545</v>
      </c>
      <c r="V426" s="3" t="s">
        <v>69</v>
      </c>
      <c r="W426" s="113">
        <f t="shared" ref="W426:W428" si="537">$G$1</f>
        <v>0.00002618254545</v>
      </c>
      <c r="X426" s="3" t="s">
        <v>69</v>
      </c>
      <c r="Y426" s="113">
        <f t="shared" ref="Y426:Y428" si="538">$G$1</f>
        <v>0.00002618254545</v>
      </c>
      <c r="Z426" s="3" t="s">
        <v>69</v>
      </c>
      <c r="AA426" s="113">
        <f t="shared" ref="AA426:AA428" si="539">$G$1</f>
        <v>0.00002618254545</v>
      </c>
      <c r="AB426" s="3" t="s">
        <v>69</v>
      </c>
      <c r="AC426" s="113">
        <f t="shared" ref="AC426:AC428" si="540">$G$1</f>
        <v>0.00002618254545</v>
      </c>
    </row>
    <row r="427">
      <c r="A427" s="3"/>
      <c r="B427" s="3" t="s">
        <v>72</v>
      </c>
      <c r="C427" s="112">
        <f>$G$1*((G427-G426)/G426)</f>
        <v>0.000576016</v>
      </c>
      <c r="D427" s="3" t="s">
        <v>72</v>
      </c>
      <c r="E427" s="113">
        <f t="shared" si="530"/>
        <v>0.00002618254545</v>
      </c>
      <c r="F427" s="3" t="s">
        <v>73</v>
      </c>
      <c r="G427" s="16">
        <f>200-I426</f>
        <v>23</v>
      </c>
      <c r="H427" s="3" t="s">
        <v>125</v>
      </c>
      <c r="I427" s="125">
        <v>265.0</v>
      </c>
      <c r="J427" s="3" t="s">
        <v>72</v>
      </c>
      <c r="K427" s="113">
        <f t="shared" si="531"/>
        <v>0.00002618254545</v>
      </c>
      <c r="L427" s="3" t="s">
        <v>72</v>
      </c>
      <c r="M427" s="113">
        <f t="shared" si="532"/>
        <v>0.00002618254545</v>
      </c>
      <c r="N427" s="3" t="s">
        <v>72</v>
      </c>
      <c r="O427" s="113">
        <f t="shared" si="533"/>
        <v>0.00002618254545</v>
      </c>
      <c r="P427" s="3" t="s">
        <v>72</v>
      </c>
      <c r="Q427" s="113">
        <f t="shared" si="534"/>
        <v>0.00002618254545</v>
      </c>
      <c r="R427" s="3" t="s">
        <v>72</v>
      </c>
      <c r="S427" s="113">
        <f t="shared" si="535"/>
        <v>0.00002618254545</v>
      </c>
      <c r="T427" s="3" t="s">
        <v>72</v>
      </c>
      <c r="U427" s="113">
        <f t="shared" si="536"/>
        <v>0.00002618254545</v>
      </c>
      <c r="V427" s="3" t="s">
        <v>72</v>
      </c>
      <c r="W427" s="113">
        <f t="shared" si="537"/>
        <v>0.00002618254545</v>
      </c>
      <c r="X427" s="3" t="s">
        <v>72</v>
      </c>
      <c r="Y427" s="113">
        <f t="shared" si="538"/>
        <v>0.00002618254545</v>
      </c>
      <c r="Z427" s="3" t="s">
        <v>72</v>
      </c>
      <c r="AA427" s="113">
        <f t="shared" si="539"/>
        <v>0.00002618254545</v>
      </c>
      <c r="AB427" s="3" t="s">
        <v>72</v>
      </c>
      <c r="AC427" s="113">
        <f t="shared" si="540"/>
        <v>0.00002618254545</v>
      </c>
    </row>
    <row r="428">
      <c r="A428" s="3"/>
      <c r="B428" s="3" t="s">
        <v>74</v>
      </c>
      <c r="C428" s="112">
        <f>$G$1*((G427-G426)/G426)</f>
        <v>0.000576016</v>
      </c>
      <c r="D428" s="3" t="s">
        <v>74</v>
      </c>
      <c r="E428" s="113">
        <f t="shared" si="530"/>
        <v>0.00002618254545</v>
      </c>
      <c r="F428" s="3"/>
      <c r="G428" s="3"/>
      <c r="H428" s="3" t="s">
        <v>126</v>
      </c>
      <c r="I428" s="60">
        <f>C424-(sum(C422:C423)*I427)</f>
        <v>-0.0004895064727</v>
      </c>
      <c r="J428" s="3" t="s">
        <v>74</v>
      </c>
      <c r="K428" s="113">
        <f t="shared" si="531"/>
        <v>0.00002618254545</v>
      </c>
      <c r="L428" s="3" t="s">
        <v>74</v>
      </c>
      <c r="M428" s="113">
        <f t="shared" si="532"/>
        <v>0.00002618254545</v>
      </c>
      <c r="N428" s="3" t="s">
        <v>74</v>
      </c>
      <c r="O428" s="113">
        <f t="shared" si="533"/>
        <v>0.00002618254545</v>
      </c>
      <c r="P428" s="3" t="s">
        <v>74</v>
      </c>
      <c r="Q428" s="113">
        <f t="shared" si="534"/>
        <v>0.00002618254545</v>
      </c>
      <c r="R428" s="3" t="s">
        <v>74</v>
      </c>
      <c r="S428" s="113">
        <f t="shared" si="535"/>
        <v>0.00002618254545</v>
      </c>
      <c r="T428" s="3" t="s">
        <v>74</v>
      </c>
      <c r="U428" s="113">
        <f t="shared" si="536"/>
        <v>0.00002618254545</v>
      </c>
      <c r="V428" s="3" t="s">
        <v>74</v>
      </c>
      <c r="W428" s="113">
        <f t="shared" si="537"/>
        <v>0.00002618254545</v>
      </c>
      <c r="X428" s="3" t="s">
        <v>74</v>
      </c>
      <c r="Y428" s="113">
        <f t="shared" si="538"/>
        <v>0.00002618254545</v>
      </c>
      <c r="Z428" s="3" t="s">
        <v>74</v>
      </c>
      <c r="AA428" s="113">
        <f t="shared" si="539"/>
        <v>0.00002618254545</v>
      </c>
      <c r="AB428" s="3" t="s">
        <v>74</v>
      </c>
      <c r="AC428" s="113">
        <f t="shared" si="540"/>
        <v>0.00002618254545</v>
      </c>
    </row>
    <row r="429">
      <c r="A429" s="3"/>
      <c r="B429" s="61" t="s">
        <v>77</v>
      </c>
      <c r="C429" s="115">
        <f>(E424-(E422*I427))-sum(C426:C428)</f>
        <v>0.2223892931</v>
      </c>
      <c r="D429" s="61" t="s">
        <v>77</v>
      </c>
      <c r="E429" s="109">
        <f>E424-(sum(E422*I427))-sum(E426:E428)</f>
        <v>0.2235042495</v>
      </c>
      <c r="F429" s="53" t="s">
        <v>95</v>
      </c>
      <c r="G429" s="80">
        <f>ROUND(G427/G426,0)</f>
        <v>23</v>
      </c>
      <c r="H429" s="3"/>
      <c r="I429" s="3"/>
      <c r="J429" s="61" t="s">
        <v>77</v>
      </c>
      <c r="K429" s="109">
        <f>K421-(K422*$I427)-sum(K426:K428)</f>
        <v>0.2230097042</v>
      </c>
      <c r="L429" s="61" t="s">
        <v>77</v>
      </c>
      <c r="M429" s="109">
        <f>M421-(M422*$I427)-sum(M426:M428)</f>
        <v>0.2230018495</v>
      </c>
      <c r="N429" s="61" t="s">
        <v>77</v>
      </c>
      <c r="O429" s="109">
        <f>O421-(O422*$I427)-sum(O426:O428)</f>
        <v>0.2229939947</v>
      </c>
      <c r="P429" s="61" t="s">
        <v>77</v>
      </c>
      <c r="Q429" s="109">
        <f>Q421-(Q422*$I427)-sum(Q426:Q428)</f>
        <v>0.2229861399</v>
      </c>
      <c r="R429" s="61" t="s">
        <v>77</v>
      </c>
      <c r="S429" s="109">
        <f>S421-(S422*$I427)-sum(S426:S428)</f>
        <v>0.2229782788</v>
      </c>
      <c r="T429" s="61" t="s">
        <v>77</v>
      </c>
      <c r="U429" s="109">
        <f>U421-(U422*$I427)-sum(U426:U428)</f>
        <v>0.222970424</v>
      </c>
      <c r="V429" s="61" t="s">
        <v>77</v>
      </c>
      <c r="W429" s="109">
        <f>W421-(W422*$I427)-sum(W426:W428)</f>
        <v>0.2229625692</v>
      </c>
      <c r="X429" s="61" t="s">
        <v>77</v>
      </c>
      <c r="Y429" s="109">
        <f>Y421-(Y422*$I427)-sum(Y426:Y428)</f>
        <v>0.2229547145</v>
      </c>
      <c r="Z429" s="61" t="s">
        <v>77</v>
      </c>
      <c r="AA429" s="109">
        <f>AA421-(AA422*$I427)-sum(AA426:AA428)</f>
        <v>0.2210217793</v>
      </c>
      <c r="AB429" s="61" t="s">
        <v>77</v>
      </c>
      <c r="AC429" s="109">
        <f>AC421-(AC422*$I427)-sum(AC426:AC428)</f>
        <v>0.2231899373</v>
      </c>
    </row>
    <row r="430">
      <c r="A430" s="49">
        <f>I427+A422</f>
        <v>29443</v>
      </c>
      <c r="B430" s="3" t="s">
        <v>80</v>
      </c>
      <c r="C430" s="112">
        <f>$G$1*((G427-G426)/G426)</f>
        <v>0.000576016</v>
      </c>
      <c r="D430" s="3" t="s">
        <v>115</v>
      </c>
      <c r="E430" s="112">
        <f>$G$1</f>
        <v>0.00002618254545</v>
      </c>
      <c r="F430" s="3"/>
      <c r="G430" s="3"/>
      <c r="H430" s="3"/>
      <c r="I430" s="3"/>
      <c r="J430" s="3" t="s">
        <v>115</v>
      </c>
      <c r="K430" s="112">
        <f>$G$1</f>
        <v>0.00002618254545</v>
      </c>
      <c r="L430" s="3" t="s">
        <v>115</v>
      </c>
      <c r="M430" s="112">
        <f>$G$1</f>
        <v>0.00002618254545</v>
      </c>
      <c r="N430" s="3" t="s">
        <v>115</v>
      </c>
      <c r="O430" s="112">
        <f>$G$1</f>
        <v>0.00002618254545</v>
      </c>
      <c r="P430" s="3" t="s">
        <v>115</v>
      </c>
      <c r="Q430" s="112">
        <f>$G$1</f>
        <v>0.00002618254545</v>
      </c>
      <c r="R430" s="3" t="s">
        <v>115</v>
      </c>
      <c r="S430" s="112">
        <f>$G$1</f>
        <v>0.00002618254545</v>
      </c>
      <c r="T430" s="3" t="s">
        <v>115</v>
      </c>
      <c r="U430" s="112">
        <f>$G$1</f>
        <v>0.00002618254545</v>
      </c>
      <c r="V430" s="3" t="s">
        <v>115</v>
      </c>
      <c r="W430" s="112">
        <f>$G$1</f>
        <v>0.00002618254545</v>
      </c>
      <c r="X430" s="3" t="s">
        <v>115</v>
      </c>
      <c r="Y430" s="112">
        <f>$G$1</f>
        <v>0.00002618254545</v>
      </c>
      <c r="Z430" s="3" t="s">
        <v>115</v>
      </c>
      <c r="AA430" s="112">
        <f>$G$1</f>
        <v>0.00002618254545</v>
      </c>
      <c r="AB430" s="3" t="s">
        <v>115</v>
      </c>
      <c r="AC430" s="112">
        <f>$G$1</f>
        <v>0.00002618254545</v>
      </c>
    </row>
    <row r="431">
      <c r="A431" s="3"/>
      <c r="B431" s="3" t="s">
        <v>116</v>
      </c>
      <c r="C431" s="116">
        <f>$G$1*10+((128*5E-11)*(G429-1))</f>
        <v>0.0002619662545</v>
      </c>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row>
    <row r="432">
      <c r="A432" s="3"/>
      <c r="B432" s="61" t="s">
        <v>77</v>
      </c>
      <c r="C432" s="49">
        <f>C429-(sum(C430:C431))</f>
        <v>0.2215513108</v>
      </c>
      <c r="D432" s="61" t="s">
        <v>77</v>
      </c>
      <c r="E432" s="49">
        <f>E429-E430</f>
        <v>0.2234780669</v>
      </c>
      <c r="F432" s="3"/>
      <c r="G432" s="3"/>
      <c r="H432" s="3"/>
      <c r="I432" s="3"/>
      <c r="J432" s="61" t="s">
        <v>77</v>
      </c>
      <c r="K432" s="49">
        <f>K429-K430</f>
        <v>0.2229835217</v>
      </c>
      <c r="L432" s="61" t="s">
        <v>77</v>
      </c>
      <c r="M432" s="49">
        <f>M429-M430</f>
        <v>0.2229756669</v>
      </c>
      <c r="N432" s="61" t="s">
        <v>77</v>
      </c>
      <c r="O432" s="49">
        <f>O429-O430</f>
        <v>0.2229678121</v>
      </c>
      <c r="P432" s="61" t="s">
        <v>77</v>
      </c>
      <c r="Q432" s="49">
        <f>Q429-Q430</f>
        <v>0.2229599574</v>
      </c>
      <c r="R432" s="61" t="s">
        <v>77</v>
      </c>
      <c r="S432" s="49">
        <f>S429-S430</f>
        <v>0.2229520962</v>
      </c>
      <c r="T432" s="61" t="s">
        <v>77</v>
      </c>
      <c r="U432" s="49">
        <f>U429-U430</f>
        <v>0.2229442415</v>
      </c>
      <c r="V432" s="61" t="s">
        <v>77</v>
      </c>
      <c r="W432" s="49">
        <f>W429-W430</f>
        <v>0.2229363867</v>
      </c>
      <c r="X432" s="61" t="s">
        <v>77</v>
      </c>
      <c r="Y432" s="49">
        <f>Y429-Y430</f>
        <v>0.2229285319</v>
      </c>
      <c r="Z432" s="61" t="s">
        <v>77</v>
      </c>
      <c r="AA432" s="49">
        <f>AA429-AA430</f>
        <v>0.2209955968</v>
      </c>
      <c r="AB432" s="61" t="s">
        <v>77</v>
      </c>
      <c r="AC432" s="49">
        <f>AC429-AC430</f>
        <v>0.2231637548</v>
      </c>
    </row>
    <row r="433">
      <c r="A433" s="3"/>
      <c r="B433" s="3"/>
      <c r="C433" s="67"/>
      <c r="D433" s="3"/>
      <c r="E433" s="3"/>
      <c r="F433" s="53"/>
      <c r="G433" s="53"/>
      <c r="H433" s="3"/>
      <c r="I433" s="3"/>
      <c r="J433" s="61" t="s">
        <v>122</v>
      </c>
      <c r="K433" s="3"/>
      <c r="L433" s="61" t="s">
        <v>121</v>
      </c>
      <c r="M433" s="3"/>
      <c r="N433" s="61" t="s">
        <v>112</v>
      </c>
      <c r="O433" s="3"/>
      <c r="P433" s="61" t="s">
        <v>111</v>
      </c>
      <c r="Q433" s="3"/>
      <c r="R433" s="61" t="s">
        <v>110</v>
      </c>
      <c r="S433" s="3"/>
      <c r="T433" s="61" t="s">
        <v>109</v>
      </c>
      <c r="U433" s="3"/>
      <c r="V433" s="61" t="s">
        <v>108</v>
      </c>
      <c r="W433" s="3"/>
      <c r="X433" s="61" t="s">
        <v>107</v>
      </c>
      <c r="Y433" s="3"/>
      <c r="Z433" s="61" t="s">
        <v>105</v>
      </c>
      <c r="AA433" s="3"/>
      <c r="AB433" s="61" t="s">
        <v>84</v>
      </c>
      <c r="AC433" s="3"/>
    </row>
    <row r="434">
      <c r="A434" s="3"/>
      <c r="B434" s="3" t="s">
        <v>69</v>
      </c>
      <c r="C434" s="112">
        <f>0.000041472</f>
        <v>0.000041472</v>
      </c>
      <c r="D434" s="3" t="s">
        <v>69</v>
      </c>
      <c r="E434" s="113">
        <f t="shared" ref="E434:E436" si="541">$G$1</f>
        <v>0.00002618254545</v>
      </c>
      <c r="F434" s="3" t="s">
        <v>92</v>
      </c>
      <c r="G434" s="16">
        <f>ROUND(0.05*G435,0)</f>
        <v>1</v>
      </c>
      <c r="H434" s="3" t="s">
        <v>93</v>
      </c>
      <c r="I434" s="60">
        <f>I426+G426</f>
        <v>178</v>
      </c>
      <c r="J434" s="3" t="s">
        <v>69</v>
      </c>
      <c r="K434" s="113">
        <f t="shared" ref="K434:K436" si="542">$G$1</f>
        <v>0.00002618254545</v>
      </c>
      <c r="L434" s="3" t="s">
        <v>69</v>
      </c>
      <c r="M434" s="113">
        <f t="shared" ref="M434:M436" si="543">$G$1</f>
        <v>0.00002618254545</v>
      </c>
      <c r="N434" s="3" t="s">
        <v>69</v>
      </c>
      <c r="O434" s="113">
        <f t="shared" ref="O434:O436" si="544">$G$1</f>
        <v>0.00002618254545</v>
      </c>
      <c r="P434" s="3" t="s">
        <v>69</v>
      </c>
      <c r="Q434" s="113">
        <f t="shared" ref="Q434:Q436" si="545">$G$1</f>
        <v>0.00002618254545</v>
      </c>
      <c r="R434" s="3" t="s">
        <v>69</v>
      </c>
      <c r="S434" s="113">
        <f t="shared" ref="S434:S436" si="546">$G$1</f>
        <v>0.00002618254545</v>
      </c>
      <c r="T434" s="3" t="s">
        <v>69</v>
      </c>
      <c r="U434" s="113">
        <f t="shared" ref="U434:U436" si="547">$G$1</f>
        <v>0.00002618254545</v>
      </c>
      <c r="V434" s="3" t="s">
        <v>69</v>
      </c>
      <c r="W434" s="113">
        <f t="shared" ref="W434:W436" si="548">$G$1</f>
        <v>0.00002618254545</v>
      </c>
      <c r="X434" s="3" t="s">
        <v>69</v>
      </c>
      <c r="Y434" s="113">
        <f t="shared" ref="Y434:Y436" si="549">$G$1</f>
        <v>0.00002618254545</v>
      </c>
      <c r="Z434" s="3" t="s">
        <v>69</v>
      </c>
      <c r="AA434" s="113">
        <f t="shared" ref="AA434:AA436" si="550">$G$1</f>
        <v>0.00002618254545</v>
      </c>
      <c r="AB434" s="3" t="s">
        <v>69</v>
      </c>
      <c r="AC434" s="113">
        <f t="shared" ref="AC434:AC436" si="551">$G$1</f>
        <v>0.00002618254545</v>
      </c>
    </row>
    <row r="435">
      <c r="A435" s="3"/>
      <c r="B435" s="3" t="s">
        <v>72</v>
      </c>
      <c r="C435" s="112">
        <f>$G$1*((G435-G434)/G434)</f>
        <v>0.0005498334545</v>
      </c>
      <c r="D435" s="3" t="s">
        <v>72</v>
      </c>
      <c r="E435" s="113">
        <f t="shared" si="541"/>
        <v>0.00002618254545</v>
      </c>
      <c r="F435" s="3" t="s">
        <v>73</v>
      </c>
      <c r="G435" s="16">
        <f>200-I434</f>
        <v>22</v>
      </c>
      <c r="H435" s="3" t="s">
        <v>125</v>
      </c>
      <c r="I435" s="125">
        <v>265.0</v>
      </c>
      <c r="J435" s="3" t="s">
        <v>72</v>
      </c>
      <c r="K435" s="113">
        <f t="shared" si="542"/>
        <v>0.00002618254545</v>
      </c>
      <c r="L435" s="3" t="s">
        <v>72</v>
      </c>
      <c r="M435" s="113">
        <f t="shared" si="543"/>
        <v>0.00002618254545</v>
      </c>
      <c r="N435" s="3" t="s">
        <v>72</v>
      </c>
      <c r="O435" s="113">
        <f t="shared" si="544"/>
        <v>0.00002618254545</v>
      </c>
      <c r="P435" s="3" t="s">
        <v>72</v>
      </c>
      <c r="Q435" s="113">
        <f t="shared" si="545"/>
        <v>0.00002618254545</v>
      </c>
      <c r="R435" s="3" t="s">
        <v>72</v>
      </c>
      <c r="S435" s="113">
        <f t="shared" si="546"/>
        <v>0.00002618254545</v>
      </c>
      <c r="T435" s="3" t="s">
        <v>72</v>
      </c>
      <c r="U435" s="113">
        <f t="shared" si="547"/>
        <v>0.00002618254545</v>
      </c>
      <c r="V435" s="3" t="s">
        <v>72</v>
      </c>
      <c r="W435" s="113">
        <f t="shared" si="548"/>
        <v>0.00002618254545</v>
      </c>
      <c r="X435" s="3" t="s">
        <v>72</v>
      </c>
      <c r="Y435" s="113">
        <f t="shared" si="549"/>
        <v>0.00002618254545</v>
      </c>
      <c r="Z435" s="3" t="s">
        <v>72</v>
      </c>
      <c r="AA435" s="113">
        <f t="shared" si="550"/>
        <v>0.00002618254545</v>
      </c>
      <c r="AB435" s="3" t="s">
        <v>72</v>
      </c>
      <c r="AC435" s="113">
        <f t="shared" si="551"/>
        <v>0.00002618254545</v>
      </c>
    </row>
    <row r="436">
      <c r="A436" s="3"/>
      <c r="B436" s="3" t="s">
        <v>74</v>
      </c>
      <c r="C436" s="112">
        <f>$G$1*((G435-G434)/G434)</f>
        <v>0.0005498334545</v>
      </c>
      <c r="D436" s="3" t="s">
        <v>74</v>
      </c>
      <c r="E436" s="113">
        <f t="shared" si="541"/>
        <v>0.00002618254545</v>
      </c>
      <c r="F436" s="3"/>
      <c r="G436" s="3"/>
      <c r="H436" s="3" t="s">
        <v>126</v>
      </c>
      <c r="I436" s="60">
        <f>C432-(sum(C430:C431)*I435)</f>
        <v>-0.0005139866182</v>
      </c>
      <c r="J436" s="3" t="s">
        <v>74</v>
      </c>
      <c r="K436" s="113">
        <f t="shared" si="542"/>
        <v>0.00002618254545</v>
      </c>
      <c r="L436" s="3" t="s">
        <v>74</v>
      </c>
      <c r="M436" s="113">
        <f t="shared" si="543"/>
        <v>0.00002618254545</v>
      </c>
      <c r="N436" s="3" t="s">
        <v>74</v>
      </c>
      <c r="O436" s="113">
        <f t="shared" si="544"/>
        <v>0.00002618254545</v>
      </c>
      <c r="P436" s="3" t="s">
        <v>74</v>
      </c>
      <c r="Q436" s="113">
        <f t="shared" si="545"/>
        <v>0.00002618254545</v>
      </c>
      <c r="R436" s="3" t="s">
        <v>74</v>
      </c>
      <c r="S436" s="113">
        <f t="shared" si="546"/>
        <v>0.00002618254545</v>
      </c>
      <c r="T436" s="3" t="s">
        <v>74</v>
      </c>
      <c r="U436" s="113">
        <f t="shared" si="547"/>
        <v>0.00002618254545</v>
      </c>
      <c r="V436" s="3" t="s">
        <v>74</v>
      </c>
      <c r="W436" s="113">
        <f t="shared" si="548"/>
        <v>0.00002618254545</v>
      </c>
      <c r="X436" s="3" t="s">
        <v>74</v>
      </c>
      <c r="Y436" s="113">
        <f t="shared" si="549"/>
        <v>0.00002618254545</v>
      </c>
      <c r="Z436" s="3" t="s">
        <v>74</v>
      </c>
      <c r="AA436" s="113">
        <f t="shared" si="550"/>
        <v>0.00002618254545</v>
      </c>
      <c r="AB436" s="3" t="s">
        <v>74</v>
      </c>
      <c r="AC436" s="113">
        <f t="shared" si="551"/>
        <v>0.00002618254545</v>
      </c>
    </row>
    <row r="437">
      <c r="A437" s="3"/>
      <c r="B437" s="61" t="s">
        <v>77</v>
      </c>
      <c r="C437" s="115">
        <f>(E432-(E430*I435))-sum(C434:C436)</f>
        <v>0.2153985535</v>
      </c>
      <c r="D437" s="61" t="s">
        <v>77</v>
      </c>
      <c r="E437" s="109">
        <f>E432-(sum(E430*I435))-sum(E434:E436)</f>
        <v>0.2164611447</v>
      </c>
      <c r="F437" s="53" t="s">
        <v>95</v>
      </c>
      <c r="G437" s="80">
        <f>ROUND(G435/G434,0)</f>
        <v>22</v>
      </c>
      <c r="H437" s="3"/>
      <c r="I437" s="3"/>
      <c r="J437" s="61" t="s">
        <v>77</v>
      </c>
      <c r="K437" s="109">
        <f>K429-(K430*$I435)-sum(K434:K436)</f>
        <v>0.215992782</v>
      </c>
      <c r="L437" s="61" t="s">
        <v>77</v>
      </c>
      <c r="M437" s="109">
        <f>M429-(M430*$I435)-sum(M434:M436)</f>
        <v>0.2159849273</v>
      </c>
      <c r="N437" s="61" t="s">
        <v>77</v>
      </c>
      <c r="O437" s="109">
        <f>O429-(O430*$I435)-sum(O434:O436)</f>
        <v>0.2159770725</v>
      </c>
      <c r="P437" s="61" t="s">
        <v>77</v>
      </c>
      <c r="Q437" s="109">
        <f>Q429-(Q430*$I435)-sum(Q434:Q436)</f>
        <v>0.2159692177</v>
      </c>
      <c r="R437" s="61" t="s">
        <v>77</v>
      </c>
      <c r="S437" s="109">
        <f>S429-(S430*$I435)-sum(S434:S436)</f>
        <v>0.2159613566</v>
      </c>
      <c r="T437" s="61" t="s">
        <v>77</v>
      </c>
      <c r="U437" s="109">
        <f>U429-(U430*$I435)-sum(U434:U436)</f>
        <v>0.2159535018</v>
      </c>
      <c r="V437" s="61" t="s">
        <v>77</v>
      </c>
      <c r="W437" s="109">
        <f>W429-(W430*$I435)-sum(W434:W436)</f>
        <v>0.2159456471</v>
      </c>
      <c r="X437" s="61" t="s">
        <v>77</v>
      </c>
      <c r="Y437" s="109">
        <f>Y429-(Y430*$I435)-sum(Y434:Y436)</f>
        <v>0.2159377923</v>
      </c>
      <c r="Z437" s="61" t="s">
        <v>77</v>
      </c>
      <c r="AA437" s="109">
        <f>AA429-(AA430*$I435)-sum(AA434:AA436)</f>
        <v>0.2140048572</v>
      </c>
      <c r="AB437" s="61" t="s">
        <v>77</v>
      </c>
      <c r="AC437" s="109">
        <f>AC429-(AC430*$I435)-sum(AC434:AC436)</f>
        <v>0.2161730151</v>
      </c>
    </row>
    <row r="438">
      <c r="A438" s="49">
        <f>I435+A430</f>
        <v>29708</v>
      </c>
      <c r="B438" s="3" t="s">
        <v>80</v>
      </c>
      <c r="C438" s="112">
        <f>$G$1*((G435-G434)/G434)</f>
        <v>0.0005498334545</v>
      </c>
      <c r="D438" s="3" t="s">
        <v>115</v>
      </c>
      <c r="E438" s="112">
        <f>$G$1</f>
        <v>0.00002618254545</v>
      </c>
      <c r="F438" s="3"/>
      <c r="G438" s="3"/>
      <c r="H438" s="3"/>
      <c r="I438" s="3"/>
      <c r="J438" s="3" t="s">
        <v>115</v>
      </c>
      <c r="K438" s="112">
        <f>$G$1</f>
        <v>0.00002618254545</v>
      </c>
      <c r="L438" s="3" t="s">
        <v>115</v>
      </c>
      <c r="M438" s="112">
        <f>$G$1</f>
        <v>0.00002618254545</v>
      </c>
      <c r="N438" s="3" t="s">
        <v>115</v>
      </c>
      <c r="O438" s="112">
        <f>$G$1</f>
        <v>0.00002618254545</v>
      </c>
      <c r="P438" s="3" t="s">
        <v>115</v>
      </c>
      <c r="Q438" s="112">
        <f>$G$1</f>
        <v>0.00002618254545</v>
      </c>
      <c r="R438" s="3" t="s">
        <v>115</v>
      </c>
      <c r="S438" s="112">
        <f>$G$1</f>
        <v>0.00002618254545</v>
      </c>
      <c r="T438" s="3" t="s">
        <v>115</v>
      </c>
      <c r="U438" s="112">
        <f>$G$1</f>
        <v>0.00002618254545</v>
      </c>
      <c r="V438" s="3" t="s">
        <v>115</v>
      </c>
      <c r="W438" s="112">
        <f>$G$1</f>
        <v>0.00002618254545</v>
      </c>
      <c r="X438" s="3" t="s">
        <v>115</v>
      </c>
      <c r="Y438" s="112">
        <f>$G$1</f>
        <v>0.00002618254545</v>
      </c>
      <c r="Z438" s="3" t="s">
        <v>115</v>
      </c>
      <c r="AA438" s="112">
        <f>$G$1</f>
        <v>0.00002618254545</v>
      </c>
      <c r="AB438" s="3" t="s">
        <v>115</v>
      </c>
      <c r="AC438" s="112">
        <f>$G$1</f>
        <v>0.00002618254545</v>
      </c>
    </row>
    <row r="439">
      <c r="A439" s="3"/>
      <c r="B439" s="3" t="s">
        <v>116</v>
      </c>
      <c r="C439" s="116">
        <f>$G$1*10+((128*5E-11)*(G437-1))</f>
        <v>0.0002619598545</v>
      </c>
      <c r="D439" s="3"/>
      <c r="E439" s="3"/>
      <c r="F439" s="3"/>
      <c r="G439" s="3"/>
      <c r="H439" s="3"/>
      <c r="I439" s="3"/>
      <c r="J439" s="3"/>
      <c r="K439" s="3"/>
      <c r="L439" s="3"/>
      <c r="M439" s="3"/>
      <c r="N439" s="3"/>
      <c r="O439" s="3"/>
      <c r="P439" s="3"/>
      <c r="Q439" s="3"/>
      <c r="R439" s="3"/>
      <c r="S439" s="3"/>
      <c r="T439" s="3"/>
      <c r="U439" s="3"/>
      <c r="V439" s="3"/>
      <c r="W439" s="3"/>
      <c r="X439" s="3"/>
      <c r="Y439" s="3"/>
      <c r="Z439" s="3"/>
      <c r="AA439" s="3"/>
      <c r="AB439" s="3"/>
      <c r="AC439" s="3"/>
    </row>
    <row r="440">
      <c r="A440" s="3"/>
      <c r="B440" s="61" t="s">
        <v>77</v>
      </c>
      <c r="C440" s="49">
        <f>C437-(sum(C438:C439))</f>
        <v>0.2145867601</v>
      </c>
      <c r="D440" s="61" t="s">
        <v>77</v>
      </c>
      <c r="E440" s="49">
        <f>E437-E438</f>
        <v>0.2164349622</v>
      </c>
      <c r="F440" s="3"/>
      <c r="G440" s="3"/>
      <c r="H440" s="3"/>
      <c r="I440" s="3"/>
      <c r="J440" s="61" t="s">
        <v>77</v>
      </c>
      <c r="K440" s="49">
        <f>K437-K438</f>
        <v>0.2159665995</v>
      </c>
      <c r="L440" s="61" t="s">
        <v>77</v>
      </c>
      <c r="M440" s="49">
        <f>M437-M438</f>
        <v>0.2159587447</v>
      </c>
      <c r="N440" s="61" t="s">
        <v>77</v>
      </c>
      <c r="O440" s="49">
        <f>O437-O438</f>
        <v>0.21595089</v>
      </c>
      <c r="P440" s="61" t="s">
        <v>77</v>
      </c>
      <c r="Q440" s="49">
        <f>Q437-Q438</f>
        <v>0.2159430352</v>
      </c>
      <c r="R440" s="61" t="s">
        <v>77</v>
      </c>
      <c r="S440" s="49">
        <f>S437-S438</f>
        <v>0.215935174</v>
      </c>
      <c r="T440" s="61" t="s">
        <v>77</v>
      </c>
      <c r="U440" s="49">
        <f>U437-U438</f>
        <v>0.2159273193</v>
      </c>
      <c r="V440" s="61" t="s">
        <v>77</v>
      </c>
      <c r="W440" s="49">
        <f>W437-W438</f>
        <v>0.2159194645</v>
      </c>
      <c r="X440" s="61" t="s">
        <v>77</v>
      </c>
      <c r="Y440" s="49">
        <f>Y437-Y438</f>
        <v>0.2159116097</v>
      </c>
      <c r="Z440" s="61" t="s">
        <v>77</v>
      </c>
      <c r="AA440" s="49">
        <f>AA437-AA438</f>
        <v>0.2139786746</v>
      </c>
      <c r="AB440" s="61" t="s">
        <v>77</v>
      </c>
      <c r="AC440" s="49">
        <f>AC437-AC438</f>
        <v>0.2161468326</v>
      </c>
    </row>
    <row r="441">
      <c r="A441" s="3"/>
      <c r="B441" s="3"/>
      <c r="C441" s="67"/>
      <c r="D441" s="3"/>
      <c r="E441" s="3"/>
      <c r="F441" s="53"/>
      <c r="G441" s="53"/>
      <c r="H441" s="3"/>
      <c r="I441" s="3"/>
      <c r="J441" s="61" t="s">
        <v>122</v>
      </c>
      <c r="K441" s="3"/>
      <c r="L441" s="61" t="s">
        <v>121</v>
      </c>
      <c r="M441" s="3"/>
      <c r="N441" s="61" t="s">
        <v>112</v>
      </c>
      <c r="O441" s="3"/>
      <c r="P441" s="61" t="s">
        <v>111</v>
      </c>
      <c r="Q441" s="3"/>
      <c r="R441" s="61" t="s">
        <v>110</v>
      </c>
      <c r="S441" s="3"/>
      <c r="T441" s="61" t="s">
        <v>109</v>
      </c>
      <c r="U441" s="3"/>
      <c r="V441" s="61" t="s">
        <v>108</v>
      </c>
      <c r="W441" s="3"/>
      <c r="X441" s="61" t="s">
        <v>107</v>
      </c>
      <c r="Y441" s="3"/>
      <c r="Z441" s="61" t="s">
        <v>105</v>
      </c>
      <c r="AA441" s="3"/>
      <c r="AB441" s="61" t="s">
        <v>84</v>
      </c>
      <c r="AC441" s="3"/>
    </row>
    <row r="442">
      <c r="A442" s="3"/>
      <c r="B442" s="3" t="s">
        <v>69</v>
      </c>
      <c r="C442" s="112">
        <f>0.000041472</f>
        <v>0.000041472</v>
      </c>
      <c r="D442" s="3" t="s">
        <v>69</v>
      </c>
      <c r="E442" s="113">
        <f t="shared" ref="E442:E444" si="552">$G$1</f>
        <v>0.00002618254545</v>
      </c>
      <c r="F442" s="3" t="s">
        <v>92</v>
      </c>
      <c r="G442" s="16">
        <f>ROUND(0.05*G443,0)</f>
        <v>1</v>
      </c>
      <c r="H442" s="3" t="s">
        <v>93</v>
      </c>
      <c r="I442" s="60">
        <f>I434+G434</f>
        <v>179</v>
      </c>
      <c r="J442" s="3" t="s">
        <v>69</v>
      </c>
      <c r="K442" s="113">
        <f t="shared" ref="K442:K444" si="553">$G$1</f>
        <v>0.00002618254545</v>
      </c>
      <c r="L442" s="3" t="s">
        <v>69</v>
      </c>
      <c r="M442" s="113">
        <f t="shared" ref="M442:M444" si="554">$G$1</f>
        <v>0.00002618254545</v>
      </c>
      <c r="N442" s="3" t="s">
        <v>69</v>
      </c>
      <c r="O442" s="113">
        <f t="shared" ref="O442:O444" si="555">$G$1</f>
        <v>0.00002618254545</v>
      </c>
      <c r="P442" s="3" t="s">
        <v>69</v>
      </c>
      <c r="Q442" s="113">
        <f t="shared" ref="Q442:Q444" si="556">$G$1</f>
        <v>0.00002618254545</v>
      </c>
      <c r="R442" s="3" t="s">
        <v>69</v>
      </c>
      <c r="S442" s="113">
        <f t="shared" ref="S442:S444" si="557">$G$1</f>
        <v>0.00002618254545</v>
      </c>
      <c r="T442" s="3" t="s">
        <v>69</v>
      </c>
      <c r="U442" s="113">
        <f t="shared" ref="U442:U444" si="558">$G$1</f>
        <v>0.00002618254545</v>
      </c>
      <c r="V442" s="3" t="s">
        <v>69</v>
      </c>
      <c r="W442" s="113">
        <f t="shared" ref="W442:W444" si="559">$G$1</f>
        <v>0.00002618254545</v>
      </c>
      <c r="X442" s="3" t="s">
        <v>69</v>
      </c>
      <c r="Y442" s="113">
        <f t="shared" ref="Y442:Y444" si="560">$G$1</f>
        <v>0.00002618254545</v>
      </c>
      <c r="Z442" s="3" t="s">
        <v>69</v>
      </c>
      <c r="AA442" s="113">
        <f t="shared" ref="AA442:AA444" si="561">$G$1</f>
        <v>0.00002618254545</v>
      </c>
      <c r="AB442" s="3" t="s">
        <v>69</v>
      </c>
      <c r="AC442" s="113">
        <f t="shared" ref="AC442:AC444" si="562">$G$1</f>
        <v>0.00002618254545</v>
      </c>
    </row>
    <row r="443">
      <c r="A443" s="3"/>
      <c r="B443" s="3" t="s">
        <v>72</v>
      </c>
      <c r="C443" s="112">
        <f>$G$1*((G443-G442)/G442)</f>
        <v>0.0005236509091</v>
      </c>
      <c r="D443" s="3" t="s">
        <v>72</v>
      </c>
      <c r="E443" s="113">
        <f t="shared" si="552"/>
        <v>0.00002618254545</v>
      </c>
      <c r="F443" s="3" t="s">
        <v>73</v>
      </c>
      <c r="G443" s="16">
        <f>200-I442</f>
        <v>21</v>
      </c>
      <c r="H443" s="3" t="s">
        <v>125</v>
      </c>
      <c r="I443" s="125">
        <v>265.0</v>
      </c>
      <c r="J443" s="3" t="s">
        <v>72</v>
      </c>
      <c r="K443" s="113">
        <f t="shared" si="553"/>
        <v>0.00002618254545</v>
      </c>
      <c r="L443" s="3" t="s">
        <v>72</v>
      </c>
      <c r="M443" s="113">
        <f t="shared" si="554"/>
        <v>0.00002618254545</v>
      </c>
      <c r="N443" s="3" t="s">
        <v>72</v>
      </c>
      <c r="O443" s="113">
        <f t="shared" si="555"/>
        <v>0.00002618254545</v>
      </c>
      <c r="P443" s="3" t="s">
        <v>72</v>
      </c>
      <c r="Q443" s="113">
        <f t="shared" si="556"/>
        <v>0.00002618254545</v>
      </c>
      <c r="R443" s="3" t="s">
        <v>72</v>
      </c>
      <c r="S443" s="113">
        <f t="shared" si="557"/>
        <v>0.00002618254545</v>
      </c>
      <c r="T443" s="3" t="s">
        <v>72</v>
      </c>
      <c r="U443" s="113">
        <f t="shared" si="558"/>
        <v>0.00002618254545</v>
      </c>
      <c r="V443" s="3" t="s">
        <v>72</v>
      </c>
      <c r="W443" s="113">
        <f t="shared" si="559"/>
        <v>0.00002618254545</v>
      </c>
      <c r="X443" s="3" t="s">
        <v>72</v>
      </c>
      <c r="Y443" s="113">
        <f t="shared" si="560"/>
        <v>0.00002618254545</v>
      </c>
      <c r="Z443" s="3" t="s">
        <v>72</v>
      </c>
      <c r="AA443" s="113">
        <f t="shared" si="561"/>
        <v>0.00002618254545</v>
      </c>
      <c r="AB443" s="3" t="s">
        <v>72</v>
      </c>
      <c r="AC443" s="113">
        <f t="shared" si="562"/>
        <v>0.00002618254545</v>
      </c>
    </row>
    <row r="444">
      <c r="A444" s="3"/>
      <c r="B444" s="3" t="s">
        <v>74</v>
      </c>
      <c r="C444" s="112">
        <f>$G$1*((G443-G442)/G442)</f>
        <v>0.0005236509091</v>
      </c>
      <c r="D444" s="3" t="s">
        <v>74</v>
      </c>
      <c r="E444" s="113">
        <f t="shared" si="552"/>
        <v>0.00002618254545</v>
      </c>
      <c r="F444" s="3"/>
      <c r="G444" s="3"/>
      <c r="H444" s="3" t="s">
        <v>126</v>
      </c>
      <c r="I444" s="60">
        <f>C440-(sum(C438:C439)*I443)</f>
        <v>-0.0005384667636</v>
      </c>
      <c r="J444" s="3" t="s">
        <v>74</v>
      </c>
      <c r="K444" s="113">
        <f t="shared" si="553"/>
        <v>0.00002618254545</v>
      </c>
      <c r="L444" s="3" t="s">
        <v>74</v>
      </c>
      <c r="M444" s="113">
        <f t="shared" si="554"/>
        <v>0.00002618254545</v>
      </c>
      <c r="N444" s="3" t="s">
        <v>74</v>
      </c>
      <c r="O444" s="113">
        <f t="shared" si="555"/>
        <v>0.00002618254545</v>
      </c>
      <c r="P444" s="3" t="s">
        <v>74</v>
      </c>
      <c r="Q444" s="113">
        <f t="shared" si="556"/>
        <v>0.00002618254545</v>
      </c>
      <c r="R444" s="3" t="s">
        <v>74</v>
      </c>
      <c r="S444" s="113">
        <f t="shared" si="557"/>
        <v>0.00002618254545</v>
      </c>
      <c r="T444" s="3" t="s">
        <v>74</v>
      </c>
      <c r="U444" s="113">
        <f t="shared" si="558"/>
        <v>0.00002618254545</v>
      </c>
      <c r="V444" s="3" t="s">
        <v>74</v>
      </c>
      <c r="W444" s="113">
        <f t="shared" si="559"/>
        <v>0.00002618254545</v>
      </c>
      <c r="X444" s="3" t="s">
        <v>74</v>
      </c>
      <c r="Y444" s="113">
        <f t="shared" si="560"/>
        <v>0.00002618254545</v>
      </c>
      <c r="Z444" s="3" t="s">
        <v>74</v>
      </c>
      <c r="AA444" s="113">
        <f t="shared" si="561"/>
        <v>0.00002618254545</v>
      </c>
      <c r="AB444" s="3" t="s">
        <v>74</v>
      </c>
      <c r="AC444" s="113">
        <f t="shared" si="562"/>
        <v>0.00002618254545</v>
      </c>
    </row>
    <row r="445">
      <c r="A445" s="3"/>
      <c r="B445" s="61" t="s">
        <v>77</v>
      </c>
      <c r="C445" s="115">
        <f>(E440-(E438*I443))-sum(C442:C444)</f>
        <v>0.2084078138</v>
      </c>
      <c r="D445" s="61" t="s">
        <v>77</v>
      </c>
      <c r="E445" s="109">
        <f>E440-(sum(E438*I443))-sum(E442:E444)</f>
        <v>0.20941804</v>
      </c>
      <c r="F445" s="53" t="s">
        <v>95</v>
      </c>
      <c r="G445" s="80">
        <f>ROUND(G443/G442,0)</f>
        <v>21</v>
      </c>
      <c r="H445" s="3"/>
      <c r="I445" s="3"/>
      <c r="J445" s="61" t="s">
        <v>77</v>
      </c>
      <c r="K445" s="109">
        <f>K437-(K438*$I443)-sum(K442:K444)</f>
        <v>0.2089758599</v>
      </c>
      <c r="L445" s="61" t="s">
        <v>77</v>
      </c>
      <c r="M445" s="109">
        <f>M437-(M438*$I443)-sum(M442:M444)</f>
        <v>0.2089680051</v>
      </c>
      <c r="N445" s="61" t="s">
        <v>77</v>
      </c>
      <c r="O445" s="109">
        <f>O437-(O438*$I443)-sum(O442:O444)</f>
        <v>0.2089601503</v>
      </c>
      <c r="P445" s="61" t="s">
        <v>77</v>
      </c>
      <c r="Q445" s="109">
        <f>Q437-(Q438*$I443)-sum(Q442:Q444)</f>
        <v>0.2089522956</v>
      </c>
      <c r="R445" s="61" t="s">
        <v>77</v>
      </c>
      <c r="S445" s="109">
        <f>S437-(S438*$I443)-sum(S442:S444)</f>
        <v>0.2089444344</v>
      </c>
      <c r="T445" s="61" t="s">
        <v>77</v>
      </c>
      <c r="U445" s="109">
        <f>U437-(U438*$I443)-sum(U442:U444)</f>
        <v>0.2089365796</v>
      </c>
      <c r="V445" s="61" t="s">
        <v>77</v>
      </c>
      <c r="W445" s="109">
        <f>W437-(W438*$I443)-sum(W442:W444)</f>
        <v>0.2089287249</v>
      </c>
      <c r="X445" s="61" t="s">
        <v>77</v>
      </c>
      <c r="Y445" s="109">
        <f>Y437-(Y438*$I443)-sum(Y442:Y444)</f>
        <v>0.2089208701</v>
      </c>
      <c r="Z445" s="61" t="s">
        <v>77</v>
      </c>
      <c r="AA445" s="109">
        <f>AA437-(AA438*$I443)-sum(AA442:AA444)</f>
        <v>0.206987935</v>
      </c>
      <c r="AB445" s="61" t="s">
        <v>77</v>
      </c>
      <c r="AC445" s="109">
        <f>AC437-(AC438*$I443)-sum(AC442:AC444)</f>
        <v>0.2091560929</v>
      </c>
    </row>
    <row r="446">
      <c r="A446" s="49">
        <f>I443+A438</f>
        <v>29973</v>
      </c>
      <c r="B446" s="3" t="s">
        <v>80</v>
      </c>
      <c r="C446" s="112">
        <f>$G$1*((G443-G442)/G442)</f>
        <v>0.0005236509091</v>
      </c>
      <c r="D446" s="3" t="s">
        <v>115</v>
      </c>
      <c r="E446" s="112">
        <f>$G$1</f>
        <v>0.00002618254545</v>
      </c>
      <c r="F446" s="3"/>
      <c r="G446" s="3"/>
      <c r="H446" s="3"/>
      <c r="I446" s="3"/>
      <c r="J446" s="3" t="s">
        <v>115</v>
      </c>
      <c r="K446" s="112">
        <f>$G$1</f>
        <v>0.00002618254545</v>
      </c>
      <c r="L446" s="3" t="s">
        <v>115</v>
      </c>
      <c r="M446" s="112">
        <f>$G$1</f>
        <v>0.00002618254545</v>
      </c>
      <c r="N446" s="3" t="s">
        <v>115</v>
      </c>
      <c r="O446" s="112">
        <f>$G$1</f>
        <v>0.00002618254545</v>
      </c>
      <c r="P446" s="3" t="s">
        <v>115</v>
      </c>
      <c r="Q446" s="112">
        <f>$G$1</f>
        <v>0.00002618254545</v>
      </c>
      <c r="R446" s="3" t="s">
        <v>115</v>
      </c>
      <c r="S446" s="112">
        <f>$G$1</f>
        <v>0.00002618254545</v>
      </c>
      <c r="T446" s="3" t="s">
        <v>115</v>
      </c>
      <c r="U446" s="112">
        <f>$G$1</f>
        <v>0.00002618254545</v>
      </c>
      <c r="V446" s="3" t="s">
        <v>115</v>
      </c>
      <c r="W446" s="112">
        <f>$G$1</f>
        <v>0.00002618254545</v>
      </c>
      <c r="X446" s="3" t="s">
        <v>115</v>
      </c>
      <c r="Y446" s="112">
        <f>$G$1</f>
        <v>0.00002618254545</v>
      </c>
      <c r="Z446" s="3" t="s">
        <v>115</v>
      </c>
      <c r="AA446" s="112">
        <f>$G$1</f>
        <v>0.00002618254545</v>
      </c>
      <c r="AB446" s="3" t="s">
        <v>115</v>
      </c>
      <c r="AC446" s="112">
        <f>$G$1</f>
        <v>0.00002618254545</v>
      </c>
    </row>
    <row r="447">
      <c r="A447" s="3"/>
      <c r="B447" s="3" t="s">
        <v>116</v>
      </c>
      <c r="C447" s="116">
        <f>$G$1*10+((128*5E-11)*(G445-1))</f>
        <v>0.0002619534545</v>
      </c>
      <c r="D447" s="3"/>
      <c r="E447" s="3"/>
      <c r="F447" s="3"/>
      <c r="G447" s="3"/>
      <c r="H447" s="3"/>
      <c r="I447" s="3"/>
      <c r="J447" s="3"/>
      <c r="K447" s="3"/>
      <c r="L447" s="3"/>
      <c r="M447" s="3"/>
      <c r="N447" s="3"/>
      <c r="O447" s="3"/>
      <c r="P447" s="3"/>
      <c r="Q447" s="3"/>
      <c r="R447" s="3"/>
      <c r="S447" s="3"/>
      <c r="T447" s="3"/>
      <c r="U447" s="3"/>
      <c r="V447" s="3"/>
      <c r="W447" s="3"/>
      <c r="X447" s="3"/>
      <c r="Y447" s="3"/>
      <c r="Z447" s="3"/>
      <c r="AA447" s="3"/>
      <c r="AB447" s="3"/>
      <c r="AC447" s="3"/>
    </row>
    <row r="448">
      <c r="A448" s="3"/>
      <c r="B448" s="61" t="s">
        <v>77</v>
      </c>
      <c r="C448" s="49">
        <f>C445-(sum(C446:C447))</f>
        <v>0.2076222095</v>
      </c>
      <c r="D448" s="61" t="s">
        <v>77</v>
      </c>
      <c r="E448" s="49">
        <f>E445-E446</f>
        <v>0.2093918575</v>
      </c>
      <c r="F448" s="3"/>
      <c r="G448" s="3"/>
      <c r="H448" s="3"/>
      <c r="I448" s="3"/>
      <c r="J448" s="61" t="s">
        <v>77</v>
      </c>
      <c r="K448" s="49">
        <f>K445-K446</f>
        <v>0.2089496773</v>
      </c>
      <c r="L448" s="61" t="s">
        <v>77</v>
      </c>
      <c r="M448" s="49">
        <f>M445-M446</f>
        <v>0.2089418225</v>
      </c>
      <c r="N448" s="61" t="s">
        <v>77</v>
      </c>
      <c r="O448" s="49">
        <f>O445-O446</f>
        <v>0.2089339678</v>
      </c>
      <c r="P448" s="61" t="s">
        <v>77</v>
      </c>
      <c r="Q448" s="49">
        <f>Q445-Q446</f>
        <v>0.208926113</v>
      </c>
      <c r="R448" s="61" t="s">
        <v>77</v>
      </c>
      <c r="S448" s="49">
        <f>S445-S446</f>
        <v>0.2089182519</v>
      </c>
      <c r="T448" s="61" t="s">
        <v>77</v>
      </c>
      <c r="U448" s="49">
        <f>U445-U446</f>
        <v>0.2089103971</v>
      </c>
      <c r="V448" s="61" t="s">
        <v>77</v>
      </c>
      <c r="W448" s="49">
        <f>W445-W446</f>
        <v>0.2089025423</v>
      </c>
      <c r="X448" s="61" t="s">
        <v>77</v>
      </c>
      <c r="Y448" s="49">
        <f>Y445-Y446</f>
        <v>0.2088946876</v>
      </c>
      <c r="Z448" s="61" t="s">
        <v>77</v>
      </c>
      <c r="AA448" s="49">
        <f>AA445-AA446</f>
        <v>0.2069617524</v>
      </c>
      <c r="AB448" s="61" t="s">
        <v>77</v>
      </c>
      <c r="AC448" s="49">
        <f>AC445-AC446</f>
        <v>0.2091299104</v>
      </c>
    </row>
    <row r="449">
      <c r="A449" s="3"/>
      <c r="B449" s="3"/>
      <c r="C449" s="67"/>
      <c r="D449" s="3"/>
      <c r="E449" s="3"/>
      <c r="F449" s="53"/>
      <c r="G449" s="53"/>
      <c r="H449" s="3"/>
      <c r="I449" s="3"/>
      <c r="J449" s="61" t="s">
        <v>122</v>
      </c>
      <c r="K449" s="3"/>
      <c r="L449" s="61" t="s">
        <v>121</v>
      </c>
      <c r="M449" s="3"/>
      <c r="N449" s="61" t="s">
        <v>112</v>
      </c>
      <c r="O449" s="3"/>
      <c r="P449" s="61" t="s">
        <v>111</v>
      </c>
      <c r="Q449" s="3"/>
      <c r="R449" s="61" t="s">
        <v>110</v>
      </c>
      <c r="S449" s="3"/>
      <c r="T449" s="61" t="s">
        <v>109</v>
      </c>
      <c r="U449" s="3"/>
      <c r="V449" s="61" t="s">
        <v>108</v>
      </c>
      <c r="W449" s="3"/>
      <c r="X449" s="61" t="s">
        <v>107</v>
      </c>
      <c r="Y449" s="3"/>
      <c r="Z449" s="61" t="s">
        <v>105</v>
      </c>
      <c r="AA449" s="3"/>
      <c r="AB449" s="61" t="s">
        <v>84</v>
      </c>
      <c r="AC449" s="3"/>
    </row>
    <row r="450">
      <c r="A450" s="3"/>
      <c r="B450" s="3" t="s">
        <v>69</v>
      </c>
      <c r="C450" s="112">
        <f>0.000041472</f>
        <v>0.000041472</v>
      </c>
      <c r="D450" s="3" t="s">
        <v>69</v>
      </c>
      <c r="E450" s="113">
        <f t="shared" ref="E450:E452" si="563">$G$1</f>
        <v>0.00002618254545</v>
      </c>
      <c r="F450" s="3" t="s">
        <v>92</v>
      </c>
      <c r="G450" s="16">
        <f>ROUND(0.05*G451,0)</f>
        <v>1</v>
      </c>
      <c r="H450" s="3" t="s">
        <v>93</v>
      </c>
      <c r="I450" s="60">
        <f>I442+G442</f>
        <v>180</v>
      </c>
      <c r="J450" s="3" t="s">
        <v>69</v>
      </c>
      <c r="K450" s="113">
        <f t="shared" ref="K450:K452" si="564">$G$1</f>
        <v>0.00002618254545</v>
      </c>
      <c r="L450" s="3" t="s">
        <v>69</v>
      </c>
      <c r="M450" s="113">
        <f t="shared" ref="M450:M452" si="565">$G$1</f>
        <v>0.00002618254545</v>
      </c>
      <c r="N450" s="3" t="s">
        <v>69</v>
      </c>
      <c r="O450" s="113">
        <f t="shared" ref="O450:O452" si="566">$G$1</f>
        <v>0.00002618254545</v>
      </c>
      <c r="P450" s="3" t="s">
        <v>69</v>
      </c>
      <c r="Q450" s="113">
        <f t="shared" ref="Q450:Q452" si="567">$G$1</f>
        <v>0.00002618254545</v>
      </c>
      <c r="R450" s="3" t="s">
        <v>69</v>
      </c>
      <c r="S450" s="113">
        <f t="shared" ref="S450:S452" si="568">$G$1</f>
        <v>0.00002618254545</v>
      </c>
      <c r="T450" s="3" t="s">
        <v>69</v>
      </c>
      <c r="U450" s="113">
        <f t="shared" ref="U450:U452" si="569">$G$1</f>
        <v>0.00002618254545</v>
      </c>
      <c r="V450" s="3" t="s">
        <v>69</v>
      </c>
      <c r="W450" s="113">
        <f t="shared" ref="W450:W452" si="570">$G$1</f>
        <v>0.00002618254545</v>
      </c>
      <c r="X450" s="3" t="s">
        <v>69</v>
      </c>
      <c r="Y450" s="113">
        <f t="shared" ref="Y450:Y452" si="571">$G$1</f>
        <v>0.00002618254545</v>
      </c>
      <c r="Z450" s="3" t="s">
        <v>69</v>
      </c>
      <c r="AA450" s="113">
        <f t="shared" ref="AA450:AA452" si="572">$G$1</f>
        <v>0.00002618254545</v>
      </c>
      <c r="AB450" s="3" t="s">
        <v>69</v>
      </c>
      <c r="AC450" s="113">
        <f t="shared" ref="AC450:AC452" si="573">$G$1</f>
        <v>0.00002618254545</v>
      </c>
    </row>
    <row r="451">
      <c r="A451" s="3"/>
      <c r="B451" s="3" t="s">
        <v>72</v>
      </c>
      <c r="C451" s="112">
        <f>$G$1*((G451-G450)/G450)</f>
        <v>0.0004974683636</v>
      </c>
      <c r="D451" s="3" t="s">
        <v>72</v>
      </c>
      <c r="E451" s="113">
        <f t="shared" si="563"/>
        <v>0.00002618254545</v>
      </c>
      <c r="F451" s="3" t="s">
        <v>73</v>
      </c>
      <c r="G451" s="16">
        <f>200-I450</f>
        <v>20</v>
      </c>
      <c r="H451" s="3" t="s">
        <v>125</v>
      </c>
      <c r="I451" s="125">
        <v>265.0</v>
      </c>
      <c r="J451" s="3" t="s">
        <v>72</v>
      </c>
      <c r="K451" s="113">
        <f t="shared" si="564"/>
        <v>0.00002618254545</v>
      </c>
      <c r="L451" s="3" t="s">
        <v>72</v>
      </c>
      <c r="M451" s="113">
        <f t="shared" si="565"/>
        <v>0.00002618254545</v>
      </c>
      <c r="N451" s="3" t="s">
        <v>72</v>
      </c>
      <c r="O451" s="113">
        <f t="shared" si="566"/>
        <v>0.00002618254545</v>
      </c>
      <c r="P451" s="3" t="s">
        <v>72</v>
      </c>
      <c r="Q451" s="113">
        <f t="shared" si="567"/>
        <v>0.00002618254545</v>
      </c>
      <c r="R451" s="3" t="s">
        <v>72</v>
      </c>
      <c r="S451" s="113">
        <f t="shared" si="568"/>
        <v>0.00002618254545</v>
      </c>
      <c r="T451" s="3" t="s">
        <v>72</v>
      </c>
      <c r="U451" s="113">
        <f t="shared" si="569"/>
        <v>0.00002618254545</v>
      </c>
      <c r="V451" s="3" t="s">
        <v>72</v>
      </c>
      <c r="W451" s="113">
        <f t="shared" si="570"/>
        <v>0.00002618254545</v>
      </c>
      <c r="X451" s="3" t="s">
        <v>72</v>
      </c>
      <c r="Y451" s="113">
        <f t="shared" si="571"/>
        <v>0.00002618254545</v>
      </c>
      <c r="Z451" s="3" t="s">
        <v>72</v>
      </c>
      <c r="AA451" s="113">
        <f t="shared" si="572"/>
        <v>0.00002618254545</v>
      </c>
      <c r="AB451" s="3" t="s">
        <v>72</v>
      </c>
      <c r="AC451" s="113">
        <f t="shared" si="573"/>
        <v>0.00002618254545</v>
      </c>
    </row>
    <row r="452">
      <c r="A452" s="3"/>
      <c r="B452" s="3" t="s">
        <v>74</v>
      </c>
      <c r="C452" s="112">
        <f>$G$1*((G451-G450)/G450)</f>
        <v>0.0004974683636</v>
      </c>
      <c r="D452" s="3" t="s">
        <v>74</v>
      </c>
      <c r="E452" s="113">
        <f t="shared" si="563"/>
        <v>0.00002618254545</v>
      </c>
      <c r="F452" s="3"/>
      <c r="G452" s="3"/>
      <c r="H452" s="3" t="s">
        <v>126</v>
      </c>
      <c r="I452" s="60">
        <f>C448-(sum(C446:C447)*I451)</f>
        <v>-0.0005629469091</v>
      </c>
      <c r="J452" s="3" t="s">
        <v>74</v>
      </c>
      <c r="K452" s="113">
        <f t="shared" si="564"/>
        <v>0.00002618254545</v>
      </c>
      <c r="L452" s="3" t="s">
        <v>74</v>
      </c>
      <c r="M452" s="113">
        <f t="shared" si="565"/>
        <v>0.00002618254545</v>
      </c>
      <c r="N452" s="3" t="s">
        <v>74</v>
      </c>
      <c r="O452" s="113">
        <f t="shared" si="566"/>
        <v>0.00002618254545</v>
      </c>
      <c r="P452" s="3" t="s">
        <v>74</v>
      </c>
      <c r="Q452" s="113">
        <f t="shared" si="567"/>
        <v>0.00002618254545</v>
      </c>
      <c r="R452" s="3" t="s">
        <v>74</v>
      </c>
      <c r="S452" s="113">
        <f t="shared" si="568"/>
        <v>0.00002618254545</v>
      </c>
      <c r="T452" s="3" t="s">
        <v>74</v>
      </c>
      <c r="U452" s="113">
        <f t="shared" si="569"/>
        <v>0.00002618254545</v>
      </c>
      <c r="V452" s="3" t="s">
        <v>74</v>
      </c>
      <c r="W452" s="113">
        <f t="shared" si="570"/>
        <v>0.00002618254545</v>
      </c>
      <c r="X452" s="3" t="s">
        <v>74</v>
      </c>
      <c r="Y452" s="113">
        <f t="shared" si="571"/>
        <v>0.00002618254545</v>
      </c>
      <c r="Z452" s="3" t="s">
        <v>74</v>
      </c>
      <c r="AA452" s="113">
        <f t="shared" si="572"/>
        <v>0.00002618254545</v>
      </c>
      <c r="AB452" s="3" t="s">
        <v>74</v>
      </c>
      <c r="AC452" s="113">
        <f t="shared" si="573"/>
        <v>0.00002618254545</v>
      </c>
    </row>
    <row r="453">
      <c r="A453" s="3"/>
      <c r="B453" s="61" t="s">
        <v>77</v>
      </c>
      <c r="C453" s="115">
        <f>(E448-(E446*I451))-sum(C450:C452)</f>
        <v>0.2014170742</v>
      </c>
      <c r="D453" s="61" t="s">
        <v>77</v>
      </c>
      <c r="E453" s="109">
        <f>E448-(sum(E446*I451))-sum(E450:E452)</f>
        <v>0.2023749353</v>
      </c>
      <c r="F453" s="53" t="s">
        <v>95</v>
      </c>
      <c r="G453" s="80">
        <f>ROUND(G451/G450,0)</f>
        <v>20</v>
      </c>
      <c r="H453" s="3"/>
      <c r="I453" s="3"/>
      <c r="J453" s="61" t="s">
        <v>77</v>
      </c>
      <c r="K453" s="109">
        <f>K445-(K446*$I451)-sum(K450:K452)</f>
        <v>0.2019589377</v>
      </c>
      <c r="L453" s="61" t="s">
        <v>77</v>
      </c>
      <c r="M453" s="109">
        <f>M445-(M446*$I451)-sum(M450:M452)</f>
        <v>0.2019510829</v>
      </c>
      <c r="N453" s="61" t="s">
        <v>77</v>
      </c>
      <c r="O453" s="109">
        <f>O445-(O446*$I451)-sum(O450:O452)</f>
        <v>0.2019432281</v>
      </c>
      <c r="P453" s="61" t="s">
        <v>77</v>
      </c>
      <c r="Q453" s="109">
        <f>Q445-(Q446*$I451)-sum(Q450:Q452)</f>
        <v>0.2019353734</v>
      </c>
      <c r="R453" s="61" t="s">
        <v>77</v>
      </c>
      <c r="S453" s="109">
        <f>S445-(S446*$I451)-sum(S450:S452)</f>
        <v>0.2019275122</v>
      </c>
      <c r="T453" s="61" t="s">
        <v>77</v>
      </c>
      <c r="U453" s="109">
        <f>U445-(U446*$I451)-sum(U450:U452)</f>
        <v>0.2019196575</v>
      </c>
      <c r="V453" s="61" t="s">
        <v>77</v>
      </c>
      <c r="W453" s="109">
        <f>W445-(W446*$I451)-sum(W450:W452)</f>
        <v>0.2019118027</v>
      </c>
      <c r="X453" s="61" t="s">
        <v>77</v>
      </c>
      <c r="Y453" s="109">
        <f>Y445-(Y446*$I451)-sum(Y450:Y452)</f>
        <v>0.2019039479</v>
      </c>
      <c r="Z453" s="61" t="s">
        <v>77</v>
      </c>
      <c r="AA453" s="109">
        <f>AA445-(AA446*$I451)-sum(AA450:AA452)</f>
        <v>0.1999710128</v>
      </c>
      <c r="AB453" s="61" t="s">
        <v>77</v>
      </c>
      <c r="AC453" s="109">
        <f>AC445-(AC446*$I451)-sum(AC450:AC452)</f>
        <v>0.2021391708</v>
      </c>
    </row>
    <row r="454">
      <c r="A454" s="49">
        <f>I451+A446</f>
        <v>30238</v>
      </c>
      <c r="B454" s="3" t="s">
        <v>80</v>
      </c>
      <c r="C454" s="112">
        <f>$G$1*((G451-G450)/G450)</f>
        <v>0.0004974683636</v>
      </c>
      <c r="D454" s="3" t="s">
        <v>115</v>
      </c>
      <c r="E454" s="112">
        <f>$G$1</f>
        <v>0.00002618254545</v>
      </c>
      <c r="F454" s="3"/>
      <c r="G454" s="3"/>
      <c r="H454" s="3"/>
      <c r="I454" s="3"/>
      <c r="J454" s="3" t="s">
        <v>115</v>
      </c>
      <c r="K454" s="112">
        <f>$G$1</f>
        <v>0.00002618254545</v>
      </c>
      <c r="L454" s="3" t="s">
        <v>115</v>
      </c>
      <c r="M454" s="112">
        <f>$G$1</f>
        <v>0.00002618254545</v>
      </c>
      <c r="N454" s="3" t="s">
        <v>115</v>
      </c>
      <c r="O454" s="112">
        <f>$G$1</f>
        <v>0.00002618254545</v>
      </c>
      <c r="P454" s="3" t="s">
        <v>115</v>
      </c>
      <c r="Q454" s="112">
        <f>$G$1</f>
        <v>0.00002618254545</v>
      </c>
      <c r="R454" s="3" t="s">
        <v>115</v>
      </c>
      <c r="S454" s="112">
        <f>$G$1</f>
        <v>0.00002618254545</v>
      </c>
      <c r="T454" s="3" t="s">
        <v>115</v>
      </c>
      <c r="U454" s="112">
        <f>$G$1</f>
        <v>0.00002618254545</v>
      </c>
      <c r="V454" s="3" t="s">
        <v>115</v>
      </c>
      <c r="W454" s="112">
        <f>$G$1</f>
        <v>0.00002618254545</v>
      </c>
      <c r="X454" s="3" t="s">
        <v>115</v>
      </c>
      <c r="Y454" s="112">
        <f>$G$1</f>
        <v>0.00002618254545</v>
      </c>
      <c r="Z454" s="3" t="s">
        <v>115</v>
      </c>
      <c r="AA454" s="112">
        <f>$G$1</f>
        <v>0.00002618254545</v>
      </c>
      <c r="AB454" s="3" t="s">
        <v>115</v>
      </c>
      <c r="AC454" s="112">
        <f>$G$1</f>
        <v>0.00002618254545</v>
      </c>
    </row>
    <row r="455">
      <c r="A455" s="3"/>
      <c r="B455" s="3" t="s">
        <v>116</v>
      </c>
      <c r="C455" s="116">
        <f>$G$1*10+((128*5E-11)*(G453-1))</f>
        <v>0.0002619470545</v>
      </c>
      <c r="D455" s="3"/>
      <c r="E455" s="3"/>
      <c r="F455" s="3"/>
      <c r="G455" s="3"/>
      <c r="H455" s="3"/>
      <c r="I455" s="3"/>
      <c r="J455" s="3"/>
      <c r="K455" s="3"/>
      <c r="L455" s="3"/>
      <c r="M455" s="3"/>
      <c r="N455" s="3"/>
      <c r="O455" s="3"/>
      <c r="P455" s="3"/>
      <c r="Q455" s="3"/>
      <c r="R455" s="3"/>
      <c r="S455" s="3"/>
      <c r="T455" s="3"/>
      <c r="U455" s="3"/>
      <c r="V455" s="3"/>
      <c r="W455" s="3"/>
      <c r="X455" s="3"/>
      <c r="Y455" s="3"/>
      <c r="Z455" s="3"/>
      <c r="AA455" s="3"/>
      <c r="AB455" s="3"/>
      <c r="AC455" s="3"/>
    </row>
    <row r="456">
      <c r="A456" s="3"/>
      <c r="B456" s="61" t="s">
        <v>77</v>
      </c>
      <c r="C456" s="49">
        <f>C453-(sum(C454:C455))</f>
        <v>0.2006576588</v>
      </c>
      <c r="D456" s="61" t="s">
        <v>77</v>
      </c>
      <c r="E456" s="49">
        <f>E453-E454</f>
        <v>0.2023487527</v>
      </c>
      <c r="F456" s="3"/>
      <c r="G456" s="3"/>
      <c r="H456" s="3"/>
      <c r="I456" s="3"/>
      <c r="J456" s="61" t="s">
        <v>77</v>
      </c>
      <c r="K456" s="49">
        <f>K453-K454</f>
        <v>0.2019327551</v>
      </c>
      <c r="L456" s="61" t="s">
        <v>77</v>
      </c>
      <c r="M456" s="49">
        <f>M453-M454</f>
        <v>0.2019249004</v>
      </c>
      <c r="N456" s="61" t="s">
        <v>77</v>
      </c>
      <c r="O456" s="49">
        <f>O453-O454</f>
        <v>0.2019170456</v>
      </c>
      <c r="P456" s="61" t="s">
        <v>77</v>
      </c>
      <c r="Q456" s="49">
        <f>Q453-Q454</f>
        <v>0.2019091908</v>
      </c>
      <c r="R456" s="61" t="s">
        <v>77</v>
      </c>
      <c r="S456" s="49">
        <f>S453-S454</f>
        <v>0.2019013297</v>
      </c>
      <c r="T456" s="61" t="s">
        <v>77</v>
      </c>
      <c r="U456" s="49">
        <f>U453-U454</f>
        <v>0.2018934749</v>
      </c>
      <c r="V456" s="61" t="s">
        <v>77</v>
      </c>
      <c r="W456" s="49">
        <f>W453-W454</f>
        <v>0.2018856201</v>
      </c>
      <c r="X456" s="61" t="s">
        <v>77</v>
      </c>
      <c r="Y456" s="49">
        <f>Y453-Y454</f>
        <v>0.2018777654</v>
      </c>
      <c r="Z456" s="61" t="s">
        <v>77</v>
      </c>
      <c r="AA456" s="49">
        <f>AA453-AA454</f>
        <v>0.1999448303</v>
      </c>
      <c r="AB456" s="61" t="s">
        <v>77</v>
      </c>
      <c r="AC456" s="49">
        <f>AC453-AC454</f>
        <v>0.2021129882</v>
      </c>
    </row>
    <row r="457">
      <c r="A457" s="3"/>
      <c r="B457" s="3"/>
      <c r="C457" s="67"/>
      <c r="D457" s="3"/>
      <c r="E457" s="3"/>
      <c r="F457" s="53"/>
      <c r="G457" s="53"/>
      <c r="H457" s="3"/>
      <c r="I457" s="3"/>
      <c r="J457" s="61" t="s">
        <v>122</v>
      </c>
      <c r="K457" s="3"/>
      <c r="L457" s="61" t="s">
        <v>121</v>
      </c>
      <c r="M457" s="3"/>
      <c r="N457" s="61" t="s">
        <v>112</v>
      </c>
      <c r="O457" s="3"/>
      <c r="P457" s="61" t="s">
        <v>111</v>
      </c>
      <c r="Q457" s="3"/>
      <c r="R457" s="61" t="s">
        <v>110</v>
      </c>
      <c r="S457" s="3"/>
      <c r="T457" s="61" t="s">
        <v>109</v>
      </c>
      <c r="U457" s="3"/>
      <c r="V457" s="61" t="s">
        <v>108</v>
      </c>
      <c r="W457" s="3"/>
      <c r="X457" s="61" t="s">
        <v>107</v>
      </c>
      <c r="Y457" s="3"/>
      <c r="Z457" s="61" t="s">
        <v>105</v>
      </c>
      <c r="AA457" s="3"/>
      <c r="AB457" s="61" t="s">
        <v>84</v>
      </c>
      <c r="AC457" s="3"/>
    </row>
    <row r="458">
      <c r="A458" s="3"/>
      <c r="B458" s="3" t="s">
        <v>69</v>
      </c>
      <c r="C458" s="112">
        <f>0.000041472</f>
        <v>0.000041472</v>
      </c>
      <c r="D458" s="3" t="s">
        <v>69</v>
      </c>
      <c r="E458" s="113">
        <f t="shared" ref="E458:E460" si="574">$G$1</f>
        <v>0.00002618254545</v>
      </c>
      <c r="F458" s="3" t="s">
        <v>92</v>
      </c>
      <c r="G458" s="16">
        <f>ROUND(0.05*G459,0)</f>
        <v>1</v>
      </c>
      <c r="H458" s="3" t="s">
        <v>93</v>
      </c>
      <c r="I458" s="60">
        <f>I450+G450</f>
        <v>181</v>
      </c>
      <c r="J458" s="3" t="s">
        <v>69</v>
      </c>
      <c r="K458" s="113">
        <f t="shared" ref="K458:K460" si="575">$G$1</f>
        <v>0.00002618254545</v>
      </c>
      <c r="L458" s="3" t="s">
        <v>69</v>
      </c>
      <c r="M458" s="113">
        <f t="shared" ref="M458:M460" si="576">$G$1</f>
        <v>0.00002618254545</v>
      </c>
      <c r="N458" s="3" t="s">
        <v>69</v>
      </c>
      <c r="O458" s="113">
        <f t="shared" ref="O458:O460" si="577">$G$1</f>
        <v>0.00002618254545</v>
      </c>
      <c r="P458" s="3" t="s">
        <v>69</v>
      </c>
      <c r="Q458" s="113">
        <f t="shared" ref="Q458:Q460" si="578">$G$1</f>
        <v>0.00002618254545</v>
      </c>
      <c r="R458" s="3" t="s">
        <v>69</v>
      </c>
      <c r="S458" s="113">
        <f t="shared" ref="S458:S460" si="579">$G$1</f>
        <v>0.00002618254545</v>
      </c>
      <c r="T458" s="3" t="s">
        <v>69</v>
      </c>
      <c r="U458" s="113">
        <f t="shared" ref="U458:U460" si="580">$G$1</f>
        <v>0.00002618254545</v>
      </c>
      <c r="V458" s="3" t="s">
        <v>69</v>
      </c>
      <c r="W458" s="113">
        <f t="shared" ref="W458:W460" si="581">$G$1</f>
        <v>0.00002618254545</v>
      </c>
      <c r="X458" s="3" t="s">
        <v>69</v>
      </c>
      <c r="Y458" s="113">
        <f t="shared" ref="Y458:Y460" si="582">$G$1</f>
        <v>0.00002618254545</v>
      </c>
      <c r="Z458" s="3" t="s">
        <v>69</v>
      </c>
      <c r="AA458" s="113">
        <f t="shared" ref="AA458:AA460" si="583">$G$1</f>
        <v>0.00002618254545</v>
      </c>
      <c r="AB458" s="3" t="s">
        <v>69</v>
      </c>
      <c r="AC458" s="113">
        <f t="shared" ref="AC458:AC460" si="584">$G$1</f>
        <v>0.00002618254545</v>
      </c>
    </row>
    <row r="459">
      <c r="A459" s="3"/>
      <c r="B459" s="3" t="s">
        <v>72</v>
      </c>
      <c r="C459" s="112">
        <f>$G$1*((G459-G458)/G458)</f>
        <v>0.0004712858182</v>
      </c>
      <c r="D459" s="3" t="s">
        <v>72</v>
      </c>
      <c r="E459" s="113">
        <f t="shared" si="574"/>
        <v>0.00002618254545</v>
      </c>
      <c r="F459" s="3" t="s">
        <v>73</v>
      </c>
      <c r="G459" s="16">
        <f>200-I458</f>
        <v>19</v>
      </c>
      <c r="H459" s="3" t="s">
        <v>125</v>
      </c>
      <c r="I459" s="125">
        <v>265.0</v>
      </c>
      <c r="J459" s="3" t="s">
        <v>72</v>
      </c>
      <c r="K459" s="113">
        <f t="shared" si="575"/>
        <v>0.00002618254545</v>
      </c>
      <c r="L459" s="3" t="s">
        <v>72</v>
      </c>
      <c r="M459" s="113">
        <f t="shared" si="576"/>
        <v>0.00002618254545</v>
      </c>
      <c r="N459" s="3" t="s">
        <v>72</v>
      </c>
      <c r="O459" s="113">
        <f t="shared" si="577"/>
        <v>0.00002618254545</v>
      </c>
      <c r="P459" s="3" t="s">
        <v>72</v>
      </c>
      <c r="Q459" s="113">
        <f t="shared" si="578"/>
        <v>0.00002618254545</v>
      </c>
      <c r="R459" s="3" t="s">
        <v>72</v>
      </c>
      <c r="S459" s="113">
        <f t="shared" si="579"/>
        <v>0.00002618254545</v>
      </c>
      <c r="T459" s="3" t="s">
        <v>72</v>
      </c>
      <c r="U459" s="113">
        <f t="shared" si="580"/>
        <v>0.00002618254545</v>
      </c>
      <c r="V459" s="3" t="s">
        <v>72</v>
      </c>
      <c r="W459" s="113">
        <f t="shared" si="581"/>
        <v>0.00002618254545</v>
      </c>
      <c r="X459" s="3" t="s">
        <v>72</v>
      </c>
      <c r="Y459" s="113">
        <f t="shared" si="582"/>
        <v>0.00002618254545</v>
      </c>
      <c r="Z459" s="3" t="s">
        <v>72</v>
      </c>
      <c r="AA459" s="113">
        <f t="shared" si="583"/>
        <v>0.00002618254545</v>
      </c>
      <c r="AB459" s="3" t="s">
        <v>72</v>
      </c>
      <c r="AC459" s="113">
        <f t="shared" si="584"/>
        <v>0.00002618254545</v>
      </c>
    </row>
    <row r="460">
      <c r="A460" s="3"/>
      <c r="B460" s="3" t="s">
        <v>74</v>
      </c>
      <c r="C460" s="112">
        <f>$G$1*((G459-G458)/G458)</f>
        <v>0.0004712858182</v>
      </c>
      <c r="D460" s="3" t="s">
        <v>74</v>
      </c>
      <c r="E460" s="113">
        <f t="shared" si="574"/>
        <v>0.00002618254545</v>
      </c>
      <c r="F460" s="3"/>
      <c r="G460" s="3"/>
      <c r="H460" s="3" t="s">
        <v>126</v>
      </c>
      <c r="I460" s="60">
        <f>C456-(sum(C454:C455)*I459)</f>
        <v>-0.0005874270545</v>
      </c>
      <c r="J460" s="3" t="s">
        <v>74</v>
      </c>
      <c r="K460" s="113">
        <f t="shared" si="575"/>
        <v>0.00002618254545</v>
      </c>
      <c r="L460" s="3" t="s">
        <v>74</v>
      </c>
      <c r="M460" s="113">
        <f t="shared" si="576"/>
        <v>0.00002618254545</v>
      </c>
      <c r="N460" s="3" t="s">
        <v>74</v>
      </c>
      <c r="O460" s="113">
        <f t="shared" si="577"/>
        <v>0.00002618254545</v>
      </c>
      <c r="P460" s="3" t="s">
        <v>74</v>
      </c>
      <c r="Q460" s="113">
        <f t="shared" si="578"/>
        <v>0.00002618254545</v>
      </c>
      <c r="R460" s="3" t="s">
        <v>74</v>
      </c>
      <c r="S460" s="113">
        <f t="shared" si="579"/>
        <v>0.00002618254545</v>
      </c>
      <c r="T460" s="3" t="s">
        <v>74</v>
      </c>
      <c r="U460" s="113">
        <f t="shared" si="580"/>
        <v>0.00002618254545</v>
      </c>
      <c r="V460" s="3" t="s">
        <v>74</v>
      </c>
      <c r="W460" s="113">
        <f t="shared" si="581"/>
        <v>0.00002618254545</v>
      </c>
      <c r="X460" s="3" t="s">
        <v>74</v>
      </c>
      <c r="Y460" s="113">
        <f t="shared" si="582"/>
        <v>0.00002618254545</v>
      </c>
      <c r="Z460" s="3" t="s">
        <v>74</v>
      </c>
      <c r="AA460" s="113">
        <f t="shared" si="583"/>
        <v>0.00002618254545</v>
      </c>
      <c r="AB460" s="3" t="s">
        <v>74</v>
      </c>
      <c r="AC460" s="113">
        <f t="shared" si="584"/>
        <v>0.00002618254545</v>
      </c>
    </row>
    <row r="461">
      <c r="A461" s="3"/>
      <c r="B461" s="61" t="s">
        <v>77</v>
      </c>
      <c r="C461" s="115">
        <f>(E456-(E454*I459))-sum(C458:C460)</f>
        <v>0.1944263345</v>
      </c>
      <c r="D461" s="61" t="s">
        <v>77</v>
      </c>
      <c r="E461" s="109">
        <f>E456-(sum(E454*I459))-sum(E458:E460)</f>
        <v>0.1953318305</v>
      </c>
      <c r="F461" s="53" t="s">
        <v>95</v>
      </c>
      <c r="G461" s="80">
        <f>ROUND(G459/G458,0)</f>
        <v>19</v>
      </c>
      <c r="H461" s="3"/>
      <c r="I461" s="3"/>
      <c r="J461" s="61" t="s">
        <v>77</v>
      </c>
      <c r="K461" s="109">
        <f>K453-(K454*$I459)-sum(K458:K460)</f>
        <v>0.1949420155</v>
      </c>
      <c r="L461" s="61" t="s">
        <v>77</v>
      </c>
      <c r="M461" s="109">
        <f>M453-(M454*$I459)-sum(M458:M460)</f>
        <v>0.1949341607</v>
      </c>
      <c r="N461" s="61" t="s">
        <v>77</v>
      </c>
      <c r="O461" s="109">
        <f>O453-(O454*$I459)-sum(O458:O460)</f>
        <v>0.194926306</v>
      </c>
      <c r="P461" s="61" t="s">
        <v>77</v>
      </c>
      <c r="Q461" s="109">
        <f>Q453-(Q454*$I459)-sum(Q458:Q460)</f>
        <v>0.1949184512</v>
      </c>
      <c r="R461" s="61" t="s">
        <v>77</v>
      </c>
      <c r="S461" s="109">
        <f>S453-(S454*$I459)-sum(S458:S460)</f>
        <v>0.19491059</v>
      </c>
      <c r="T461" s="61" t="s">
        <v>77</v>
      </c>
      <c r="U461" s="109">
        <f>U453-(U454*$I459)-sum(U458:U460)</f>
        <v>0.1949027353</v>
      </c>
      <c r="V461" s="61" t="s">
        <v>77</v>
      </c>
      <c r="W461" s="109">
        <f>W453-(W454*$I459)-sum(W458:W460)</f>
        <v>0.1948948805</v>
      </c>
      <c r="X461" s="61" t="s">
        <v>77</v>
      </c>
      <c r="Y461" s="109">
        <f>Y453-(Y454*$I459)-sum(Y458:Y460)</f>
        <v>0.1948870257</v>
      </c>
      <c r="Z461" s="61" t="s">
        <v>77</v>
      </c>
      <c r="AA461" s="109">
        <f>AA453-(AA454*$I459)-sum(AA458:AA460)</f>
        <v>0.1929540906</v>
      </c>
      <c r="AB461" s="61" t="s">
        <v>77</v>
      </c>
      <c r="AC461" s="109">
        <f>AC453-(AC454*$I459)-sum(AC458:AC460)</f>
        <v>0.1951222486</v>
      </c>
    </row>
    <row r="462">
      <c r="A462" s="49">
        <f>I459+A454</f>
        <v>30503</v>
      </c>
      <c r="B462" s="3" t="s">
        <v>80</v>
      </c>
      <c r="C462" s="112">
        <f>$G$1*((G459-G458)/G458)</f>
        <v>0.0004712858182</v>
      </c>
      <c r="D462" s="3" t="s">
        <v>115</v>
      </c>
      <c r="E462" s="112">
        <f>$G$1</f>
        <v>0.00002618254545</v>
      </c>
      <c r="F462" s="3"/>
      <c r="G462" s="3"/>
      <c r="H462" s="3"/>
      <c r="I462" s="3"/>
      <c r="J462" s="3" t="s">
        <v>115</v>
      </c>
      <c r="K462" s="112">
        <f>$G$1</f>
        <v>0.00002618254545</v>
      </c>
      <c r="L462" s="3" t="s">
        <v>115</v>
      </c>
      <c r="M462" s="112">
        <f>$G$1</f>
        <v>0.00002618254545</v>
      </c>
      <c r="N462" s="3" t="s">
        <v>115</v>
      </c>
      <c r="O462" s="112">
        <f>$G$1</f>
        <v>0.00002618254545</v>
      </c>
      <c r="P462" s="3" t="s">
        <v>115</v>
      </c>
      <c r="Q462" s="112">
        <f>$G$1</f>
        <v>0.00002618254545</v>
      </c>
      <c r="R462" s="3" t="s">
        <v>115</v>
      </c>
      <c r="S462" s="112">
        <f>$G$1</f>
        <v>0.00002618254545</v>
      </c>
      <c r="T462" s="3" t="s">
        <v>115</v>
      </c>
      <c r="U462" s="112">
        <f>$G$1</f>
        <v>0.00002618254545</v>
      </c>
      <c r="V462" s="3" t="s">
        <v>115</v>
      </c>
      <c r="W462" s="112">
        <f>$G$1</f>
        <v>0.00002618254545</v>
      </c>
      <c r="X462" s="3" t="s">
        <v>115</v>
      </c>
      <c r="Y462" s="112">
        <f>$G$1</f>
        <v>0.00002618254545</v>
      </c>
      <c r="Z462" s="3" t="s">
        <v>115</v>
      </c>
      <c r="AA462" s="112">
        <f>$G$1</f>
        <v>0.00002618254545</v>
      </c>
      <c r="AB462" s="3" t="s">
        <v>115</v>
      </c>
      <c r="AC462" s="112">
        <f>$G$1</f>
        <v>0.00002618254545</v>
      </c>
    </row>
    <row r="463">
      <c r="A463" s="3"/>
      <c r="B463" s="3" t="s">
        <v>116</v>
      </c>
      <c r="C463" s="116">
        <f>$G$1*10+((128*5E-11)*(G461-1))</f>
        <v>0.0002619406545</v>
      </c>
      <c r="D463" s="3"/>
      <c r="E463" s="3"/>
      <c r="F463" s="3"/>
      <c r="G463" s="3"/>
      <c r="H463" s="3"/>
      <c r="I463" s="3"/>
      <c r="J463" s="3"/>
      <c r="K463" s="3"/>
      <c r="L463" s="3"/>
      <c r="M463" s="3"/>
      <c r="N463" s="3"/>
      <c r="O463" s="3"/>
      <c r="P463" s="3"/>
      <c r="Q463" s="3"/>
      <c r="R463" s="3"/>
      <c r="S463" s="3"/>
      <c r="T463" s="3"/>
      <c r="U463" s="3"/>
      <c r="V463" s="3"/>
      <c r="W463" s="3"/>
      <c r="X463" s="3"/>
      <c r="Y463" s="3"/>
      <c r="Z463" s="3"/>
      <c r="AA463" s="3"/>
      <c r="AB463" s="3"/>
      <c r="AC463" s="3"/>
    </row>
    <row r="464">
      <c r="A464" s="3"/>
      <c r="B464" s="61" t="s">
        <v>77</v>
      </c>
      <c r="C464" s="49">
        <f>C461-(sum(C462:C463))</f>
        <v>0.1936931081</v>
      </c>
      <c r="D464" s="61" t="s">
        <v>77</v>
      </c>
      <c r="E464" s="49">
        <f>E461-E462</f>
        <v>0.195305648</v>
      </c>
      <c r="F464" s="3"/>
      <c r="G464" s="3"/>
      <c r="H464" s="3"/>
      <c r="I464" s="3"/>
      <c r="J464" s="61" t="s">
        <v>77</v>
      </c>
      <c r="K464" s="49">
        <f>K461-K462</f>
        <v>0.1949158329</v>
      </c>
      <c r="L464" s="61" t="s">
        <v>77</v>
      </c>
      <c r="M464" s="49">
        <f>M461-M462</f>
        <v>0.1949079782</v>
      </c>
      <c r="N464" s="61" t="s">
        <v>77</v>
      </c>
      <c r="O464" s="49">
        <f>O461-O462</f>
        <v>0.1949001234</v>
      </c>
      <c r="P464" s="61" t="s">
        <v>77</v>
      </c>
      <c r="Q464" s="49">
        <f>Q461-Q462</f>
        <v>0.1948922687</v>
      </c>
      <c r="R464" s="61" t="s">
        <v>77</v>
      </c>
      <c r="S464" s="49">
        <f>S461-S462</f>
        <v>0.1948844075</v>
      </c>
      <c r="T464" s="61" t="s">
        <v>77</v>
      </c>
      <c r="U464" s="49">
        <f>U461-U462</f>
        <v>0.1948765527</v>
      </c>
      <c r="V464" s="61" t="s">
        <v>77</v>
      </c>
      <c r="W464" s="49">
        <f>W461-W462</f>
        <v>0.194868698</v>
      </c>
      <c r="X464" s="61" t="s">
        <v>77</v>
      </c>
      <c r="Y464" s="49">
        <f>Y461-Y462</f>
        <v>0.1948608432</v>
      </c>
      <c r="Z464" s="61" t="s">
        <v>77</v>
      </c>
      <c r="AA464" s="49">
        <f>AA461-AA462</f>
        <v>0.1929279081</v>
      </c>
      <c r="AB464" s="61" t="s">
        <v>77</v>
      </c>
      <c r="AC464" s="49">
        <f>AC461-AC462</f>
        <v>0.195096066</v>
      </c>
    </row>
    <row r="465">
      <c r="A465" s="3"/>
      <c r="B465" s="3"/>
      <c r="C465" s="67"/>
      <c r="D465" s="3"/>
      <c r="E465" s="3"/>
      <c r="F465" s="53"/>
      <c r="G465" s="53"/>
      <c r="H465" s="3"/>
      <c r="I465" s="3"/>
      <c r="J465" s="61" t="s">
        <v>122</v>
      </c>
      <c r="K465" s="3"/>
      <c r="L465" s="61" t="s">
        <v>121</v>
      </c>
      <c r="M465" s="3"/>
      <c r="N465" s="61" t="s">
        <v>112</v>
      </c>
      <c r="O465" s="3"/>
      <c r="P465" s="61" t="s">
        <v>111</v>
      </c>
      <c r="Q465" s="3"/>
      <c r="R465" s="61" t="s">
        <v>110</v>
      </c>
      <c r="S465" s="3"/>
      <c r="T465" s="61" t="s">
        <v>109</v>
      </c>
      <c r="U465" s="3"/>
      <c r="V465" s="61" t="s">
        <v>108</v>
      </c>
      <c r="W465" s="3"/>
      <c r="X465" s="61" t="s">
        <v>107</v>
      </c>
      <c r="Y465" s="3"/>
      <c r="Z465" s="61" t="s">
        <v>105</v>
      </c>
      <c r="AA465" s="3"/>
      <c r="AB465" s="61" t="s">
        <v>84</v>
      </c>
      <c r="AC465" s="3"/>
    </row>
    <row r="466">
      <c r="A466" s="3"/>
      <c r="B466" s="3" t="s">
        <v>69</v>
      </c>
      <c r="C466" s="112">
        <f>0.000041472</f>
        <v>0.000041472</v>
      </c>
      <c r="D466" s="3" t="s">
        <v>69</v>
      </c>
      <c r="E466" s="113">
        <f t="shared" ref="E466:E468" si="585">$G$1</f>
        <v>0.00002618254545</v>
      </c>
      <c r="F466" s="3" t="s">
        <v>92</v>
      </c>
      <c r="G466" s="16">
        <f>ROUND(0.05*G467,0)</f>
        <v>1</v>
      </c>
      <c r="H466" s="3" t="s">
        <v>93</v>
      </c>
      <c r="I466" s="60">
        <f>I458+G458</f>
        <v>182</v>
      </c>
      <c r="J466" s="3" t="s">
        <v>69</v>
      </c>
      <c r="K466" s="113">
        <f t="shared" ref="K466:K468" si="586">$G$1</f>
        <v>0.00002618254545</v>
      </c>
      <c r="L466" s="3" t="s">
        <v>69</v>
      </c>
      <c r="M466" s="113">
        <f t="shared" ref="M466:M468" si="587">$G$1</f>
        <v>0.00002618254545</v>
      </c>
      <c r="N466" s="3" t="s">
        <v>69</v>
      </c>
      <c r="O466" s="113">
        <f t="shared" ref="O466:O468" si="588">$G$1</f>
        <v>0.00002618254545</v>
      </c>
      <c r="P466" s="3" t="s">
        <v>69</v>
      </c>
      <c r="Q466" s="113">
        <f t="shared" ref="Q466:Q468" si="589">$G$1</f>
        <v>0.00002618254545</v>
      </c>
      <c r="R466" s="3" t="s">
        <v>69</v>
      </c>
      <c r="S466" s="113">
        <f t="shared" ref="S466:S468" si="590">$G$1</f>
        <v>0.00002618254545</v>
      </c>
      <c r="T466" s="3" t="s">
        <v>69</v>
      </c>
      <c r="U466" s="113">
        <f t="shared" ref="U466:U468" si="591">$G$1</f>
        <v>0.00002618254545</v>
      </c>
      <c r="V466" s="3" t="s">
        <v>69</v>
      </c>
      <c r="W466" s="113">
        <f t="shared" ref="W466:W468" si="592">$G$1</f>
        <v>0.00002618254545</v>
      </c>
      <c r="X466" s="3" t="s">
        <v>69</v>
      </c>
      <c r="Y466" s="113">
        <f t="shared" ref="Y466:Y468" si="593">$G$1</f>
        <v>0.00002618254545</v>
      </c>
      <c r="Z466" s="3" t="s">
        <v>69</v>
      </c>
      <c r="AA466" s="113">
        <f t="shared" ref="AA466:AA468" si="594">$G$1</f>
        <v>0.00002618254545</v>
      </c>
      <c r="AB466" s="3" t="s">
        <v>69</v>
      </c>
      <c r="AC466" s="113">
        <f t="shared" ref="AC466:AC468" si="595">$G$1</f>
        <v>0.00002618254545</v>
      </c>
    </row>
    <row r="467">
      <c r="A467" s="3"/>
      <c r="B467" s="3" t="s">
        <v>72</v>
      </c>
      <c r="C467" s="112">
        <f>$G$1*((G467-G466)/G466)</f>
        <v>0.0004451032727</v>
      </c>
      <c r="D467" s="3" t="s">
        <v>72</v>
      </c>
      <c r="E467" s="113">
        <f t="shared" si="585"/>
        <v>0.00002618254545</v>
      </c>
      <c r="F467" s="3" t="s">
        <v>73</v>
      </c>
      <c r="G467" s="16">
        <f>200-I466</f>
        <v>18</v>
      </c>
      <c r="H467" s="3" t="s">
        <v>125</v>
      </c>
      <c r="I467" s="125">
        <v>265.0</v>
      </c>
      <c r="J467" s="3" t="s">
        <v>72</v>
      </c>
      <c r="K467" s="113">
        <f t="shared" si="586"/>
        <v>0.00002618254545</v>
      </c>
      <c r="L467" s="3" t="s">
        <v>72</v>
      </c>
      <c r="M467" s="113">
        <f t="shared" si="587"/>
        <v>0.00002618254545</v>
      </c>
      <c r="N467" s="3" t="s">
        <v>72</v>
      </c>
      <c r="O467" s="113">
        <f t="shared" si="588"/>
        <v>0.00002618254545</v>
      </c>
      <c r="P467" s="3" t="s">
        <v>72</v>
      </c>
      <c r="Q467" s="113">
        <f t="shared" si="589"/>
        <v>0.00002618254545</v>
      </c>
      <c r="R467" s="3" t="s">
        <v>72</v>
      </c>
      <c r="S467" s="113">
        <f t="shared" si="590"/>
        <v>0.00002618254545</v>
      </c>
      <c r="T467" s="3" t="s">
        <v>72</v>
      </c>
      <c r="U467" s="113">
        <f t="shared" si="591"/>
        <v>0.00002618254545</v>
      </c>
      <c r="V467" s="3" t="s">
        <v>72</v>
      </c>
      <c r="W467" s="113">
        <f t="shared" si="592"/>
        <v>0.00002618254545</v>
      </c>
      <c r="X467" s="3" t="s">
        <v>72</v>
      </c>
      <c r="Y467" s="113">
        <f t="shared" si="593"/>
        <v>0.00002618254545</v>
      </c>
      <c r="Z467" s="3" t="s">
        <v>72</v>
      </c>
      <c r="AA467" s="113">
        <f t="shared" si="594"/>
        <v>0.00002618254545</v>
      </c>
      <c r="AB467" s="3" t="s">
        <v>72</v>
      </c>
      <c r="AC467" s="113">
        <f t="shared" si="595"/>
        <v>0.00002618254545</v>
      </c>
    </row>
    <row r="468">
      <c r="A468" s="3"/>
      <c r="B468" s="3" t="s">
        <v>74</v>
      </c>
      <c r="C468" s="112">
        <f>$G$1*((G467-G466)/G466)</f>
        <v>0.0004451032727</v>
      </c>
      <c r="D468" s="3" t="s">
        <v>74</v>
      </c>
      <c r="E468" s="113">
        <f t="shared" si="585"/>
        <v>0.00002618254545</v>
      </c>
      <c r="F468" s="3"/>
      <c r="G468" s="3"/>
      <c r="H468" s="3" t="s">
        <v>126</v>
      </c>
      <c r="I468" s="60">
        <f>C464-(sum(C462:C463)*I467)</f>
        <v>-0.0006119072</v>
      </c>
      <c r="J468" s="3" t="s">
        <v>74</v>
      </c>
      <c r="K468" s="113">
        <f t="shared" si="586"/>
        <v>0.00002618254545</v>
      </c>
      <c r="L468" s="3" t="s">
        <v>74</v>
      </c>
      <c r="M468" s="113">
        <f t="shared" si="587"/>
        <v>0.00002618254545</v>
      </c>
      <c r="N468" s="3" t="s">
        <v>74</v>
      </c>
      <c r="O468" s="113">
        <f t="shared" si="588"/>
        <v>0.00002618254545</v>
      </c>
      <c r="P468" s="3" t="s">
        <v>74</v>
      </c>
      <c r="Q468" s="113">
        <f t="shared" si="589"/>
        <v>0.00002618254545</v>
      </c>
      <c r="R468" s="3" t="s">
        <v>74</v>
      </c>
      <c r="S468" s="113">
        <f t="shared" si="590"/>
        <v>0.00002618254545</v>
      </c>
      <c r="T468" s="3" t="s">
        <v>74</v>
      </c>
      <c r="U468" s="113">
        <f t="shared" si="591"/>
        <v>0.00002618254545</v>
      </c>
      <c r="V468" s="3" t="s">
        <v>74</v>
      </c>
      <c r="W468" s="113">
        <f t="shared" si="592"/>
        <v>0.00002618254545</v>
      </c>
      <c r="X468" s="3" t="s">
        <v>74</v>
      </c>
      <c r="Y468" s="113">
        <f t="shared" si="593"/>
        <v>0.00002618254545</v>
      </c>
      <c r="Z468" s="3" t="s">
        <v>74</v>
      </c>
      <c r="AA468" s="113">
        <f t="shared" si="594"/>
        <v>0.00002618254545</v>
      </c>
      <c r="AB468" s="3" t="s">
        <v>74</v>
      </c>
      <c r="AC468" s="113">
        <f t="shared" si="595"/>
        <v>0.00002618254545</v>
      </c>
    </row>
    <row r="469">
      <c r="A469" s="3"/>
      <c r="B469" s="61" t="s">
        <v>77</v>
      </c>
      <c r="C469" s="115">
        <f>(E464-(E462*I467))-sum(C466:C468)</f>
        <v>0.1874355949</v>
      </c>
      <c r="D469" s="61" t="s">
        <v>77</v>
      </c>
      <c r="E469" s="109">
        <f>E464-(sum(E462*I467))-sum(E466:E468)</f>
        <v>0.1882887258</v>
      </c>
      <c r="F469" s="53" t="s">
        <v>95</v>
      </c>
      <c r="G469" s="80">
        <f>ROUND(G467/G466,0)</f>
        <v>18</v>
      </c>
      <c r="H469" s="3"/>
      <c r="I469" s="3"/>
      <c r="J469" s="61" t="s">
        <v>77</v>
      </c>
      <c r="K469" s="109">
        <f>K461-(K462*$I467)-sum(K466:K468)</f>
        <v>0.1879250933</v>
      </c>
      <c r="L469" s="61" t="s">
        <v>77</v>
      </c>
      <c r="M469" s="109">
        <f>M461-(M462*$I467)-sum(M466:M468)</f>
        <v>0.1879172385</v>
      </c>
      <c r="N469" s="61" t="s">
        <v>77</v>
      </c>
      <c r="O469" s="109">
        <f>O461-(O462*$I467)-sum(O466:O468)</f>
        <v>0.1879093838</v>
      </c>
      <c r="P469" s="61" t="s">
        <v>77</v>
      </c>
      <c r="Q469" s="109">
        <f>Q461-(Q462*$I467)-sum(Q466:Q468)</f>
        <v>0.187901529</v>
      </c>
      <c r="R469" s="61" t="s">
        <v>77</v>
      </c>
      <c r="S469" s="109">
        <f>S461-(S462*$I467)-sum(S466:S468)</f>
        <v>0.1878936679</v>
      </c>
      <c r="T469" s="61" t="s">
        <v>77</v>
      </c>
      <c r="U469" s="109">
        <f>U461-(U462*$I467)-sum(U466:U468)</f>
        <v>0.1878858131</v>
      </c>
      <c r="V469" s="61" t="s">
        <v>77</v>
      </c>
      <c r="W469" s="109">
        <f>W461-(W462*$I467)-sum(W466:W468)</f>
        <v>0.1878779583</v>
      </c>
      <c r="X469" s="61" t="s">
        <v>77</v>
      </c>
      <c r="Y469" s="109">
        <f>Y461-(Y462*$I467)-sum(Y466:Y468)</f>
        <v>0.1878701036</v>
      </c>
      <c r="Z469" s="61" t="s">
        <v>77</v>
      </c>
      <c r="AA469" s="109">
        <f>AA461-(AA462*$I467)-sum(AA466:AA468)</f>
        <v>0.1859371684</v>
      </c>
      <c r="AB469" s="61" t="s">
        <v>77</v>
      </c>
      <c r="AC469" s="109">
        <f>AC461-(AC462*$I467)-sum(AC466:AC468)</f>
        <v>0.1881053264</v>
      </c>
    </row>
    <row r="470">
      <c r="A470" s="49">
        <f>I467+A462</f>
        <v>30768</v>
      </c>
      <c r="B470" s="3" t="s">
        <v>80</v>
      </c>
      <c r="C470" s="112">
        <f>$G$1*((G467-G466)/G466)</f>
        <v>0.0004451032727</v>
      </c>
      <c r="D470" s="3" t="s">
        <v>115</v>
      </c>
      <c r="E470" s="112">
        <f>$G$1</f>
        <v>0.00002618254545</v>
      </c>
      <c r="F470" s="3"/>
      <c r="G470" s="3"/>
      <c r="H470" s="3"/>
      <c r="I470" s="3"/>
      <c r="J470" s="3" t="s">
        <v>115</v>
      </c>
      <c r="K470" s="112">
        <f>$G$1</f>
        <v>0.00002618254545</v>
      </c>
      <c r="L470" s="3" t="s">
        <v>115</v>
      </c>
      <c r="M470" s="112">
        <f>$G$1</f>
        <v>0.00002618254545</v>
      </c>
      <c r="N470" s="3" t="s">
        <v>115</v>
      </c>
      <c r="O470" s="112">
        <f>$G$1</f>
        <v>0.00002618254545</v>
      </c>
      <c r="P470" s="3" t="s">
        <v>115</v>
      </c>
      <c r="Q470" s="112">
        <f>$G$1</f>
        <v>0.00002618254545</v>
      </c>
      <c r="R470" s="3" t="s">
        <v>115</v>
      </c>
      <c r="S470" s="112">
        <f>$G$1</f>
        <v>0.00002618254545</v>
      </c>
      <c r="T470" s="3" t="s">
        <v>115</v>
      </c>
      <c r="U470" s="112">
        <f>$G$1</f>
        <v>0.00002618254545</v>
      </c>
      <c r="V470" s="3" t="s">
        <v>115</v>
      </c>
      <c r="W470" s="112">
        <f>$G$1</f>
        <v>0.00002618254545</v>
      </c>
      <c r="X470" s="3" t="s">
        <v>115</v>
      </c>
      <c r="Y470" s="112">
        <f>$G$1</f>
        <v>0.00002618254545</v>
      </c>
      <c r="Z470" s="3" t="s">
        <v>115</v>
      </c>
      <c r="AA470" s="112">
        <f>$G$1</f>
        <v>0.00002618254545</v>
      </c>
      <c r="AB470" s="3" t="s">
        <v>115</v>
      </c>
      <c r="AC470" s="112">
        <f>$G$1</f>
        <v>0.00002618254545</v>
      </c>
    </row>
    <row r="471">
      <c r="A471" s="3"/>
      <c r="B471" s="3" t="s">
        <v>116</v>
      </c>
      <c r="C471" s="116">
        <f>$G$1*10+((128*5E-11)*(G469-1))</f>
        <v>0.0002619342545</v>
      </c>
      <c r="D471" s="3"/>
      <c r="E471" s="3"/>
      <c r="F471" s="3"/>
      <c r="G471" s="3"/>
      <c r="H471" s="3"/>
      <c r="I471" s="3"/>
      <c r="J471" s="3"/>
      <c r="K471" s="3"/>
      <c r="L471" s="3"/>
      <c r="M471" s="3"/>
      <c r="N471" s="3"/>
      <c r="O471" s="3"/>
      <c r="P471" s="3"/>
      <c r="Q471" s="3"/>
      <c r="R471" s="3"/>
      <c r="S471" s="3"/>
      <c r="T471" s="3"/>
      <c r="U471" s="3"/>
      <c r="V471" s="3"/>
      <c r="W471" s="3"/>
      <c r="X471" s="3"/>
      <c r="Y471" s="3"/>
      <c r="Z471" s="3"/>
      <c r="AA471" s="3"/>
      <c r="AB471" s="3"/>
      <c r="AC471" s="3"/>
    </row>
    <row r="472">
      <c r="A472" s="3"/>
      <c r="B472" s="61" t="s">
        <v>77</v>
      </c>
      <c r="C472" s="49">
        <f>C469-(sum(C470:C471))</f>
        <v>0.1867285574</v>
      </c>
      <c r="D472" s="61" t="s">
        <v>77</v>
      </c>
      <c r="E472" s="49">
        <f>E469-E470</f>
        <v>0.1882625433</v>
      </c>
      <c r="F472" s="3"/>
      <c r="G472" s="3"/>
      <c r="H472" s="3"/>
      <c r="I472" s="3"/>
      <c r="J472" s="61" t="s">
        <v>77</v>
      </c>
      <c r="K472" s="49">
        <f>K469-K470</f>
        <v>0.1878989108</v>
      </c>
      <c r="L472" s="61" t="s">
        <v>77</v>
      </c>
      <c r="M472" s="49">
        <f>M469-M470</f>
        <v>0.187891056</v>
      </c>
      <c r="N472" s="61" t="s">
        <v>77</v>
      </c>
      <c r="O472" s="49">
        <f>O469-O470</f>
        <v>0.1878832012</v>
      </c>
      <c r="P472" s="61" t="s">
        <v>77</v>
      </c>
      <c r="Q472" s="49">
        <f>Q469-Q470</f>
        <v>0.1878753465</v>
      </c>
      <c r="R472" s="61" t="s">
        <v>77</v>
      </c>
      <c r="S472" s="49">
        <f>S469-S470</f>
        <v>0.1878674853</v>
      </c>
      <c r="T472" s="61" t="s">
        <v>77</v>
      </c>
      <c r="U472" s="49">
        <f>U469-U470</f>
        <v>0.1878596305</v>
      </c>
      <c r="V472" s="61" t="s">
        <v>77</v>
      </c>
      <c r="W472" s="49">
        <f>W469-W470</f>
        <v>0.1878517758</v>
      </c>
      <c r="X472" s="61" t="s">
        <v>77</v>
      </c>
      <c r="Y472" s="49">
        <f>Y469-Y470</f>
        <v>0.187843921</v>
      </c>
      <c r="Z472" s="61" t="s">
        <v>77</v>
      </c>
      <c r="AA472" s="49">
        <f>AA469-AA470</f>
        <v>0.1859109859</v>
      </c>
      <c r="AB472" s="61" t="s">
        <v>77</v>
      </c>
      <c r="AC472" s="49">
        <f>AC469-AC470</f>
        <v>0.1880791439</v>
      </c>
    </row>
    <row r="473">
      <c r="A473" s="3"/>
      <c r="B473" s="3"/>
      <c r="C473" s="67"/>
      <c r="D473" s="3"/>
      <c r="E473" s="3"/>
      <c r="F473" s="53"/>
      <c r="G473" s="53"/>
      <c r="H473" s="3"/>
      <c r="I473" s="3"/>
      <c r="J473" s="61" t="s">
        <v>122</v>
      </c>
      <c r="K473" s="3"/>
      <c r="L473" s="61" t="s">
        <v>121</v>
      </c>
      <c r="M473" s="3"/>
      <c r="N473" s="61" t="s">
        <v>112</v>
      </c>
      <c r="O473" s="3"/>
      <c r="P473" s="61" t="s">
        <v>111</v>
      </c>
      <c r="Q473" s="3"/>
      <c r="R473" s="61" t="s">
        <v>110</v>
      </c>
      <c r="S473" s="3"/>
      <c r="T473" s="61" t="s">
        <v>109</v>
      </c>
      <c r="U473" s="3"/>
      <c r="V473" s="61" t="s">
        <v>108</v>
      </c>
      <c r="W473" s="3"/>
      <c r="X473" s="61" t="s">
        <v>107</v>
      </c>
      <c r="Y473" s="3"/>
      <c r="Z473" s="61" t="s">
        <v>105</v>
      </c>
      <c r="AA473" s="3"/>
      <c r="AB473" s="61" t="s">
        <v>84</v>
      </c>
      <c r="AC473" s="3"/>
    </row>
    <row r="474">
      <c r="A474" s="3"/>
      <c r="B474" s="3" t="s">
        <v>69</v>
      </c>
      <c r="C474" s="112">
        <f>0.000041472</f>
        <v>0.000041472</v>
      </c>
      <c r="D474" s="3" t="s">
        <v>69</v>
      </c>
      <c r="E474" s="113">
        <f t="shared" ref="E474:E476" si="596">$G$1</f>
        <v>0.00002618254545</v>
      </c>
      <c r="F474" s="3" t="s">
        <v>92</v>
      </c>
      <c r="G474" s="16">
        <f>ROUND(0.05*G475,0)</f>
        <v>1</v>
      </c>
      <c r="H474" s="3" t="s">
        <v>93</v>
      </c>
      <c r="I474" s="60">
        <f>I466+G466</f>
        <v>183</v>
      </c>
      <c r="J474" s="3" t="s">
        <v>69</v>
      </c>
      <c r="K474" s="113">
        <f t="shared" ref="K474:K476" si="597">$G$1</f>
        <v>0.00002618254545</v>
      </c>
      <c r="L474" s="3" t="s">
        <v>69</v>
      </c>
      <c r="M474" s="113">
        <f t="shared" ref="M474:M476" si="598">$G$1</f>
        <v>0.00002618254545</v>
      </c>
      <c r="N474" s="3" t="s">
        <v>69</v>
      </c>
      <c r="O474" s="113">
        <f t="shared" ref="O474:O476" si="599">$G$1</f>
        <v>0.00002618254545</v>
      </c>
      <c r="P474" s="3" t="s">
        <v>69</v>
      </c>
      <c r="Q474" s="113">
        <f t="shared" ref="Q474:Q476" si="600">$G$1</f>
        <v>0.00002618254545</v>
      </c>
      <c r="R474" s="3" t="s">
        <v>69</v>
      </c>
      <c r="S474" s="113">
        <f t="shared" ref="S474:S476" si="601">$G$1</f>
        <v>0.00002618254545</v>
      </c>
      <c r="T474" s="3" t="s">
        <v>69</v>
      </c>
      <c r="U474" s="113">
        <f t="shared" ref="U474:U476" si="602">$G$1</f>
        <v>0.00002618254545</v>
      </c>
      <c r="V474" s="3" t="s">
        <v>69</v>
      </c>
      <c r="W474" s="113">
        <f t="shared" ref="W474:W476" si="603">$G$1</f>
        <v>0.00002618254545</v>
      </c>
      <c r="X474" s="3" t="s">
        <v>69</v>
      </c>
      <c r="Y474" s="113">
        <f t="shared" ref="Y474:Y476" si="604">$G$1</f>
        <v>0.00002618254545</v>
      </c>
      <c r="Z474" s="3" t="s">
        <v>69</v>
      </c>
      <c r="AA474" s="113">
        <f t="shared" ref="AA474:AA476" si="605">$G$1</f>
        <v>0.00002618254545</v>
      </c>
      <c r="AB474" s="3" t="s">
        <v>69</v>
      </c>
      <c r="AC474" s="113">
        <f t="shared" ref="AC474:AC476" si="606">$G$1</f>
        <v>0.00002618254545</v>
      </c>
    </row>
    <row r="475">
      <c r="A475" s="3"/>
      <c r="B475" s="3" t="s">
        <v>72</v>
      </c>
      <c r="C475" s="112">
        <f>$G$1*((G475-G474)/G474)</f>
        <v>0.0004189207273</v>
      </c>
      <c r="D475" s="3" t="s">
        <v>72</v>
      </c>
      <c r="E475" s="113">
        <f t="shared" si="596"/>
        <v>0.00002618254545</v>
      </c>
      <c r="F475" s="3" t="s">
        <v>73</v>
      </c>
      <c r="G475" s="16">
        <f>200-I474</f>
        <v>17</v>
      </c>
      <c r="H475" s="3" t="s">
        <v>125</v>
      </c>
      <c r="I475" s="125">
        <v>265.0</v>
      </c>
      <c r="J475" s="3" t="s">
        <v>72</v>
      </c>
      <c r="K475" s="113">
        <f t="shared" si="597"/>
        <v>0.00002618254545</v>
      </c>
      <c r="L475" s="3" t="s">
        <v>72</v>
      </c>
      <c r="M475" s="113">
        <f t="shared" si="598"/>
        <v>0.00002618254545</v>
      </c>
      <c r="N475" s="3" t="s">
        <v>72</v>
      </c>
      <c r="O475" s="113">
        <f t="shared" si="599"/>
        <v>0.00002618254545</v>
      </c>
      <c r="P475" s="3" t="s">
        <v>72</v>
      </c>
      <c r="Q475" s="113">
        <f t="shared" si="600"/>
        <v>0.00002618254545</v>
      </c>
      <c r="R475" s="3" t="s">
        <v>72</v>
      </c>
      <c r="S475" s="113">
        <f t="shared" si="601"/>
        <v>0.00002618254545</v>
      </c>
      <c r="T475" s="3" t="s">
        <v>72</v>
      </c>
      <c r="U475" s="113">
        <f t="shared" si="602"/>
        <v>0.00002618254545</v>
      </c>
      <c r="V475" s="3" t="s">
        <v>72</v>
      </c>
      <c r="W475" s="113">
        <f t="shared" si="603"/>
        <v>0.00002618254545</v>
      </c>
      <c r="X475" s="3" t="s">
        <v>72</v>
      </c>
      <c r="Y475" s="113">
        <f t="shared" si="604"/>
        <v>0.00002618254545</v>
      </c>
      <c r="Z475" s="3" t="s">
        <v>72</v>
      </c>
      <c r="AA475" s="113">
        <f t="shared" si="605"/>
        <v>0.00002618254545</v>
      </c>
      <c r="AB475" s="3" t="s">
        <v>72</v>
      </c>
      <c r="AC475" s="113">
        <f t="shared" si="606"/>
        <v>0.00002618254545</v>
      </c>
    </row>
    <row r="476">
      <c r="A476" s="3"/>
      <c r="B476" s="3" t="s">
        <v>74</v>
      </c>
      <c r="C476" s="112">
        <f>$G$1*((G475-G474)/G474)</f>
        <v>0.0004189207273</v>
      </c>
      <c r="D476" s="3" t="s">
        <v>74</v>
      </c>
      <c r="E476" s="113">
        <f t="shared" si="596"/>
        <v>0.00002618254545</v>
      </c>
      <c r="F476" s="3"/>
      <c r="G476" s="3"/>
      <c r="H476" s="3" t="s">
        <v>126</v>
      </c>
      <c r="I476" s="60">
        <f>C472-(sum(C470:C471)*I475)</f>
        <v>-0.0006363873455</v>
      </c>
      <c r="J476" s="3" t="s">
        <v>74</v>
      </c>
      <c r="K476" s="113">
        <f t="shared" si="597"/>
        <v>0.00002618254545</v>
      </c>
      <c r="L476" s="3" t="s">
        <v>74</v>
      </c>
      <c r="M476" s="113">
        <f t="shared" si="598"/>
        <v>0.00002618254545</v>
      </c>
      <c r="N476" s="3" t="s">
        <v>74</v>
      </c>
      <c r="O476" s="113">
        <f t="shared" si="599"/>
        <v>0.00002618254545</v>
      </c>
      <c r="P476" s="3" t="s">
        <v>74</v>
      </c>
      <c r="Q476" s="113">
        <f t="shared" si="600"/>
        <v>0.00002618254545</v>
      </c>
      <c r="R476" s="3" t="s">
        <v>74</v>
      </c>
      <c r="S476" s="113">
        <f t="shared" si="601"/>
        <v>0.00002618254545</v>
      </c>
      <c r="T476" s="3" t="s">
        <v>74</v>
      </c>
      <c r="U476" s="113">
        <f t="shared" si="602"/>
        <v>0.00002618254545</v>
      </c>
      <c r="V476" s="3" t="s">
        <v>74</v>
      </c>
      <c r="W476" s="113">
        <f t="shared" si="603"/>
        <v>0.00002618254545</v>
      </c>
      <c r="X476" s="3" t="s">
        <v>74</v>
      </c>
      <c r="Y476" s="113">
        <f t="shared" si="604"/>
        <v>0.00002618254545</v>
      </c>
      <c r="Z476" s="3" t="s">
        <v>74</v>
      </c>
      <c r="AA476" s="113">
        <f t="shared" si="605"/>
        <v>0.00002618254545</v>
      </c>
      <c r="AB476" s="3" t="s">
        <v>74</v>
      </c>
      <c r="AC476" s="113">
        <f t="shared" si="606"/>
        <v>0.00002618254545</v>
      </c>
    </row>
    <row r="477">
      <c r="A477" s="3"/>
      <c r="B477" s="61" t="s">
        <v>77</v>
      </c>
      <c r="C477" s="115">
        <f>(E472-(E470*I475))-sum(C474:C476)</f>
        <v>0.1804448553</v>
      </c>
      <c r="D477" s="61" t="s">
        <v>77</v>
      </c>
      <c r="E477" s="109">
        <f>E472-(sum(E470*I475))-sum(E474:E476)</f>
        <v>0.1812456211</v>
      </c>
      <c r="F477" s="53" t="s">
        <v>95</v>
      </c>
      <c r="G477" s="80">
        <f>ROUND(G475/G474,0)</f>
        <v>17</v>
      </c>
      <c r="H477" s="3"/>
      <c r="I477" s="3"/>
      <c r="J477" s="61" t="s">
        <v>77</v>
      </c>
      <c r="K477" s="109">
        <f>K469-(K470*$I475)-sum(K474:K476)</f>
        <v>0.1809081711</v>
      </c>
      <c r="L477" s="61" t="s">
        <v>77</v>
      </c>
      <c r="M477" s="109">
        <f>M469-(M470*$I475)-sum(M474:M476)</f>
        <v>0.1809003164</v>
      </c>
      <c r="N477" s="61" t="s">
        <v>77</v>
      </c>
      <c r="O477" s="109">
        <f>O469-(O470*$I475)-sum(O474:O476)</f>
        <v>0.1808924616</v>
      </c>
      <c r="P477" s="61" t="s">
        <v>77</v>
      </c>
      <c r="Q477" s="109">
        <f>Q469-(Q470*$I475)-sum(Q474:Q476)</f>
        <v>0.1808846068</v>
      </c>
      <c r="R477" s="61" t="s">
        <v>77</v>
      </c>
      <c r="S477" s="109">
        <f>S469-(S470*$I475)-sum(S474:S476)</f>
        <v>0.1808767457</v>
      </c>
      <c r="T477" s="61" t="s">
        <v>77</v>
      </c>
      <c r="U477" s="109">
        <f>U469-(U470*$I475)-sum(U474:U476)</f>
        <v>0.1808688909</v>
      </c>
      <c r="V477" s="61" t="s">
        <v>77</v>
      </c>
      <c r="W477" s="109">
        <f>W469-(W470*$I475)-sum(W474:W476)</f>
        <v>0.1808610361</v>
      </c>
      <c r="X477" s="61" t="s">
        <v>77</v>
      </c>
      <c r="Y477" s="109">
        <f>Y469-(Y470*$I475)-sum(Y474:Y476)</f>
        <v>0.1808531814</v>
      </c>
      <c r="Z477" s="61" t="s">
        <v>77</v>
      </c>
      <c r="AA477" s="109">
        <f>AA469-(AA470*$I475)-sum(AA474:AA476)</f>
        <v>0.1789202463</v>
      </c>
      <c r="AB477" s="61" t="s">
        <v>77</v>
      </c>
      <c r="AC477" s="109">
        <f>AC469-(AC470*$I475)-sum(AC474:AC476)</f>
        <v>0.1810884042</v>
      </c>
    </row>
    <row r="478">
      <c r="A478" s="49">
        <f>I475+A470</f>
        <v>31033</v>
      </c>
      <c r="B478" s="3" t="s">
        <v>80</v>
      </c>
      <c r="C478" s="112">
        <f>$G$1*((G475-G474)/G474)</f>
        <v>0.0004189207273</v>
      </c>
      <c r="D478" s="3" t="s">
        <v>115</v>
      </c>
      <c r="E478" s="112">
        <f>$G$1</f>
        <v>0.00002618254545</v>
      </c>
      <c r="F478" s="3"/>
      <c r="G478" s="3"/>
      <c r="H478" s="3"/>
      <c r="I478" s="3"/>
      <c r="J478" s="3" t="s">
        <v>115</v>
      </c>
      <c r="K478" s="112">
        <f>$G$1</f>
        <v>0.00002618254545</v>
      </c>
      <c r="L478" s="3" t="s">
        <v>115</v>
      </c>
      <c r="M478" s="112">
        <f>$G$1</f>
        <v>0.00002618254545</v>
      </c>
      <c r="N478" s="3" t="s">
        <v>115</v>
      </c>
      <c r="O478" s="112">
        <f>$G$1</f>
        <v>0.00002618254545</v>
      </c>
      <c r="P478" s="3" t="s">
        <v>115</v>
      </c>
      <c r="Q478" s="112">
        <f>$G$1</f>
        <v>0.00002618254545</v>
      </c>
      <c r="R478" s="3" t="s">
        <v>115</v>
      </c>
      <c r="S478" s="112">
        <f>$G$1</f>
        <v>0.00002618254545</v>
      </c>
      <c r="T478" s="3" t="s">
        <v>115</v>
      </c>
      <c r="U478" s="112">
        <f>$G$1</f>
        <v>0.00002618254545</v>
      </c>
      <c r="V478" s="3" t="s">
        <v>115</v>
      </c>
      <c r="W478" s="112">
        <f>$G$1</f>
        <v>0.00002618254545</v>
      </c>
      <c r="X478" s="3" t="s">
        <v>115</v>
      </c>
      <c r="Y478" s="112">
        <f>$G$1</f>
        <v>0.00002618254545</v>
      </c>
      <c r="Z478" s="3" t="s">
        <v>115</v>
      </c>
      <c r="AA478" s="112">
        <f>$G$1</f>
        <v>0.00002618254545</v>
      </c>
      <c r="AB478" s="3" t="s">
        <v>115</v>
      </c>
      <c r="AC478" s="112">
        <f>$G$1</f>
        <v>0.00002618254545</v>
      </c>
    </row>
    <row r="479">
      <c r="A479" s="3"/>
      <c r="B479" s="3" t="s">
        <v>116</v>
      </c>
      <c r="C479" s="116">
        <f>$G$1*10+((128*5E-11)*(G477-1))</f>
        <v>0.0002619278545</v>
      </c>
      <c r="D479" s="3"/>
      <c r="E479" s="3"/>
      <c r="F479" s="3"/>
      <c r="G479" s="3"/>
      <c r="H479" s="3"/>
      <c r="I479" s="3"/>
      <c r="J479" s="3"/>
      <c r="K479" s="3"/>
      <c r="L479" s="3"/>
      <c r="M479" s="3"/>
      <c r="N479" s="3"/>
      <c r="O479" s="3"/>
      <c r="P479" s="3"/>
      <c r="Q479" s="3"/>
      <c r="R479" s="3"/>
      <c r="S479" s="3"/>
      <c r="T479" s="3"/>
      <c r="U479" s="3"/>
      <c r="V479" s="3"/>
      <c r="W479" s="3"/>
      <c r="X479" s="3"/>
      <c r="Y479" s="3"/>
      <c r="Z479" s="3"/>
      <c r="AA479" s="3"/>
      <c r="AB479" s="3"/>
      <c r="AC479" s="3"/>
    </row>
    <row r="480">
      <c r="A480" s="3"/>
      <c r="B480" s="61" t="s">
        <v>77</v>
      </c>
      <c r="C480" s="49">
        <f>C477-(sum(C478:C479))</f>
        <v>0.1797640067</v>
      </c>
      <c r="D480" s="61" t="s">
        <v>77</v>
      </c>
      <c r="E480" s="49">
        <f>E477-E478</f>
        <v>0.1812194385</v>
      </c>
      <c r="F480" s="3"/>
      <c r="G480" s="3"/>
      <c r="H480" s="3"/>
      <c r="I480" s="3"/>
      <c r="J480" s="61" t="s">
        <v>77</v>
      </c>
      <c r="K480" s="49">
        <f>K477-K478</f>
        <v>0.1808819886</v>
      </c>
      <c r="L480" s="61" t="s">
        <v>77</v>
      </c>
      <c r="M480" s="49">
        <f>M477-M478</f>
        <v>0.1808741338</v>
      </c>
      <c r="N480" s="61" t="s">
        <v>77</v>
      </c>
      <c r="O480" s="49">
        <f>O477-O478</f>
        <v>0.1808662791</v>
      </c>
      <c r="P480" s="61" t="s">
        <v>77</v>
      </c>
      <c r="Q480" s="49">
        <f>Q477-Q478</f>
        <v>0.1808584243</v>
      </c>
      <c r="R480" s="61" t="s">
        <v>77</v>
      </c>
      <c r="S480" s="49">
        <f>S477-S478</f>
        <v>0.1808505631</v>
      </c>
      <c r="T480" s="61" t="s">
        <v>77</v>
      </c>
      <c r="U480" s="49">
        <f>U477-U478</f>
        <v>0.1808427084</v>
      </c>
      <c r="V480" s="61" t="s">
        <v>77</v>
      </c>
      <c r="W480" s="49">
        <f>W477-W478</f>
        <v>0.1808348536</v>
      </c>
      <c r="X480" s="61" t="s">
        <v>77</v>
      </c>
      <c r="Y480" s="49">
        <f>Y477-Y478</f>
        <v>0.1808269988</v>
      </c>
      <c r="Z480" s="61" t="s">
        <v>77</v>
      </c>
      <c r="AA480" s="49">
        <f>AA477-AA478</f>
        <v>0.1788940637</v>
      </c>
      <c r="AB480" s="61" t="s">
        <v>77</v>
      </c>
      <c r="AC480" s="49">
        <f>AC477-AC478</f>
        <v>0.1810622217</v>
      </c>
    </row>
    <row r="481">
      <c r="A481" s="3"/>
      <c r="B481" s="3"/>
      <c r="C481" s="67"/>
      <c r="D481" s="3"/>
      <c r="E481" s="3"/>
      <c r="F481" s="53"/>
      <c r="G481" s="53"/>
      <c r="H481" s="3"/>
      <c r="I481" s="3"/>
      <c r="J481" s="61" t="s">
        <v>122</v>
      </c>
      <c r="K481" s="3"/>
      <c r="L481" s="61" t="s">
        <v>121</v>
      </c>
      <c r="M481" s="3"/>
      <c r="N481" s="61" t="s">
        <v>112</v>
      </c>
      <c r="O481" s="3"/>
      <c r="P481" s="61" t="s">
        <v>111</v>
      </c>
      <c r="Q481" s="3"/>
      <c r="R481" s="61" t="s">
        <v>110</v>
      </c>
      <c r="S481" s="3"/>
      <c r="T481" s="61" t="s">
        <v>109</v>
      </c>
      <c r="U481" s="3"/>
      <c r="V481" s="61" t="s">
        <v>108</v>
      </c>
      <c r="W481" s="3"/>
      <c r="X481" s="61" t="s">
        <v>107</v>
      </c>
      <c r="Y481" s="3"/>
      <c r="Z481" s="61" t="s">
        <v>105</v>
      </c>
      <c r="AA481" s="3"/>
      <c r="AB481" s="61" t="s">
        <v>84</v>
      </c>
      <c r="AC481" s="3"/>
    </row>
    <row r="482">
      <c r="A482" s="3"/>
      <c r="B482" s="3" t="s">
        <v>69</v>
      </c>
      <c r="C482" s="112">
        <f>0.000041472</f>
        <v>0.000041472</v>
      </c>
      <c r="D482" s="3" t="s">
        <v>69</v>
      </c>
      <c r="E482" s="113">
        <f t="shared" ref="E482:E484" si="607">$G$1</f>
        <v>0.00002618254545</v>
      </c>
      <c r="F482" s="3" t="s">
        <v>92</v>
      </c>
      <c r="G482" s="16">
        <f>ROUND(0.05*G483,0)</f>
        <v>1</v>
      </c>
      <c r="H482" s="3" t="s">
        <v>93</v>
      </c>
      <c r="I482" s="60">
        <f>I474+G474</f>
        <v>184</v>
      </c>
      <c r="J482" s="3" t="s">
        <v>69</v>
      </c>
      <c r="K482" s="113">
        <f t="shared" ref="K482:K484" si="608">$G$1</f>
        <v>0.00002618254545</v>
      </c>
      <c r="L482" s="3" t="s">
        <v>69</v>
      </c>
      <c r="M482" s="113">
        <f t="shared" ref="M482:M484" si="609">$G$1</f>
        <v>0.00002618254545</v>
      </c>
      <c r="N482" s="3" t="s">
        <v>69</v>
      </c>
      <c r="O482" s="113">
        <f t="shared" ref="O482:O484" si="610">$G$1</f>
        <v>0.00002618254545</v>
      </c>
      <c r="P482" s="3" t="s">
        <v>69</v>
      </c>
      <c r="Q482" s="113">
        <f t="shared" ref="Q482:Q484" si="611">$G$1</f>
        <v>0.00002618254545</v>
      </c>
      <c r="R482" s="3" t="s">
        <v>69</v>
      </c>
      <c r="S482" s="113">
        <f t="shared" ref="S482:S484" si="612">$G$1</f>
        <v>0.00002618254545</v>
      </c>
      <c r="T482" s="3" t="s">
        <v>69</v>
      </c>
      <c r="U482" s="113">
        <f t="shared" ref="U482:U484" si="613">$G$1</f>
        <v>0.00002618254545</v>
      </c>
      <c r="V482" s="3" t="s">
        <v>69</v>
      </c>
      <c r="W482" s="113">
        <f t="shared" ref="W482:W484" si="614">$G$1</f>
        <v>0.00002618254545</v>
      </c>
      <c r="X482" s="3" t="s">
        <v>69</v>
      </c>
      <c r="Y482" s="113">
        <f t="shared" ref="Y482:Y484" si="615">$G$1</f>
        <v>0.00002618254545</v>
      </c>
      <c r="Z482" s="3" t="s">
        <v>69</v>
      </c>
      <c r="AA482" s="113">
        <f t="shared" ref="AA482:AA484" si="616">$G$1</f>
        <v>0.00002618254545</v>
      </c>
      <c r="AB482" s="3" t="s">
        <v>69</v>
      </c>
      <c r="AC482" s="113">
        <f t="shared" ref="AC482:AC484" si="617">$G$1</f>
        <v>0.00002618254545</v>
      </c>
    </row>
    <row r="483">
      <c r="A483" s="3"/>
      <c r="B483" s="3" t="s">
        <v>72</v>
      </c>
      <c r="C483" s="112">
        <f>$G$1*((G483-G482)/G482)</f>
        <v>0.0003927381818</v>
      </c>
      <c r="D483" s="3" t="s">
        <v>72</v>
      </c>
      <c r="E483" s="113">
        <f t="shared" si="607"/>
        <v>0.00002618254545</v>
      </c>
      <c r="F483" s="3" t="s">
        <v>73</v>
      </c>
      <c r="G483" s="16">
        <f>200-I482</f>
        <v>16</v>
      </c>
      <c r="H483" s="3" t="s">
        <v>125</v>
      </c>
      <c r="I483" s="125">
        <v>265.0</v>
      </c>
      <c r="J483" s="3" t="s">
        <v>72</v>
      </c>
      <c r="K483" s="113">
        <f t="shared" si="608"/>
        <v>0.00002618254545</v>
      </c>
      <c r="L483" s="3" t="s">
        <v>72</v>
      </c>
      <c r="M483" s="113">
        <f t="shared" si="609"/>
        <v>0.00002618254545</v>
      </c>
      <c r="N483" s="3" t="s">
        <v>72</v>
      </c>
      <c r="O483" s="113">
        <f t="shared" si="610"/>
        <v>0.00002618254545</v>
      </c>
      <c r="P483" s="3" t="s">
        <v>72</v>
      </c>
      <c r="Q483" s="113">
        <f t="shared" si="611"/>
        <v>0.00002618254545</v>
      </c>
      <c r="R483" s="3" t="s">
        <v>72</v>
      </c>
      <c r="S483" s="113">
        <f t="shared" si="612"/>
        <v>0.00002618254545</v>
      </c>
      <c r="T483" s="3" t="s">
        <v>72</v>
      </c>
      <c r="U483" s="113">
        <f t="shared" si="613"/>
        <v>0.00002618254545</v>
      </c>
      <c r="V483" s="3" t="s">
        <v>72</v>
      </c>
      <c r="W483" s="113">
        <f t="shared" si="614"/>
        <v>0.00002618254545</v>
      </c>
      <c r="X483" s="3" t="s">
        <v>72</v>
      </c>
      <c r="Y483" s="113">
        <f t="shared" si="615"/>
        <v>0.00002618254545</v>
      </c>
      <c r="Z483" s="3" t="s">
        <v>72</v>
      </c>
      <c r="AA483" s="113">
        <f t="shared" si="616"/>
        <v>0.00002618254545</v>
      </c>
      <c r="AB483" s="3" t="s">
        <v>72</v>
      </c>
      <c r="AC483" s="113">
        <f t="shared" si="617"/>
        <v>0.00002618254545</v>
      </c>
    </row>
    <row r="484">
      <c r="A484" s="3"/>
      <c r="B484" s="3" t="s">
        <v>74</v>
      </c>
      <c r="C484" s="112">
        <f>$G$1*((G483-G482)/G482)</f>
        <v>0.0003927381818</v>
      </c>
      <c r="D484" s="3" t="s">
        <v>74</v>
      </c>
      <c r="E484" s="113">
        <f t="shared" si="607"/>
        <v>0.00002618254545</v>
      </c>
      <c r="F484" s="3"/>
      <c r="G484" s="3"/>
      <c r="H484" s="3" t="s">
        <v>126</v>
      </c>
      <c r="I484" s="60">
        <f>C480-(sum(C478:C479)*I483)</f>
        <v>-0.0006608674909</v>
      </c>
      <c r="J484" s="3" t="s">
        <v>74</v>
      </c>
      <c r="K484" s="113">
        <f t="shared" si="608"/>
        <v>0.00002618254545</v>
      </c>
      <c r="L484" s="3" t="s">
        <v>74</v>
      </c>
      <c r="M484" s="113">
        <f t="shared" si="609"/>
        <v>0.00002618254545</v>
      </c>
      <c r="N484" s="3" t="s">
        <v>74</v>
      </c>
      <c r="O484" s="113">
        <f t="shared" si="610"/>
        <v>0.00002618254545</v>
      </c>
      <c r="P484" s="3" t="s">
        <v>74</v>
      </c>
      <c r="Q484" s="113">
        <f t="shared" si="611"/>
        <v>0.00002618254545</v>
      </c>
      <c r="R484" s="3" t="s">
        <v>74</v>
      </c>
      <c r="S484" s="113">
        <f t="shared" si="612"/>
        <v>0.00002618254545</v>
      </c>
      <c r="T484" s="3" t="s">
        <v>74</v>
      </c>
      <c r="U484" s="113">
        <f t="shared" si="613"/>
        <v>0.00002618254545</v>
      </c>
      <c r="V484" s="3" t="s">
        <v>74</v>
      </c>
      <c r="W484" s="113">
        <f t="shared" si="614"/>
        <v>0.00002618254545</v>
      </c>
      <c r="X484" s="3" t="s">
        <v>74</v>
      </c>
      <c r="Y484" s="113">
        <f t="shared" si="615"/>
        <v>0.00002618254545</v>
      </c>
      <c r="Z484" s="3" t="s">
        <v>74</v>
      </c>
      <c r="AA484" s="113">
        <f t="shared" si="616"/>
        <v>0.00002618254545</v>
      </c>
      <c r="AB484" s="3" t="s">
        <v>74</v>
      </c>
      <c r="AC484" s="113">
        <f t="shared" si="617"/>
        <v>0.00002618254545</v>
      </c>
    </row>
    <row r="485">
      <c r="A485" s="3"/>
      <c r="B485" s="61" t="s">
        <v>77</v>
      </c>
      <c r="C485" s="115">
        <f>(E480-(E478*I483))-sum(C482:C484)</f>
        <v>0.1734541156</v>
      </c>
      <c r="D485" s="61" t="s">
        <v>77</v>
      </c>
      <c r="E485" s="109">
        <f>E480-(sum(E478*I483))-sum(E482:E484)</f>
        <v>0.1742025164</v>
      </c>
      <c r="F485" s="53" t="s">
        <v>95</v>
      </c>
      <c r="G485" s="80">
        <f>ROUND(G483/G482,0)</f>
        <v>16</v>
      </c>
      <c r="H485" s="3"/>
      <c r="I485" s="3"/>
      <c r="J485" s="61" t="s">
        <v>77</v>
      </c>
      <c r="K485" s="109">
        <f>K477-(K478*$I483)-sum(K482:K484)</f>
        <v>0.1738912489</v>
      </c>
      <c r="L485" s="61" t="s">
        <v>77</v>
      </c>
      <c r="M485" s="109">
        <f>M477-(M478*$I483)-sum(M482:M484)</f>
        <v>0.1738833942</v>
      </c>
      <c r="N485" s="61" t="s">
        <v>77</v>
      </c>
      <c r="O485" s="109">
        <f>O477-(O478*$I483)-sum(O482:O484)</f>
        <v>0.1738755394</v>
      </c>
      <c r="P485" s="61" t="s">
        <v>77</v>
      </c>
      <c r="Q485" s="109">
        <f>Q477-(Q478*$I483)-sum(Q482:Q484)</f>
        <v>0.1738676847</v>
      </c>
      <c r="R485" s="61" t="s">
        <v>77</v>
      </c>
      <c r="S485" s="109">
        <f>S477-(S478*$I483)-sum(S482:S484)</f>
        <v>0.1738598235</v>
      </c>
      <c r="T485" s="61" t="s">
        <v>77</v>
      </c>
      <c r="U485" s="109">
        <f>U477-(U478*$I483)-sum(U482:U484)</f>
        <v>0.1738519687</v>
      </c>
      <c r="V485" s="61" t="s">
        <v>77</v>
      </c>
      <c r="W485" s="109">
        <f>W477-(W478*$I483)-sum(W482:W484)</f>
        <v>0.173844114</v>
      </c>
      <c r="X485" s="61" t="s">
        <v>77</v>
      </c>
      <c r="Y485" s="109">
        <f>Y477-(Y478*$I483)-sum(Y482:Y484)</f>
        <v>0.1738362592</v>
      </c>
      <c r="Z485" s="61" t="s">
        <v>77</v>
      </c>
      <c r="AA485" s="109">
        <f>AA477-(AA478*$I483)-sum(AA482:AA484)</f>
        <v>0.1719033241</v>
      </c>
      <c r="AB485" s="61" t="s">
        <v>77</v>
      </c>
      <c r="AC485" s="109">
        <f>AC477-(AC478*$I483)-sum(AC482:AC484)</f>
        <v>0.174071482</v>
      </c>
    </row>
    <row r="486">
      <c r="A486" s="49">
        <f>I483+A478</f>
        <v>31298</v>
      </c>
      <c r="B486" s="3" t="s">
        <v>80</v>
      </c>
      <c r="C486" s="112">
        <f>$G$1*((G483-G482)/G482)</f>
        <v>0.0003927381818</v>
      </c>
      <c r="D486" s="3" t="s">
        <v>115</v>
      </c>
      <c r="E486" s="112">
        <f>$G$1</f>
        <v>0.00002618254545</v>
      </c>
      <c r="F486" s="3"/>
      <c r="G486" s="3"/>
      <c r="H486" s="3"/>
      <c r="I486" s="3"/>
      <c r="J486" s="3" t="s">
        <v>115</v>
      </c>
      <c r="K486" s="112">
        <f>$G$1</f>
        <v>0.00002618254545</v>
      </c>
      <c r="L486" s="3" t="s">
        <v>115</v>
      </c>
      <c r="M486" s="112">
        <f>$G$1</f>
        <v>0.00002618254545</v>
      </c>
      <c r="N486" s="3" t="s">
        <v>115</v>
      </c>
      <c r="O486" s="112">
        <f>$G$1</f>
        <v>0.00002618254545</v>
      </c>
      <c r="P486" s="3" t="s">
        <v>115</v>
      </c>
      <c r="Q486" s="112">
        <f>$G$1</f>
        <v>0.00002618254545</v>
      </c>
      <c r="R486" s="3" t="s">
        <v>115</v>
      </c>
      <c r="S486" s="112">
        <f>$G$1</f>
        <v>0.00002618254545</v>
      </c>
      <c r="T486" s="3" t="s">
        <v>115</v>
      </c>
      <c r="U486" s="112">
        <f>$G$1</f>
        <v>0.00002618254545</v>
      </c>
      <c r="V486" s="3" t="s">
        <v>115</v>
      </c>
      <c r="W486" s="112">
        <f>$G$1</f>
        <v>0.00002618254545</v>
      </c>
      <c r="X486" s="3" t="s">
        <v>115</v>
      </c>
      <c r="Y486" s="112">
        <f>$G$1</f>
        <v>0.00002618254545</v>
      </c>
      <c r="Z486" s="3" t="s">
        <v>115</v>
      </c>
      <c r="AA486" s="112">
        <f>$G$1</f>
        <v>0.00002618254545</v>
      </c>
      <c r="AB486" s="3" t="s">
        <v>115</v>
      </c>
      <c r="AC486" s="112">
        <f>$G$1</f>
        <v>0.00002618254545</v>
      </c>
    </row>
    <row r="487">
      <c r="A487" s="3"/>
      <c r="B487" s="3" t="s">
        <v>116</v>
      </c>
      <c r="C487" s="116">
        <f>$G$1*10+((128*5E-11)*(G485-1))</f>
        <v>0.0002619214545</v>
      </c>
      <c r="D487" s="3"/>
      <c r="E487" s="3"/>
      <c r="F487" s="3"/>
      <c r="G487" s="3"/>
      <c r="H487" s="3"/>
      <c r="I487" s="3"/>
      <c r="J487" s="3"/>
      <c r="K487" s="3"/>
      <c r="L487" s="3"/>
      <c r="M487" s="3"/>
      <c r="N487" s="3"/>
      <c r="O487" s="3"/>
      <c r="P487" s="3"/>
      <c r="Q487" s="3"/>
      <c r="R487" s="3"/>
      <c r="S487" s="3"/>
      <c r="T487" s="3"/>
      <c r="U487" s="3"/>
      <c r="V487" s="3"/>
      <c r="W487" s="3"/>
      <c r="X487" s="3"/>
      <c r="Y487" s="3"/>
      <c r="Z487" s="3"/>
      <c r="AA487" s="3"/>
      <c r="AB487" s="3"/>
      <c r="AC487" s="3"/>
    </row>
    <row r="488">
      <c r="A488" s="3"/>
      <c r="B488" s="61" t="s">
        <v>77</v>
      </c>
      <c r="C488" s="49">
        <f>C485-(sum(C486:C487))</f>
        <v>0.172799456</v>
      </c>
      <c r="D488" s="61" t="s">
        <v>77</v>
      </c>
      <c r="E488" s="49">
        <f>E485-E486</f>
        <v>0.1741763338</v>
      </c>
      <c r="F488" s="3"/>
      <c r="G488" s="3"/>
      <c r="H488" s="3"/>
      <c r="I488" s="3"/>
      <c r="J488" s="61" t="s">
        <v>77</v>
      </c>
      <c r="K488" s="49">
        <f>K485-K486</f>
        <v>0.1738650664</v>
      </c>
      <c r="L488" s="61" t="s">
        <v>77</v>
      </c>
      <c r="M488" s="49">
        <f>M485-M486</f>
        <v>0.1738572116</v>
      </c>
      <c r="N488" s="61" t="s">
        <v>77</v>
      </c>
      <c r="O488" s="49">
        <f>O485-O486</f>
        <v>0.1738493569</v>
      </c>
      <c r="P488" s="61" t="s">
        <v>77</v>
      </c>
      <c r="Q488" s="49">
        <f>Q485-Q486</f>
        <v>0.1738415021</v>
      </c>
      <c r="R488" s="61" t="s">
        <v>77</v>
      </c>
      <c r="S488" s="49">
        <f>S485-S486</f>
        <v>0.1738336409</v>
      </c>
      <c r="T488" s="61" t="s">
        <v>77</v>
      </c>
      <c r="U488" s="49">
        <f>U485-U486</f>
        <v>0.1738257862</v>
      </c>
      <c r="V488" s="61" t="s">
        <v>77</v>
      </c>
      <c r="W488" s="49">
        <f>W485-W486</f>
        <v>0.1738179314</v>
      </c>
      <c r="X488" s="61" t="s">
        <v>77</v>
      </c>
      <c r="Y488" s="49">
        <f>Y485-Y486</f>
        <v>0.1738100767</v>
      </c>
      <c r="Z488" s="61" t="s">
        <v>77</v>
      </c>
      <c r="AA488" s="49">
        <f>AA485-AA486</f>
        <v>0.1718771415</v>
      </c>
      <c r="AB488" s="61" t="s">
        <v>77</v>
      </c>
      <c r="AC488" s="49">
        <f>AC485-AC486</f>
        <v>0.1740452995</v>
      </c>
    </row>
    <row r="489">
      <c r="A489" s="3"/>
      <c r="B489" s="3"/>
      <c r="C489" s="67"/>
      <c r="D489" s="3"/>
      <c r="E489" s="3"/>
      <c r="F489" s="53"/>
      <c r="G489" s="53"/>
      <c r="H489" s="3"/>
      <c r="I489" s="3"/>
      <c r="J489" s="61" t="s">
        <v>122</v>
      </c>
      <c r="K489" s="3"/>
      <c r="L489" s="61" t="s">
        <v>121</v>
      </c>
      <c r="M489" s="3"/>
      <c r="N489" s="61" t="s">
        <v>112</v>
      </c>
      <c r="O489" s="3"/>
      <c r="P489" s="61" t="s">
        <v>111</v>
      </c>
      <c r="Q489" s="3"/>
      <c r="R489" s="61" t="s">
        <v>110</v>
      </c>
      <c r="S489" s="3"/>
      <c r="T489" s="61" t="s">
        <v>109</v>
      </c>
      <c r="U489" s="3"/>
      <c r="V489" s="61" t="s">
        <v>108</v>
      </c>
      <c r="W489" s="3"/>
      <c r="X489" s="61" t="s">
        <v>107</v>
      </c>
      <c r="Y489" s="3"/>
      <c r="Z489" s="61" t="s">
        <v>105</v>
      </c>
      <c r="AA489" s="3"/>
      <c r="AB489" s="61" t="s">
        <v>84</v>
      </c>
      <c r="AC489" s="3"/>
    </row>
    <row r="490">
      <c r="A490" s="3"/>
      <c r="B490" s="3" t="s">
        <v>69</v>
      </c>
      <c r="C490" s="112">
        <f>0.000041472</f>
        <v>0.000041472</v>
      </c>
      <c r="D490" s="3" t="s">
        <v>69</v>
      </c>
      <c r="E490" s="113">
        <f t="shared" ref="E490:E492" si="618">$G$1</f>
        <v>0.00002618254545</v>
      </c>
      <c r="F490" s="3" t="s">
        <v>92</v>
      </c>
      <c r="G490" s="16">
        <f>ROUND(0.05*G491,0)</f>
        <v>1</v>
      </c>
      <c r="H490" s="3" t="s">
        <v>93</v>
      </c>
      <c r="I490" s="60">
        <f>I482+G482</f>
        <v>185</v>
      </c>
      <c r="J490" s="3" t="s">
        <v>69</v>
      </c>
      <c r="K490" s="113">
        <f t="shared" ref="K490:K492" si="619">$G$1</f>
        <v>0.00002618254545</v>
      </c>
      <c r="L490" s="3" t="s">
        <v>69</v>
      </c>
      <c r="M490" s="113">
        <f t="shared" ref="M490:M492" si="620">$G$1</f>
        <v>0.00002618254545</v>
      </c>
      <c r="N490" s="3" t="s">
        <v>69</v>
      </c>
      <c r="O490" s="113">
        <f t="shared" ref="O490:O492" si="621">$G$1</f>
        <v>0.00002618254545</v>
      </c>
      <c r="P490" s="3" t="s">
        <v>69</v>
      </c>
      <c r="Q490" s="113">
        <f t="shared" ref="Q490:Q492" si="622">$G$1</f>
        <v>0.00002618254545</v>
      </c>
      <c r="R490" s="3" t="s">
        <v>69</v>
      </c>
      <c r="S490" s="113">
        <f t="shared" ref="S490:S492" si="623">$G$1</f>
        <v>0.00002618254545</v>
      </c>
      <c r="T490" s="3" t="s">
        <v>69</v>
      </c>
      <c r="U490" s="113">
        <f t="shared" ref="U490:U492" si="624">$G$1</f>
        <v>0.00002618254545</v>
      </c>
      <c r="V490" s="3" t="s">
        <v>69</v>
      </c>
      <c r="W490" s="113">
        <f t="shared" ref="W490:W492" si="625">$G$1</f>
        <v>0.00002618254545</v>
      </c>
      <c r="X490" s="3" t="s">
        <v>69</v>
      </c>
      <c r="Y490" s="113">
        <f t="shared" ref="Y490:Y492" si="626">$G$1</f>
        <v>0.00002618254545</v>
      </c>
      <c r="Z490" s="3" t="s">
        <v>69</v>
      </c>
      <c r="AA490" s="113">
        <f t="shared" ref="AA490:AA492" si="627">$G$1</f>
        <v>0.00002618254545</v>
      </c>
      <c r="AB490" s="3" t="s">
        <v>69</v>
      </c>
      <c r="AC490" s="113">
        <f t="shared" ref="AC490:AC492" si="628">$G$1</f>
        <v>0.00002618254545</v>
      </c>
    </row>
    <row r="491">
      <c r="A491" s="3"/>
      <c r="B491" s="3" t="s">
        <v>72</v>
      </c>
      <c r="C491" s="112">
        <f>$G$1*((G491-G490)/G490)</f>
        <v>0.0003665556364</v>
      </c>
      <c r="D491" s="3" t="s">
        <v>72</v>
      </c>
      <c r="E491" s="113">
        <f t="shared" si="618"/>
        <v>0.00002618254545</v>
      </c>
      <c r="F491" s="3" t="s">
        <v>73</v>
      </c>
      <c r="G491" s="16">
        <f>200-I490</f>
        <v>15</v>
      </c>
      <c r="H491" s="3" t="s">
        <v>125</v>
      </c>
      <c r="I491" s="125">
        <v>265.0</v>
      </c>
      <c r="J491" s="3" t="s">
        <v>72</v>
      </c>
      <c r="K491" s="113">
        <f t="shared" si="619"/>
        <v>0.00002618254545</v>
      </c>
      <c r="L491" s="3" t="s">
        <v>72</v>
      </c>
      <c r="M491" s="113">
        <f t="shared" si="620"/>
        <v>0.00002618254545</v>
      </c>
      <c r="N491" s="3" t="s">
        <v>72</v>
      </c>
      <c r="O491" s="113">
        <f t="shared" si="621"/>
        <v>0.00002618254545</v>
      </c>
      <c r="P491" s="3" t="s">
        <v>72</v>
      </c>
      <c r="Q491" s="113">
        <f t="shared" si="622"/>
        <v>0.00002618254545</v>
      </c>
      <c r="R491" s="3" t="s">
        <v>72</v>
      </c>
      <c r="S491" s="113">
        <f t="shared" si="623"/>
        <v>0.00002618254545</v>
      </c>
      <c r="T491" s="3" t="s">
        <v>72</v>
      </c>
      <c r="U491" s="113">
        <f t="shared" si="624"/>
        <v>0.00002618254545</v>
      </c>
      <c r="V491" s="3" t="s">
        <v>72</v>
      </c>
      <c r="W491" s="113">
        <f t="shared" si="625"/>
        <v>0.00002618254545</v>
      </c>
      <c r="X491" s="3" t="s">
        <v>72</v>
      </c>
      <c r="Y491" s="113">
        <f t="shared" si="626"/>
        <v>0.00002618254545</v>
      </c>
      <c r="Z491" s="3" t="s">
        <v>72</v>
      </c>
      <c r="AA491" s="113">
        <f t="shared" si="627"/>
        <v>0.00002618254545</v>
      </c>
      <c r="AB491" s="3" t="s">
        <v>72</v>
      </c>
      <c r="AC491" s="113">
        <f t="shared" si="628"/>
        <v>0.00002618254545</v>
      </c>
    </row>
    <row r="492">
      <c r="A492" s="3"/>
      <c r="B492" s="3" t="s">
        <v>74</v>
      </c>
      <c r="C492" s="112">
        <f>$G$1*((G491-G490)/G490)</f>
        <v>0.0003665556364</v>
      </c>
      <c r="D492" s="3" t="s">
        <v>74</v>
      </c>
      <c r="E492" s="113">
        <f t="shared" si="618"/>
        <v>0.00002618254545</v>
      </c>
      <c r="F492" s="3"/>
      <c r="G492" s="3"/>
      <c r="H492" s="3" t="s">
        <v>126</v>
      </c>
      <c r="I492" s="60">
        <f>C488-(sum(C486:C487)*I491)</f>
        <v>-0.0006853476364</v>
      </c>
      <c r="J492" s="3" t="s">
        <v>74</v>
      </c>
      <c r="K492" s="113">
        <f t="shared" si="619"/>
        <v>0.00002618254545</v>
      </c>
      <c r="L492" s="3" t="s">
        <v>74</v>
      </c>
      <c r="M492" s="113">
        <f t="shared" si="620"/>
        <v>0.00002618254545</v>
      </c>
      <c r="N492" s="3" t="s">
        <v>74</v>
      </c>
      <c r="O492" s="113">
        <f t="shared" si="621"/>
        <v>0.00002618254545</v>
      </c>
      <c r="P492" s="3" t="s">
        <v>74</v>
      </c>
      <c r="Q492" s="113">
        <f t="shared" si="622"/>
        <v>0.00002618254545</v>
      </c>
      <c r="R492" s="3" t="s">
        <v>74</v>
      </c>
      <c r="S492" s="113">
        <f t="shared" si="623"/>
        <v>0.00002618254545</v>
      </c>
      <c r="T492" s="3" t="s">
        <v>74</v>
      </c>
      <c r="U492" s="113">
        <f t="shared" si="624"/>
        <v>0.00002618254545</v>
      </c>
      <c r="V492" s="3" t="s">
        <v>74</v>
      </c>
      <c r="W492" s="113">
        <f t="shared" si="625"/>
        <v>0.00002618254545</v>
      </c>
      <c r="X492" s="3" t="s">
        <v>74</v>
      </c>
      <c r="Y492" s="113">
        <f t="shared" si="626"/>
        <v>0.00002618254545</v>
      </c>
      <c r="Z492" s="3" t="s">
        <v>74</v>
      </c>
      <c r="AA492" s="113">
        <f t="shared" si="627"/>
        <v>0.00002618254545</v>
      </c>
      <c r="AB492" s="3" t="s">
        <v>74</v>
      </c>
      <c r="AC492" s="113">
        <f t="shared" si="628"/>
        <v>0.00002618254545</v>
      </c>
    </row>
    <row r="493">
      <c r="A493" s="3"/>
      <c r="B493" s="61" t="s">
        <v>77</v>
      </c>
      <c r="C493" s="115">
        <f>(E488-(E486*I491))-sum(C490:C492)</f>
        <v>0.166463376</v>
      </c>
      <c r="D493" s="61" t="s">
        <v>77</v>
      </c>
      <c r="E493" s="109">
        <f>E488-(sum(E486*I491))-sum(E490:E492)</f>
        <v>0.1671594116</v>
      </c>
      <c r="F493" s="53" t="s">
        <v>95</v>
      </c>
      <c r="G493" s="80">
        <f>ROUND(G491/G490,0)</f>
        <v>15</v>
      </c>
      <c r="H493" s="3"/>
      <c r="I493" s="3"/>
      <c r="J493" s="61" t="s">
        <v>77</v>
      </c>
      <c r="K493" s="109">
        <f>K485-(K486*$I491)-sum(K490:K492)</f>
        <v>0.1668743268</v>
      </c>
      <c r="L493" s="61" t="s">
        <v>77</v>
      </c>
      <c r="M493" s="109">
        <f>M485-(M486*$I491)-sum(M490:M492)</f>
        <v>0.166866472</v>
      </c>
      <c r="N493" s="61" t="s">
        <v>77</v>
      </c>
      <c r="O493" s="109">
        <f>O485-(O486*$I491)-sum(O490:O492)</f>
        <v>0.1668586172</v>
      </c>
      <c r="P493" s="61" t="s">
        <v>77</v>
      </c>
      <c r="Q493" s="109">
        <f>Q485-(Q486*$I491)-sum(Q490:Q492)</f>
        <v>0.1668507625</v>
      </c>
      <c r="R493" s="61" t="s">
        <v>77</v>
      </c>
      <c r="S493" s="109">
        <f>S485-(S486*$I491)-sum(S490:S492)</f>
        <v>0.1668429013</v>
      </c>
      <c r="T493" s="61" t="s">
        <v>77</v>
      </c>
      <c r="U493" s="109">
        <f>U485-(U486*$I491)-sum(U490:U492)</f>
        <v>0.1668350465</v>
      </c>
      <c r="V493" s="61" t="s">
        <v>77</v>
      </c>
      <c r="W493" s="109">
        <f>W485-(W486*$I491)-sum(W490:W492)</f>
        <v>0.1668271918</v>
      </c>
      <c r="X493" s="61" t="s">
        <v>77</v>
      </c>
      <c r="Y493" s="109">
        <f>Y485-(Y486*$I491)-sum(Y490:Y492)</f>
        <v>0.166819337</v>
      </c>
      <c r="Z493" s="61" t="s">
        <v>77</v>
      </c>
      <c r="AA493" s="109">
        <f>AA485-(AA486*$I491)-sum(AA490:AA492)</f>
        <v>0.1648864019</v>
      </c>
      <c r="AB493" s="61" t="s">
        <v>77</v>
      </c>
      <c r="AC493" s="109">
        <f>AC485-(AC486*$I491)-sum(AC490:AC492)</f>
        <v>0.1670545599</v>
      </c>
    </row>
    <row r="494">
      <c r="A494" s="49">
        <f>I491+A486</f>
        <v>31563</v>
      </c>
      <c r="B494" s="3" t="s">
        <v>80</v>
      </c>
      <c r="C494" s="112">
        <f>$G$1*((G491-G490)/G490)</f>
        <v>0.0003665556364</v>
      </c>
      <c r="D494" s="3" t="s">
        <v>115</v>
      </c>
      <c r="E494" s="112">
        <f>$G$1</f>
        <v>0.00002618254545</v>
      </c>
      <c r="F494" s="3"/>
      <c r="G494" s="3"/>
      <c r="H494" s="3"/>
      <c r="I494" s="3"/>
      <c r="J494" s="3" t="s">
        <v>115</v>
      </c>
      <c r="K494" s="112">
        <f>$G$1</f>
        <v>0.00002618254545</v>
      </c>
      <c r="L494" s="3" t="s">
        <v>115</v>
      </c>
      <c r="M494" s="112">
        <f>$G$1</f>
        <v>0.00002618254545</v>
      </c>
      <c r="N494" s="3" t="s">
        <v>115</v>
      </c>
      <c r="O494" s="112">
        <f>$G$1</f>
        <v>0.00002618254545</v>
      </c>
      <c r="P494" s="3" t="s">
        <v>115</v>
      </c>
      <c r="Q494" s="112">
        <f>$G$1</f>
        <v>0.00002618254545</v>
      </c>
      <c r="R494" s="3" t="s">
        <v>115</v>
      </c>
      <c r="S494" s="112">
        <f>$G$1</f>
        <v>0.00002618254545</v>
      </c>
      <c r="T494" s="3" t="s">
        <v>115</v>
      </c>
      <c r="U494" s="112">
        <f>$G$1</f>
        <v>0.00002618254545</v>
      </c>
      <c r="V494" s="3" t="s">
        <v>115</v>
      </c>
      <c r="W494" s="112">
        <f>$G$1</f>
        <v>0.00002618254545</v>
      </c>
      <c r="X494" s="3" t="s">
        <v>115</v>
      </c>
      <c r="Y494" s="112">
        <f>$G$1</f>
        <v>0.00002618254545</v>
      </c>
      <c r="Z494" s="3" t="s">
        <v>115</v>
      </c>
      <c r="AA494" s="112">
        <f>$G$1</f>
        <v>0.00002618254545</v>
      </c>
      <c r="AB494" s="3" t="s">
        <v>115</v>
      </c>
      <c r="AC494" s="112">
        <f>$G$1</f>
        <v>0.00002618254545</v>
      </c>
    </row>
    <row r="495">
      <c r="A495" s="3"/>
      <c r="B495" s="3" t="s">
        <v>116</v>
      </c>
      <c r="C495" s="116">
        <f>$G$1*10+((128*5E-11)*(G493-1))</f>
        <v>0.0002619150545</v>
      </c>
      <c r="D495" s="3"/>
      <c r="E495" s="3"/>
      <c r="F495" s="3"/>
      <c r="G495" s="3"/>
      <c r="H495" s="3"/>
      <c r="I495" s="3"/>
      <c r="J495" s="3"/>
      <c r="K495" s="3"/>
      <c r="L495" s="3"/>
      <c r="M495" s="3"/>
      <c r="N495" s="3"/>
      <c r="O495" s="3"/>
      <c r="P495" s="3"/>
      <c r="Q495" s="3"/>
      <c r="R495" s="3"/>
      <c r="S495" s="3"/>
      <c r="T495" s="3"/>
      <c r="U495" s="3"/>
      <c r="V495" s="3"/>
      <c r="W495" s="3"/>
      <c r="X495" s="3"/>
      <c r="Y495" s="3"/>
      <c r="Z495" s="3"/>
      <c r="AA495" s="3"/>
      <c r="AB495" s="3"/>
      <c r="AC495" s="3"/>
    </row>
    <row r="496">
      <c r="A496" s="3"/>
      <c r="B496" s="61" t="s">
        <v>77</v>
      </c>
      <c r="C496" s="49">
        <f>C493-(sum(C494:C495))</f>
        <v>0.1658349053</v>
      </c>
      <c r="D496" s="61" t="s">
        <v>77</v>
      </c>
      <c r="E496" s="49">
        <f>E493-E494</f>
        <v>0.1671332291</v>
      </c>
      <c r="F496" s="3"/>
      <c r="G496" s="3"/>
      <c r="H496" s="3"/>
      <c r="I496" s="3"/>
      <c r="J496" s="61" t="s">
        <v>77</v>
      </c>
      <c r="K496" s="49">
        <f>K493-K494</f>
        <v>0.1668481442</v>
      </c>
      <c r="L496" s="61" t="s">
        <v>77</v>
      </c>
      <c r="M496" s="49">
        <f>M493-M494</f>
        <v>0.1668402895</v>
      </c>
      <c r="N496" s="61" t="s">
        <v>77</v>
      </c>
      <c r="O496" s="49">
        <f>O493-O494</f>
        <v>0.1668324347</v>
      </c>
      <c r="P496" s="61" t="s">
        <v>77</v>
      </c>
      <c r="Q496" s="49">
        <f>Q493-Q494</f>
        <v>0.1668245799</v>
      </c>
      <c r="R496" s="61" t="s">
        <v>77</v>
      </c>
      <c r="S496" s="49">
        <f>S493-S494</f>
        <v>0.1668167188</v>
      </c>
      <c r="T496" s="61" t="s">
        <v>77</v>
      </c>
      <c r="U496" s="49">
        <f>U493-U494</f>
        <v>0.166808864</v>
      </c>
      <c r="V496" s="61" t="s">
        <v>77</v>
      </c>
      <c r="W496" s="49">
        <f>W493-W494</f>
        <v>0.1668010092</v>
      </c>
      <c r="X496" s="61" t="s">
        <v>77</v>
      </c>
      <c r="Y496" s="49">
        <f>Y493-Y494</f>
        <v>0.1667931545</v>
      </c>
      <c r="Z496" s="61" t="s">
        <v>77</v>
      </c>
      <c r="AA496" s="49">
        <f>AA493-AA494</f>
        <v>0.1648602193</v>
      </c>
      <c r="AB496" s="61" t="s">
        <v>77</v>
      </c>
      <c r="AC496" s="49">
        <f>AC493-AC494</f>
        <v>0.1670283773</v>
      </c>
    </row>
    <row r="497">
      <c r="A497" s="3"/>
      <c r="B497" s="3"/>
      <c r="C497" s="67"/>
      <c r="D497" s="3"/>
      <c r="E497" s="3"/>
      <c r="F497" s="53"/>
      <c r="G497" s="53"/>
      <c r="H497" s="3"/>
      <c r="I497" s="3"/>
      <c r="J497" s="61" t="s">
        <v>122</v>
      </c>
      <c r="K497" s="3"/>
      <c r="L497" s="61" t="s">
        <v>121</v>
      </c>
      <c r="M497" s="3"/>
      <c r="N497" s="61" t="s">
        <v>112</v>
      </c>
      <c r="O497" s="3"/>
      <c r="P497" s="61" t="s">
        <v>111</v>
      </c>
      <c r="Q497" s="3"/>
      <c r="R497" s="61" t="s">
        <v>110</v>
      </c>
      <c r="S497" s="3"/>
      <c r="T497" s="61" t="s">
        <v>109</v>
      </c>
      <c r="U497" s="3"/>
      <c r="V497" s="61" t="s">
        <v>108</v>
      </c>
      <c r="W497" s="3"/>
      <c r="X497" s="61" t="s">
        <v>107</v>
      </c>
      <c r="Y497" s="3"/>
      <c r="Z497" s="61" t="s">
        <v>105</v>
      </c>
      <c r="AA497" s="3"/>
      <c r="AB497" s="61" t="s">
        <v>84</v>
      </c>
      <c r="AC497" s="3"/>
    </row>
    <row r="498">
      <c r="A498" s="3"/>
      <c r="B498" s="3" t="s">
        <v>69</v>
      </c>
      <c r="C498" s="112">
        <f>0.000041472</f>
        <v>0.000041472</v>
      </c>
      <c r="D498" s="3" t="s">
        <v>69</v>
      </c>
      <c r="E498" s="113">
        <f t="shared" ref="E498:E500" si="629">$G$1</f>
        <v>0.00002618254545</v>
      </c>
      <c r="F498" s="3" t="s">
        <v>92</v>
      </c>
      <c r="G498" s="16">
        <f>ROUND(0.05*G499,0)</f>
        <v>1</v>
      </c>
      <c r="H498" s="3" t="s">
        <v>93</v>
      </c>
      <c r="I498" s="60">
        <f>I490+G490</f>
        <v>186</v>
      </c>
      <c r="J498" s="3" t="s">
        <v>69</v>
      </c>
      <c r="K498" s="113">
        <f t="shared" ref="K498:K500" si="630">$G$1</f>
        <v>0.00002618254545</v>
      </c>
      <c r="L498" s="3" t="s">
        <v>69</v>
      </c>
      <c r="M498" s="113">
        <f t="shared" ref="M498:M500" si="631">$G$1</f>
        <v>0.00002618254545</v>
      </c>
      <c r="N498" s="3" t="s">
        <v>69</v>
      </c>
      <c r="O498" s="113">
        <f t="shared" ref="O498:O500" si="632">$G$1</f>
        <v>0.00002618254545</v>
      </c>
      <c r="P498" s="3" t="s">
        <v>69</v>
      </c>
      <c r="Q498" s="113">
        <f t="shared" ref="Q498:Q500" si="633">$G$1</f>
        <v>0.00002618254545</v>
      </c>
      <c r="R498" s="3" t="s">
        <v>69</v>
      </c>
      <c r="S498" s="113">
        <f t="shared" ref="S498:S500" si="634">$G$1</f>
        <v>0.00002618254545</v>
      </c>
      <c r="T498" s="3" t="s">
        <v>69</v>
      </c>
      <c r="U498" s="113">
        <f t="shared" ref="U498:U500" si="635">$G$1</f>
        <v>0.00002618254545</v>
      </c>
      <c r="V498" s="3" t="s">
        <v>69</v>
      </c>
      <c r="W498" s="113">
        <f t="shared" ref="W498:W500" si="636">$G$1</f>
        <v>0.00002618254545</v>
      </c>
      <c r="X498" s="3" t="s">
        <v>69</v>
      </c>
      <c r="Y498" s="113">
        <f t="shared" ref="Y498:Y500" si="637">$G$1</f>
        <v>0.00002618254545</v>
      </c>
      <c r="Z498" s="3" t="s">
        <v>69</v>
      </c>
      <c r="AA498" s="113">
        <f t="shared" ref="AA498:AA500" si="638">$G$1</f>
        <v>0.00002618254545</v>
      </c>
      <c r="AB498" s="3" t="s">
        <v>69</v>
      </c>
      <c r="AC498" s="113">
        <f t="shared" ref="AC498:AC500" si="639">$G$1</f>
        <v>0.00002618254545</v>
      </c>
    </row>
    <row r="499">
      <c r="A499" s="3"/>
      <c r="B499" s="3" t="s">
        <v>72</v>
      </c>
      <c r="C499" s="112">
        <f>$G$1*((G499-G498)/G498)</f>
        <v>0.0003403730909</v>
      </c>
      <c r="D499" s="3" t="s">
        <v>72</v>
      </c>
      <c r="E499" s="113">
        <f t="shared" si="629"/>
        <v>0.00002618254545</v>
      </c>
      <c r="F499" s="3" t="s">
        <v>73</v>
      </c>
      <c r="G499" s="16">
        <f>200-I498</f>
        <v>14</v>
      </c>
      <c r="H499" s="3" t="s">
        <v>125</v>
      </c>
      <c r="I499" s="125">
        <v>265.0</v>
      </c>
      <c r="J499" s="3" t="s">
        <v>72</v>
      </c>
      <c r="K499" s="113">
        <f t="shared" si="630"/>
        <v>0.00002618254545</v>
      </c>
      <c r="L499" s="3" t="s">
        <v>72</v>
      </c>
      <c r="M499" s="113">
        <f t="shared" si="631"/>
        <v>0.00002618254545</v>
      </c>
      <c r="N499" s="3" t="s">
        <v>72</v>
      </c>
      <c r="O499" s="113">
        <f t="shared" si="632"/>
        <v>0.00002618254545</v>
      </c>
      <c r="P499" s="3" t="s">
        <v>72</v>
      </c>
      <c r="Q499" s="113">
        <f t="shared" si="633"/>
        <v>0.00002618254545</v>
      </c>
      <c r="R499" s="3" t="s">
        <v>72</v>
      </c>
      <c r="S499" s="113">
        <f t="shared" si="634"/>
        <v>0.00002618254545</v>
      </c>
      <c r="T499" s="3" t="s">
        <v>72</v>
      </c>
      <c r="U499" s="113">
        <f t="shared" si="635"/>
        <v>0.00002618254545</v>
      </c>
      <c r="V499" s="3" t="s">
        <v>72</v>
      </c>
      <c r="W499" s="113">
        <f t="shared" si="636"/>
        <v>0.00002618254545</v>
      </c>
      <c r="X499" s="3" t="s">
        <v>72</v>
      </c>
      <c r="Y499" s="113">
        <f t="shared" si="637"/>
        <v>0.00002618254545</v>
      </c>
      <c r="Z499" s="3" t="s">
        <v>72</v>
      </c>
      <c r="AA499" s="113">
        <f t="shared" si="638"/>
        <v>0.00002618254545</v>
      </c>
      <c r="AB499" s="3" t="s">
        <v>72</v>
      </c>
      <c r="AC499" s="113">
        <f t="shared" si="639"/>
        <v>0.00002618254545</v>
      </c>
    </row>
    <row r="500">
      <c r="A500" s="3"/>
      <c r="B500" s="3" t="s">
        <v>74</v>
      </c>
      <c r="C500" s="112">
        <f>$G$1*((G499-G498)/G498)</f>
        <v>0.0003403730909</v>
      </c>
      <c r="D500" s="3" t="s">
        <v>74</v>
      </c>
      <c r="E500" s="113">
        <f t="shared" si="629"/>
        <v>0.00002618254545</v>
      </c>
      <c r="F500" s="3"/>
      <c r="G500" s="3"/>
      <c r="H500" s="3" t="s">
        <v>126</v>
      </c>
      <c r="I500" s="60">
        <f>C496-(sum(C494:C495)*I499)</f>
        <v>-0.0007098277818</v>
      </c>
      <c r="J500" s="3" t="s">
        <v>74</v>
      </c>
      <c r="K500" s="113">
        <f t="shared" si="630"/>
        <v>0.00002618254545</v>
      </c>
      <c r="L500" s="3" t="s">
        <v>74</v>
      </c>
      <c r="M500" s="113">
        <f t="shared" si="631"/>
        <v>0.00002618254545</v>
      </c>
      <c r="N500" s="3" t="s">
        <v>74</v>
      </c>
      <c r="O500" s="113">
        <f t="shared" si="632"/>
        <v>0.00002618254545</v>
      </c>
      <c r="P500" s="3" t="s">
        <v>74</v>
      </c>
      <c r="Q500" s="113">
        <f t="shared" si="633"/>
        <v>0.00002618254545</v>
      </c>
      <c r="R500" s="3" t="s">
        <v>74</v>
      </c>
      <c r="S500" s="113">
        <f t="shared" si="634"/>
        <v>0.00002618254545</v>
      </c>
      <c r="T500" s="3" t="s">
        <v>74</v>
      </c>
      <c r="U500" s="113">
        <f t="shared" si="635"/>
        <v>0.00002618254545</v>
      </c>
      <c r="V500" s="3" t="s">
        <v>74</v>
      </c>
      <c r="W500" s="113">
        <f t="shared" si="636"/>
        <v>0.00002618254545</v>
      </c>
      <c r="X500" s="3" t="s">
        <v>74</v>
      </c>
      <c r="Y500" s="113">
        <f t="shared" si="637"/>
        <v>0.00002618254545</v>
      </c>
      <c r="Z500" s="3" t="s">
        <v>74</v>
      </c>
      <c r="AA500" s="113">
        <f t="shared" si="638"/>
        <v>0.00002618254545</v>
      </c>
      <c r="AB500" s="3" t="s">
        <v>74</v>
      </c>
      <c r="AC500" s="113">
        <f t="shared" si="639"/>
        <v>0.00002618254545</v>
      </c>
    </row>
    <row r="501">
      <c r="A501" s="3"/>
      <c r="B501" s="61" t="s">
        <v>77</v>
      </c>
      <c r="C501" s="115">
        <f>(E496-(E494*I499))-sum(C498:C500)</f>
        <v>0.1594726364</v>
      </c>
      <c r="D501" s="61" t="s">
        <v>77</v>
      </c>
      <c r="E501" s="109">
        <f>E496-(sum(E494*I499))-sum(E498:E500)</f>
        <v>0.1601163069</v>
      </c>
      <c r="F501" s="53" t="s">
        <v>95</v>
      </c>
      <c r="G501" s="80">
        <f>ROUND(G499/G498,0)</f>
        <v>14</v>
      </c>
      <c r="H501" s="3"/>
      <c r="I501" s="3"/>
      <c r="J501" s="61" t="s">
        <v>77</v>
      </c>
      <c r="K501" s="109">
        <f>K493-(K494*$I499)-sum(K498:K500)</f>
        <v>0.1598574046</v>
      </c>
      <c r="L501" s="61" t="s">
        <v>77</v>
      </c>
      <c r="M501" s="109">
        <f>M493-(M494*$I499)-sum(M498:M500)</f>
        <v>0.1598495498</v>
      </c>
      <c r="N501" s="61" t="s">
        <v>77</v>
      </c>
      <c r="O501" s="109">
        <f>O493-(O494*$I499)-sum(O498:O500)</f>
        <v>0.1598416951</v>
      </c>
      <c r="P501" s="61" t="s">
        <v>77</v>
      </c>
      <c r="Q501" s="109">
        <f>Q493-(Q494*$I499)-sum(Q498:Q500)</f>
        <v>0.1598338403</v>
      </c>
      <c r="R501" s="61" t="s">
        <v>77</v>
      </c>
      <c r="S501" s="109">
        <f>S493-(S494*$I499)-sum(S498:S500)</f>
        <v>0.1598259791</v>
      </c>
      <c r="T501" s="61" t="s">
        <v>77</v>
      </c>
      <c r="U501" s="109">
        <f>U493-(U494*$I499)-sum(U498:U500)</f>
        <v>0.1598181244</v>
      </c>
      <c r="V501" s="61" t="s">
        <v>77</v>
      </c>
      <c r="W501" s="109">
        <f>W493-(W494*$I499)-sum(W498:W500)</f>
        <v>0.1598102696</v>
      </c>
      <c r="X501" s="61" t="s">
        <v>77</v>
      </c>
      <c r="Y501" s="109">
        <f>Y493-(Y494*$I499)-sum(Y498:Y500)</f>
        <v>0.1598024148</v>
      </c>
      <c r="Z501" s="61" t="s">
        <v>77</v>
      </c>
      <c r="AA501" s="109">
        <f>AA493-(AA494*$I499)-sum(AA498:AA500)</f>
        <v>0.1578694797</v>
      </c>
      <c r="AB501" s="61" t="s">
        <v>77</v>
      </c>
      <c r="AC501" s="109">
        <f>AC493-(AC494*$I499)-sum(AC498:AC500)</f>
        <v>0.1600376377</v>
      </c>
    </row>
    <row r="502">
      <c r="A502" s="49">
        <f>I499+A494</f>
        <v>31828</v>
      </c>
      <c r="B502" s="3" t="s">
        <v>80</v>
      </c>
      <c r="C502" s="112">
        <f>$G$1*((G499-G498)/G498)</f>
        <v>0.0003403730909</v>
      </c>
      <c r="D502" s="3" t="s">
        <v>115</v>
      </c>
      <c r="E502" s="112">
        <f>$G$1</f>
        <v>0.00002618254545</v>
      </c>
      <c r="F502" s="3"/>
      <c r="G502" s="3"/>
      <c r="H502" s="3"/>
      <c r="I502" s="3"/>
      <c r="J502" s="3" t="s">
        <v>115</v>
      </c>
      <c r="K502" s="112">
        <f>$G$1</f>
        <v>0.00002618254545</v>
      </c>
      <c r="L502" s="3" t="s">
        <v>115</v>
      </c>
      <c r="M502" s="112">
        <f>$G$1</f>
        <v>0.00002618254545</v>
      </c>
      <c r="N502" s="3" t="s">
        <v>115</v>
      </c>
      <c r="O502" s="112">
        <f>$G$1</f>
        <v>0.00002618254545</v>
      </c>
      <c r="P502" s="3" t="s">
        <v>115</v>
      </c>
      <c r="Q502" s="112">
        <f>$G$1</f>
        <v>0.00002618254545</v>
      </c>
      <c r="R502" s="3" t="s">
        <v>115</v>
      </c>
      <c r="S502" s="112">
        <f>$G$1</f>
        <v>0.00002618254545</v>
      </c>
      <c r="T502" s="3" t="s">
        <v>115</v>
      </c>
      <c r="U502" s="112">
        <f>$G$1</f>
        <v>0.00002618254545</v>
      </c>
      <c r="V502" s="3" t="s">
        <v>115</v>
      </c>
      <c r="W502" s="112">
        <f>$G$1</f>
        <v>0.00002618254545</v>
      </c>
      <c r="X502" s="3" t="s">
        <v>115</v>
      </c>
      <c r="Y502" s="112">
        <f>$G$1</f>
        <v>0.00002618254545</v>
      </c>
      <c r="Z502" s="3" t="s">
        <v>115</v>
      </c>
      <c r="AA502" s="112">
        <f>$G$1</f>
        <v>0.00002618254545</v>
      </c>
      <c r="AB502" s="3" t="s">
        <v>115</v>
      </c>
      <c r="AC502" s="112">
        <f>$G$1</f>
        <v>0.00002618254545</v>
      </c>
    </row>
    <row r="503">
      <c r="A503" s="3"/>
      <c r="B503" s="3" t="s">
        <v>116</v>
      </c>
      <c r="C503" s="116">
        <f>$G$1*10+((128*5E-11)*(G501-1))</f>
        <v>0.0002619086545</v>
      </c>
      <c r="D503" s="3"/>
      <c r="E503" s="3"/>
      <c r="F503" s="3"/>
      <c r="G503" s="3"/>
      <c r="H503" s="3"/>
      <c r="I503" s="3"/>
      <c r="J503" s="3"/>
      <c r="K503" s="3"/>
      <c r="L503" s="3"/>
      <c r="M503" s="3"/>
      <c r="N503" s="3"/>
      <c r="O503" s="3"/>
      <c r="P503" s="3"/>
      <c r="Q503" s="3"/>
      <c r="R503" s="3"/>
      <c r="S503" s="3"/>
      <c r="T503" s="3"/>
      <c r="U503" s="3"/>
      <c r="V503" s="3"/>
      <c r="W503" s="3"/>
      <c r="X503" s="3"/>
      <c r="Y503" s="3"/>
      <c r="Z503" s="3"/>
      <c r="AA503" s="3"/>
      <c r="AB503" s="3"/>
      <c r="AC503" s="3"/>
    </row>
    <row r="504">
      <c r="A504" s="3"/>
      <c r="B504" s="61" t="s">
        <v>77</v>
      </c>
      <c r="C504" s="49">
        <f>C501-(sum(C502:C503))</f>
        <v>0.1588703546</v>
      </c>
      <c r="D504" s="61" t="s">
        <v>77</v>
      </c>
      <c r="E504" s="49">
        <f>E501-E502</f>
        <v>0.1600901244</v>
      </c>
      <c r="F504" s="3"/>
      <c r="G504" s="3"/>
      <c r="H504" s="3"/>
      <c r="I504" s="3"/>
      <c r="J504" s="61" t="s">
        <v>77</v>
      </c>
      <c r="K504" s="49">
        <f>K501-K502</f>
        <v>0.159831222</v>
      </c>
      <c r="L504" s="61" t="s">
        <v>77</v>
      </c>
      <c r="M504" s="49">
        <f>M501-M502</f>
        <v>0.1598233673</v>
      </c>
      <c r="N504" s="61" t="s">
        <v>77</v>
      </c>
      <c r="O504" s="49">
        <f>O501-O502</f>
        <v>0.1598155125</v>
      </c>
      <c r="P504" s="61" t="s">
        <v>77</v>
      </c>
      <c r="Q504" s="49">
        <f>Q501-Q502</f>
        <v>0.1598076577</v>
      </c>
      <c r="R504" s="61" t="s">
        <v>77</v>
      </c>
      <c r="S504" s="49">
        <f>S501-S502</f>
        <v>0.1597997966</v>
      </c>
      <c r="T504" s="61" t="s">
        <v>77</v>
      </c>
      <c r="U504" s="49">
        <f>U501-U502</f>
        <v>0.1597919418</v>
      </c>
      <c r="V504" s="61" t="s">
        <v>77</v>
      </c>
      <c r="W504" s="49">
        <f>W501-W502</f>
        <v>0.1597840871</v>
      </c>
      <c r="X504" s="61" t="s">
        <v>77</v>
      </c>
      <c r="Y504" s="49">
        <f>Y501-Y502</f>
        <v>0.1597762323</v>
      </c>
      <c r="Z504" s="61" t="s">
        <v>77</v>
      </c>
      <c r="AA504" s="49">
        <f>AA501-AA502</f>
        <v>0.1578432972</v>
      </c>
      <c r="AB504" s="61" t="s">
        <v>77</v>
      </c>
      <c r="AC504" s="49">
        <f>AC501-AC502</f>
        <v>0.1600114551</v>
      </c>
    </row>
    <row r="505">
      <c r="A505" s="3"/>
      <c r="B505" s="3"/>
      <c r="C505" s="67"/>
      <c r="D505" s="3"/>
      <c r="E505" s="3"/>
      <c r="F505" s="53"/>
      <c r="G505" s="53"/>
      <c r="H505" s="3"/>
      <c r="I505" s="3"/>
      <c r="J505" s="61" t="s">
        <v>122</v>
      </c>
      <c r="K505" s="3"/>
      <c r="L505" s="61" t="s">
        <v>121</v>
      </c>
      <c r="M505" s="3"/>
      <c r="N505" s="61" t="s">
        <v>112</v>
      </c>
      <c r="O505" s="3"/>
      <c r="P505" s="61" t="s">
        <v>111</v>
      </c>
      <c r="Q505" s="3"/>
      <c r="R505" s="61" t="s">
        <v>110</v>
      </c>
      <c r="S505" s="3"/>
      <c r="T505" s="61" t="s">
        <v>109</v>
      </c>
      <c r="U505" s="3"/>
      <c r="V505" s="61" t="s">
        <v>108</v>
      </c>
      <c r="W505" s="3"/>
      <c r="X505" s="61" t="s">
        <v>107</v>
      </c>
      <c r="Y505" s="3"/>
      <c r="Z505" s="61" t="s">
        <v>105</v>
      </c>
      <c r="AA505" s="3"/>
      <c r="AB505" s="61" t="s">
        <v>84</v>
      </c>
      <c r="AC505" s="3"/>
    </row>
    <row r="506">
      <c r="A506" s="3"/>
      <c r="B506" s="3" t="s">
        <v>69</v>
      </c>
      <c r="C506" s="112">
        <f>0.000041472</f>
        <v>0.000041472</v>
      </c>
      <c r="D506" s="3" t="s">
        <v>69</v>
      </c>
      <c r="E506" s="113">
        <f t="shared" ref="E506:E508" si="640">$G$1</f>
        <v>0.00002618254545</v>
      </c>
      <c r="F506" s="3" t="s">
        <v>92</v>
      </c>
      <c r="G506" s="16">
        <f>ROUND(0.05*G507,0)</f>
        <v>1</v>
      </c>
      <c r="H506" s="3" t="s">
        <v>93</v>
      </c>
      <c r="I506" s="60">
        <f>I498+G498</f>
        <v>187</v>
      </c>
      <c r="J506" s="3" t="s">
        <v>69</v>
      </c>
      <c r="K506" s="113">
        <f t="shared" ref="K506:K508" si="641">$G$1</f>
        <v>0.00002618254545</v>
      </c>
      <c r="L506" s="3" t="s">
        <v>69</v>
      </c>
      <c r="M506" s="113">
        <f t="shared" ref="M506:M508" si="642">$G$1</f>
        <v>0.00002618254545</v>
      </c>
      <c r="N506" s="3" t="s">
        <v>69</v>
      </c>
      <c r="O506" s="113">
        <f t="shared" ref="O506:O508" si="643">$G$1</f>
        <v>0.00002618254545</v>
      </c>
      <c r="P506" s="3" t="s">
        <v>69</v>
      </c>
      <c r="Q506" s="113">
        <f t="shared" ref="Q506:Q508" si="644">$G$1</f>
        <v>0.00002618254545</v>
      </c>
      <c r="R506" s="3" t="s">
        <v>69</v>
      </c>
      <c r="S506" s="113">
        <f t="shared" ref="S506:S508" si="645">$G$1</f>
        <v>0.00002618254545</v>
      </c>
      <c r="T506" s="3" t="s">
        <v>69</v>
      </c>
      <c r="U506" s="113">
        <f t="shared" ref="U506:U508" si="646">$G$1</f>
        <v>0.00002618254545</v>
      </c>
      <c r="V506" s="3" t="s">
        <v>69</v>
      </c>
      <c r="W506" s="113">
        <f t="shared" ref="W506:W508" si="647">$G$1</f>
        <v>0.00002618254545</v>
      </c>
      <c r="X506" s="3" t="s">
        <v>69</v>
      </c>
      <c r="Y506" s="113">
        <f t="shared" ref="Y506:Y508" si="648">$G$1</f>
        <v>0.00002618254545</v>
      </c>
      <c r="Z506" s="3" t="s">
        <v>69</v>
      </c>
      <c r="AA506" s="113">
        <f t="shared" ref="AA506:AA508" si="649">$G$1</f>
        <v>0.00002618254545</v>
      </c>
      <c r="AB506" s="3" t="s">
        <v>69</v>
      </c>
      <c r="AC506" s="113">
        <f t="shared" ref="AC506:AC508" si="650">$G$1</f>
        <v>0.00002618254545</v>
      </c>
    </row>
    <row r="507">
      <c r="A507" s="3"/>
      <c r="B507" s="3" t="s">
        <v>72</v>
      </c>
      <c r="C507" s="112">
        <f>$G$1*((G507-G506)/G506)</f>
        <v>0.0003141905455</v>
      </c>
      <c r="D507" s="3" t="s">
        <v>72</v>
      </c>
      <c r="E507" s="113">
        <f t="shared" si="640"/>
        <v>0.00002618254545</v>
      </c>
      <c r="F507" s="3" t="s">
        <v>73</v>
      </c>
      <c r="G507" s="16">
        <f>200-I506</f>
        <v>13</v>
      </c>
      <c r="H507" s="3" t="s">
        <v>125</v>
      </c>
      <c r="I507" s="125">
        <v>265.0</v>
      </c>
      <c r="J507" s="3" t="s">
        <v>72</v>
      </c>
      <c r="K507" s="113">
        <f t="shared" si="641"/>
        <v>0.00002618254545</v>
      </c>
      <c r="L507" s="3" t="s">
        <v>72</v>
      </c>
      <c r="M507" s="113">
        <f t="shared" si="642"/>
        <v>0.00002618254545</v>
      </c>
      <c r="N507" s="3" t="s">
        <v>72</v>
      </c>
      <c r="O507" s="113">
        <f t="shared" si="643"/>
        <v>0.00002618254545</v>
      </c>
      <c r="P507" s="3" t="s">
        <v>72</v>
      </c>
      <c r="Q507" s="113">
        <f t="shared" si="644"/>
        <v>0.00002618254545</v>
      </c>
      <c r="R507" s="3" t="s">
        <v>72</v>
      </c>
      <c r="S507" s="113">
        <f t="shared" si="645"/>
        <v>0.00002618254545</v>
      </c>
      <c r="T507" s="3" t="s">
        <v>72</v>
      </c>
      <c r="U507" s="113">
        <f t="shared" si="646"/>
        <v>0.00002618254545</v>
      </c>
      <c r="V507" s="3" t="s">
        <v>72</v>
      </c>
      <c r="W507" s="113">
        <f t="shared" si="647"/>
        <v>0.00002618254545</v>
      </c>
      <c r="X507" s="3" t="s">
        <v>72</v>
      </c>
      <c r="Y507" s="113">
        <f t="shared" si="648"/>
        <v>0.00002618254545</v>
      </c>
      <c r="Z507" s="3" t="s">
        <v>72</v>
      </c>
      <c r="AA507" s="113">
        <f t="shared" si="649"/>
        <v>0.00002618254545</v>
      </c>
      <c r="AB507" s="3" t="s">
        <v>72</v>
      </c>
      <c r="AC507" s="113">
        <f t="shared" si="650"/>
        <v>0.00002618254545</v>
      </c>
    </row>
    <row r="508">
      <c r="A508" s="3"/>
      <c r="B508" s="3" t="s">
        <v>74</v>
      </c>
      <c r="C508" s="112">
        <f>$G$1*((G507-G506)/G506)</f>
        <v>0.0003141905455</v>
      </c>
      <c r="D508" s="3" t="s">
        <v>74</v>
      </c>
      <c r="E508" s="113">
        <f t="shared" si="640"/>
        <v>0.00002618254545</v>
      </c>
      <c r="F508" s="3"/>
      <c r="G508" s="3"/>
      <c r="H508" s="3" t="s">
        <v>126</v>
      </c>
      <c r="I508" s="60">
        <f>C504-(sum(C502:C503)*I507)</f>
        <v>-0.0007343079273</v>
      </c>
      <c r="J508" s="3" t="s">
        <v>74</v>
      </c>
      <c r="K508" s="113">
        <f t="shared" si="641"/>
        <v>0.00002618254545</v>
      </c>
      <c r="L508" s="3" t="s">
        <v>74</v>
      </c>
      <c r="M508" s="113">
        <f t="shared" si="642"/>
        <v>0.00002618254545</v>
      </c>
      <c r="N508" s="3" t="s">
        <v>74</v>
      </c>
      <c r="O508" s="113">
        <f t="shared" si="643"/>
        <v>0.00002618254545</v>
      </c>
      <c r="P508" s="3" t="s">
        <v>74</v>
      </c>
      <c r="Q508" s="113">
        <f t="shared" si="644"/>
        <v>0.00002618254545</v>
      </c>
      <c r="R508" s="3" t="s">
        <v>74</v>
      </c>
      <c r="S508" s="113">
        <f t="shared" si="645"/>
        <v>0.00002618254545</v>
      </c>
      <c r="T508" s="3" t="s">
        <v>74</v>
      </c>
      <c r="U508" s="113">
        <f t="shared" si="646"/>
        <v>0.00002618254545</v>
      </c>
      <c r="V508" s="3" t="s">
        <v>74</v>
      </c>
      <c r="W508" s="113">
        <f t="shared" si="647"/>
        <v>0.00002618254545</v>
      </c>
      <c r="X508" s="3" t="s">
        <v>74</v>
      </c>
      <c r="Y508" s="113">
        <f t="shared" si="648"/>
        <v>0.00002618254545</v>
      </c>
      <c r="Z508" s="3" t="s">
        <v>74</v>
      </c>
      <c r="AA508" s="113">
        <f t="shared" si="649"/>
        <v>0.00002618254545</v>
      </c>
      <c r="AB508" s="3" t="s">
        <v>74</v>
      </c>
      <c r="AC508" s="113">
        <f t="shared" si="650"/>
        <v>0.00002618254545</v>
      </c>
    </row>
    <row r="509">
      <c r="A509" s="3"/>
      <c r="B509" s="61" t="s">
        <v>77</v>
      </c>
      <c r="C509" s="115">
        <f>(E504-(E502*I507))-sum(C506:C508)</f>
        <v>0.1524818967</v>
      </c>
      <c r="D509" s="61" t="s">
        <v>77</v>
      </c>
      <c r="E509" s="109">
        <f>E504-(sum(E502*I507))-sum(E506:E508)</f>
        <v>0.1530732022</v>
      </c>
      <c r="F509" s="53" t="s">
        <v>95</v>
      </c>
      <c r="G509" s="80">
        <f>ROUND(G507/G506,0)</f>
        <v>13</v>
      </c>
      <c r="H509" s="3"/>
      <c r="I509" s="3"/>
      <c r="J509" s="61" t="s">
        <v>77</v>
      </c>
      <c r="K509" s="109">
        <f>K501-(K502*$I507)-sum(K506:K508)</f>
        <v>0.1528404824</v>
      </c>
      <c r="L509" s="61" t="s">
        <v>77</v>
      </c>
      <c r="M509" s="109">
        <f>M501-(M502*$I507)-sum(M506:M508)</f>
        <v>0.1528326276</v>
      </c>
      <c r="N509" s="61" t="s">
        <v>77</v>
      </c>
      <c r="O509" s="109">
        <f>O501-(O502*$I507)-sum(O506:O508)</f>
        <v>0.1528247729</v>
      </c>
      <c r="P509" s="61" t="s">
        <v>77</v>
      </c>
      <c r="Q509" s="109">
        <f>Q501-(Q502*$I507)-sum(Q506:Q508)</f>
        <v>0.1528169181</v>
      </c>
      <c r="R509" s="61" t="s">
        <v>77</v>
      </c>
      <c r="S509" s="109">
        <f>S501-(S502*$I507)-sum(S506:S508)</f>
        <v>0.1528090569</v>
      </c>
      <c r="T509" s="61" t="s">
        <v>77</v>
      </c>
      <c r="U509" s="109">
        <f>U501-(U502*$I507)-sum(U506:U508)</f>
        <v>0.1528012022</v>
      </c>
      <c r="V509" s="61" t="s">
        <v>77</v>
      </c>
      <c r="W509" s="109">
        <f>W501-(W502*$I507)-sum(W506:W508)</f>
        <v>0.1527933474</v>
      </c>
      <c r="X509" s="61" t="s">
        <v>77</v>
      </c>
      <c r="Y509" s="109">
        <f>Y501-(Y502*$I507)-sum(Y506:Y508)</f>
        <v>0.1527854927</v>
      </c>
      <c r="Z509" s="61" t="s">
        <v>77</v>
      </c>
      <c r="AA509" s="109">
        <f>AA501-(AA502*$I507)-sum(AA506:AA508)</f>
        <v>0.1508525575</v>
      </c>
      <c r="AB509" s="61" t="s">
        <v>77</v>
      </c>
      <c r="AC509" s="109">
        <f>AC501-(AC502*$I507)-sum(AC506:AC508)</f>
        <v>0.1530207155</v>
      </c>
    </row>
    <row r="510">
      <c r="A510" s="49">
        <f>I507+A502</f>
        <v>32093</v>
      </c>
      <c r="B510" s="3" t="s">
        <v>80</v>
      </c>
      <c r="C510" s="112">
        <f>$G$1*((G507-G506)/G506)</f>
        <v>0.0003141905455</v>
      </c>
      <c r="D510" s="3" t="s">
        <v>115</v>
      </c>
      <c r="E510" s="112">
        <f>$G$1</f>
        <v>0.00002618254545</v>
      </c>
      <c r="F510" s="3"/>
      <c r="G510" s="3"/>
      <c r="H510" s="3"/>
      <c r="I510" s="3"/>
      <c r="J510" s="3" t="s">
        <v>115</v>
      </c>
      <c r="K510" s="112">
        <f>$G$1</f>
        <v>0.00002618254545</v>
      </c>
      <c r="L510" s="3" t="s">
        <v>115</v>
      </c>
      <c r="M510" s="112">
        <f>$G$1</f>
        <v>0.00002618254545</v>
      </c>
      <c r="N510" s="3" t="s">
        <v>115</v>
      </c>
      <c r="O510" s="112">
        <f>$G$1</f>
        <v>0.00002618254545</v>
      </c>
      <c r="P510" s="3" t="s">
        <v>115</v>
      </c>
      <c r="Q510" s="112">
        <f>$G$1</f>
        <v>0.00002618254545</v>
      </c>
      <c r="R510" s="3" t="s">
        <v>115</v>
      </c>
      <c r="S510" s="112">
        <f>$G$1</f>
        <v>0.00002618254545</v>
      </c>
      <c r="T510" s="3" t="s">
        <v>115</v>
      </c>
      <c r="U510" s="112">
        <f>$G$1</f>
        <v>0.00002618254545</v>
      </c>
      <c r="V510" s="3" t="s">
        <v>115</v>
      </c>
      <c r="W510" s="112">
        <f>$G$1</f>
        <v>0.00002618254545</v>
      </c>
      <c r="X510" s="3" t="s">
        <v>115</v>
      </c>
      <c r="Y510" s="112">
        <f>$G$1</f>
        <v>0.00002618254545</v>
      </c>
      <c r="Z510" s="3" t="s">
        <v>115</v>
      </c>
      <c r="AA510" s="112">
        <f>$G$1</f>
        <v>0.00002618254545</v>
      </c>
      <c r="AB510" s="3" t="s">
        <v>115</v>
      </c>
      <c r="AC510" s="112">
        <f>$G$1</f>
        <v>0.00002618254545</v>
      </c>
    </row>
    <row r="511">
      <c r="A511" s="3"/>
      <c r="B511" s="3" t="s">
        <v>116</v>
      </c>
      <c r="C511" s="116">
        <f>$G$1*10+((128*5E-11)*(G509-1))</f>
        <v>0.0002619022545</v>
      </c>
      <c r="D511" s="3"/>
      <c r="E511" s="3"/>
      <c r="F511" s="3"/>
      <c r="G511" s="3"/>
      <c r="H511" s="3"/>
      <c r="I511" s="3"/>
      <c r="J511" s="3"/>
      <c r="K511" s="3"/>
      <c r="L511" s="3"/>
      <c r="M511" s="3"/>
      <c r="N511" s="3"/>
      <c r="O511" s="3"/>
      <c r="P511" s="3"/>
      <c r="Q511" s="3"/>
      <c r="R511" s="3"/>
      <c r="S511" s="3"/>
      <c r="T511" s="3"/>
      <c r="U511" s="3"/>
      <c r="V511" s="3"/>
      <c r="W511" s="3"/>
      <c r="X511" s="3"/>
      <c r="Y511" s="3"/>
      <c r="Z511" s="3"/>
      <c r="AA511" s="3"/>
      <c r="AB511" s="3"/>
      <c r="AC511" s="3"/>
    </row>
    <row r="512">
      <c r="A512" s="3"/>
      <c r="B512" s="61" t="s">
        <v>77</v>
      </c>
      <c r="C512" s="49">
        <f>C509-(sum(C510:C511))</f>
        <v>0.1519058039</v>
      </c>
      <c r="D512" s="61" t="s">
        <v>77</v>
      </c>
      <c r="E512" s="49">
        <f>E509-E510</f>
        <v>0.1530470196</v>
      </c>
      <c r="F512" s="3"/>
      <c r="G512" s="3"/>
      <c r="H512" s="3"/>
      <c r="I512" s="3"/>
      <c r="J512" s="61" t="s">
        <v>77</v>
      </c>
      <c r="K512" s="49">
        <f>K509-K510</f>
        <v>0.1528142999</v>
      </c>
      <c r="L512" s="61" t="s">
        <v>77</v>
      </c>
      <c r="M512" s="49">
        <f>M509-M510</f>
        <v>0.1528064451</v>
      </c>
      <c r="N512" s="61" t="s">
        <v>77</v>
      </c>
      <c r="O512" s="49">
        <f>O509-O510</f>
        <v>0.1527985903</v>
      </c>
      <c r="P512" s="61" t="s">
        <v>77</v>
      </c>
      <c r="Q512" s="49">
        <f>Q509-Q510</f>
        <v>0.1527907356</v>
      </c>
      <c r="R512" s="61" t="s">
        <v>77</v>
      </c>
      <c r="S512" s="49">
        <f>S509-S510</f>
        <v>0.1527828744</v>
      </c>
      <c r="T512" s="61" t="s">
        <v>77</v>
      </c>
      <c r="U512" s="49">
        <f>U509-U510</f>
        <v>0.1527750196</v>
      </c>
      <c r="V512" s="61" t="s">
        <v>77</v>
      </c>
      <c r="W512" s="49">
        <f>W509-W510</f>
        <v>0.1527671649</v>
      </c>
      <c r="X512" s="61" t="s">
        <v>77</v>
      </c>
      <c r="Y512" s="49">
        <f>Y509-Y510</f>
        <v>0.1527593101</v>
      </c>
      <c r="Z512" s="61" t="s">
        <v>77</v>
      </c>
      <c r="AA512" s="49">
        <f>AA509-AA510</f>
        <v>0.150826375</v>
      </c>
      <c r="AB512" s="61" t="s">
        <v>77</v>
      </c>
      <c r="AC512" s="49">
        <f>AC509-AC510</f>
        <v>0.1529945329</v>
      </c>
    </row>
    <row r="513">
      <c r="A513" s="3"/>
      <c r="B513" s="3"/>
      <c r="C513" s="67"/>
      <c r="D513" s="3"/>
      <c r="E513" s="3"/>
      <c r="F513" s="53"/>
      <c r="G513" s="53"/>
      <c r="H513" s="3"/>
      <c r="I513" s="3"/>
      <c r="J513" s="61" t="s">
        <v>122</v>
      </c>
      <c r="K513" s="3"/>
      <c r="L513" s="61" t="s">
        <v>121</v>
      </c>
      <c r="M513" s="3"/>
      <c r="N513" s="61" t="s">
        <v>112</v>
      </c>
      <c r="O513" s="3"/>
      <c r="P513" s="61" t="s">
        <v>111</v>
      </c>
      <c r="Q513" s="3"/>
      <c r="R513" s="61" t="s">
        <v>110</v>
      </c>
      <c r="S513" s="3"/>
      <c r="T513" s="61" t="s">
        <v>109</v>
      </c>
      <c r="U513" s="3"/>
      <c r="V513" s="61" t="s">
        <v>108</v>
      </c>
      <c r="W513" s="3"/>
      <c r="X513" s="61" t="s">
        <v>107</v>
      </c>
      <c r="Y513" s="3"/>
      <c r="Z513" s="61" t="s">
        <v>105</v>
      </c>
      <c r="AA513" s="3"/>
      <c r="AB513" s="61" t="s">
        <v>84</v>
      </c>
      <c r="AC513" s="3"/>
    </row>
    <row r="514">
      <c r="A514" s="3"/>
      <c r="B514" s="3" t="s">
        <v>69</v>
      </c>
      <c r="C514" s="112">
        <f>0.000041472</f>
        <v>0.000041472</v>
      </c>
      <c r="D514" s="3" t="s">
        <v>69</v>
      </c>
      <c r="E514" s="113">
        <f t="shared" ref="E514:E516" si="651">$G$1</f>
        <v>0.00002618254545</v>
      </c>
      <c r="F514" s="3" t="s">
        <v>92</v>
      </c>
      <c r="G514" s="16">
        <f>ROUND(0.05*G515,0)</f>
        <v>1</v>
      </c>
      <c r="H514" s="3" t="s">
        <v>93</v>
      </c>
      <c r="I514" s="60">
        <f>I506+G506</f>
        <v>188</v>
      </c>
      <c r="J514" s="3" t="s">
        <v>69</v>
      </c>
      <c r="K514" s="113">
        <f t="shared" ref="K514:K516" si="652">$G$1</f>
        <v>0.00002618254545</v>
      </c>
      <c r="L514" s="3" t="s">
        <v>69</v>
      </c>
      <c r="M514" s="113">
        <f t="shared" ref="M514:M516" si="653">$G$1</f>
        <v>0.00002618254545</v>
      </c>
      <c r="N514" s="3" t="s">
        <v>69</v>
      </c>
      <c r="O514" s="113">
        <f t="shared" ref="O514:O516" si="654">$G$1</f>
        <v>0.00002618254545</v>
      </c>
      <c r="P514" s="3" t="s">
        <v>69</v>
      </c>
      <c r="Q514" s="113">
        <f t="shared" ref="Q514:Q516" si="655">$G$1</f>
        <v>0.00002618254545</v>
      </c>
      <c r="R514" s="3" t="s">
        <v>69</v>
      </c>
      <c r="S514" s="113">
        <f t="shared" ref="S514:S516" si="656">$G$1</f>
        <v>0.00002618254545</v>
      </c>
      <c r="T514" s="3" t="s">
        <v>69</v>
      </c>
      <c r="U514" s="113">
        <f t="shared" ref="U514:U516" si="657">$G$1</f>
        <v>0.00002618254545</v>
      </c>
      <c r="V514" s="3" t="s">
        <v>69</v>
      </c>
      <c r="W514" s="113">
        <f t="shared" ref="W514:W516" si="658">$G$1</f>
        <v>0.00002618254545</v>
      </c>
      <c r="X514" s="3" t="s">
        <v>69</v>
      </c>
      <c r="Y514" s="113">
        <f t="shared" ref="Y514:Y516" si="659">$G$1</f>
        <v>0.00002618254545</v>
      </c>
      <c r="Z514" s="3" t="s">
        <v>69</v>
      </c>
      <c r="AA514" s="113">
        <f t="shared" ref="AA514:AA516" si="660">$G$1</f>
        <v>0.00002618254545</v>
      </c>
      <c r="AB514" s="3" t="s">
        <v>69</v>
      </c>
      <c r="AC514" s="113">
        <f t="shared" ref="AC514:AC516" si="661">$G$1</f>
        <v>0.00002618254545</v>
      </c>
    </row>
    <row r="515">
      <c r="A515" s="3"/>
      <c r="B515" s="3" t="s">
        <v>72</v>
      </c>
      <c r="C515" s="112">
        <f>$G$1*((G515-G514)/G514)</f>
        <v>0.000288008</v>
      </c>
      <c r="D515" s="3" t="s">
        <v>72</v>
      </c>
      <c r="E515" s="113">
        <f t="shared" si="651"/>
        <v>0.00002618254545</v>
      </c>
      <c r="F515" s="3" t="s">
        <v>73</v>
      </c>
      <c r="G515" s="16">
        <f>200-I514</f>
        <v>12</v>
      </c>
      <c r="H515" s="3" t="s">
        <v>125</v>
      </c>
      <c r="I515" s="125">
        <v>265.0</v>
      </c>
      <c r="J515" s="3" t="s">
        <v>72</v>
      </c>
      <c r="K515" s="113">
        <f t="shared" si="652"/>
        <v>0.00002618254545</v>
      </c>
      <c r="L515" s="3" t="s">
        <v>72</v>
      </c>
      <c r="M515" s="113">
        <f t="shared" si="653"/>
        <v>0.00002618254545</v>
      </c>
      <c r="N515" s="3" t="s">
        <v>72</v>
      </c>
      <c r="O515" s="113">
        <f t="shared" si="654"/>
        <v>0.00002618254545</v>
      </c>
      <c r="P515" s="3" t="s">
        <v>72</v>
      </c>
      <c r="Q515" s="113">
        <f t="shared" si="655"/>
        <v>0.00002618254545</v>
      </c>
      <c r="R515" s="3" t="s">
        <v>72</v>
      </c>
      <c r="S515" s="113">
        <f t="shared" si="656"/>
        <v>0.00002618254545</v>
      </c>
      <c r="T515" s="3" t="s">
        <v>72</v>
      </c>
      <c r="U515" s="113">
        <f t="shared" si="657"/>
        <v>0.00002618254545</v>
      </c>
      <c r="V515" s="3" t="s">
        <v>72</v>
      </c>
      <c r="W515" s="113">
        <f t="shared" si="658"/>
        <v>0.00002618254545</v>
      </c>
      <c r="X515" s="3" t="s">
        <v>72</v>
      </c>
      <c r="Y515" s="113">
        <f t="shared" si="659"/>
        <v>0.00002618254545</v>
      </c>
      <c r="Z515" s="3" t="s">
        <v>72</v>
      </c>
      <c r="AA515" s="113">
        <f t="shared" si="660"/>
        <v>0.00002618254545</v>
      </c>
      <c r="AB515" s="3" t="s">
        <v>72</v>
      </c>
      <c r="AC515" s="113">
        <f t="shared" si="661"/>
        <v>0.00002618254545</v>
      </c>
    </row>
    <row r="516">
      <c r="A516" s="3"/>
      <c r="B516" s="3" t="s">
        <v>74</v>
      </c>
      <c r="C516" s="112">
        <f>$G$1*((G515-G514)/G514)</f>
        <v>0.000288008</v>
      </c>
      <c r="D516" s="3" t="s">
        <v>74</v>
      </c>
      <c r="E516" s="113">
        <f t="shared" si="651"/>
        <v>0.00002618254545</v>
      </c>
      <c r="F516" s="3"/>
      <c r="G516" s="3"/>
      <c r="H516" s="3" t="s">
        <v>126</v>
      </c>
      <c r="I516" s="60">
        <f>C512-(sum(C510:C511)*I515)</f>
        <v>-0.0007587880727</v>
      </c>
      <c r="J516" s="3" t="s">
        <v>74</v>
      </c>
      <c r="K516" s="113">
        <f t="shared" si="652"/>
        <v>0.00002618254545</v>
      </c>
      <c r="L516" s="3" t="s">
        <v>74</v>
      </c>
      <c r="M516" s="113">
        <f t="shared" si="653"/>
        <v>0.00002618254545</v>
      </c>
      <c r="N516" s="3" t="s">
        <v>74</v>
      </c>
      <c r="O516" s="113">
        <f t="shared" si="654"/>
        <v>0.00002618254545</v>
      </c>
      <c r="P516" s="3" t="s">
        <v>74</v>
      </c>
      <c r="Q516" s="113">
        <f t="shared" si="655"/>
        <v>0.00002618254545</v>
      </c>
      <c r="R516" s="3" t="s">
        <v>74</v>
      </c>
      <c r="S516" s="113">
        <f t="shared" si="656"/>
        <v>0.00002618254545</v>
      </c>
      <c r="T516" s="3" t="s">
        <v>74</v>
      </c>
      <c r="U516" s="113">
        <f t="shared" si="657"/>
        <v>0.00002618254545</v>
      </c>
      <c r="V516" s="3" t="s">
        <v>74</v>
      </c>
      <c r="W516" s="113">
        <f t="shared" si="658"/>
        <v>0.00002618254545</v>
      </c>
      <c r="X516" s="3" t="s">
        <v>74</v>
      </c>
      <c r="Y516" s="113">
        <f t="shared" si="659"/>
        <v>0.00002618254545</v>
      </c>
      <c r="Z516" s="3" t="s">
        <v>74</v>
      </c>
      <c r="AA516" s="113">
        <f t="shared" si="660"/>
        <v>0.00002618254545</v>
      </c>
      <c r="AB516" s="3" t="s">
        <v>74</v>
      </c>
      <c r="AC516" s="113">
        <f t="shared" si="661"/>
        <v>0.00002618254545</v>
      </c>
    </row>
    <row r="517">
      <c r="A517" s="3"/>
      <c r="B517" s="61" t="s">
        <v>77</v>
      </c>
      <c r="C517" s="115">
        <f>(E512-(E510*I515))-sum(C514:C516)</f>
        <v>0.1454911571</v>
      </c>
      <c r="D517" s="61" t="s">
        <v>77</v>
      </c>
      <c r="E517" s="109">
        <f>E512-(sum(E510*I515))-sum(E514:E516)</f>
        <v>0.1460300975</v>
      </c>
      <c r="F517" s="53" t="s">
        <v>95</v>
      </c>
      <c r="G517" s="80">
        <f>ROUND(G515/G514,0)</f>
        <v>12</v>
      </c>
      <c r="H517" s="3"/>
      <c r="I517" s="3"/>
      <c r="J517" s="61" t="s">
        <v>77</v>
      </c>
      <c r="K517" s="109">
        <f>K509-(K510*$I515)-sum(K514:K516)</f>
        <v>0.1458235602</v>
      </c>
      <c r="L517" s="61" t="s">
        <v>77</v>
      </c>
      <c r="M517" s="109">
        <f>M509-(M510*$I515)-sum(M514:M516)</f>
        <v>0.1458157055</v>
      </c>
      <c r="N517" s="61" t="s">
        <v>77</v>
      </c>
      <c r="O517" s="109">
        <f>O509-(O510*$I515)-sum(O514:O516)</f>
        <v>0.1458078507</v>
      </c>
      <c r="P517" s="61" t="s">
        <v>77</v>
      </c>
      <c r="Q517" s="109">
        <f>Q509-(Q510*$I515)-sum(Q514:Q516)</f>
        <v>0.1457999959</v>
      </c>
      <c r="R517" s="61" t="s">
        <v>77</v>
      </c>
      <c r="S517" s="109">
        <f>S509-(S510*$I515)-sum(S514:S516)</f>
        <v>0.1457921348</v>
      </c>
      <c r="T517" s="61" t="s">
        <v>77</v>
      </c>
      <c r="U517" s="109">
        <f>U509-(U510*$I515)-sum(U514:U516)</f>
        <v>0.14578428</v>
      </c>
      <c r="V517" s="61" t="s">
        <v>77</v>
      </c>
      <c r="W517" s="109">
        <f>W509-(W510*$I515)-sum(W514:W516)</f>
        <v>0.1457764252</v>
      </c>
      <c r="X517" s="61" t="s">
        <v>77</v>
      </c>
      <c r="Y517" s="109">
        <f>Y509-(Y510*$I515)-sum(Y514:Y516)</f>
        <v>0.1457685705</v>
      </c>
      <c r="Z517" s="61" t="s">
        <v>77</v>
      </c>
      <c r="AA517" s="109">
        <f>AA509-(AA510*$I515)-sum(AA514:AA516)</f>
        <v>0.1438356353</v>
      </c>
      <c r="AB517" s="61" t="s">
        <v>77</v>
      </c>
      <c r="AC517" s="109">
        <f>AC509-(AC510*$I515)-sum(AC514:AC516)</f>
        <v>0.1460037933</v>
      </c>
    </row>
    <row r="518">
      <c r="A518" s="49">
        <f>I515+A510</f>
        <v>32358</v>
      </c>
      <c r="B518" s="3" t="s">
        <v>80</v>
      </c>
      <c r="C518" s="112">
        <f>$G$1*((G515-G514)/G514)</f>
        <v>0.000288008</v>
      </c>
      <c r="D518" s="3" t="s">
        <v>115</v>
      </c>
      <c r="E518" s="112">
        <f>$G$1</f>
        <v>0.00002618254545</v>
      </c>
      <c r="F518" s="3"/>
      <c r="G518" s="3"/>
      <c r="H518" s="3"/>
      <c r="I518" s="3"/>
      <c r="J518" s="3" t="s">
        <v>115</v>
      </c>
      <c r="K518" s="112">
        <f>$G$1</f>
        <v>0.00002618254545</v>
      </c>
      <c r="L518" s="3" t="s">
        <v>115</v>
      </c>
      <c r="M518" s="112">
        <f>$G$1</f>
        <v>0.00002618254545</v>
      </c>
      <c r="N518" s="3" t="s">
        <v>115</v>
      </c>
      <c r="O518" s="112">
        <f>$G$1</f>
        <v>0.00002618254545</v>
      </c>
      <c r="P518" s="3" t="s">
        <v>115</v>
      </c>
      <c r="Q518" s="112">
        <f>$G$1</f>
        <v>0.00002618254545</v>
      </c>
      <c r="R518" s="3" t="s">
        <v>115</v>
      </c>
      <c r="S518" s="112">
        <f>$G$1</f>
        <v>0.00002618254545</v>
      </c>
      <c r="T518" s="3" t="s">
        <v>115</v>
      </c>
      <c r="U518" s="112">
        <f>$G$1</f>
        <v>0.00002618254545</v>
      </c>
      <c r="V518" s="3" t="s">
        <v>115</v>
      </c>
      <c r="W518" s="112">
        <f>$G$1</f>
        <v>0.00002618254545</v>
      </c>
      <c r="X518" s="3" t="s">
        <v>115</v>
      </c>
      <c r="Y518" s="112">
        <f>$G$1</f>
        <v>0.00002618254545</v>
      </c>
      <c r="Z518" s="3" t="s">
        <v>115</v>
      </c>
      <c r="AA518" s="112">
        <f>$G$1</f>
        <v>0.00002618254545</v>
      </c>
      <c r="AB518" s="3" t="s">
        <v>115</v>
      </c>
      <c r="AC518" s="112">
        <f>$G$1</f>
        <v>0.00002618254545</v>
      </c>
    </row>
    <row r="519">
      <c r="A519" s="3"/>
      <c r="B519" s="3" t="s">
        <v>116</v>
      </c>
      <c r="C519" s="116">
        <f>$G$1*10+((128*5E-11)*(G517-1))</f>
        <v>0.0002618958545</v>
      </c>
      <c r="D519" s="3"/>
      <c r="E519" s="3"/>
      <c r="F519" s="3"/>
      <c r="G519" s="3"/>
      <c r="H519" s="3"/>
      <c r="I519" s="3"/>
      <c r="J519" s="3"/>
      <c r="K519" s="3"/>
      <c r="L519" s="3"/>
      <c r="M519" s="3"/>
      <c r="N519" s="3"/>
      <c r="O519" s="3"/>
      <c r="P519" s="3"/>
      <c r="Q519" s="3"/>
      <c r="R519" s="3"/>
      <c r="S519" s="3"/>
      <c r="T519" s="3"/>
      <c r="U519" s="3"/>
      <c r="V519" s="3"/>
      <c r="W519" s="3"/>
      <c r="X519" s="3"/>
      <c r="Y519" s="3"/>
      <c r="Z519" s="3"/>
      <c r="AA519" s="3"/>
      <c r="AB519" s="3"/>
      <c r="AC519" s="3"/>
    </row>
    <row r="520">
      <c r="A520" s="3"/>
      <c r="B520" s="61" t="s">
        <v>77</v>
      </c>
      <c r="C520" s="49">
        <f>C517-(sum(C518:C519))</f>
        <v>0.1449412532</v>
      </c>
      <c r="D520" s="61" t="s">
        <v>77</v>
      </c>
      <c r="E520" s="49">
        <f>E517-E518</f>
        <v>0.1460039149</v>
      </c>
      <c r="F520" s="3"/>
      <c r="G520" s="3"/>
      <c r="H520" s="3"/>
      <c r="I520" s="3"/>
      <c r="J520" s="61" t="s">
        <v>77</v>
      </c>
      <c r="K520" s="49">
        <f>K517-K518</f>
        <v>0.1457973777</v>
      </c>
      <c r="L520" s="61" t="s">
        <v>77</v>
      </c>
      <c r="M520" s="49">
        <f>M517-M518</f>
        <v>0.1457895229</v>
      </c>
      <c r="N520" s="61" t="s">
        <v>77</v>
      </c>
      <c r="O520" s="49">
        <f>O517-O518</f>
        <v>0.1457816681</v>
      </c>
      <c r="P520" s="61" t="s">
        <v>77</v>
      </c>
      <c r="Q520" s="49">
        <f>Q517-Q518</f>
        <v>0.1457738134</v>
      </c>
      <c r="R520" s="61" t="s">
        <v>77</v>
      </c>
      <c r="S520" s="49">
        <f>S517-S518</f>
        <v>0.1457659522</v>
      </c>
      <c r="T520" s="61" t="s">
        <v>77</v>
      </c>
      <c r="U520" s="49">
        <f>U517-U518</f>
        <v>0.1457580975</v>
      </c>
      <c r="V520" s="61" t="s">
        <v>77</v>
      </c>
      <c r="W520" s="49">
        <f>W517-W518</f>
        <v>0.1457502427</v>
      </c>
      <c r="X520" s="61" t="s">
        <v>77</v>
      </c>
      <c r="Y520" s="49">
        <f>Y517-Y518</f>
        <v>0.1457423879</v>
      </c>
      <c r="Z520" s="61" t="s">
        <v>77</v>
      </c>
      <c r="AA520" s="49">
        <f>AA517-AA518</f>
        <v>0.1438094528</v>
      </c>
      <c r="AB520" s="61" t="s">
        <v>77</v>
      </c>
      <c r="AC520" s="49">
        <f>AC517-AC518</f>
        <v>0.1459776108</v>
      </c>
    </row>
    <row r="521">
      <c r="A521" s="3"/>
      <c r="B521" s="3"/>
      <c r="C521" s="67"/>
      <c r="D521" s="3"/>
      <c r="E521" s="3"/>
      <c r="F521" s="53"/>
      <c r="G521" s="53"/>
      <c r="H521" s="3"/>
      <c r="I521" s="3"/>
      <c r="J521" s="61" t="s">
        <v>122</v>
      </c>
      <c r="K521" s="3"/>
      <c r="L521" s="61" t="s">
        <v>121</v>
      </c>
      <c r="M521" s="3"/>
      <c r="N521" s="61" t="s">
        <v>112</v>
      </c>
      <c r="O521" s="3"/>
      <c r="P521" s="61" t="s">
        <v>111</v>
      </c>
      <c r="Q521" s="3"/>
      <c r="R521" s="61" t="s">
        <v>110</v>
      </c>
      <c r="S521" s="3"/>
      <c r="T521" s="61" t="s">
        <v>109</v>
      </c>
      <c r="U521" s="3"/>
      <c r="V521" s="61" t="s">
        <v>108</v>
      </c>
      <c r="W521" s="3"/>
      <c r="X521" s="61" t="s">
        <v>107</v>
      </c>
      <c r="Y521" s="3"/>
      <c r="Z521" s="61" t="s">
        <v>105</v>
      </c>
      <c r="AA521" s="3"/>
      <c r="AB521" s="61" t="s">
        <v>84</v>
      </c>
      <c r="AC521" s="3"/>
    </row>
    <row r="522">
      <c r="A522" s="3"/>
      <c r="B522" s="3" t="s">
        <v>69</v>
      </c>
      <c r="C522" s="112">
        <f>0.000041472</f>
        <v>0.000041472</v>
      </c>
      <c r="D522" s="3" t="s">
        <v>69</v>
      </c>
      <c r="E522" s="113">
        <f t="shared" ref="E522:E524" si="662">$G$1</f>
        <v>0.00002618254545</v>
      </c>
      <c r="F522" s="3" t="s">
        <v>92</v>
      </c>
      <c r="G522" s="16">
        <f>ROUND(0.05*G523,0)</f>
        <v>1</v>
      </c>
      <c r="H522" s="3" t="s">
        <v>93</v>
      </c>
      <c r="I522" s="60">
        <f>I514+G514</f>
        <v>189</v>
      </c>
      <c r="J522" s="3" t="s">
        <v>69</v>
      </c>
      <c r="K522" s="113">
        <f t="shared" ref="K522:K524" si="663">$G$1</f>
        <v>0.00002618254545</v>
      </c>
      <c r="L522" s="3" t="s">
        <v>69</v>
      </c>
      <c r="M522" s="113">
        <f t="shared" ref="M522:M524" si="664">$G$1</f>
        <v>0.00002618254545</v>
      </c>
      <c r="N522" s="3" t="s">
        <v>69</v>
      </c>
      <c r="O522" s="113">
        <f t="shared" ref="O522:O524" si="665">$G$1</f>
        <v>0.00002618254545</v>
      </c>
      <c r="P522" s="3" t="s">
        <v>69</v>
      </c>
      <c r="Q522" s="113">
        <f t="shared" ref="Q522:Q524" si="666">$G$1</f>
        <v>0.00002618254545</v>
      </c>
      <c r="R522" s="3" t="s">
        <v>69</v>
      </c>
      <c r="S522" s="113">
        <f t="shared" ref="S522:S524" si="667">$G$1</f>
        <v>0.00002618254545</v>
      </c>
      <c r="T522" s="3" t="s">
        <v>69</v>
      </c>
      <c r="U522" s="113">
        <f t="shared" ref="U522:U524" si="668">$G$1</f>
        <v>0.00002618254545</v>
      </c>
      <c r="V522" s="3" t="s">
        <v>69</v>
      </c>
      <c r="W522" s="113">
        <f t="shared" ref="W522:W524" si="669">$G$1</f>
        <v>0.00002618254545</v>
      </c>
      <c r="X522" s="3" t="s">
        <v>69</v>
      </c>
      <c r="Y522" s="113">
        <f t="shared" ref="Y522:Y524" si="670">$G$1</f>
        <v>0.00002618254545</v>
      </c>
      <c r="Z522" s="3" t="s">
        <v>69</v>
      </c>
      <c r="AA522" s="113">
        <f t="shared" ref="AA522:AA524" si="671">$G$1</f>
        <v>0.00002618254545</v>
      </c>
      <c r="AB522" s="3" t="s">
        <v>69</v>
      </c>
      <c r="AC522" s="113">
        <f t="shared" ref="AC522:AC524" si="672">$G$1</f>
        <v>0.00002618254545</v>
      </c>
    </row>
    <row r="523">
      <c r="A523" s="3"/>
      <c r="B523" s="3" t="s">
        <v>72</v>
      </c>
      <c r="C523" s="112">
        <f>$G$1*((G523-G522)/G522)</f>
        <v>0.0002618254545</v>
      </c>
      <c r="D523" s="3" t="s">
        <v>72</v>
      </c>
      <c r="E523" s="113">
        <f t="shared" si="662"/>
        <v>0.00002618254545</v>
      </c>
      <c r="F523" s="3" t="s">
        <v>73</v>
      </c>
      <c r="G523" s="16">
        <f>200-I522</f>
        <v>11</v>
      </c>
      <c r="H523" s="3" t="s">
        <v>125</v>
      </c>
      <c r="I523" s="125">
        <v>265.0</v>
      </c>
      <c r="J523" s="3" t="s">
        <v>72</v>
      </c>
      <c r="K523" s="113">
        <f t="shared" si="663"/>
        <v>0.00002618254545</v>
      </c>
      <c r="L523" s="3" t="s">
        <v>72</v>
      </c>
      <c r="M523" s="113">
        <f t="shared" si="664"/>
        <v>0.00002618254545</v>
      </c>
      <c r="N523" s="3" t="s">
        <v>72</v>
      </c>
      <c r="O523" s="113">
        <f t="shared" si="665"/>
        <v>0.00002618254545</v>
      </c>
      <c r="P523" s="3" t="s">
        <v>72</v>
      </c>
      <c r="Q523" s="113">
        <f t="shared" si="666"/>
        <v>0.00002618254545</v>
      </c>
      <c r="R523" s="3" t="s">
        <v>72</v>
      </c>
      <c r="S523" s="113">
        <f t="shared" si="667"/>
        <v>0.00002618254545</v>
      </c>
      <c r="T523" s="3" t="s">
        <v>72</v>
      </c>
      <c r="U523" s="113">
        <f t="shared" si="668"/>
        <v>0.00002618254545</v>
      </c>
      <c r="V523" s="3" t="s">
        <v>72</v>
      </c>
      <c r="W523" s="113">
        <f t="shared" si="669"/>
        <v>0.00002618254545</v>
      </c>
      <c r="X523" s="3" t="s">
        <v>72</v>
      </c>
      <c r="Y523" s="113">
        <f t="shared" si="670"/>
        <v>0.00002618254545</v>
      </c>
      <c r="Z523" s="3" t="s">
        <v>72</v>
      </c>
      <c r="AA523" s="113">
        <f t="shared" si="671"/>
        <v>0.00002618254545</v>
      </c>
      <c r="AB523" s="3" t="s">
        <v>72</v>
      </c>
      <c r="AC523" s="113">
        <f t="shared" si="672"/>
        <v>0.00002618254545</v>
      </c>
    </row>
    <row r="524">
      <c r="A524" s="3"/>
      <c r="B524" s="3" t="s">
        <v>74</v>
      </c>
      <c r="C524" s="112">
        <f>$G$1*((G523-G522)/G522)</f>
        <v>0.0002618254545</v>
      </c>
      <c r="D524" s="3" t="s">
        <v>74</v>
      </c>
      <c r="E524" s="113">
        <f t="shared" si="662"/>
        <v>0.00002618254545</v>
      </c>
      <c r="F524" s="3"/>
      <c r="G524" s="3"/>
      <c r="H524" s="3" t="s">
        <v>126</v>
      </c>
      <c r="I524" s="60">
        <f>C520-(sum(C518:C519)*I523)</f>
        <v>-0.0007832682182</v>
      </c>
      <c r="J524" s="3" t="s">
        <v>74</v>
      </c>
      <c r="K524" s="113">
        <f t="shared" si="663"/>
        <v>0.00002618254545</v>
      </c>
      <c r="L524" s="3" t="s">
        <v>74</v>
      </c>
      <c r="M524" s="113">
        <f t="shared" si="664"/>
        <v>0.00002618254545</v>
      </c>
      <c r="N524" s="3" t="s">
        <v>74</v>
      </c>
      <c r="O524" s="113">
        <f t="shared" si="665"/>
        <v>0.00002618254545</v>
      </c>
      <c r="P524" s="3" t="s">
        <v>74</v>
      </c>
      <c r="Q524" s="113">
        <f t="shared" si="666"/>
        <v>0.00002618254545</v>
      </c>
      <c r="R524" s="3" t="s">
        <v>74</v>
      </c>
      <c r="S524" s="113">
        <f t="shared" si="667"/>
        <v>0.00002618254545</v>
      </c>
      <c r="T524" s="3" t="s">
        <v>74</v>
      </c>
      <c r="U524" s="113">
        <f t="shared" si="668"/>
        <v>0.00002618254545</v>
      </c>
      <c r="V524" s="3" t="s">
        <v>74</v>
      </c>
      <c r="W524" s="113">
        <f t="shared" si="669"/>
        <v>0.00002618254545</v>
      </c>
      <c r="X524" s="3" t="s">
        <v>74</v>
      </c>
      <c r="Y524" s="113">
        <f t="shared" si="670"/>
        <v>0.00002618254545</v>
      </c>
      <c r="Z524" s="3" t="s">
        <v>74</v>
      </c>
      <c r="AA524" s="113">
        <f t="shared" si="671"/>
        <v>0.00002618254545</v>
      </c>
      <c r="AB524" s="3" t="s">
        <v>74</v>
      </c>
      <c r="AC524" s="113">
        <f t="shared" si="672"/>
        <v>0.00002618254545</v>
      </c>
    </row>
    <row r="525">
      <c r="A525" s="3"/>
      <c r="B525" s="61" t="s">
        <v>77</v>
      </c>
      <c r="C525" s="115">
        <f>(E520-(E518*I523))-sum(C522:C524)</f>
        <v>0.1385004175</v>
      </c>
      <c r="D525" s="61" t="s">
        <v>77</v>
      </c>
      <c r="E525" s="109">
        <f>E520-(sum(E518*I523))-sum(E522:E524)</f>
        <v>0.1389869927</v>
      </c>
      <c r="F525" s="53" t="s">
        <v>95</v>
      </c>
      <c r="G525" s="80">
        <f>ROUND(G523/G522,0)</f>
        <v>11</v>
      </c>
      <c r="H525" s="3"/>
      <c r="I525" s="3"/>
      <c r="J525" s="61" t="s">
        <v>77</v>
      </c>
      <c r="K525" s="109">
        <f>K517-(K518*$I523)-sum(K522:K524)</f>
        <v>0.138806638</v>
      </c>
      <c r="L525" s="61" t="s">
        <v>77</v>
      </c>
      <c r="M525" s="109">
        <f>M517-(M518*$I523)-sum(M522:M524)</f>
        <v>0.1387987833</v>
      </c>
      <c r="N525" s="61" t="s">
        <v>77</v>
      </c>
      <c r="O525" s="109">
        <f>O517-(O518*$I523)-sum(O522:O524)</f>
        <v>0.1387909285</v>
      </c>
      <c r="P525" s="61" t="s">
        <v>77</v>
      </c>
      <c r="Q525" s="109">
        <f>Q517-(Q518*$I523)-sum(Q522:Q524)</f>
        <v>0.1387830737</v>
      </c>
      <c r="R525" s="61" t="s">
        <v>77</v>
      </c>
      <c r="S525" s="109">
        <f>S517-(S518*$I523)-sum(S522:S524)</f>
        <v>0.1387752126</v>
      </c>
      <c r="T525" s="61" t="s">
        <v>77</v>
      </c>
      <c r="U525" s="109">
        <f>U517-(U518*$I523)-sum(U522:U524)</f>
        <v>0.1387673578</v>
      </c>
      <c r="V525" s="61" t="s">
        <v>77</v>
      </c>
      <c r="W525" s="109">
        <f>W517-(W518*$I523)-sum(W522:W524)</f>
        <v>0.1387595031</v>
      </c>
      <c r="X525" s="61" t="s">
        <v>77</v>
      </c>
      <c r="Y525" s="109">
        <f>Y517-(Y518*$I523)-sum(Y522:Y524)</f>
        <v>0.1387516483</v>
      </c>
      <c r="Z525" s="61" t="s">
        <v>77</v>
      </c>
      <c r="AA525" s="109">
        <f>AA517-(AA518*$I523)-sum(AA522:AA524)</f>
        <v>0.1368187132</v>
      </c>
      <c r="AB525" s="61" t="s">
        <v>77</v>
      </c>
      <c r="AC525" s="109">
        <f>AC517-(AC518*$I523)-sum(AC522:AC524)</f>
        <v>0.1389868711</v>
      </c>
    </row>
    <row r="526">
      <c r="A526" s="49">
        <f>I523+A518</f>
        <v>32623</v>
      </c>
      <c r="B526" s="3" t="s">
        <v>80</v>
      </c>
      <c r="C526" s="112">
        <f>$G$1*((G523-G522)/G522)</f>
        <v>0.0002618254545</v>
      </c>
      <c r="D526" s="3" t="s">
        <v>115</v>
      </c>
      <c r="E526" s="112">
        <f>$G$1</f>
        <v>0.00002618254545</v>
      </c>
      <c r="F526" s="3"/>
      <c r="G526" s="3"/>
      <c r="H526" s="3"/>
      <c r="I526" s="3"/>
      <c r="J526" s="3" t="s">
        <v>115</v>
      </c>
      <c r="K526" s="112">
        <f>$G$1</f>
        <v>0.00002618254545</v>
      </c>
      <c r="L526" s="3" t="s">
        <v>115</v>
      </c>
      <c r="M526" s="112">
        <f>$G$1</f>
        <v>0.00002618254545</v>
      </c>
      <c r="N526" s="3" t="s">
        <v>115</v>
      </c>
      <c r="O526" s="112">
        <f>$G$1</f>
        <v>0.00002618254545</v>
      </c>
      <c r="P526" s="3" t="s">
        <v>115</v>
      </c>
      <c r="Q526" s="112">
        <f>$G$1</f>
        <v>0.00002618254545</v>
      </c>
      <c r="R526" s="3" t="s">
        <v>115</v>
      </c>
      <c r="S526" s="112">
        <f>$G$1</f>
        <v>0.00002618254545</v>
      </c>
      <c r="T526" s="3" t="s">
        <v>115</v>
      </c>
      <c r="U526" s="112">
        <f>$G$1</f>
        <v>0.00002618254545</v>
      </c>
      <c r="V526" s="3" t="s">
        <v>115</v>
      </c>
      <c r="W526" s="112">
        <f>$G$1</f>
        <v>0.00002618254545</v>
      </c>
      <c r="X526" s="3" t="s">
        <v>115</v>
      </c>
      <c r="Y526" s="112">
        <f>$G$1</f>
        <v>0.00002618254545</v>
      </c>
      <c r="Z526" s="3" t="s">
        <v>115</v>
      </c>
      <c r="AA526" s="112">
        <f>$G$1</f>
        <v>0.00002618254545</v>
      </c>
      <c r="AB526" s="3" t="s">
        <v>115</v>
      </c>
      <c r="AC526" s="112">
        <f>$G$1</f>
        <v>0.00002618254545</v>
      </c>
    </row>
    <row r="527">
      <c r="A527" s="3"/>
      <c r="B527" s="3" t="s">
        <v>116</v>
      </c>
      <c r="C527" s="116">
        <f>$G$1*10+((128*5E-11)*(G525-1))</f>
        <v>0.0002618894545</v>
      </c>
      <c r="D527" s="3"/>
      <c r="E527" s="3"/>
      <c r="F527" s="3"/>
      <c r="G527" s="3"/>
      <c r="H527" s="3"/>
      <c r="I527" s="3"/>
      <c r="J527" s="3"/>
      <c r="K527" s="3"/>
      <c r="L527" s="3"/>
      <c r="M527" s="3"/>
      <c r="N527" s="3"/>
      <c r="O527" s="3"/>
      <c r="P527" s="3"/>
      <c r="Q527" s="3"/>
      <c r="R527" s="3"/>
      <c r="S527" s="3"/>
      <c r="T527" s="3"/>
      <c r="U527" s="3"/>
      <c r="V527" s="3"/>
      <c r="W527" s="3"/>
      <c r="X527" s="3"/>
      <c r="Y527" s="3"/>
      <c r="Z527" s="3"/>
      <c r="AA527" s="3"/>
      <c r="AB527" s="3"/>
      <c r="AC527" s="3"/>
    </row>
    <row r="528">
      <c r="A528" s="3"/>
      <c r="B528" s="61" t="s">
        <v>77</v>
      </c>
      <c r="C528" s="49">
        <f>C525-(sum(C526:C527))</f>
        <v>0.1379767025</v>
      </c>
      <c r="D528" s="61" t="s">
        <v>77</v>
      </c>
      <c r="E528" s="49">
        <f>E525-E526</f>
        <v>0.1389608102</v>
      </c>
      <c r="F528" s="3"/>
      <c r="G528" s="3"/>
      <c r="H528" s="3"/>
      <c r="I528" s="3"/>
      <c r="J528" s="61" t="s">
        <v>77</v>
      </c>
      <c r="K528" s="49">
        <f>K525-K526</f>
        <v>0.1387804555</v>
      </c>
      <c r="L528" s="61" t="s">
        <v>77</v>
      </c>
      <c r="M528" s="49">
        <f>M525-M526</f>
        <v>0.1387726007</v>
      </c>
      <c r="N528" s="61" t="s">
        <v>77</v>
      </c>
      <c r="O528" s="49">
        <f>O525-O526</f>
        <v>0.138764746</v>
      </c>
      <c r="P528" s="61" t="s">
        <v>77</v>
      </c>
      <c r="Q528" s="49">
        <f>Q525-Q526</f>
        <v>0.1387568912</v>
      </c>
      <c r="R528" s="61" t="s">
        <v>77</v>
      </c>
      <c r="S528" s="49">
        <f>S525-S526</f>
        <v>0.13874903</v>
      </c>
      <c r="T528" s="61" t="s">
        <v>77</v>
      </c>
      <c r="U528" s="49">
        <f>U525-U526</f>
        <v>0.1387411753</v>
      </c>
      <c r="V528" s="61" t="s">
        <v>77</v>
      </c>
      <c r="W528" s="49">
        <f>W525-W526</f>
        <v>0.1387333205</v>
      </c>
      <c r="X528" s="61" t="s">
        <v>77</v>
      </c>
      <c r="Y528" s="49">
        <f>Y525-Y526</f>
        <v>0.1387254657</v>
      </c>
      <c r="Z528" s="61" t="s">
        <v>77</v>
      </c>
      <c r="AA528" s="49">
        <f>AA525-AA526</f>
        <v>0.1367925306</v>
      </c>
      <c r="AB528" s="61" t="s">
        <v>77</v>
      </c>
      <c r="AC528" s="49">
        <f>AC525-AC526</f>
        <v>0.1389606886</v>
      </c>
    </row>
    <row r="529">
      <c r="A529" s="3"/>
      <c r="B529" s="3"/>
      <c r="C529" s="67"/>
      <c r="D529" s="3"/>
      <c r="E529" s="3"/>
      <c r="F529" s="53"/>
      <c r="G529" s="53"/>
      <c r="H529" s="3"/>
      <c r="I529" s="3"/>
      <c r="J529" s="61" t="s">
        <v>122</v>
      </c>
      <c r="K529" s="3"/>
      <c r="L529" s="61" t="s">
        <v>121</v>
      </c>
      <c r="M529" s="3"/>
      <c r="N529" s="61" t="s">
        <v>112</v>
      </c>
      <c r="O529" s="3"/>
      <c r="P529" s="61" t="s">
        <v>111</v>
      </c>
      <c r="Q529" s="3"/>
      <c r="R529" s="61" t="s">
        <v>110</v>
      </c>
      <c r="S529" s="3"/>
      <c r="T529" s="61" t="s">
        <v>109</v>
      </c>
      <c r="U529" s="3"/>
      <c r="V529" s="61" t="s">
        <v>108</v>
      </c>
      <c r="W529" s="3"/>
      <c r="X529" s="61" t="s">
        <v>107</v>
      </c>
      <c r="Y529" s="3"/>
      <c r="Z529" s="61" t="s">
        <v>105</v>
      </c>
      <c r="AA529" s="3"/>
      <c r="AB529" s="61" t="s">
        <v>84</v>
      </c>
      <c r="AC529" s="3"/>
    </row>
    <row r="530">
      <c r="A530" s="3"/>
      <c r="B530" s="3" t="s">
        <v>69</v>
      </c>
      <c r="C530" s="112">
        <f>0.000041472</f>
        <v>0.000041472</v>
      </c>
      <c r="D530" s="3" t="s">
        <v>69</v>
      </c>
      <c r="E530" s="113">
        <f t="shared" ref="E530:E532" si="673">$G$1</f>
        <v>0.00002618254545</v>
      </c>
      <c r="F530" s="3" t="s">
        <v>92</v>
      </c>
      <c r="G530" s="16">
        <f>ROUND(0.05*G531,0)</f>
        <v>1</v>
      </c>
      <c r="H530" s="3" t="s">
        <v>93</v>
      </c>
      <c r="I530" s="60">
        <f>I522+G522</f>
        <v>190</v>
      </c>
      <c r="J530" s="3" t="s">
        <v>69</v>
      </c>
      <c r="K530" s="113">
        <f t="shared" ref="K530:K532" si="674">$G$1</f>
        <v>0.00002618254545</v>
      </c>
      <c r="L530" s="3" t="s">
        <v>69</v>
      </c>
      <c r="M530" s="113">
        <f t="shared" ref="M530:M532" si="675">$G$1</f>
        <v>0.00002618254545</v>
      </c>
      <c r="N530" s="3" t="s">
        <v>69</v>
      </c>
      <c r="O530" s="113">
        <f t="shared" ref="O530:O532" si="676">$G$1</f>
        <v>0.00002618254545</v>
      </c>
      <c r="P530" s="3" t="s">
        <v>69</v>
      </c>
      <c r="Q530" s="113">
        <f t="shared" ref="Q530:Q532" si="677">$G$1</f>
        <v>0.00002618254545</v>
      </c>
      <c r="R530" s="3" t="s">
        <v>69</v>
      </c>
      <c r="S530" s="113">
        <f t="shared" ref="S530:S532" si="678">$G$1</f>
        <v>0.00002618254545</v>
      </c>
      <c r="T530" s="3" t="s">
        <v>69</v>
      </c>
      <c r="U530" s="113">
        <f t="shared" ref="U530:U532" si="679">$G$1</f>
        <v>0.00002618254545</v>
      </c>
      <c r="V530" s="3" t="s">
        <v>69</v>
      </c>
      <c r="W530" s="113">
        <f t="shared" ref="W530:W532" si="680">$G$1</f>
        <v>0.00002618254545</v>
      </c>
      <c r="X530" s="3" t="s">
        <v>69</v>
      </c>
      <c r="Y530" s="113">
        <f t="shared" ref="Y530:Y532" si="681">$G$1</f>
        <v>0.00002618254545</v>
      </c>
      <c r="Z530" s="3" t="s">
        <v>69</v>
      </c>
      <c r="AA530" s="113">
        <f t="shared" ref="AA530:AA532" si="682">$G$1</f>
        <v>0.00002618254545</v>
      </c>
      <c r="AB530" s="3" t="s">
        <v>69</v>
      </c>
      <c r="AC530" s="113">
        <f t="shared" ref="AC530:AC532" si="683">$G$1</f>
        <v>0.00002618254545</v>
      </c>
    </row>
    <row r="531">
      <c r="A531" s="3"/>
      <c r="B531" s="3" t="s">
        <v>72</v>
      </c>
      <c r="C531" s="112">
        <f>$G$1*((G531-G530)/G530)</f>
        <v>0.0002356429091</v>
      </c>
      <c r="D531" s="3" t="s">
        <v>72</v>
      </c>
      <c r="E531" s="113">
        <f t="shared" si="673"/>
        <v>0.00002618254545</v>
      </c>
      <c r="F531" s="3" t="s">
        <v>73</v>
      </c>
      <c r="G531" s="16">
        <f>200-I530</f>
        <v>10</v>
      </c>
      <c r="H531" s="3" t="s">
        <v>125</v>
      </c>
      <c r="I531" s="125">
        <v>265.0</v>
      </c>
      <c r="J531" s="3" t="s">
        <v>72</v>
      </c>
      <c r="K531" s="113">
        <f t="shared" si="674"/>
        <v>0.00002618254545</v>
      </c>
      <c r="L531" s="3" t="s">
        <v>72</v>
      </c>
      <c r="M531" s="113">
        <f t="shared" si="675"/>
        <v>0.00002618254545</v>
      </c>
      <c r="N531" s="3" t="s">
        <v>72</v>
      </c>
      <c r="O531" s="113">
        <f t="shared" si="676"/>
        <v>0.00002618254545</v>
      </c>
      <c r="P531" s="3" t="s">
        <v>72</v>
      </c>
      <c r="Q531" s="113">
        <f t="shared" si="677"/>
        <v>0.00002618254545</v>
      </c>
      <c r="R531" s="3" t="s">
        <v>72</v>
      </c>
      <c r="S531" s="113">
        <f t="shared" si="678"/>
        <v>0.00002618254545</v>
      </c>
      <c r="T531" s="3" t="s">
        <v>72</v>
      </c>
      <c r="U531" s="113">
        <f t="shared" si="679"/>
        <v>0.00002618254545</v>
      </c>
      <c r="V531" s="3" t="s">
        <v>72</v>
      </c>
      <c r="W531" s="113">
        <f t="shared" si="680"/>
        <v>0.00002618254545</v>
      </c>
      <c r="X531" s="3" t="s">
        <v>72</v>
      </c>
      <c r="Y531" s="113">
        <f t="shared" si="681"/>
        <v>0.00002618254545</v>
      </c>
      <c r="Z531" s="3" t="s">
        <v>72</v>
      </c>
      <c r="AA531" s="113">
        <f t="shared" si="682"/>
        <v>0.00002618254545</v>
      </c>
      <c r="AB531" s="3" t="s">
        <v>72</v>
      </c>
      <c r="AC531" s="113">
        <f t="shared" si="683"/>
        <v>0.00002618254545</v>
      </c>
    </row>
    <row r="532">
      <c r="A532" s="3"/>
      <c r="B532" s="3" t="s">
        <v>74</v>
      </c>
      <c r="C532" s="112">
        <f>$G$1*((G531-G530)/G530)</f>
        <v>0.0002356429091</v>
      </c>
      <c r="D532" s="3" t="s">
        <v>74</v>
      </c>
      <c r="E532" s="113">
        <f t="shared" si="673"/>
        <v>0.00002618254545</v>
      </c>
      <c r="F532" s="3"/>
      <c r="G532" s="3"/>
      <c r="H532" s="3" t="s">
        <v>126</v>
      </c>
      <c r="I532" s="60">
        <f>C528-(sum(C526:C527)*I531)</f>
        <v>-0.0008077483636</v>
      </c>
      <c r="J532" s="3" t="s">
        <v>74</v>
      </c>
      <c r="K532" s="113">
        <f t="shared" si="674"/>
        <v>0.00002618254545</v>
      </c>
      <c r="L532" s="3" t="s">
        <v>74</v>
      </c>
      <c r="M532" s="113">
        <f t="shared" si="675"/>
        <v>0.00002618254545</v>
      </c>
      <c r="N532" s="3" t="s">
        <v>74</v>
      </c>
      <c r="O532" s="113">
        <f t="shared" si="676"/>
        <v>0.00002618254545</v>
      </c>
      <c r="P532" s="3" t="s">
        <v>74</v>
      </c>
      <c r="Q532" s="113">
        <f t="shared" si="677"/>
        <v>0.00002618254545</v>
      </c>
      <c r="R532" s="3" t="s">
        <v>74</v>
      </c>
      <c r="S532" s="113">
        <f t="shared" si="678"/>
        <v>0.00002618254545</v>
      </c>
      <c r="T532" s="3" t="s">
        <v>74</v>
      </c>
      <c r="U532" s="113">
        <f t="shared" si="679"/>
        <v>0.00002618254545</v>
      </c>
      <c r="V532" s="3" t="s">
        <v>74</v>
      </c>
      <c r="W532" s="113">
        <f t="shared" si="680"/>
        <v>0.00002618254545</v>
      </c>
      <c r="X532" s="3" t="s">
        <v>74</v>
      </c>
      <c r="Y532" s="113">
        <f t="shared" si="681"/>
        <v>0.00002618254545</v>
      </c>
      <c r="Z532" s="3" t="s">
        <v>74</v>
      </c>
      <c r="AA532" s="113">
        <f t="shared" si="682"/>
        <v>0.00002618254545</v>
      </c>
      <c r="AB532" s="3" t="s">
        <v>74</v>
      </c>
      <c r="AC532" s="113">
        <f t="shared" si="683"/>
        <v>0.00002618254545</v>
      </c>
    </row>
    <row r="533">
      <c r="A533" s="3"/>
      <c r="B533" s="61" t="s">
        <v>77</v>
      </c>
      <c r="C533" s="115">
        <f>(E528-(E526*I531))-sum(C530:C532)</f>
        <v>0.1315096778</v>
      </c>
      <c r="D533" s="61" t="s">
        <v>77</v>
      </c>
      <c r="E533" s="109">
        <f>E528-(sum(E526*I531))-sum(E530:E532)</f>
        <v>0.131943888</v>
      </c>
      <c r="F533" s="53" t="s">
        <v>95</v>
      </c>
      <c r="G533" s="80">
        <f>ROUND(G531/G530,0)</f>
        <v>10</v>
      </c>
      <c r="H533" s="3"/>
      <c r="I533" s="3"/>
      <c r="J533" s="61" t="s">
        <v>77</v>
      </c>
      <c r="K533" s="109">
        <f>K525-(K526*$I531)-sum(K530:K532)</f>
        <v>0.1317897159</v>
      </c>
      <c r="L533" s="61" t="s">
        <v>77</v>
      </c>
      <c r="M533" s="109">
        <f>M525-(M526*$I531)-sum(M530:M532)</f>
        <v>0.1317818611</v>
      </c>
      <c r="N533" s="61" t="s">
        <v>77</v>
      </c>
      <c r="O533" s="109">
        <f>O525-(O526*$I531)-sum(O530:O532)</f>
        <v>0.1317740063</v>
      </c>
      <c r="P533" s="61" t="s">
        <v>77</v>
      </c>
      <c r="Q533" s="109">
        <f>Q525-(Q526*$I531)-sum(Q530:Q532)</f>
        <v>0.1317661516</v>
      </c>
      <c r="R533" s="61" t="s">
        <v>77</v>
      </c>
      <c r="S533" s="109">
        <f>S525-(S526*$I531)-sum(S530:S532)</f>
        <v>0.1317582904</v>
      </c>
      <c r="T533" s="61" t="s">
        <v>77</v>
      </c>
      <c r="U533" s="109">
        <f>U525-(U526*$I531)-sum(U530:U532)</f>
        <v>0.1317504356</v>
      </c>
      <c r="V533" s="61" t="s">
        <v>77</v>
      </c>
      <c r="W533" s="109">
        <f>W525-(W526*$I531)-sum(W530:W532)</f>
        <v>0.1317425809</v>
      </c>
      <c r="X533" s="61" t="s">
        <v>77</v>
      </c>
      <c r="Y533" s="109">
        <f>Y525-(Y526*$I531)-sum(Y530:Y532)</f>
        <v>0.1317347261</v>
      </c>
      <c r="Z533" s="61" t="s">
        <v>77</v>
      </c>
      <c r="AA533" s="109">
        <f>AA525-(AA526*$I531)-sum(AA530:AA532)</f>
        <v>0.129801791</v>
      </c>
      <c r="AB533" s="61" t="s">
        <v>77</v>
      </c>
      <c r="AC533" s="109">
        <f>AC525-(AC526*$I531)-sum(AC530:AC532)</f>
        <v>0.1319699489</v>
      </c>
    </row>
    <row r="534">
      <c r="A534" s="49">
        <f>I531+A526</f>
        <v>32888</v>
      </c>
      <c r="B534" s="3" t="s">
        <v>80</v>
      </c>
      <c r="C534" s="112">
        <f>$G$1*((G531-G530)/G530)</f>
        <v>0.0002356429091</v>
      </c>
      <c r="D534" s="3" t="s">
        <v>115</v>
      </c>
      <c r="E534" s="112">
        <f>$G$1</f>
        <v>0.00002618254545</v>
      </c>
      <c r="F534" s="3"/>
      <c r="G534" s="3"/>
      <c r="H534" s="3"/>
      <c r="I534" s="3"/>
      <c r="J534" s="3" t="s">
        <v>115</v>
      </c>
      <c r="K534" s="112">
        <f>$G$1</f>
        <v>0.00002618254545</v>
      </c>
      <c r="L534" s="3" t="s">
        <v>115</v>
      </c>
      <c r="M534" s="112">
        <f>$G$1</f>
        <v>0.00002618254545</v>
      </c>
      <c r="N534" s="3" t="s">
        <v>115</v>
      </c>
      <c r="O534" s="112">
        <f>$G$1</f>
        <v>0.00002618254545</v>
      </c>
      <c r="P534" s="3" t="s">
        <v>115</v>
      </c>
      <c r="Q534" s="112">
        <f>$G$1</f>
        <v>0.00002618254545</v>
      </c>
      <c r="R534" s="3" t="s">
        <v>115</v>
      </c>
      <c r="S534" s="112">
        <f>$G$1</f>
        <v>0.00002618254545</v>
      </c>
      <c r="T534" s="3" t="s">
        <v>115</v>
      </c>
      <c r="U534" s="112">
        <f>$G$1</f>
        <v>0.00002618254545</v>
      </c>
      <c r="V534" s="3" t="s">
        <v>115</v>
      </c>
      <c r="W534" s="112">
        <f>$G$1</f>
        <v>0.00002618254545</v>
      </c>
      <c r="X534" s="3" t="s">
        <v>115</v>
      </c>
      <c r="Y534" s="112">
        <f>$G$1</f>
        <v>0.00002618254545</v>
      </c>
      <c r="Z534" s="3" t="s">
        <v>115</v>
      </c>
      <c r="AA534" s="112">
        <f>$G$1</f>
        <v>0.00002618254545</v>
      </c>
      <c r="AB534" s="3" t="s">
        <v>115</v>
      </c>
      <c r="AC534" s="112">
        <f>$G$1</f>
        <v>0.00002618254545</v>
      </c>
    </row>
    <row r="535">
      <c r="A535" s="3"/>
      <c r="B535" s="3" t="s">
        <v>116</v>
      </c>
      <c r="C535" s="116">
        <f>$G$1*10+((128*5E-11)*(G533-1))</f>
        <v>0.0002618830545</v>
      </c>
      <c r="D535" s="3"/>
      <c r="E535" s="3"/>
      <c r="F535" s="3"/>
      <c r="G535" s="3"/>
      <c r="H535" s="3"/>
      <c r="I535" s="3"/>
      <c r="J535" s="3"/>
      <c r="K535" s="3"/>
      <c r="L535" s="3"/>
      <c r="M535" s="3"/>
      <c r="N535" s="3"/>
      <c r="O535" s="3"/>
      <c r="P535" s="3"/>
      <c r="Q535" s="3"/>
      <c r="R535" s="3"/>
      <c r="S535" s="3"/>
      <c r="T535" s="3"/>
      <c r="U535" s="3"/>
      <c r="V535" s="3"/>
      <c r="W535" s="3"/>
      <c r="X535" s="3"/>
      <c r="Y535" s="3"/>
      <c r="Z535" s="3"/>
      <c r="AA535" s="3"/>
      <c r="AB535" s="3"/>
      <c r="AC535" s="3"/>
    </row>
    <row r="536">
      <c r="A536" s="3"/>
      <c r="B536" s="61" t="s">
        <v>77</v>
      </c>
      <c r="C536" s="49">
        <f>C533-(sum(C534:C535))</f>
        <v>0.1310121519</v>
      </c>
      <c r="D536" s="61" t="s">
        <v>77</v>
      </c>
      <c r="E536" s="49">
        <f>E533-E534</f>
        <v>0.1319177055</v>
      </c>
      <c r="F536" s="3"/>
      <c r="G536" s="3"/>
      <c r="H536" s="3"/>
      <c r="I536" s="3"/>
      <c r="J536" s="61" t="s">
        <v>77</v>
      </c>
      <c r="K536" s="49">
        <f>K533-K534</f>
        <v>0.1317635333</v>
      </c>
      <c r="L536" s="61" t="s">
        <v>77</v>
      </c>
      <c r="M536" s="49">
        <f>M533-M534</f>
        <v>0.1317556785</v>
      </c>
      <c r="N536" s="61" t="s">
        <v>77</v>
      </c>
      <c r="O536" s="49">
        <f>O533-O534</f>
        <v>0.1317478238</v>
      </c>
      <c r="P536" s="61" t="s">
        <v>77</v>
      </c>
      <c r="Q536" s="49">
        <f>Q533-Q534</f>
        <v>0.131739969</v>
      </c>
      <c r="R536" s="61" t="s">
        <v>77</v>
      </c>
      <c r="S536" s="49">
        <f>S533-S534</f>
        <v>0.1317321079</v>
      </c>
      <c r="T536" s="61" t="s">
        <v>77</v>
      </c>
      <c r="U536" s="49">
        <f>U533-U534</f>
        <v>0.1317242531</v>
      </c>
      <c r="V536" s="61" t="s">
        <v>77</v>
      </c>
      <c r="W536" s="49">
        <f>W533-W534</f>
        <v>0.1317163983</v>
      </c>
      <c r="X536" s="61" t="s">
        <v>77</v>
      </c>
      <c r="Y536" s="49">
        <f>Y533-Y534</f>
        <v>0.1317085436</v>
      </c>
      <c r="Z536" s="61" t="s">
        <v>77</v>
      </c>
      <c r="AA536" s="49">
        <f>AA533-AA534</f>
        <v>0.1297756084</v>
      </c>
      <c r="AB536" s="61" t="s">
        <v>77</v>
      </c>
      <c r="AC536" s="49">
        <f>AC533-AC534</f>
        <v>0.1319437664</v>
      </c>
    </row>
    <row r="537">
      <c r="A537" s="3"/>
      <c r="B537" s="3"/>
      <c r="C537" s="67"/>
      <c r="D537" s="3"/>
      <c r="E537" s="3"/>
      <c r="F537" s="53"/>
      <c r="G537" s="53"/>
      <c r="H537" s="3"/>
      <c r="I537" s="3"/>
      <c r="J537" s="61" t="s">
        <v>122</v>
      </c>
      <c r="K537" s="3"/>
      <c r="L537" s="61" t="s">
        <v>121</v>
      </c>
      <c r="M537" s="3"/>
      <c r="N537" s="61" t="s">
        <v>112</v>
      </c>
      <c r="O537" s="3"/>
      <c r="P537" s="61" t="s">
        <v>111</v>
      </c>
      <c r="Q537" s="3"/>
      <c r="R537" s="61" t="s">
        <v>110</v>
      </c>
      <c r="S537" s="3"/>
      <c r="T537" s="61" t="s">
        <v>109</v>
      </c>
      <c r="U537" s="3"/>
      <c r="V537" s="61" t="s">
        <v>108</v>
      </c>
      <c r="W537" s="3"/>
      <c r="X537" s="61" t="s">
        <v>107</v>
      </c>
      <c r="Y537" s="3"/>
      <c r="Z537" s="61" t="s">
        <v>105</v>
      </c>
      <c r="AA537" s="3"/>
      <c r="AB537" s="61" t="s">
        <v>84</v>
      </c>
      <c r="AC537" s="3"/>
    </row>
    <row r="538">
      <c r="A538" s="3"/>
      <c r="B538" s="3" t="s">
        <v>69</v>
      </c>
      <c r="C538" s="112">
        <f>0.000041472</f>
        <v>0.000041472</v>
      </c>
      <c r="D538" s="3" t="s">
        <v>69</v>
      </c>
      <c r="E538" s="113">
        <f t="shared" ref="E538:E540" si="684">$G$1</f>
        <v>0.00002618254545</v>
      </c>
      <c r="F538" s="3" t="s">
        <v>92</v>
      </c>
      <c r="G538" s="92">
        <v>1.0</v>
      </c>
      <c r="H538" s="3" t="s">
        <v>93</v>
      </c>
      <c r="I538" s="60">
        <f>I530+G530</f>
        <v>191</v>
      </c>
      <c r="J538" s="3" t="s">
        <v>69</v>
      </c>
      <c r="K538" s="113">
        <f t="shared" ref="K538:K540" si="685">$G$1</f>
        <v>0.00002618254545</v>
      </c>
      <c r="L538" s="3" t="s">
        <v>69</v>
      </c>
      <c r="M538" s="113">
        <f t="shared" ref="M538:M540" si="686">$G$1</f>
        <v>0.00002618254545</v>
      </c>
      <c r="N538" s="3" t="s">
        <v>69</v>
      </c>
      <c r="O538" s="113">
        <f t="shared" ref="O538:O540" si="687">$G$1</f>
        <v>0.00002618254545</v>
      </c>
      <c r="P538" s="3" t="s">
        <v>69</v>
      </c>
      <c r="Q538" s="113">
        <f t="shared" ref="Q538:Q540" si="688">$G$1</f>
        <v>0.00002618254545</v>
      </c>
      <c r="R538" s="3" t="s">
        <v>69</v>
      </c>
      <c r="S538" s="113">
        <f t="shared" ref="S538:S540" si="689">$G$1</f>
        <v>0.00002618254545</v>
      </c>
      <c r="T538" s="3" t="s">
        <v>69</v>
      </c>
      <c r="U538" s="113">
        <f t="shared" ref="U538:U540" si="690">$G$1</f>
        <v>0.00002618254545</v>
      </c>
      <c r="V538" s="3" t="s">
        <v>69</v>
      </c>
      <c r="W538" s="113">
        <f t="shared" ref="W538:W540" si="691">$G$1</f>
        <v>0.00002618254545</v>
      </c>
      <c r="X538" s="3" t="s">
        <v>69</v>
      </c>
      <c r="Y538" s="113">
        <f t="shared" ref="Y538:Y540" si="692">$G$1</f>
        <v>0.00002618254545</v>
      </c>
      <c r="Z538" s="3" t="s">
        <v>69</v>
      </c>
      <c r="AA538" s="113">
        <f t="shared" ref="AA538:AA540" si="693">$G$1</f>
        <v>0.00002618254545</v>
      </c>
      <c r="AB538" s="3" t="s">
        <v>69</v>
      </c>
      <c r="AC538" s="113">
        <f t="shared" ref="AC538:AC540" si="694">$G$1</f>
        <v>0.00002618254545</v>
      </c>
    </row>
    <row r="539">
      <c r="A539" s="3"/>
      <c r="B539" s="3" t="s">
        <v>72</v>
      </c>
      <c r="C539" s="112">
        <f>$G$1*((G539-G538)/G538)</f>
        <v>0.0002094603636</v>
      </c>
      <c r="D539" s="3" t="s">
        <v>72</v>
      </c>
      <c r="E539" s="113">
        <f t="shared" si="684"/>
        <v>0.00002618254545</v>
      </c>
      <c r="F539" s="3" t="s">
        <v>73</v>
      </c>
      <c r="G539" s="16">
        <f>200-I538</f>
        <v>9</v>
      </c>
      <c r="H539" s="3" t="s">
        <v>125</v>
      </c>
      <c r="I539" s="125">
        <v>265.0</v>
      </c>
      <c r="J539" s="3" t="s">
        <v>72</v>
      </c>
      <c r="K539" s="113">
        <f t="shared" si="685"/>
        <v>0.00002618254545</v>
      </c>
      <c r="L539" s="3" t="s">
        <v>72</v>
      </c>
      <c r="M539" s="113">
        <f t="shared" si="686"/>
        <v>0.00002618254545</v>
      </c>
      <c r="N539" s="3" t="s">
        <v>72</v>
      </c>
      <c r="O539" s="113">
        <f t="shared" si="687"/>
        <v>0.00002618254545</v>
      </c>
      <c r="P539" s="3" t="s">
        <v>72</v>
      </c>
      <c r="Q539" s="113">
        <f t="shared" si="688"/>
        <v>0.00002618254545</v>
      </c>
      <c r="R539" s="3" t="s">
        <v>72</v>
      </c>
      <c r="S539" s="113">
        <f t="shared" si="689"/>
        <v>0.00002618254545</v>
      </c>
      <c r="T539" s="3" t="s">
        <v>72</v>
      </c>
      <c r="U539" s="113">
        <f t="shared" si="690"/>
        <v>0.00002618254545</v>
      </c>
      <c r="V539" s="3" t="s">
        <v>72</v>
      </c>
      <c r="W539" s="113">
        <f t="shared" si="691"/>
        <v>0.00002618254545</v>
      </c>
      <c r="X539" s="3" t="s">
        <v>72</v>
      </c>
      <c r="Y539" s="113">
        <f t="shared" si="692"/>
        <v>0.00002618254545</v>
      </c>
      <c r="Z539" s="3" t="s">
        <v>72</v>
      </c>
      <c r="AA539" s="113">
        <f t="shared" si="693"/>
        <v>0.00002618254545</v>
      </c>
      <c r="AB539" s="3" t="s">
        <v>72</v>
      </c>
      <c r="AC539" s="113">
        <f t="shared" si="694"/>
        <v>0.00002618254545</v>
      </c>
    </row>
    <row r="540">
      <c r="A540" s="3"/>
      <c r="B540" s="3" t="s">
        <v>74</v>
      </c>
      <c r="C540" s="112">
        <f>$G$1*((G539-G538)/G538)</f>
        <v>0.0002094603636</v>
      </c>
      <c r="D540" s="3" t="s">
        <v>74</v>
      </c>
      <c r="E540" s="113">
        <f t="shared" si="684"/>
        <v>0.00002618254545</v>
      </c>
      <c r="F540" s="3"/>
      <c r="G540" s="3"/>
      <c r="H540" s="3" t="s">
        <v>126</v>
      </c>
      <c r="I540" s="60">
        <f>C536-(sum(C534:C535)*I539)</f>
        <v>-0.0008322285091</v>
      </c>
      <c r="J540" s="3" t="s">
        <v>74</v>
      </c>
      <c r="K540" s="113">
        <f t="shared" si="685"/>
        <v>0.00002618254545</v>
      </c>
      <c r="L540" s="3" t="s">
        <v>74</v>
      </c>
      <c r="M540" s="113">
        <f t="shared" si="686"/>
        <v>0.00002618254545</v>
      </c>
      <c r="N540" s="3" t="s">
        <v>74</v>
      </c>
      <c r="O540" s="113">
        <f t="shared" si="687"/>
        <v>0.00002618254545</v>
      </c>
      <c r="P540" s="3" t="s">
        <v>74</v>
      </c>
      <c r="Q540" s="113">
        <f t="shared" si="688"/>
        <v>0.00002618254545</v>
      </c>
      <c r="R540" s="3" t="s">
        <v>74</v>
      </c>
      <c r="S540" s="113">
        <f t="shared" si="689"/>
        <v>0.00002618254545</v>
      </c>
      <c r="T540" s="3" t="s">
        <v>74</v>
      </c>
      <c r="U540" s="113">
        <f t="shared" si="690"/>
        <v>0.00002618254545</v>
      </c>
      <c r="V540" s="3" t="s">
        <v>74</v>
      </c>
      <c r="W540" s="113">
        <f t="shared" si="691"/>
        <v>0.00002618254545</v>
      </c>
      <c r="X540" s="3" t="s">
        <v>74</v>
      </c>
      <c r="Y540" s="113">
        <f t="shared" si="692"/>
        <v>0.00002618254545</v>
      </c>
      <c r="Z540" s="3" t="s">
        <v>74</v>
      </c>
      <c r="AA540" s="113">
        <f t="shared" si="693"/>
        <v>0.00002618254545</v>
      </c>
      <c r="AB540" s="3" t="s">
        <v>74</v>
      </c>
      <c r="AC540" s="113">
        <f t="shared" si="694"/>
        <v>0.00002618254545</v>
      </c>
    </row>
    <row r="541">
      <c r="A541" s="3"/>
      <c r="B541" s="61" t="s">
        <v>77</v>
      </c>
      <c r="C541" s="115">
        <f>(E536-(E534*I539))-sum(C538:C540)</f>
        <v>0.1245189382</v>
      </c>
      <c r="D541" s="61" t="s">
        <v>77</v>
      </c>
      <c r="E541" s="109">
        <f>E536-(sum(E534*I539))-sum(E538:E540)</f>
        <v>0.1249007833</v>
      </c>
      <c r="F541" s="53" t="s">
        <v>95</v>
      </c>
      <c r="G541" s="80">
        <f>ROUND(G539/G538,0)</f>
        <v>9</v>
      </c>
      <c r="H541" s="3"/>
      <c r="I541" s="3"/>
      <c r="J541" s="61" t="s">
        <v>77</v>
      </c>
      <c r="K541" s="109">
        <f>K533-(K534*$I539)-sum(K538:K540)</f>
        <v>0.1247727937</v>
      </c>
      <c r="L541" s="61" t="s">
        <v>77</v>
      </c>
      <c r="M541" s="109">
        <f>M533-(M534*$I539)-sum(M538:M540)</f>
        <v>0.1247649389</v>
      </c>
      <c r="N541" s="61" t="s">
        <v>77</v>
      </c>
      <c r="O541" s="109">
        <f>O533-(O534*$I539)-sum(O538:O540)</f>
        <v>0.1247570841</v>
      </c>
      <c r="P541" s="61" t="s">
        <v>77</v>
      </c>
      <c r="Q541" s="109">
        <f>Q533-(Q534*$I539)-sum(Q538:Q540)</f>
        <v>0.1247492294</v>
      </c>
      <c r="R541" s="61" t="s">
        <v>77</v>
      </c>
      <c r="S541" s="109">
        <f>S533-(S534*$I539)-sum(S538:S540)</f>
        <v>0.1247413682</v>
      </c>
      <c r="T541" s="61" t="s">
        <v>77</v>
      </c>
      <c r="U541" s="109">
        <f>U533-(U534*$I539)-sum(U538:U540)</f>
        <v>0.1247335135</v>
      </c>
      <c r="V541" s="61" t="s">
        <v>77</v>
      </c>
      <c r="W541" s="109">
        <f>W533-(W534*$I539)-sum(W538:W540)</f>
        <v>0.1247256587</v>
      </c>
      <c r="X541" s="61" t="s">
        <v>77</v>
      </c>
      <c r="Y541" s="109">
        <f>Y533-(Y534*$I539)-sum(Y538:Y540)</f>
        <v>0.1247178039</v>
      </c>
      <c r="Z541" s="61" t="s">
        <v>77</v>
      </c>
      <c r="AA541" s="109">
        <f>AA533-(AA534*$I539)-sum(AA538:AA540)</f>
        <v>0.1227848688</v>
      </c>
      <c r="AB541" s="61" t="s">
        <v>77</v>
      </c>
      <c r="AC541" s="109">
        <f>AC533-(AC534*$I539)-sum(AC538:AC540)</f>
        <v>0.1249530268</v>
      </c>
    </row>
    <row r="542">
      <c r="A542" s="49">
        <f>I539+A534</f>
        <v>33153</v>
      </c>
      <c r="B542" s="3" t="s">
        <v>80</v>
      </c>
      <c r="C542" s="112">
        <f>$G$1*((G539-G538)/G538)</f>
        <v>0.0002094603636</v>
      </c>
      <c r="D542" s="3" t="s">
        <v>115</v>
      </c>
      <c r="E542" s="112">
        <f>$G$1</f>
        <v>0.00002618254545</v>
      </c>
      <c r="F542" s="3"/>
      <c r="G542" s="3"/>
      <c r="H542" s="3"/>
      <c r="I542" s="3"/>
      <c r="J542" s="3" t="s">
        <v>115</v>
      </c>
      <c r="K542" s="112">
        <f>$G$1</f>
        <v>0.00002618254545</v>
      </c>
      <c r="L542" s="3" t="s">
        <v>115</v>
      </c>
      <c r="M542" s="112">
        <f>$G$1</f>
        <v>0.00002618254545</v>
      </c>
      <c r="N542" s="3" t="s">
        <v>115</v>
      </c>
      <c r="O542" s="112">
        <f>$G$1</f>
        <v>0.00002618254545</v>
      </c>
      <c r="P542" s="3" t="s">
        <v>115</v>
      </c>
      <c r="Q542" s="112">
        <f>$G$1</f>
        <v>0.00002618254545</v>
      </c>
      <c r="R542" s="3" t="s">
        <v>115</v>
      </c>
      <c r="S542" s="112">
        <f>$G$1</f>
        <v>0.00002618254545</v>
      </c>
      <c r="T542" s="3" t="s">
        <v>115</v>
      </c>
      <c r="U542" s="112">
        <f>$G$1</f>
        <v>0.00002618254545</v>
      </c>
      <c r="V542" s="3" t="s">
        <v>115</v>
      </c>
      <c r="W542" s="112">
        <f>$G$1</f>
        <v>0.00002618254545</v>
      </c>
      <c r="X542" s="3" t="s">
        <v>115</v>
      </c>
      <c r="Y542" s="112">
        <f>$G$1</f>
        <v>0.00002618254545</v>
      </c>
      <c r="Z542" s="3" t="s">
        <v>115</v>
      </c>
      <c r="AA542" s="112">
        <f>$G$1</f>
        <v>0.00002618254545</v>
      </c>
      <c r="AB542" s="3" t="s">
        <v>115</v>
      </c>
      <c r="AC542" s="112">
        <f>$G$1</f>
        <v>0.00002618254545</v>
      </c>
    </row>
    <row r="543">
      <c r="A543" s="3"/>
      <c r="B543" s="3" t="s">
        <v>116</v>
      </c>
      <c r="C543" s="116">
        <f>$G$1*10+((128*5E-11)*(G541-1))</f>
        <v>0.0002618766545</v>
      </c>
      <c r="D543" s="3"/>
      <c r="E543" s="3"/>
      <c r="F543" s="3"/>
      <c r="G543" s="3"/>
      <c r="H543" s="3"/>
      <c r="I543" s="3"/>
      <c r="J543" s="3"/>
      <c r="K543" s="3"/>
      <c r="L543" s="3"/>
      <c r="M543" s="3"/>
      <c r="N543" s="3"/>
      <c r="O543" s="3"/>
      <c r="P543" s="3"/>
      <c r="Q543" s="3"/>
      <c r="R543" s="3"/>
      <c r="S543" s="3"/>
      <c r="T543" s="3"/>
      <c r="U543" s="3"/>
      <c r="V543" s="3"/>
      <c r="W543" s="3"/>
      <c r="X543" s="3"/>
      <c r="Y543" s="3"/>
      <c r="Z543" s="3"/>
      <c r="AA543" s="3"/>
      <c r="AB543" s="3"/>
      <c r="AC543" s="3"/>
    </row>
    <row r="544">
      <c r="A544" s="3"/>
      <c r="B544" s="61" t="s">
        <v>77</v>
      </c>
      <c r="C544" s="49">
        <f>C541-(sum(C542:C543))</f>
        <v>0.1240476012</v>
      </c>
      <c r="D544" s="61" t="s">
        <v>77</v>
      </c>
      <c r="E544" s="49">
        <f>E541-E542</f>
        <v>0.1248746007</v>
      </c>
      <c r="F544" s="3"/>
      <c r="G544" s="3"/>
      <c r="H544" s="3"/>
      <c r="I544" s="3"/>
      <c r="J544" s="61" t="s">
        <v>77</v>
      </c>
      <c r="K544" s="49">
        <f>K541-K542</f>
        <v>0.1247466111</v>
      </c>
      <c r="L544" s="61" t="s">
        <v>77</v>
      </c>
      <c r="M544" s="49">
        <f>M541-M542</f>
        <v>0.1247387564</v>
      </c>
      <c r="N544" s="61" t="s">
        <v>77</v>
      </c>
      <c r="O544" s="49">
        <f>O541-O542</f>
        <v>0.1247309016</v>
      </c>
      <c r="P544" s="61" t="s">
        <v>77</v>
      </c>
      <c r="Q544" s="49">
        <f>Q541-Q542</f>
        <v>0.1247230468</v>
      </c>
      <c r="R544" s="61" t="s">
        <v>77</v>
      </c>
      <c r="S544" s="49">
        <f>S541-S542</f>
        <v>0.1247151857</v>
      </c>
      <c r="T544" s="61" t="s">
        <v>77</v>
      </c>
      <c r="U544" s="49">
        <f>U541-U542</f>
        <v>0.1247073309</v>
      </c>
      <c r="V544" s="61" t="s">
        <v>77</v>
      </c>
      <c r="W544" s="49">
        <f>W541-W542</f>
        <v>0.1246994761</v>
      </c>
      <c r="X544" s="61" t="s">
        <v>77</v>
      </c>
      <c r="Y544" s="49">
        <f>Y541-Y542</f>
        <v>0.1246916214</v>
      </c>
      <c r="Z544" s="61" t="s">
        <v>77</v>
      </c>
      <c r="AA544" s="49">
        <f>AA541-AA542</f>
        <v>0.1227586863</v>
      </c>
      <c r="AB544" s="61" t="s">
        <v>77</v>
      </c>
      <c r="AC544" s="49">
        <f>AC541-AC542</f>
        <v>0.1249268442</v>
      </c>
    </row>
    <row r="545">
      <c r="A545" s="3"/>
      <c r="B545" s="3"/>
      <c r="C545" s="67"/>
      <c r="D545" s="3"/>
      <c r="E545" s="3"/>
      <c r="F545" s="53"/>
      <c r="G545" s="53"/>
      <c r="H545" s="3"/>
      <c r="I545" s="3"/>
      <c r="J545" s="61" t="s">
        <v>122</v>
      </c>
      <c r="K545" s="3"/>
      <c r="L545" s="61" t="s">
        <v>121</v>
      </c>
      <c r="M545" s="3"/>
      <c r="N545" s="61" t="s">
        <v>112</v>
      </c>
      <c r="O545" s="3"/>
      <c r="P545" s="61" t="s">
        <v>111</v>
      </c>
      <c r="Q545" s="3"/>
      <c r="R545" s="61" t="s">
        <v>110</v>
      </c>
      <c r="S545" s="3"/>
      <c r="T545" s="61" t="s">
        <v>109</v>
      </c>
      <c r="U545" s="3"/>
      <c r="V545" s="61" t="s">
        <v>108</v>
      </c>
      <c r="W545" s="3"/>
      <c r="X545" s="61" t="s">
        <v>107</v>
      </c>
      <c r="Y545" s="3"/>
      <c r="Z545" s="61" t="s">
        <v>105</v>
      </c>
      <c r="AA545" s="3"/>
      <c r="AB545" s="61" t="s">
        <v>84</v>
      </c>
      <c r="AC545" s="3"/>
    </row>
    <row r="546">
      <c r="A546" s="3"/>
      <c r="B546" s="3" t="s">
        <v>69</v>
      </c>
      <c r="C546" s="112">
        <f>0.000041472</f>
        <v>0.000041472</v>
      </c>
      <c r="D546" s="3" t="s">
        <v>69</v>
      </c>
      <c r="E546" s="113">
        <f t="shared" ref="E546:E548" si="695">$G$1</f>
        <v>0.00002618254545</v>
      </c>
      <c r="F546" s="3" t="s">
        <v>92</v>
      </c>
      <c r="G546" s="92">
        <v>1.0</v>
      </c>
      <c r="H546" s="3" t="s">
        <v>93</v>
      </c>
      <c r="I546" s="60">
        <f>I538+G538</f>
        <v>192</v>
      </c>
      <c r="J546" s="3" t="s">
        <v>69</v>
      </c>
      <c r="K546" s="113">
        <f t="shared" ref="K546:K548" si="696">$G$1</f>
        <v>0.00002618254545</v>
      </c>
      <c r="L546" s="3" t="s">
        <v>69</v>
      </c>
      <c r="M546" s="113">
        <f t="shared" ref="M546:M548" si="697">$G$1</f>
        <v>0.00002618254545</v>
      </c>
      <c r="N546" s="3" t="s">
        <v>69</v>
      </c>
      <c r="O546" s="113">
        <f t="shared" ref="O546:O548" si="698">$G$1</f>
        <v>0.00002618254545</v>
      </c>
      <c r="P546" s="3" t="s">
        <v>69</v>
      </c>
      <c r="Q546" s="113">
        <f t="shared" ref="Q546:Q548" si="699">$G$1</f>
        <v>0.00002618254545</v>
      </c>
      <c r="R546" s="3" t="s">
        <v>69</v>
      </c>
      <c r="S546" s="113">
        <f t="shared" ref="S546:S548" si="700">$G$1</f>
        <v>0.00002618254545</v>
      </c>
      <c r="T546" s="3" t="s">
        <v>69</v>
      </c>
      <c r="U546" s="113">
        <f t="shared" ref="U546:U548" si="701">$G$1</f>
        <v>0.00002618254545</v>
      </c>
      <c r="V546" s="3" t="s">
        <v>69</v>
      </c>
      <c r="W546" s="113">
        <f t="shared" ref="W546:W548" si="702">$G$1</f>
        <v>0.00002618254545</v>
      </c>
      <c r="X546" s="3" t="s">
        <v>69</v>
      </c>
      <c r="Y546" s="113">
        <f t="shared" ref="Y546:Y548" si="703">$G$1</f>
        <v>0.00002618254545</v>
      </c>
      <c r="Z546" s="3" t="s">
        <v>69</v>
      </c>
      <c r="AA546" s="113">
        <f t="shared" ref="AA546:AA548" si="704">$G$1</f>
        <v>0.00002618254545</v>
      </c>
      <c r="AB546" s="3" t="s">
        <v>69</v>
      </c>
      <c r="AC546" s="113">
        <f t="shared" ref="AC546:AC548" si="705">$G$1</f>
        <v>0.00002618254545</v>
      </c>
    </row>
    <row r="547">
      <c r="A547" s="3"/>
      <c r="B547" s="3" t="s">
        <v>72</v>
      </c>
      <c r="C547" s="112">
        <f>$G$1*((G547-G546)/G546)</f>
        <v>0.0001832778182</v>
      </c>
      <c r="D547" s="3" t="s">
        <v>72</v>
      </c>
      <c r="E547" s="113">
        <f t="shared" si="695"/>
        <v>0.00002618254545</v>
      </c>
      <c r="F547" s="3" t="s">
        <v>73</v>
      </c>
      <c r="G547" s="16">
        <f>200-I546</f>
        <v>8</v>
      </c>
      <c r="H547" s="3" t="s">
        <v>125</v>
      </c>
      <c r="I547" s="125">
        <v>265.0</v>
      </c>
      <c r="J547" s="3" t="s">
        <v>72</v>
      </c>
      <c r="K547" s="113">
        <f t="shared" si="696"/>
        <v>0.00002618254545</v>
      </c>
      <c r="L547" s="3" t="s">
        <v>72</v>
      </c>
      <c r="M547" s="113">
        <f t="shared" si="697"/>
        <v>0.00002618254545</v>
      </c>
      <c r="N547" s="3" t="s">
        <v>72</v>
      </c>
      <c r="O547" s="113">
        <f t="shared" si="698"/>
        <v>0.00002618254545</v>
      </c>
      <c r="P547" s="3" t="s">
        <v>72</v>
      </c>
      <c r="Q547" s="113">
        <f t="shared" si="699"/>
        <v>0.00002618254545</v>
      </c>
      <c r="R547" s="3" t="s">
        <v>72</v>
      </c>
      <c r="S547" s="113">
        <f t="shared" si="700"/>
        <v>0.00002618254545</v>
      </c>
      <c r="T547" s="3" t="s">
        <v>72</v>
      </c>
      <c r="U547" s="113">
        <f t="shared" si="701"/>
        <v>0.00002618254545</v>
      </c>
      <c r="V547" s="3" t="s">
        <v>72</v>
      </c>
      <c r="W547" s="113">
        <f t="shared" si="702"/>
        <v>0.00002618254545</v>
      </c>
      <c r="X547" s="3" t="s">
        <v>72</v>
      </c>
      <c r="Y547" s="113">
        <f t="shared" si="703"/>
        <v>0.00002618254545</v>
      </c>
      <c r="Z547" s="3" t="s">
        <v>72</v>
      </c>
      <c r="AA547" s="113">
        <f t="shared" si="704"/>
        <v>0.00002618254545</v>
      </c>
      <c r="AB547" s="3" t="s">
        <v>72</v>
      </c>
      <c r="AC547" s="113">
        <f t="shared" si="705"/>
        <v>0.00002618254545</v>
      </c>
    </row>
    <row r="548">
      <c r="A548" s="3"/>
      <c r="B548" s="3" t="s">
        <v>74</v>
      </c>
      <c r="C548" s="112">
        <f>$G$1*((G547-G546)/G546)</f>
        <v>0.0001832778182</v>
      </c>
      <c r="D548" s="3" t="s">
        <v>74</v>
      </c>
      <c r="E548" s="113">
        <f t="shared" si="695"/>
        <v>0.00002618254545</v>
      </c>
      <c r="F548" s="3"/>
      <c r="G548" s="3"/>
      <c r="H548" s="3" t="s">
        <v>126</v>
      </c>
      <c r="I548" s="60">
        <f>C544-(sum(C542:C543)*I547)</f>
        <v>-0.0008567086545</v>
      </c>
      <c r="J548" s="3" t="s">
        <v>74</v>
      </c>
      <c r="K548" s="113">
        <f t="shared" si="696"/>
        <v>0.00002618254545</v>
      </c>
      <c r="L548" s="3" t="s">
        <v>74</v>
      </c>
      <c r="M548" s="113">
        <f t="shared" si="697"/>
        <v>0.00002618254545</v>
      </c>
      <c r="N548" s="3" t="s">
        <v>74</v>
      </c>
      <c r="O548" s="113">
        <f t="shared" si="698"/>
        <v>0.00002618254545</v>
      </c>
      <c r="P548" s="3" t="s">
        <v>74</v>
      </c>
      <c r="Q548" s="113">
        <f t="shared" si="699"/>
        <v>0.00002618254545</v>
      </c>
      <c r="R548" s="3" t="s">
        <v>74</v>
      </c>
      <c r="S548" s="113">
        <f t="shared" si="700"/>
        <v>0.00002618254545</v>
      </c>
      <c r="T548" s="3" t="s">
        <v>74</v>
      </c>
      <c r="U548" s="113">
        <f t="shared" si="701"/>
        <v>0.00002618254545</v>
      </c>
      <c r="V548" s="3" t="s">
        <v>74</v>
      </c>
      <c r="W548" s="113">
        <f t="shared" si="702"/>
        <v>0.00002618254545</v>
      </c>
      <c r="X548" s="3" t="s">
        <v>74</v>
      </c>
      <c r="Y548" s="113">
        <f t="shared" si="703"/>
        <v>0.00002618254545</v>
      </c>
      <c r="Z548" s="3" t="s">
        <v>74</v>
      </c>
      <c r="AA548" s="113">
        <f t="shared" si="704"/>
        <v>0.00002618254545</v>
      </c>
      <c r="AB548" s="3" t="s">
        <v>74</v>
      </c>
      <c r="AC548" s="113">
        <f t="shared" si="705"/>
        <v>0.00002618254545</v>
      </c>
    </row>
    <row r="549">
      <c r="A549" s="3"/>
      <c r="B549" s="61" t="s">
        <v>77</v>
      </c>
      <c r="C549" s="115">
        <f>(E544-(E542*I547))-sum(C546:C548)</f>
        <v>0.1175281985</v>
      </c>
      <c r="D549" s="61" t="s">
        <v>77</v>
      </c>
      <c r="E549" s="109">
        <f>E544-(sum(E542*I547))-sum(E546:E548)</f>
        <v>0.1178576785</v>
      </c>
      <c r="F549" s="53" t="s">
        <v>95</v>
      </c>
      <c r="G549" s="80">
        <f>ROUND(G547/G546,0)</f>
        <v>8</v>
      </c>
      <c r="H549" s="3"/>
      <c r="I549" s="3"/>
      <c r="J549" s="61" t="s">
        <v>77</v>
      </c>
      <c r="K549" s="109">
        <f>K541-(K542*$I547)-sum(K546:K548)</f>
        <v>0.1177558715</v>
      </c>
      <c r="L549" s="61" t="s">
        <v>77</v>
      </c>
      <c r="M549" s="109">
        <f>M541-(M542*$I547)-sum(M546:M548)</f>
        <v>0.1177480167</v>
      </c>
      <c r="N549" s="61" t="s">
        <v>77</v>
      </c>
      <c r="O549" s="109">
        <f>O541-(O542*$I547)-sum(O546:O548)</f>
        <v>0.117740162</v>
      </c>
      <c r="P549" s="61" t="s">
        <v>77</v>
      </c>
      <c r="Q549" s="109">
        <f>Q541-(Q542*$I547)-sum(Q546:Q548)</f>
        <v>0.1177323072</v>
      </c>
      <c r="R549" s="61" t="s">
        <v>77</v>
      </c>
      <c r="S549" s="109">
        <f>S541-(S542*$I547)-sum(S546:S548)</f>
        <v>0.117724446</v>
      </c>
      <c r="T549" s="61" t="s">
        <v>77</v>
      </c>
      <c r="U549" s="109">
        <f>U541-(U542*$I547)-sum(U546:U548)</f>
        <v>0.1177165913</v>
      </c>
      <c r="V549" s="61" t="s">
        <v>77</v>
      </c>
      <c r="W549" s="109">
        <f>W541-(W542*$I547)-sum(W546:W548)</f>
        <v>0.1177087365</v>
      </c>
      <c r="X549" s="61" t="s">
        <v>77</v>
      </c>
      <c r="Y549" s="109">
        <f>Y541-(Y542*$I547)-sum(Y546:Y548)</f>
        <v>0.1177008817</v>
      </c>
      <c r="Z549" s="61" t="s">
        <v>77</v>
      </c>
      <c r="AA549" s="109">
        <f>AA541-(AA542*$I547)-sum(AA546:AA548)</f>
        <v>0.1157679466</v>
      </c>
      <c r="AB549" s="61" t="s">
        <v>77</v>
      </c>
      <c r="AC549" s="109">
        <f>AC541-(AC542*$I547)-sum(AC546:AC548)</f>
        <v>0.1179361046</v>
      </c>
    </row>
    <row r="550">
      <c r="A550" s="49">
        <f>I547+A542</f>
        <v>33418</v>
      </c>
      <c r="B550" s="3" t="s">
        <v>80</v>
      </c>
      <c r="C550" s="112">
        <f>$G$1*((G547-G546)/G546)</f>
        <v>0.0001832778182</v>
      </c>
      <c r="D550" s="3" t="s">
        <v>115</v>
      </c>
      <c r="E550" s="112">
        <f>$G$1</f>
        <v>0.00002618254545</v>
      </c>
      <c r="F550" s="3"/>
      <c r="G550" s="3"/>
      <c r="H550" s="3"/>
      <c r="I550" s="3"/>
      <c r="J550" s="3" t="s">
        <v>115</v>
      </c>
      <c r="K550" s="112">
        <f>$G$1</f>
        <v>0.00002618254545</v>
      </c>
      <c r="L550" s="3" t="s">
        <v>115</v>
      </c>
      <c r="M550" s="112">
        <f>$G$1</f>
        <v>0.00002618254545</v>
      </c>
      <c r="N550" s="3" t="s">
        <v>115</v>
      </c>
      <c r="O550" s="112">
        <f>$G$1</f>
        <v>0.00002618254545</v>
      </c>
      <c r="P550" s="3" t="s">
        <v>115</v>
      </c>
      <c r="Q550" s="112">
        <f>$G$1</f>
        <v>0.00002618254545</v>
      </c>
      <c r="R550" s="3" t="s">
        <v>115</v>
      </c>
      <c r="S550" s="112">
        <f>$G$1</f>
        <v>0.00002618254545</v>
      </c>
      <c r="T550" s="3" t="s">
        <v>115</v>
      </c>
      <c r="U550" s="112">
        <f>$G$1</f>
        <v>0.00002618254545</v>
      </c>
      <c r="V550" s="3" t="s">
        <v>115</v>
      </c>
      <c r="W550" s="112">
        <f>$G$1</f>
        <v>0.00002618254545</v>
      </c>
      <c r="X550" s="3" t="s">
        <v>115</v>
      </c>
      <c r="Y550" s="112">
        <f>$G$1</f>
        <v>0.00002618254545</v>
      </c>
      <c r="Z550" s="3" t="s">
        <v>115</v>
      </c>
      <c r="AA550" s="112">
        <f>$G$1</f>
        <v>0.00002618254545</v>
      </c>
      <c r="AB550" s="3" t="s">
        <v>115</v>
      </c>
      <c r="AC550" s="112">
        <f>$G$1</f>
        <v>0.00002618254545</v>
      </c>
    </row>
    <row r="551">
      <c r="A551" s="3"/>
      <c r="B551" s="3" t="s">
        <v>116</v>
      </c>
      <c r="C551" s="116">
        <f>$G$1*10+((128*5E-11)*(G549-1))</f>
        <v>0.0002618702545</v>
      </c>
      <c r="D551" s="3"/>
      <c r="E551" s="3"/>
      <c r="F551" s="3"/>
      <c r="G551" s="3"/>
      <c r="H551" s="3"/>
      <c r="I551" s="3"/>
      <c r="J551" s="3"/>
      <c r="K551" s="3"/>
      <c r="L551" s="3"/>
      <c r="M551" s="3"/>
      <c r="N551" s="3"/>
      <c r="O551" s="3"/>
      <c r="P551" s="3"/>
      <c r="Q551" s="3"/>
      <c r="R551" s="3"/>
      <c r="S551" s="3"/>
      <c r="T551" s="3"/>
      <c r="U551" s="3"/>
      <c r="V551" s="3"/>
      <c r="W551" s="3"/>
      <c r="X551" s="3"/>
      <c r="Y551" s="3"/>
      <c r="Z551" s="3"/>
      <c r="AA551" s="3"/>
      <c r="AB551" s="3"/>
      <c r="AC551" s="3"/>
    </row>
    <row r="552">
      <c r="A552" s="3"/>
      <c r="B552" s="61" t="s">
        <v>77</v>
      </c>
      <c r="C552" s="49">
        <f>C549-(sum(C550:C551))</f>
        <v>0.1170830505</v>
      </c>
      <c r="D552" s="61" t="s">
        <v>77</v>
      </c>
      <c r="E552" s="49">
        <f>E549-E550</f>
        <v>0.117831496</v>
      </c>
      <c r="F552" s="3"/>
      <c r="G552" s="3"/>
      <c r="H552" s="3"/>
      <c r="I552" s="3"/>
      <c r="J552" s="61" t="s">
        <v>77</v>
      </c>
      <c r="K552" s="49">
        <f>K549-K550</f>
        <v>0.1177296889</v>
      </c>
      <c r="L552" s="61" t="s">
        <v>77</v>
      </c>
      <c r="M552" s="49">
        <f>M549-M550</f>
        <v>0.1177218342</v>
      </c>
      <c r="N552" s="61" t="s">
        <v>77</v>
      </c>
      <c r="O552" s="49">
        <f>O549-O550</f>
        <v>0.1177139794</v>
      </c>
      <c r="P552" s="61" t="s">
        <v>77</v>
      </c>
      <c r="Q552" s="49">
        <f>Q549-Q550</f>
        <v>0.1177061247</v>
      </c>
      <c r="R552" s="61" t="s">
        <v>77</v>
      </c>
      <c r="S552" s="49">
        <f>S549-S550</f>
        <v>0.1176982635</v>
      </c>
      <c r="T552" s="61" t="s">
        <v>77</v>
      </c>
      <c r="U552" s="49">
        <f>U549-U550</f>
        <v>0.1176904087</v>
      </c>
      <c r="V552" s="61" t="s">
        <v>77</v>
      </c>
      <c r="W552" s="49">
        <f>W549-W550</f>
        <v>0.117682554</v>
      </c>
      <c r="X552" s="61" t="s">
        <v>77</v>
      </c>
      <c r="Y552" s="49">
        <f>Y549-Y550</f>
        <v>0.1176746992</v>
      </c>
      <c r="Z552" s="61" t="s">
        <v>77</v>
      </c>
      <c r="AA552" s="49">
        <f>AA549-AA550</f>
        <v>0.1157417641</v>
      </c>
      <c r="AB552" s="61" t="s">
        <v>77</v>
      </c>
      <c r="AC552" s="49">
        <f>AC549-AC550</f>
        <v>0.117909922</v>
      </c>
    </row>
    <row r="553">
      <c r="A553" s="3"/>
      <c r="B553" s="3"/>
      <c r="C553" s="67"/>
      <c r="D553" s="3"/>
      <c r="E553" s="3"/>
      <c r="F553" s="53"/>
      <c r="G553" s="53"/>
      <c r="H553" s="3"/>
      <c r="I553" s="3"/>
      <c r="J553" s="61" t="s">
        <v>122</v>
      </c>
      <c r="K553" s="3"/>
      <c r="L553" s="61" t="s">
        <v>121</v>
      </c>
      <c r="M553" s="3"/>
      <c r="N553" s="61" t="s">
        <v>112</v>
      </c>
      <c r="O553" s="3"/>
      <c r="P553" s="61" t="s">
        <v>111</v>
      </c>
      <c r="Q553" s="3"/>
      <c r="R553" s="61" t="s">
        <v>110</v>
      </c>
      <c r="S553" s="3"/>
      <c r="T553" s="61" t="s">
        <v>109</v>
      </c>
      <c r="U553" s="3"/>
      <c r="V553" s="61" t="s">
        <v>108</v>
      </c>
      <c r="W553" s="3"/>
      <c r="X553" s="61" t="s">
        <v>107</v>
      </c>
      <c r="Y553" s="3"/>
      <c r="Z553" s="61" t="s">
        <v>105</v>
      </c>
      <c r="AA553" s="3"/>
      <c r="AB553" s="61" t="s">
        <v>84</v>
      </c>
      <c r="AC553" s="3"/>
    </row>
    <row r="554">
      <c r="A554" s="3"/>
      <c r="B554" s="3" t="s">
        <v>69</v>
      </c>
      <c r="C554" s="112">
        <f>0.000041472</f>
        <v>0.000041472</v>
      </c>
      <c r="D554" s="3" t="s">
        <v>69</v>
      </c>
      <c r="E554" s="113">
        <f t="shared" ref="E554:E556" si="706">$G$1</f>
        <v>0.00002618254545</v>
      </c>
      <c r="F554" s="3" t="s">
        <v>92</v>
      </c>
      <c r="G554" s="16">
        <v>1.0</v>
      </c>
      <c r="H554" s="3" t="s">
        <v>93</v>
      </c>
      <c r="I554" s="60">
        <f>I546+G546</f>
        <v>193</v>
      </c>
      <c r="J554" s="3" t="s">
        <v>69</v>
      </c>
      <c r="K554" s="113">
        <f t="shared" ref="K554:K556" si="707">$G$1</f>
        <v>0.00002618254545</v>
      </c>
      <c r="L554" s="3" t="s">
        <v>69</v>
      </c>
      <c r="M554" s="113">
        <f t="shared" ref="M554:M556" si="708">$G$1</f>
        <v>0.00002618254545</v>
      </c>
      <c r="N554" s="3" t="s">
        <v>69</v>
      </c>
      <c r="O554" s="113">
        <f t="shared" ref="O554:O556" si="709">$G$1</f>
        <v>0.00002618254545</v>
      </c>
      <c r="P554" s="3" t="s">
        <v>69</v>
      </c>
      <c r="Q554" s="113">
        <f t="shared" ref="Q554:Q556" si="710">$G$1</f>
        <v>0.00002618254545</v>
      </c>
      <c r="R554" s="3" t="s">
        <v>69</v>
      </c>
      <c r="S554" s="113">
        <f t="shared" ref="S554:S556" si="711">$G$1</f>
        <v>0.00002618254545</v>
      </c>
      <c r="T554" s="3" t="s">
        <v>69</v>
      </c>
      <c r="U554" s="113">
        <f t="shared" ref="U554:U556" si="712">$G$1</f>
        <v>0.00002618254545</v>
      </c>
      <c r="V554" s="3" t="s">
        <v>69</v>
      </c>
      <c r="W554" s="113">
        <f t="shared" ref="W554:W556" si="713">$G$1</f>
        <v>0.00002618254545</v>
      </c>
      <c r="X554" s="3" t="s">
        <v>69</v>
      </c>
      <c r="Y554" s="113">
        <f t="shared" ref="Y554:Y556" si="714">$G$1</f>
        <v>0.00002618254545</v>
      </c>
      <c r="Z554" s="3" t="s">
        <v>69</v>
      </c>
      <c r="AA554" s="113">
        <f t="shared" ref="AA554:AA556" si="715">$G$1</f>
        <v>0.00002618254545</v>
      </c>
      <c r="AB554" s="3" t="s">
        <v>69</v>
      </c>
      <c r="AC554" s="113">
        <f t="shared" ref="AC554:AC556" si="716">$G$1</f>
        <v>0.00002618254545</v>
      </c>
    </row>
    <row r="555">
      <c r="A555" s="3"/>
      <c r="B555" s="3" t="s">
        <v>72</v>
      </c>
      <c r="C555" s="112">
        <f>$G$1*((G555-G554)/G554)</f>
        <v>0.0001570952727</v>
      </c>
      <c r="D555" s="3" t="s">
        <v>72</v>
      </c>
      <c r="E555" s="113">
        <f t="shared" si="706"/>
        <v>0.00002618254545</v>
      </c>
      <c r="F555" s="3" t="s">
        <v>73</v>
      </c>
      <c r="G555" s="16">
        <f>200-I554</f>
        <v>7</v>
      </c>
      <c r="H555" s="3" t="s">
        <v>125</v>
      </c>
      <c r="I555" s="125">
        <v>265.0</v>
      </c>
      <c r="J555" s="3" t="s">
        <v>72</v>
      </c>
      <c r="K555" s="113">
        <f t="shared" si="707"/>
        <v>0.00002618254545</v>
      </c>
      <c r="L555" s="3" t="s">
        <v>72</v>
      </c>
      <c r="M555" s="113">
        <f t="shared" si="708"/>
        <v>0.00002618254545</v>
      </c>
      <c r="N555" s="3" t="s">
        <v>72</v>
      </c>
      <c r="O555" s="113">
        <f t="shared" si="709"/>
        <v>0.00002618254545</v>
      </c>
      <c r="P555" s="3" t="s">
        <v>72</v>
      </c>
      <c r="Q555" s="113">
        <f t="shared" si="710"/>
        <v>0.00002618254545</v>
      </c>
      <c r="R555" s="3" t="s">
        <v>72</v>
      </c>
      <c r="S555" s="113">
        <f t="shared" si="711"/>
        <v>0.00002618254545</v>
      </c>
      <c r="T555" s="3" t="s">
        <v>72</v>
      </c>
      <c r="U555" s="113">
        <f t="shared" si="712"/>
        <v>0.00002618254545</v>
      </c>
      <c r="V555" s="3" t="s">
        <v>72</v>
      </c>
      <c r="W555" s="113">
        <f t="shared" si="713"/>
        <v>0.00002618254545</v>
      </c>
      <c r="X555" s="3" t="s">
        <v>72</v>
      </c>
      <c r="Y555" s="113">
        <f t="shared" si="714"/>
        <v>0.00002618254545</v>
      </c>
      <c r="Z555" s="3" t="s">
        <v>72</v>
      </c>
      <c r="AA555" s="113">
        <f t="shared" si="715"/>
        <v>0.00002618254545</v>
      </c>
      <c r="AB555" s="3" t="s">
        <v>72</v>
      </c>
      <c r="AC555" s="113">
        <f t="shared" si="716"/>
        <v>0.00002618254545</v>
      </c>
    </row>
    <row r="556">
      <c r="A556" s="3"/>
      <c r="B556" s="3" t="s">
        <v>74</v>
      </c>
      <c r="C556" s="112">
        <f>$G$1*((G555-G554)/G554)</f>
        <v>0.0001570952727</v>
      </c>
      <c r="D556" s="3" t="s">
        <v>74</v>
      </c>
      <c r="E556" s="113">
        <f t="shared" si="706"/>
        <v>0.00002618254545</v>
      </c>
      <c r="F556" s="3"/>
      <c r="G556" s="3"/>
      <c r="H556" s="3" t="s">
        <v>126</v>
      </c>
      <c r="I556" s="60">
        <f>C552-(sum(C550:C551)*I555)</f>
        <v>-0.0008811888</v>
      </c>
      <c r="J556" s="3" t="s">
        <v>74</v>
      </c>
      <c r="K556" s="113">
        <f t="shared" si="707"/>
        <v>0.00002618254545</v>
      </c>
      <c r="L556" s="3" t="s">
        <v>74</v>
      </c>
      <c r="M556" s="113">
        <f t="shared" si="708"/>
        <v>0.00002618254545</v>
      </c>
      <c r="N556" s="3" t="s">
        <v>74</v>
      </c>
      <c r="O556" s="113">
        <f t="shared" si="709"/>
        <v>0.00002618254545</v>
      </c>
      <c r="P556" s="3" t="s">
        <v>74</v>
      </c>
      <c r="Q556" s="113">
        <f t="shared" si="710"/>
        <v>0.00002618254545</v>
      </c>
      <c r="R556" s="3" t="s">
        <v>74</v>
      </c>
      <c r="S556" s="113">
        <f t="shared" si="711"/>
        <v>0.00002618254545</v>
      </c>
      <c r="T556" s="3" t="s">
        <v>74</v>
      </c>
      <c r="U556" s="113">
        <f t="shared" si="712"/>
        <v>0.00002618254545</v>
      </c>
      <c r="V556" s="3" t="s">
        <v>74</v>
      </c>
      <c r="W556" s="113">
        <f t="shared" si="713"/>
        <v>0.00002618254545</v>
      </c>
      <c r="X556" s="3" t="s">
        <v>74</v>
      </c>
      <c r="Y556" s="113">
        <f t="shared" si="714"/>
        <v>0.00002618254545</v>
      </c>
      <c r="Z556" s="3" t="s">
        <v>74</v>
      </c>
      <c r="AA556" s="113">
        <f t="shared" si="715"/>
        <v>0.00002618254545</v>
      </c>
      <c r="AB556" s="3" t="s">
        <v>74</v>
      </c>
      <c r="AC556" s="113">
        <f t="shared" si="716"/>
        <v>0.00002618254545</v>
      </c>
    </row>
    <row r="557">
      <c r="A557" s="3"/>
      <c r="B557" s="61" t="s">
        <v>77</v>
      </c>
      <c r="C557" s="115">
        <f>(E552-(E550*I555))-sum(C554:C556)</f>
        <v>0.1105374589</v>
      </c>
      <c r="D557" s="61" t="s">
        <v>77</v>
      </c>
      <c r="E557" s="109">
        <f>E552-(sum(E550*I555))-sum(E554:E556)</f>
        <v>0.1108145738</v>
      </c>
      <c r="F557" s="53" t="s">
        <v>95</v>
      </c>
      <c r="G557" s="80">
        <f>ROUND(G555/G554,0)</f>
        <v>7</v>
      </c>
      <c r="H557" s="3"/>
      <c r="I557" s="3"/>
      <c r="J557" s="61" t="s">
        <v>77</v>
      </c>
      <c r="K557" s="109">
        <f>K549-(K550*$I555)-sum(K554:K556)</f>
        <v>0.1107389493</v>
      </c>
      <c r="L557" s="61" t="s">
        <v>77</v>
      </c>
      <c r="M557" s="109">
        <f>M549-(M550*$I555)-sum(M554:M556)</f>
        <v>0.1107310945</v>
      </c>
      <c r="N557" s="61" t="s">
        <v>77</v>
      </c>
      <c r="O557" s="109">
        <f>O549-(O550*$I555)-sum(O554:O556)</f>
        <v>0.1107232398</v>
      </c>
      <c r="P557" s="61" t="s">
        <v>77</v>
      </c>
      <c r="Q557" s="109">
        <f>Q549-(Q550*$I555)-sum(Q554:Q556)</f>
        <v>0.110715385</v>
      </c>
      <c r="R557" s="61" t="s">
        <v>77</v>
      </c>
      <c r="S557" s="109">
        <f>S549-(S550*$I555)-sum(S554:S556)</f>
        <v>0.1107075239</v>
      </c>
      <c r="T557" s="61" t="s">
        <v>77</v>
      </c>
      <c r="U557" s="109">
        <f>U549-(U550*$I555)-sum(U554:U556)</f>
        <v>0.1106996691</v>
      </c>
      <c r="V557" s="61" t="s">
        <v>77</v>
      </c>
      <c r="W557" s="109">
        <f>W549-(W550*$I555)-sum(W554:W556)</f>
        <v>0.1106918143</v>
      </c>
      <c r="X557" s="61" t="s">
        <v>77</v>
      </c>
      <c r="Y557" s="109">
        <f>Y549-(Y550*$I555)-sum(Y554:Y556)</f>
        <v>0.1106839596</v>
      </c>
      <c r="Z557" s="61" t="s">
        <v>77</v>
      </c>
      <c r="AA557" s="109">
        <f>AA549-(AA550*$I555)-sum(AA554:AA556)</f>
        <v>0.1087510244</v>
      </c>
      <c r="AB557" s="61" t="s">
        <v>77</v>
      </c>
      <c r="AC557" s="109">
        <f>AC549-(AC550*$I555)-sum(AC554:AC556)</f>
        <v>0.1109191824</v>
      </c>
    </row>
    <row r="558">
      <c r="A558" s="49">
        <f>I555+A550</f>
        <v>33683</v>
      </c>
      <c r="B558" s="3" t="s">
        <v>80</v>
      </c>
      <c r="C558" s="112">
        <f>$G$1*((G555-G554)/G554)</f>
        <v>0.0001570952727</v>
      </c>
      <c r="D558" s="3" t="s">
        <v>115</v>
      </c>
      <c r="E558" s="112">
        <f>$G$1</f>
        <v>0.00002618254545</v>
      </c>
      <c r="F558" s="3"/>
      <c r="G558" s="3"/>
      <c r="H558" s="3"/>
      <c r="I558" s="3"/>
      <c r="J558" s="3" t="s">
        <v>115</v>
      </c>
      <c r="K558" s="112">
        <f>$G$1</f>
        <v>0.00002618254545</v>
      </c>
      <c r="L558" s="3" t="s">
        <v>115</v>
      </c>
      <c r="M558" s="112">
        <f>$G$1</f>
        <v>0.00002618254545</v>
      </c>
      <c r="N558" s="3" t="s">
        <v>115</v>
      </c>
      <c r="O558" s="112">
        <f>$G$1</f>
        <v>0.00002618254545</v>
      </c>
      <c r="P558" s="3" t="s">
        <v>115</v>
      </c>
      <c r="Q558" s="112">
        <f>$G$1</f>
        <v>0.00002618254545</v>
      </c>
      <c r="R558" s="3" t="s">
        <v>115</v>
      </c>
      <c r="S558" s="112">
        <f>$G$1</f>
        <v>0.00002618254545</v>
      </c>
      <c r="T558" s="3" t="s">
        <v>115</v>
      </c>
      <c r="U558" s="112">
        <f>$G$1</f>
        <v>0.00002618254545</v>
      </c>
      <c r="V558" s="3" t="s">
        <v>115</v>
      </c>
      <c r="W558" s="112">
        <f>$G$1</f>
        <v>0.00002618254545</v>
      </c>
      <c r="X558" s="3" t="s">
        <v>115</v>
      </c>
      <c r="Y558" s="112">
        <f>$G$1</f>
        <v>0.00002618254545</v>
      </c>
      <c r="Z558" s="3" t="s">
        <v>115</v>
      </c>
      <c r="AA558" s="112">
        <f>$G$1</f>
        <v>0.00002618254545</v>
      </c>
      <c r="AB558" s="3" t="s">
        <v>115</v>
      </c>
      <c r="AC558" s="112">
        <f>$G$1</f>
        <v>0.00002618254545</v>
      </c>
    </row>
    <row r="559">
      <c r="A559" s="3"/>
      <c r="B559" s="3" t="s">
        <v>116</v>
      </c>
      <c r="C559" s="116">
        <f>$G$1*10+((128*5E-11)*(G557-1))</f>
        <v>0.0002618638545</v>
      </c>
      <c r="D559" s="3"/>
      <c r="E559" s="3"/>
      <c r="F559" s="3"/>
      <c r="G559" s="3"/>
      <c r="H559" s="3"/>
      <c r="I559" s="3"/>
      <c r="J559" s="3"/>
      <c r="K559" s="3"/>
      <c r="L559" s="3"/>
      <c r="M559" s="3"/>
      <c r="N559" s="3"/>
      <c r="O559" s="3"/>
      <c r="P559" s="3"/>
      <c r="Q559" s="3"/>
      <c r="R559" s="3"/>
      <c r="S559" s="3"/>
      <c r="T559" s="3"/>
      <c r="U559" s="3"/>
      <c r="V559" s="3"/>
      <c r="W559" s="3"/>
      <c r="X559" s="3"/>
      <c r="Y559" s="3"/>
      <c r="Z559" s="3"/>
      <c r="AA559" s="3"/>
      <c r="AB559" s="3"/>
      <c r="AC559" s="3"/>
    </row>
    <row r="560">
      <c r="A560" s="3"/>
      <c r="B560" s="61" t="s">
        <v>77</v>
      </c>
      <c r="C560" s="49">
        <f>C557-(sum(C558:C559))</f>
        <v>0.1101184998</v>
      </c>
      <c r="D560" s="61" t="s">
        <v>77</v>
      </c>
      <c r="E560" s="49">
        <f>E557-E558</f>
        <v>0.1107883913</v>
      </c>
      <c r="F560" s="3"/>
      <c r="G560" s="3"/>
      <c r="H560" s="3"/>
      <c r="I560" s="3"/>
      <c r="J560" s="61" t="s">
        <v>77</v>
      </c>
      <c r="K560" s="49">
        <f>K557-K558</f>
        <v>0.1107127668</v>
      </c>
      <c r="L560" s="61" t="s">
        <v>77</v>
      </c>
      <c r="M560" s="49">
        <f>M557-M558</f>
        <v>0.110704912</v>
      </c>
      <c r="N560" s="61" t="s">
        <v>77</v>
      </c>
      <c r="O560" s="49">
        <f>O557-O558</f>
        <v>0.1106970572</v>
      </c>
      <c r="P560" s="61" t="s">
        <v>77</v>
      </c>
      <c r="Q560" s="49">
        <f>Q557-Q558</f>
        <v>0.1106892025</v>
      </c>
      <c r="R560" s="61" t="s">
        <v>77</v>
      </c>
      <c r="S560" s="49">
        <f>S557-S558</f>
        <v>0.1106813413</v>
      </c>
      <c r="T560" s="61" t="s">
        <v>77</v>
      </c>
      <c r="U560" s="49">
        <f>U557-U558</f>
        <v>0.1106734865</v>
      </c>
      <c r="V560" s="61" t="s">
        <v>77</v>
      </c>
      <c r="W560" s="49">
        <f>W557-W558</f>
        <v>0.1106656318</v>
      </c>
      <c r="X560" s="61" t="s">
        <v>77</v>
      </c>
      <c r="Y560" s="49">
        <f>Y557-Y558</f>
        <v>0.110657777</v>
      </c>
      <c r="Z560" s="61" t="s">
        <v>77</v>
      </c>
      <c r="AA560" s="49">
        <f>AA557-AA558</f>
        <v>0.1087248419</v>
      </c>
      <c r="AB560" s="61" t="s">
        <v>77</v>
      </c>
      <c r="AC560" s="49">
        <f>AC557-AC558</f>
        <v>0.1108929999</v>
      </c>
    </row>
    <row r="561">
      <c r="A561" s="3"/>
      <c r="B561" s="3"/>
      <c r="C561" s="67"/>
      <c r="D561" s="3"/>
      <c r="E561" s="3"/>
      <c r="F561" s="53"/>
      <c r="G561" s="53"/>
      <c r="H561" s="3"/>
      <c r="I561" s="3"/>
      <c r="J561" s="61" t="s">
        <v>122</v>
      </c>
      <c r="K561" s="3"/>
      <c r="L561" s="61" t="s">
        <v>121</v>
      </c>
      <c r="M561" s="3"/>
      <c r="N561" s="61" t="s">
        <v>112</v>
      </c>
      <c r="O561" s="3"/>
      <c r="P561" s="61" t="s">
        <v>111</v>
      </c>
      <c r="Q561" s="3"/>
      <c r="R561" s="61" t="s">
        <v>110</v>
      </c>
      <c r="S561" s="3"/>
      <c r="T561" s="61" t="s">
        <v>109</v>
      </c>
      <c r="U561" s="3"/>
      <c r="V561" s="61" t="s">
        <v>108</v>
      </c>
      <c r="W561" s="3"/>
      <c r="X561" s="61" t="s">
        <v>107</v>
      </c>
      <c r="Y561" s="3"/>
      <c r="Z561" s="61" t="s">
        <v>105</v>
      </c>
      <c r="AA561" s="3"/>
      <c r="AB561" s="61" t="s">
        <v>84</v>
      </c>
      <c r="AC561" s="3"/>
    </row>
    <row r="562">
      <c r="A562" s="3"/>
      <c r="B562" s="3" t="s">
        <v>69</v>
      </c>
      <c r="C562" s="112">
        <f>0.000041472</f>
        <v>0.000041472</v>
      </c>
      <c r="D562" s="3" t="s">
        <v>69</v>
      </c>
      <c r="E562" s="113">
        <f t="shared" ref="E562:E564" si="717">$G$1</f>
        <v>0.00002618254545</v>
      </c>
      <c r="F562" s="3" t="s">
        <v>92</v>
      </c>
      <c r="G562" s="16">
        <v>1.0</v>
      </c>
      <c r="H562" s="3" t="s">
        <v>93</v>
      </c>
      <c r="I562" s="60">
        <f>I554+G554</f>
        <v>194</v>
      </c>
      <c r="J562" s="3" t="s">
        <v>69</v>
      </c>
      <c r="K562" s="113">
        <f t="shared" ref="K562:K564" si="718">$G$1</f>
        <v>0.00002618254545</v>
      </c>
      <c r="L562" s="3" t="s">
        <v>69</v>
      </c>
      <c r="M562" s="113">
        <f t="shared" ref="M562:M564" si="719">$G$1</f>
        <v>0.00002618254545</v>
      </c>
      <c r="N562" s="3" t="s">
        <v>69</v>
      </c>
      <c r="O562" s="113">
        <f t="shared" ref="O562:O564" si="720">$G$1</f>
        <v>0.00002618254545</v>
      </c>
      <c r="P562" s="3" t="s">
        <v>69</v>
      </c>
      <c r="Q562" s="113">
        <f t="shared" ref="Q562:Q564" si="721">$G$1</f>
        <v>0.00002618254545</v>
      </c>
      <c r="R562" s="3" t="s">
        <v>69</v>
      </c>
      <c r="S562" s="113">
        <f t="shared" ref="S562:S564" si="722">$G$1</f>
        <v>0.00002618254545</v>
      </c>
      <c r="T562" s="3" t="s">
        <v>69</v>
      </c>
      <c r="U562" s="113">
        <f t="shared" ref="U562:U564" si="723">$G$1</f>
        <v>0.00002618254545</v>
      </c>
      <c r="V562" s="3" t="s">
        <v>69</v>
      </c>
      <c r="W562" s="113">
        <f t="shared" ref="W562:W564" si="724">$G$1</f>
        <v>0.00002618254545</v>
      </c>
      <c r="X562" s="3" t="s">
        <v>69</v>
      </c>
      <c r="Y562" s="113">
        <f t="shared" ref="Y562:Y564" si="725">$G$1</f>
        <v>0.00002618254545</v>
      </c>
      <c r="Z562" s="3" t="s">
        <v>69</v>
      </c>
      <c r="AA562" s="113">
        <f t="shared" ref="AA562:AA564" si="726">$G$1</f>
        <v>0.00002618254545</v>
      </c>
      <c r="AB562" s="3" t="s">
        <v>69</v>
      </c>
      <c r="AC562" s="113">
        <f t="shared" ref="AC562:AC564" si="727">$G$1</f>
        <v>0.00002618254545</v>
      </c>
    </row>
    <row r="563">
      <c r="A563" s="3"/>
      <c r="B563" s="3" t="s">
        <v>72</v>
      </c>
      <c r="C563" s="112">
        <f>$G$1*((G563-G562)/G562)</f>
        <v>0.0001309127273</v>
      </c>
      <c r="D563" s="3" t="s">
        <v>72</v>
      </c>
      <c r="E563" s="113">
        <f t="shared" si="717"/>
        <v>0.00002618254545</v>
      </c>
      <c r="F563" s="3" t="s">
        <v>73</v>
      </c>
      <c r="G563" s="16">
        <f>200-I562</f>
        <v>6</v>
      </c>
      <c r="H563" s="3" t="s">
        <v>125</v>
      </c>
      <c r="I563" s="125">
        <v>265.0</v>
      </c>
      <c r="J563" s="3" t="s">
        <v>72</v>
      </c>
      <c r="K563" s="113">
        <f t="shared" si="718"/>
        <v>0.00002618254545</v>
      </c>
      <c r="L563" s="3" t="s">
        <v>72</v>
      </c>
      <c r="M563" s="113">
        <f t="shared" si="719"/>
        <v>0.00002618254545</v>
      </c>
      <c r="N563" s="3" t="s">
        <v>72</v>
      </c>
      <c r="O563" s="113">
        <f t="shared" si="720"/>
        <v>0.00002618254545</v>
      </c>
      <c r="P563" s="3" t="s">
        <v>72</v>
      </c>
      <c r="Q563" s="113">
        <f t="shared" si="721"/>
        <v>0.00002618254545</v>
      </c>
      <c r="R563" s="3" t="s">
        <v>72</v>
      </c>
      <c r="S563" s="113">
        <f t="shared" si="722"/>
        <v>0.00002618254545</v>
      </c>
      <c r="T563" s="3" t="s">
        <v>72</v>
      </c>
      <c r="U563" s="113">
        <f t="shared" si="723"/>
        <v>0.00002618254545</v>
      </c>
      <c r="V563" s="3" t="s">
        <v>72</v>
      </c>
      <c r="W563" s="113">
        <f t="shared" si="724"/>
        <v>0.00002618254545</v>
      </c>
      <c r="X563" s="3" t="s">
        <v>72</v>
      </c>
      <c r="Y563" s="113">
        <f t="shared" si="725"/>
        <v>0.00002618254545</v>
      </c>
      <c r="Z563" s="3" t="s">
        <v>72</v>
      </c>
      <c r="AA563" s="113">
        <f t="shared" si="726"/>
        <v>0.00002618254545</v>
      </c>
      <c r="AB563" s="3" t="s">
        <v>72</v>
      </c>
      <c r="AC563" s="113">
        <f t="shared" si="727"/>
        <v>0.00002618254545</v>
      </c>
    </row>
    <row r="564">
      <c r="A564" s="3"/>
      <c r="B564" s="3" t="s">
        <v>74</v>
      </c>
      <c r="C564" s="112">
        <f>$G$1*((G563-G562)/G562)</f>
        <v>0.0001309127273</v>
      </c>
      <c r="D564" s="3" t="s">
        <v>74</v>
      </c>
      <c r="E564" s="113">
        <f t="shared" si="717"/>
        <v>0.00002618254545</v>
      </c>
      <c r="F564" s="3"/>
      <c r="G564" s="3"/>
      <c r="H564" s="3" t="s">
        <v>126</v>
      </c>
      <c r="I564" s="60">
        <f>C560-(sum(C558:C559)*I563)</f>
        <v>-0.0009056689455</v>
      </c>
      <c r="J564" s="3" t="s">
        <v>74</v>
      </c>
      <c r="K564" s="113">
        <f t="shared" si="718"/>
        <v>0.00002618254545</v>
      </c>
      <c r="L564" s="3" t="s">
        <v>74</v>
      </c>
      <c r="M564" s="113">
        <f t="shared" si="719"/>
        <v>0.00002618254545</v>
      </c>
      <c r="N564" s="3" t="s">
        <v>74</v>
      </c>
      <c r="O564" s="113">
        <f t="shared" si="720"/>
        <v>0.00002618254545</v>
      </c>
      <c r="P564" s="3" t="s">
        <v>74</v>
      </c>
      <c r="Q564" s="113">
        <f t="shared" si="721"/>
        <v>0.00002618254545</v>
      </c>
      <c r="R564" s="3" t="s">
        <v>74</v>
      </c>
      <c r="S564" s="113">
        <f t="shared" si="722"/>
        <v>0.00002618254545</v>
      </c>
      <c r="T564" s="3" t="s">
        <v>74</v>
      </c>
      <c r="U564" s="113">
        <f t="shared" si="723"/>
        <v>0.00002618254545</v>
      </c>
      <c r="V564" s="3" t="s">
        <v>74</v>
      </c>
      <c r="W564" s="113">
        <f t="shared" si="724"/>
        <v>0.00002618254545</v>
      </c>
      <c r="X564" s="3" t="s">
        <v>74</v>
      </c>
      <c r="Y564" s="113">
        <f t="shared" si="725"/>
        <v>0.00002618254545</v>
      </c>
      <c r="Z564" s="3" t="s">
        <v>74</v>
      </c>
      <c r="AA564" s="113">
        <f t="shared" si="726"/>
        <v>0.00002618254545</v>
      </c>
      <c r="AB564" s="3" t="s">
        <v>74</v>
      </c>
      <c r="AC564" s="113">
        <f t="shared" si="727"/>
        <v>0.00002618254545</v>
      </c>
    </row>
    <row r="565">
      <c r="A565" s="3"/>
      <c r="B565" s="61" t="s">
        <v>77</v>
      </c>
      <c r="C565" s="115">
        <f>(E560-(E558*I563))-sum(C562:C564)</f>
        <v>0.1035467193</v>
      </c>
      <c r="D565" s="61" t="s">
        <v>77</v>
      </c>
      <c r="E565" s="109">
        <f>E560-(sum(E558*I563))-sum(E562:E564)</f>
        <v>0.1037714691</v>
      </c>
      <c r="F565" s="53" t="s">
        <v>95</v>
      </c>
      <c r="G565" s="80">
        <f>ROUND(G563/G562,0)</f>
        <v>6</v>
      </c>
      <c r="H565" s="3"/>
      <c r="I565" s="3"/>
      <c r="J565" s="61" t="s">
        <v>77</v>
      </c>
      <c r="K565" s="109">
        <f>K557-(K558*$I563)-sum(K562:K564)</f>
        <v>0.1037220271</v>
      </c>
      <c r="L565" s="61" t="s">
        <v>77</v>
      </c>
      <c r="M565" s="109">
        <f>M557-(M558*$I563)-sum(M562:M564)</f>
        <v>0.1037141724</v>
      </c>
      <c r="N565" s="61" t="s">
        <v>77</v>
      </c>
      <c r="O565" s="109">
        <f>O557-(O558*$I563)-sum(O562:O564)</f>
        <v>0.1037063176</v>
      </c>
      <c r="P565" s="61" t="s">
        <v>77</v>
      </c>
      <c r="Q565" s="109">
        <f>Q557-(Q558*$I563)-sum(Q562:Q564)</f>
        <v>0.1036984628</v>
      </c>
      <c r="R565" s="61" t="s">
        <v>77</v>
      </c>
      <c r="S565" s="109">
        <f>S557-(S558*$I563)-sum(S562:S564)</f>
        <v>0.1036906017</v>
      </c>
      <c r="T565" s="61" t="s">
        <v>77</v>
      </c>
      <c r="U565" s="109">
        <f>U557-(U558*$I563)-sum(U562:U564)</f>
        <v>0.1036827469</v>
      </c>
      <c r="V565" s="61" t="s">
        <v>77</v>
      </c>
      <c r="W565" s="109">
        <f>W557-(W558*$I563)-sum(W562:W564)</f>
        <v>0.1036748921</v>
      </c>
      <c r="X565" s="61" t="s">
        <v>77</v>
      </c>
      <c r="Y565" s="109">
        <f>Y557-(Y558*$I563)-sum(Y562:Y564)</f>
        <v>0.1036670374</v>
      </c>
      <c r="Z565" s="61" t="s">
        <v>77</v>
      </c>
      <c r="AA565" s="109">
        <f>AA557-(AA558*$I563)-sum(AA562:AA564)</f>
        <v>0.1017341023</v>
      </c>
      <c r="AB565" s="61" t="s">
        <v>77</v>
      </c>
      <c r="AC565" s="109">
        <f>AC557-(AC558*$I563)-sum(AC562:AC564)</f>
        <v>0.1039022602</v>
      </c>
    </row>
    <row r="566">
      <c r="A566" s="49">
        <f>I563+A558</f>
        <v>33948</v>
      </c>
      <c r="B566" s="3" t="s">
        <v>80</v>
      </c>
      <c r="C566" s="112">
        <f>$G$1*((G563-G562)/G562)</f>
        <v>0.0001309127273</v>
      </c>
      <c r="D566" s="3" t="s">
        <v>115</v>
      </c>
      <c r="E566" s="112">
        <f>$G$1</f>
        <v>0.00002618254545</v>
      </c>
      <c r="F566" s="3"/>
      <c r="G566" s="3"/>
      <c r="H566" s="3"/>
      <c r="I566" s="3"/>
      <c r="J566" s="3" t="s">
        <v>115</v>
      </c>
      <c r="K566" s="112">
        <f>$G$1</f>
        <v>0.00002618254545</v>
      </c>
      <c r="L566" s="3" t="s">
        <v>115</v>
      </c>
      <c r="M566" s="112">
        <f>$G$1</f>
        <v>0.00002618254545</v>
      </c>
      <c r="N566" s="3" t="s">
        <v>115</v>
      </c>
      <c r="O566" s="112">
        <f>$G$1</f>
        <v>0.00002618254545</v>
      </c>
      <c r="P566" s="3" t="s">
        <v>115</v>
      </c>
      <c r="Q566" s="112">
        <f>$G$1</f>
        <v>0.00002618254545</v>
      </c>
      <c r="R566" s="3" t="s">
        <v>115</v>
      </c>
      <c r="S566" s="112">
        <f>$G$1</f>
        <v>0.00002618254545</v>
      </c>
      <c r="T566" s="3" t="s">
        <v>115</v>
      </c>
      <c r="U566" s="112">
        <f>$G$1</f>
        <v>0.00002618254545</v>
      </c>
      <c r="V566" s="3" t="s">
        <v>115</v>
      </c>
      <c r="W566" s="112">
        <f>$G$1</f>
        <v>0.00002618254545</v>
      </c>
      <c r="X566" s="3" t="s">
        <v>115</v>
      </c>
      <c r="Y566" s="112">
        <f>$G$1</f>
        <v>0.00002618254545</v>
      </c>
      <c r="Z566" s="3" t="s">
        <v>115</v>
      </c>
      <c r="AA566" s="112">
        <f>$G$1</f>
        <v>0.00002618254545</v>
      </c>
      <c r="AB566" s="3" t="s">
        <v>115</v>
      </c>
      <c r="AC566" s="112">
        <f>$G$1</f>
        <v>0.00002618254545</v>
      </c>
    </row>
    <row r="567">
      <c r="A567" s="3"/>
      <c r="B567" s="3" t="s">
        <v>116</v>
      </c>
      <c r="C567" s="116">
        <f>$G$1*10+((128*5E-11)*(G565-1))</f>
        <v>0.0002618574545</v>
      </c>
      <c r="D567" s="3"/>
      <c r="E567" s="3"/>
      <c r="F567" s="3"/>
      <c r="G567" s="3"/>
      <c r="H567" s="3"/>
      <c r="I567" s="3"/>
      <c r="J567" s="3"/>
      <c r="K567" s="3"/>
      <c r="L567" s="3"/>
      <c r="M567" s="3"/>
      <c r="N567" s="3"/>
      <c r="O567" s="3"/>
      <c r="P567" s="3"/>
      <c r="Q567" s="3"/>
      <c r="R567" s="3"/>
      <c r="S567" s="3"/>
      <c r="T567" s="3"/>
      <c r="U567" s="3"/>
      <c r="V567" s="3"/>
      <c r="W567" s="3"/>
      <c r="X567" s="3"/>
      <c r="Y567" s="3"/>
      <c r="Z567" s="3"/>
      <c r="AA567" s="3"/>
      <c r="AB567" s="3"/>
      <c r="AC567" s="3"/>
    </row>
    <row r="568">
      <c r="A568" s="3"/>
      <c r="B568" s="61" t="s">
        <v>77</v>
      </c>
      <c r="C568" s="49">
        <f>C565-(sum(C566:C567))</f>
        <v>0.1031539491</v>
      </c>
      <c r="D568" s="61" t="s">
        <v>77</v>
      </c>
      <c r="E568" s="49">
        <f>E565-E566</f>
        <v>0.1037452865</v>
      </c>
      <c r="F568" s="3"/>
      <c r="G568" s="3"/>
      <c r="H568" s="3"/>
      <c r="I568" s="3"/>
      <c r="J568" s="61" t="s">
        <v>77</v>
      </c>
      <c r="K568" s="49">
        <f>K565-K566</f>
        <v>0.1036958446</v>
      </c>
      <c r="L568" s="61" t="s">
        <v>77</v>
      </c>
      <c r="M568" s="49">
        <f>M565-M566</f>
        <v>0.1036879898</v>
      </c>
      <c r="N568" s="61" t="s">
        <v>77</v>
      </c>
      <c r="O568" s="49">
        <f>O565-O566</f>
        <v>0.1036801351</v>
      </c>
      <c r="P568" s="61" t="s">
        <v>77</v>
      </c>
      <c r="Q568" s="49">
        <f>Q565-Q566</f>
        <v>0.1036722803</v>
      </c>
      <c r="R568" s="61" t="s">
        <v>77</v>
      </c>
      <c r="S568" s="49">
        <f>S565-S566</f>
        <v>0.1036644191</v>
      </c>
      <c r="T568" s="61" t="s">
        <v>77</v>
      </c>
      <c r="U568" s="49">
        <f>U565-U566</f>
        <v>0.1036565644</v>
      </c>
      <c r="V568" s="61" t="s">
        <v>77</v>
      </c>
      <c r="W568" s="49">
        <f>W565-W566</f>
        <v>0.1036487096</v>
      </c>
      <c r="X568" s="61" t="s">
        <v>77</v>
      </c>
      <c r="Y568" s="49">
        <f>Y565-Y566</f>
        <v>0.1036408548</v>
      </c>
      <c r="Z568" s="61" t="s">
        <v>77</v>
      </c>
      <c r="AA568" s="49">
        <f>AA565-AA566</f>
        <v>0.1017079197</v>
      </c>
      <c r="AB568" s="61" t="s">
        <v>77</v>
      </c>
      <c r="AC568" s="49">
        <f>AC565-AC566</f>
        <v>0.1038760777</v>
      </c>
    </row>
    <row r="569">
      <c r="A569" s="3"/>
      <c r="B569" s="3"/>
      <c r="C569" s="67"/>
      <c r="D569" s="3"/>
      <c r="E569" s="3"/>
      <c r="F569" s="53"/>
      <c r="G569" s="53"/>
      <c r="H569" s="3"/>
      <c r="I569" s="3"/>
      <c r="J569" s="61" t="s">
        <v>122</v>
      </c>
      <c r="K569" s="3"/>
      <c r="L569" s="61" t="s">
        <v>121</v>
      </c>
      <c r="M569" s="3"/>
      <c r="N569" s="61" t="s">
        <v>112</v>
      </c>
      <c r="O569" s="3"/>
      <c r="P569" s="61" t="s">
        <v>111</v>
      </c>
      <c r="Q569" s="3"/>
      <c r="R569" s="61" t="s">
        <v>110</v>
      </c>
      <c r="S569" s="3"/>
      <c r="T569" s="61" t="s">
        <v>109</v>
      </c>
      <c r="U569" s="3"/>
      <c r="V569" s="61" t="s">
        <v>108</v>
      </c>
      <c r="W569" s="3"/>
      <c r="X569" s="61" t="s">
        <v>107</v>
      </c>
      <c r="Y569" s="3"/>
      <c r="Z569" s="61" t="s">
        <v>105</v>
      </c>
      <c r="AA569" s="3"/>
      <c r="AB569" s="61" t="s">
        <v>84</v>
      </c>
      <c r="AC569" s="3"/>
    </row>
    <row r="570">
      <c r="A570" s="3"/>
      <c r="B570" s="3" t="s">
        <v>69</v>
      </c>
      <c r="C570" s="112">
        <f>0.000041472</f>
        <v>0.000041472</v>
      </c>
      <c r="D570" s="3" t="s">
        <v>69</v>
      </c>
      <c r="E570" s="113">
        <f t="shared" ref="E570:E572" si="728">$G$1</f>
        <v>0.00002618254545</v>
      </c>
      <c r="F570" s="3" t="s">
        <v>92</v>
      </c>
      <c r="G570" s="16">
        <v>1.0</v>
      </c>
      <c r="H570" s="3" t="s">
        <v>93</v>
      </c>
      <c r="I570" s="60">
        <f>I562+G562</f>
        <v>195</v>
      </c>
      <c r="J570" s="3" t="s">
        <v>69</v>
      </c>
      <c r="K570" s="113">
        <f t="shared" ref="K570:K572" si="729">$G$1</f>
        <v>0.00002618254545</v>
      </c>
      <c r="L570" s="3" t="s">
        <v>69</v>
      </c>
      <c r="M570" s="113">
        <f t="shared" ref="M570:M572" si="730">$G$1</f>
        <v>0.00002618254545</v>
      </c>
      <c r="N570" s="3" t="s">
        <v>69</v>
      </c>
      <c r="O570" s="113">
        <f t="shared" ref="O570:O572" si="731">$G$1</f>
        <v>0.00002618254545</v>
      </c>
      <c r="P570" s="3" t="s">
        <v>69</v>
      </c>
      <c r="Q570" s="113">
        <f t="shared" ref="Q570:Q572" si="732">$G$1</f>
        <v>0.00002618254545</v>
      </c>
      <c r="R570" s="3" t="s">
        <v>69</v>
      </c>
      <c r="S570" s="113">
        <f t="shared" ref="S570:S572" si="733">$G$1</f>
        <v>0.00002618254545</v>
      </c>
      <c r="T570" s="3" t="s">
        <v>69</v>
      </c>
      <c r="U570" s="113">
        <f t="shared" ref="U570:U572" si="734">$G$1</f>
        <v>0.00002618254545</v>
      </c>
      <c r="V570" s="3" t="s">
        <v>69</v>
      </c>
      <c r="W570" s="113">
        <f t="shared" ref="W570:W572" si="735">$G$1</f>
        <v>0.00002618254545</v>
      </c>
      <c r="X570" s="3" t="s">
        <v>69</v>
      </c>
      <c r="Y570" s="113">
        <f t="shared" ref="Y570:Y572" si="736">$G$1</f>
        <v>0.00002618254545</v>
      </c>
      <c r="Z570" s="3" t="s">
        <v>69</v>
      </c>
      <c r="AA570" s="113">
        <f t="shared" ref="AA570:AA572" si="737">$G$1</f>
        <v>0.00002618254545</v>
      </c>
      <c r="AB570" s="3" t="s">
        <v>69</v>
      </c>
      <c r="AC570" s="113">
        <f t="shared" ref="AC570:AC572" si="738">$G$1</f>
        <v>0.00002618254545</v>
      </c>
    </row>
    <row r="571">
      <c r="A571" s="3"/>
      <c r="B571" s="3" t="s">
        <v>72</v>
      </c>
      <c r="C571" s="112">
        <f>$G$1*((G571-G570)/G570)</f>
        <v>0.0001047301818</v>
      </c>
      <c r="D571" s="3" t="s">
        <v>72</v>
      </c>
      <c r="E571" s="113">
        <f t="shared" si="728"/>
        <v>0.00002618254545</v>
      </c>
      <c r="F571" s="3" t="s">
        <v>73</v>
      </c>
      <c r="G571" s="16">
        <f>200-I570</f>
        <v>5</v>
      </c>
      <c r="H571" s="3" t="s">
        <v>125</v>
      </c>
      <c r="I571" s="125">
        <v>265.0</v>
      </c>
      <c r="J571" s="3" t="s">
        <v>72</v>
      </c>
      <c r="K571" s="113">
        <f t="shared" si="729"/>
        <v>0.00002618254545</v>
      </c>
      <c r="L571" s="3" t="s">
        <v>72</v>
      </c>
      <c r="M571" s="113">
        <f t="shared" si="730"/>
        <v>0.00002618254545</v>
      </c>
      <c r="N571" s="3" t="s">
        <v>72</v>
      </c>
      <c r="O571" s="113">
        <f t="shared" si="731"/>
        <v>0.00002618254545</v>
      </c>
      <c r="P571" s="3" t="s">
        <v>72</v>
      </c>
      <c r="Q571" s="113">
        <f t="shared" si="732"/>
        <v>0.00002618254545</v>
      </c>
      <c r="R571" s="3" t="s">
        <v>72</v>
      </c>
      <c r="S571" s="113">
        <f t="shared" si="733"/>
        <v>0.00002618254545</v>
      </c>
      <c r="T571" s="3" t="s">
        <v>72</v>
      </c>
      <c r="U571" s="113">
        <f t="shared" si="734"/>
        <v>0.00002618254545</v>
      </c>
      <c r="V571" s="3" t="s">
        <v>72</v>
      </c>
      <c r="W571" s="113">
        <f t="shared" si="735"/>
        <v>0.00002618254545</v>
      </c>
      <c r="X571" s="3" t="s">
        <v>72</v>
      </c>
      <c r="Y571" s="113">
        <f t="shared" si="736"/>
        <v>0.00002618254545</v>
      </c>
      <c r="Z571" s="3" t="s">
        <v>72</v>
      </c>
      <c r="AA571" s="113">
        <f t="shared" si="737"/>
        <v>0.00002618254545</v>
      </c>
      <c r="AB571" s="3" t="s">
        <v>72</v>
      </c>
      <c r="AC571" s="113">
        <f t="shared" si="738"/>
        <v>0.00002618254545</v>
      </c>
    </row>
    <row r="572">
      <c r="A572" s="3"/>
      <c r="B572" s="3" t="s">
        <v>74</v>
      </c>
      <c r="C572" s="112">
        <f>$G$1*((G571-G570)/G570)</f>
        <v>0.0001047301818</v>
      </c>
      <c r="D572" s="3" t="s">
        <v>74</v>
      </c>
      <c r="E572" s="113">
        <f t="shared" si="728"/>
        <v>0.00002618254545</v>
      </c>
      <c r="F572" s="3"/>
      <c r="G572" s="3"/>
      <c r="H572" s="3" t="s">
        <v>126</v>
      </c>
      <c r="I572" s="60">
        <f>C568-(sum(C566:C567)*I571)</f>
        <v>-0.0009301490909</v>
      </c>
      <c r="J572" s="3" t="s">
        <v>74</v>
      </c>
      <c r="K572" s="113">
        <f t="shared" si="729"/>
        <v>0.00002618254545</v>
      </c>
      <c r="L572" s="3" t="s">
        <v>74</v>
      </c>
      <c r="M572" s="113">
        <f t="shared" si="730"/>
        <v>0.00002618254545</v>
      </c>
      <c r="N572" s="3" t="s">
        <v>74</v>
      </c>
      <c r="O572" s="113">
        <f t="shared" si="731"/>
        <v>0.00002618254545</v>
      </c>
      <c r="P572" s="3" t="s">
        <v>74</v>
      </c>
      <c r="Q572" s="113">
        <f t="shared" si="732"/>
        <v>0.00002618254545</v>
      </c>
      <c r="R572" s="3" t="s">
        <v>74</v>
      </c>
      <c r="S572" s="113">
        <f t="shared" si="733"/>
        <v>0.00002618254545</v>
      </c>
      <c r="T572" s="3" t="s">
        <v>74</v>
      </c>
      <c r="U572" s="113">
        <f t="shared" si="734"/>
        <v>0.00002618254545</v>
      </c>
      <c r="V572" s="3" t="s">
        <v>74</v>
      </c>
      <c r="W572" s="113">
        <f t="shared" si="735"/>
        <v>0.00002618254545</v>
      </c>
      <c r="X572" s="3" t="s">
        <v>74</v>
      </c>
      <c r="Y572" s="113">
        <f t="shared" si="736"/>
        <v>0.00002618254545</v>
      </c>
      <c r="Z572" s="3" t="s">
        <v>74</v>
      </c>
      <c r="AA572" s="113">
        <f t="shared" si="737"/>
        <v>0.00002618254545</v>
      </c>
      <c r="AB572" s="3" t="s">
        <v>74</v>
      </c>
      <c r="AC572" s="113">
        <f t="shared" si="738"/>
        <v>0.00002618254545</v>
      </c>
    </row>
    <row r="573">
      <c r="A573" s="3"/>
      <c r="B573" s="61" t="s">
        <v>77</v>
      </c>
      <c r="C573" s="115">
        <f>(E568-(E566*I571))-sum(C570:C572)</f>
        <v>0.09655597964</v>
      </c>
      <c r="D573" s="61" t="s">
        <v>77</v>
      </c>
      <c r="E573" s="109">
        <f>E568-(sum(E566*I571))-sum(E570:E572)</f>
        <v>0.09672836436</v>
      </c>
      <c r="F573" s="53" t="s">
        <v>95</v>
      </c>
      <c r="G573" s="80">
        <f>ROUND(G571/G570,0)</f>
        <v>5</v>
      </c>
      <c r="H573" s="3"/>
      <c r="I573" s="3"/>
      <c r="J573" s="61" t="s">
        <v>77</v>
      </c>
      <c r="K573" s="109">
        <f>K565-(K566*$I571)-sum(K570:K572)</f>
        <v>0.09670510495</v>
      </c>
      <c r="L573" s="61" t="s">
        <v>77</v>
      </c>
      <c r="M573" s="109">
        <f>M565-(M566*$I571)-sum(M570:M572)</f>
        <v>0.09669725018</v>
      </c>
      <c r="N573" s="61" t="s">
        <v>77</v>
      </c>
      <c r="O573" s="109">
        <f>O565-(O566*$I571)-sum(O570:O572)</f>
        <v>0.09668939542</v>
      </c>
      <c r="P573" s="61" t="s">
        <v>77</v>
      </c>
      <c r="Q573" s="109">
        <f>Q565-(Q566*$I571)-sum(Q570:Q572)</f>
        <v>0.09668154065</v>
      </c>
      <c r="R573" s="61" t="s">
        <v>77</v>
      </c>
      <c r="S573" s="109">
        <f>S565-(S566*$I571)-sum(S570:S572)</f>
        <v>0.09667367949</v>
      </c>
      <c r="T573" s="61" t="s">
        <v>77</v>
      </c>
      <c r="U573" s="109">
        <f>U565-(U566*$I571)-sum(U570:U572)</f>
        <v>0.09666582473</v>
      </c>
      <c r="V573" s="61" t="s">
        <v>77</v>
      </c>
      <c r="W573" s="109">
        <f>W565-(W566*$I571)-sum(W570:W572)</f>
        <v>0.09665796996</v>
      </c>
      <c r="X573" s="61" t="s">
        <v>77</v>
      </c>
      <c r="Y573" s="109">
        <f>Y565-(Y566*$I571)-sum(Y570:Y572)</f>
        <v>0.0966501152</v>
      </c>
      <c r="Z573" s="61" t="s">
        <v>77</v>
      </c>
      <c r="AA573" s="109">
        <f>AA565-(AA566*$I571)-sum(AA570:AA572)</f>
        <v>0.09471718007</v>
      </c>
      <c r="AB573" s="61" t="s">
        <v>77</v>
      </c>
      <c r="AC573" s="109">
        <f>AC565-(AC566*$I571)-sum(AC570:AC572)</f>
        <v>0.09688533804</v>
      </c>
    </row>
    <row r="574">
      <c r="A574" s="49">
        <f>I571+A566</f>
        <v>34213</v>
      </c>
      <c r="B574" s="3" t="s">
        <v>80</v>
      </c>
      <c r="C574" s="112">
        <f>$G$1*((G571-G570)/G570)</f>
        <v>0.0001047301818</v>
      </c>
      <c r="D574" s="3" t="s">
        <v>115</v>
      </c>
      <c r="E574" s="112">
        <f>$G$1</f>
        <v>0.00002618254545</v>
      </c>
      <c r="F574" s="3"/>
      <c r="G574" s="3"/>
      <c r="H574" s="3"/>
      <c r="I574" s="3"/>
      <c r="J574" s="3" t="s">
        <v>115</v>
      </c>
      <c r="K574" s="112">
        <f>$G$1</f>
        <v>0.00002618254545</v>
      </c>
      <c r="L574" s="3" t="s">
        <v>115</v>
      </c>
      <c r="M574" s="112">
        <f>$G$1</f>
        <v>0.00002618254545</v>
      </c>
      <c r="N574" s="3" t="s">
        <v>115</v>
      </c>
      <c r="O574" s="112">
        <f>$G$1</f>
        <v>0.00002618254545</v>
      </c>
      <c r="P574" s="3" t="s">
        <v>115</v>
      </c>
      <c r="Q574" s="112">
        <f>$G$1</f>
        <v>0.00002618254545</v>
      </c>
      <c r="R574" s="3" t="s">
        <v>115</v>
      </c>
      <c r="S574" s="112">
        <f>$G$1</f>
        <v>0.00002618254545</v>
      </c>
      <c r="T574" s="3" t="s">
        <v>115</v>
      </c>
      <c r="U574" s="112">
        <f>$G$1</f>
        <v>0.00002618254545</v>
      </c>
      <c r="V574" s="3" t="s">
        <v>115</v>
      </c>
      <c r="W574" s="112">
        <f>$G$1</f>
        <v>0.00002618254545</v>
      </c>
      <c r="X574" s="3" t="s">
        <v>115</v>
      </c>
      <c r="Y574" s="112">
        <f>$G$1</f>
        <v>0.00002618254545</v>
      </c>
      <c r="Z574" s="3" t="s">
        <v>115</v>
      </c>
      <c r="AA574" s="112">
        <f>$G$1</f>
        <v>0.00002618254545</v>
      </c>
      <c r="AB574" s="3" t="s">
        <v>115</v>
      </c>
      <c r="AC574" s="112">
        <f>$G$1</f>
        <v>0.00002618254545</v>
      </c>
    </row>
    <row r="575">
      <c r="A575" s="3"/>
      <c r="B575" s="3" t="s">
        <v>116</v>
      </c>
      <c r="C575" s="116">
        <f>$G$1*10+((128*5E-11)*(G573-1))</f>
        <v>0.0002618510545</v>
      </c>
      <c r="D575" s="3"/>
      <c r="E575" s="3"/>
      <c r="F575" s="3"/>
      <c r="G575" s="3"/>
      <c r="H575" s="3"/>
      <c r="I575" s="3"/>
      <c r="J575" s="3"/>
      <c r="K575" s="3"/>
      <c r="L575" s="3"/>
      <c r="M575" s="3"/>
      <c r="N575" s="3"/>
      <c r="O575" s="3"/>
      <c r="P575" s="3"/>
      <c r="Q575" s="3"/>
      <c r="R575" s="3"/>
      <c r="S575" s="3"/>
      <c r="T575" s="3"/>
      <c r="U575" s="3"/>
      <c r="V575" s="3"/>
      <c r="W575" s="3"/>
      <c r="X575" s="3"/>
      <c r="Y575" s="3"/>
      <c r="Z575" s="3"/>
      <c r="AA575" s="3"/>
      <c r="AB575" s="3"/>
      <c r="AC575" s="3"/>
    </row>
    <row r="576">
      <c r="A576" s="3"/>
      <c r="B576" s="61" t="s">
        <v>77</v>
      </c>
      <c r="C576" s="49">
        <f>C573-(sum(C574:C575))</f>
        <v>0.0961893984</v>
      </c>
      <c r="D576" s="61" t="s">
        <v>77</v>
      </c>
      <c r="E576" s="49">
        <f>E573-E574</f>
        <v>0.09670218182</v>
      </c>
      <c r="F576" s="3"/>
      <c r="G576" s="3"/>
      <c r="H576" s="3"/>
      <c r="I576" s="3"/>
      <c r="J576" s="61" t="s">
        <v>77</v>
      </c>
      <c r="K576" s="49">
        <f>K573-K574</f>
        <v>0.0966789224</v>
      </c>
      <c r="L576" s="61" t="s">
        <v>77</v>
      </c>
      <c r="M576" s="49">
        <f>M573-M574</f>
        <v>0.09667106764</v>
      </c>
      <c r="N576" s="61" t="s">
        <v>77</v>
      </c>
      <c r="O576" s="49">
        <f>O573-O574</f>
        <v>0.09666321287</v>
      </c>
      <c r="P576" s="61" t="s">
        <v>77</v>
      </c>
      <c r="Q576" s="49">
        <f>Q573-Q574</f>
        <v>0.09665535811</v>
      </c>
      <c r="R576" s="61" t="s">
        <v>77</v>
      </c>
      <c r="S576" s="49">
        <f>S573-S574</f>
        <v>0.09664749695</v>
      </c>
      <c r="T576" s="61" t="s">
        <v>77</v>
      </c>
      <c r="U576" s="49">
        <f>U573-U574</f>
        <v>0.09663964218</v>
      </c>
      <c r="V576" s="61" t="s">
        <v>77</v>
      </c>
      <c r="W576" s="49">
        <f>W573-W574</f>
        <v>0.09663178742</v>
      </c>
      <c r="X576" s="61" t="s">
        <v>77</v>
      </c>
      <c r="Y576" s="49">
        <f>Y573-Y574</f>
        <v>0.09662393265</v>
      </c>
      <c r="Z576" s="61" t="s">
        <v>77</v>
      </c>
      <c r="AA576" s="49">
        <f>AA573-AA574</f>
        <v>0.09469099753</v>
      </c>
      <c r="AB576" s="61" t="s">
        <v>77</v>
      </c>
      <c r="AC576" s="49">
        <f>AC573-AC574</f>
        <v>0.09685915549</v>
      </c>
    </row>
    <row r="577">
      <c r="A577" s="3"/>
      <c r="B577" s="3"/>
      <c r="C577" s="67"/>
      <c r="D577" s="3"/>
      <c r="E577" s="3"/>
      <c r="F577" s="53"/>
      <c r="G577" s="53"/>
      <c r="H577" s="3"/>
      <c r="I577" s="3"/>
      <c r="J577" s="61" t="s">
        <v>122</v>
      </c>
      <c r="K577" s="3"/>
      <c r="L577" s="61" t="s">
        <v>121</v>
      </c>
      <c r="M577" s="3"/>
      <c r="N577" s="61" t="s">
        <v>112</v>
      </c>
      <c r="O577" s="3"/>
      <c r="P577" s="61" t="s">
        <v>111</v>
      </c>
      <c r="Q577" s="3"/>
      <c r="R577" s="61" t="s">
        <v>110</v>
      </c>
      <c r="S577" s="3"/>
      <c r="T577" s="61" t="s">
        <v>109</v>
      </c>
      <c r="U577" s="3"/>
      <c r="V577" s="61" t="s">
        <v>108</v>
      </c>
      <c r="W577" s="3"/>
      <c r="X577" s="61" t="s">
        <v>107</v>
      </c>
      <c r="Y577" s="3"/>
      <c r="Z577" s="61" t="s">
        <v>105</v>
      </c>
      <c r="AA577" s="3"/>
      <c r="AB577" s="61" t="s">
        <v>84</v>
      </c>
      <c r="AC577" s="3"/>
    </row>
    <row r="578">
      <c r="A578" s="3"/>
      <c r="B578" s="3" t="s">
        <v>69</v>
      </c>
      <c r="C578" s="112">
        <f>0.000041472</f>
        <v>0.000041472</v>
      </c>
      <c r="D578" s="3" t="s">
        <v>69</v>
      </c>
      <c r="E578" s="113">
        <f t="shared" ref="E578:E580" si="739">$G$1</f>
        <v>0.00002618254545</v>
      </c>
      <c r="F578" s="3" t="s">
        <v>92</v>
      </c>
      <c r="G578" s="16">
        <v>1.0</v>
      </c>
      <c r="H578" s="3" t="s">
        <v>93</v>
      </c>
      <c r="I578" s="60">
        <f>I570+G570</f>
        <v>196</v>
      </c>
      <c r="J578" s="3" t="s">
        <v>69</v>
      </c>
      <c r="K578" s="113">
        <f t="shared" ref="K578:K580" si="740">$G$1</f>
        <v>0.00002618254545</v>
      </c>
      <c r="L578" s="3" t="s">
        <v>69</v>
      </c>
      <c r="M578" s="113">
        <f t="shared" ref="M578:M580" si="741">$G$1</f>
        <v>0.00002618254545</v>
      </c>
      <c r="N578" s="3" t="s">
        <v>69</v>
      </c>
      <c r="O578" s="113">
        <f t="shared" ref="O578:O580" si="742">$G$1</f>
        <v>0.00002618254545</v>
      </c>
      <c r="P578" s="3" t="s">
        <v>69</v>
      </c>
      <c r="Q578" s="113">
        <f t="shared" ref="Q578:Q580" si="743">$G$1</f>
        <v>0.00002618254545</v>
      </c>
      <c r="R578" s="3" t="s">
        <v>69</v>
      </c>
      <c r="S578" s="113">
        <f t="shared" ref="S578:S580" si="744">$G$1</f>
        <v>0.00002618254545</v>
      </c>
      <c r="T578" s="3" t="s">
        <v>69</v>
      </c>
      <c r="U578" s="113">
        <f t="shared" ref="U578:U580" si="745">$G$1</f>
        <v>0.00002618254545</v>
      </c>
      <c r="V578" s="3" t="s">
        <v>69</v>
      </c>
      <c r="W578" s="113">
        <f t="shared" ref="W578:W580" si="746">$G$1</f>
        <v>0.00002618254545</v>
      </c>
      <c r="X578" s="3" t="s">
        <v>69</v>
      </c>
      <c r="Y578" s="113">
        <f t="shared" ref="Y578:Y580" si="747">$G$1</f>
        <v>0.00002618254545</v>
      </c>
      <c r="Z578" s="3" t="s">
        <v>69</v>
      </c>
      <c r="AA578" s="113">
        <f t="shared" ref="AA578:AA580" si="748">$G$1</f>
        <v>0.00002618254545</v>
      </c>
      <c r="AB578" s="3" t="s">
        <v>69</v>
      </c>
      <c r="AC578" s="113">
        <f t="shared" ref="AC578:AC580" si="749">$G$1</f>
        <v>0.00002618254545</v>
      </c>
    </row>
    <row r="579">
      <c r="A579" s="3"/>
      <c r="B579" s="3" t="s">
        <v>72</v>
      </c>
      <c r="C579" s="112">
        <f>$G$1*((G579-G578)/G578)</f>
        <v>0.00007854763636</v>
      </c>
      <c r="D579" s="3" t="s">
        <v>72</v>
      </c>
      <c r="E579" s="113">
        <f t="shared" si="739"/>
        <v>0.00002618254545</v>
      </c>
      <c r="F579" s="3" t="s">
        <v>73</v>
      </c>
      <c r="G579" s="16">
        <f>200-I578</f>
        <v>4</v>
      </c>
      <c r="H579" s="3" t="s">
        <v>125</v>
      </c>
      <c r="I579" s="125">
        <v>265.0</v>
      </c>
      <c r="J579" s="3" t="s">
        <v>72</v>
      </c>
      <c r="K579" s="113">
        <f t="shared" si="740"/>
        <v>0.00002618254545</v>
      </c>
      <c r="L579" s="3" t="s">
        <v>72</v>
      </c>
      <c r="M579" s="113">
        <f t="shared" si="741"/>
        <v>0.00002618254545</v>
      </c>
      <c r="N579" s="3" t="s">
        <v>72</v>
      </c>
      <c r="O579" s="113">
        <f t="shared" si="742"/>
        <v>0.00002618254545</v>
      </c>
      <c r="P579" s="3" t="s">
        <v>72</v>
      </c>
      <c r="Q579" s="113">
        <f t="shared" si="743"/>
        <v>0.00002618254545</v>
      </c>
      <c r="R579" s="3" t="s">
        <v>72</v>
      </c>
      <c r="S579" s="113">
        <f t="shared" si="744"/>
        <v>0.00002618254545</v>
      </c>
      <c r="T579" s="3" t="s">
        <v>72</v>
      </c>
      <c r="U579" s="113">
        <f t="shared" si="745"/>
        <v>0.00002618254545</v>
      </c>
      <c r="V579" s="3" t="s">
        <v>72</v>
      </c>
      <c r="W579" s="113">
        <f t="shared" si="746"/>
        <v>0.00002618254545</v>
      </c>
      <c r="X579" s="3" t="s">
        <v>72</v>
      </c>
      <c r="Y579" s="113">
        <f t="shared" si="747"/>
        <v>0.00002618254545</v>
      </c>
      <c r="Z579" s="3" t="s">
        <v>72</v>
      </c>
      <c r="AA579" s="113">
        <f t="shared" si="748"/>
        <v>0.00002618254545</v>
      </c>
      <c r="AB579" s="3" t="s">
        <v>72</v>
      </c>
      <c r="AC579" s="113">
        <f t="shared" si="749"/>
        <v>0.00002618254545</v>
      </c>
    </row>
    <row r="580">
      <c r="A580" s="3"/>
      <c r="B580" s="3" t="s">
        <v>74</v>
      </c>
      <c r="C580" s="112">
        <f>$G$1*((G579-G578)/G578)</f>
        <v>0.00007854763636</v>
      </c>
      <c r="D580" s="3" t="s">
        <v>74</v>
      </c>
      <c r="E580" s="113">
        <f t="shared" si="739"/>
        <v>0.00002618254545</v>
      </c>
      <c r="F580" s="3"/>
      <c r="G580" s="3"/>
      <c r="H580" s="3" t="s">
        <v>126</v>
      </c>
      <c r="I580" s="60">
        <f>C576-(sum(C574:C575)*I579)</f>
        <v>-0.0009546292364</v>
      </c>
      <c r="J580" s="3" t="s">
        <v>74</v>
      </c>
      <c r="K580" s="113">
        <f t="shared" si="740"/>
        <v>0.00002618254545</v>
      </c>
      <c r="L580" s="3" t="s">
        <v>74</v>
      </c>
      <c r="M580" s="113">
        <f t="shared" si="741"/>
        <v>0.00002618254545</v>
      </c>
      <c r="N580" s="3" t="s">
        <v>74</v>
      </c>
      <c r="O580" s="113">
        <f t="shared" si="742"/>
        <v>0.00002618254545</v>
      </c>
      <c r="P580" s="3" t="s">
        <v>74</v>
      </c>
      <c r="Q580" s="113">
        <f t="shared" si="743"/>
        <v>0.00002618254545</v>
      </c>
      <c r="R580" s="3" t="s">
        <v>74</v>
      </c>
      <c r="S580" s="113">
        <f t="shared" si="744"/>
        <v>0.00002618254545</v>
      </c>
      <c r="T580" s="3" t="s">
        <v>74</v>
      </c>
      <c r="U580" s="113">
        <f t="shared" si="745"/>
        <v>0.00002618254545</v>
      </c>
      <c r="V580" s="3" t="s">
        <v>74</v>
      </c>
      <c r="W580" s="113">
        <f t="shared" si="746"/>
        <v>0.00002618254545</v>
      </c>
      <c r="X580" s="3" t="s">
        <v>74</v>
      </c>
      <c r="Y580" s="113">
        <f t="shared" si="747"/>
        <v>0.00002618254545</v>
      </c>
      <c r="Z580" s="3" t="s">
        <v>74</v>
      </c>
      <c r="AA580" s="113">
        <f t="shared" si="748"/>
        <v>0.00002618254545</v>
      </c>
      <c r="AB580" s="3" t="s">
        <v>74</v>
      </c>
      <c r="AC580" s="113">
        <f t="shared" si="749"/>
        <v>0.00002618254545</v>
      </c>
    </row>
    <row r="581">
      <c r="A581" s="3"/>
      <c r="B581" s="61" t="s">
        <v>77</v>
      </c>
      <c r="C581" s="115">
        <f>(E576-(E574*I579))-sum(C578:C580)</f>
        <v>0.08956524</v>
      </c>
      <c r="D581" s="61" t="s">
        <v>77</v>
      </c>
      <c r="E581" s="109">
        <f>E576-(sum(E574*I579))-sum(E578:E580)</f>
        <v>0.08968525964</v>
      </c>
      <c r="F581" s="53" t="s">
        <v>95</v>
      </c>
      <c r="G581" s="80">
        <f>ROUND(G579/G578,0)</f>
        <v>4</v>
      </c>
      <c r="H581" s="3"/>
      <c r="I581" s="3"/>
      <c r="J581" s="61" t="s">
        <v>77</v>
      </c>
      <c r="K581" s="109">
        <f>K573-(K574*$I579)-sum(K578:K580)</f>
        <v>0.08968818276</v>
      </c>
      <c r="L581" s="61" t="s">
        <v>77</v>
      </c>
      <c r="M581" s="109">
        <f>M573-(M574*$I579)-sum(M578:M580)</f>
        <v>0.089680328</v>
      </c>
      <c r="N581" s="61" t="s">
        <v>77</v>
      </c>
      <c r="O581" s="109">
        <f>O573-(O574*$I579)-sum(O578:O580)</f>
        <v>0.08967247324</v>
      </c>
      <c r="P581" s="61" t="s">
        <v>77</v>
      </c>
      <c r="Q581" s="109">
        <f>Q573-(Q574*$I579)-sum(Q578:Q580)</f>
        <v>0.08966461847</v>
      </c>
      <c r="R581" s="61" t="s">
        <v>77</v>
      </c>
      <c r="S581" s="109">
        <f>S573-(S574*$I579)-sum(S578:S580)</f>
        <v>0.08965675731</v>
      </c>
      <c r="T581" s="61" t="s">
        <v>77</v>
      </c>
      <c r="U581" s="109">
        <f>U573-(U574*$I579)-sum(U578:U580)</f>
        <v>0.08964890255</v>
      </c>
      <c r="V581" s="61" t="s">
        <v>77</v>
      </c>
      <c r="W581" s="109">
        <f>W573-(W574*$I579)-sum(W578:W580)</f>
        <v>0.08964104778</v>
      </c>
      <c r="X581" s="61" t="s">
        <v>77</v>
      </c>
      <c r="Y581" s="109">
        <f>Y573-(Y574*$I579)-sum(Y578:Y580)</f>
        <v>0.08963319302</v>
      </c>
      <c r="Z581" s="61" t="s">
        <v>77</v>
      </c>
      <c r="AA581" s="109">
        <f>AA573-(AA574*$I579)-sum(AA578:AA580)</f>
        <v>0.08770025789</v>
      </c>
      <c r="AB581" s="61" t="s">
        <v>77</v>
      </c>
      <c r="AC581" s="109">
        <f>AC573-(AC574*$I579)-sum(AC578:AC580)</f>
        <v>0.08986841585</v>
      </c>
    </row>
    <row r="582">
      <c r="A582" s="49">
        <f>I579+A574</f>
        <v>34478</v>
      </c>
      <c r="B582" s="3" t="s">
        <v>80</v>
      </c>
      <c r="C582" s="112">
        <f>$G$1*((G579-G578)/G578)</f>
        <v>0.00007854763636</v>
      </c>
      <c r="D582" s="3" t="s">
        <v>115</v>
      </c>
      <c r="E582" s="112">
        <f>$G$1</f>
        <v>0.00002618254545</v>
      </c>
      <c r="F582" s="3"/>
      <c r="G582" s="3"/>
      <c r="H582" s="3"/>
      <c r="I582" s="3"/>
      <c r="J582" s="3" t="s">
        <v>115</v>
      </c>
      <c r="K582" s="112">
        <f>$G$1</f>
        <v>0.00002618254545</v>
      </c>
      <c r="L582" s="3" t="s">
        <v>115</v>
      </c>
      <c r="M582" s="112">
        <f>$G$1</f>
        <v>0.00002618254545</v>
      </c>
      <c r="N582" s="3" t="s">
        <v>115</v>
      </c>
      <c r="O582" s="112">
        <f>$G$1</f>
        <v>0.00002618254545</v>
      </c>
      <c r="P582" s="3" t="s">
        <v>115</v>
      </c>
      <c r="Q582" s="112">
        <f>$G$1</f>
        <v>0.00002618254545</v>
      </c>
      <c r="R582" s="3" t="s">
        <v>115</v>
      </c>
      <c r="S582" s="112">
        <f>$G$1</f>
        <v>0.00002618254545</v>
      </c>
      <c r="T582" s="3" t="s">
        <v>115</v>
      </c>
      <c r="U582" s="112">
        <f>$G$1</f>
        <v>0.00002618254545</v>
      </c>
      <c r="V582" s="3" t="s">
        <v>115</v>
      </c>
      <c r="W582" s="112">
        <f>$G$1</f>
        <v>0.00002618254545</v>
      </c>
      <c r="X582" s="3" t="s">
        <v>115</v>
      </c>
      <c r="Y582" s="112">
        <f>$G$1</f>
        <v>0.00002618254545</v>
      </c>
      <c r="Z582" s="3" t="s">
        <v>115</v>
      </c>
      <c r="AA582" s="112">
        <f>$G$1</f>
        <v>0.00002618254545</v>
      </c>
      <c r="AB582" s="3" t="s">
        <v>115</v>
      </c>
      <c r="AC582" s="112">
        <f>$G$1</f>
        <v>0.00002618254545</v>
      </c>
    </row>
    <row r="583">
      <c r="A583" s="3"/>
      <c r="B583" s="3" t="s">
        <v>116</v>
      </c>
      <c r="C583" s="116">
        <f>$G$1*10+((128*5E-11)*(G581-1))</f>
        <v>0.0002618446545</v>
      </c>
      <c r="D583" s="3"/>
      <c r="E583" s="3"/>
      <c r="F583" s="3"/>
      <c r="G583" s="3"/>
      <c r="H583" s="3"/>
      <c r="I583" s="3"/>
      <c r="J583" s="3"/>
      <c r="K583" s="3"/>
      <c r="L583" s="3"/>
      <c r="M583" s="3"/>
      <c r="N583" s="3"/>
      <c r="O583" s="3"/>
      <c r="P583" s="3"/>
      <c r="Q583" s="3"/>
      <c r="R583" s="3"/>
      <c r="S583" s="3"/>
      <c r="T583" s="3"/>
      <c r="U583" s="3"/>
      <c r="V583" s="3"/>
      <c r="W583" s="3"/>
      <c r="X583" s="3"/>
      <c r="Y583" s="3"/>
      <c r="Z583" s="3"/>
      <c r="AA583" s="3"/>
      <c r="AB583" s="3"/>
      <c r="AC583" s="3"/>
    </row>
    <row r="584">
      <c r="A584" s="3"/>
      <c r="B584" s="61" t="s">
        <v>77</v>
      </c>
      <c r="C584" s="49">
        <f>C581-(sum(C582:C583))</f>
        <v>0.08922484771</v>
      </c>
      <c r="D584" s="61" t="s">
        <v>77</v>
      </c>
      <c r="E584" s="49">
        <f>E581-E582</f>
        <v>0.08965907709</v>
      </c>
      <c r="F584" s="3"/>
      <c r="G584" s="3"/>
      <c r="H584" s="3"/>
      <c r="I584" s="3"/>
      <c r="J584" s="61" t="s">
        <v>77</v>
      </c>
      <c r="K584" s="49">
        <f>K581-K582</f>
        <v>0.08966200022</v>
      </c>
      <c r="L584" s="61" t="s">
        <v>77</v>
      </c>
      <c r="M584" s="49">
        <f>M581-M582</f>
        <v>0.08965414545</v>
      </c>
      <c r="N584" s="61" t="s">
        <v>77</v>
      </c>
      <c r="O584" s="49">
        <f>O581-O582</f>
        <v>0.08964629069</v>
      </c>
      <c r="P584" s="61" t="s">
        <v>77</v>
      </c>
      <c r="Q584" s="49">
        <f>Q581-Q582</f>
        <v>0.08963843593</v>
      </c>
      <c r="R584" s="61" t="s">
        <v>77</v>
      </c>
      <c r="S584" s="49">
        <f>S581-S582</f>
        <v>0.08963057476</v>
      </c>
      <c r="T584" s="61" t="s">
        <v>77</v>
      </c>
      <c r="U584" s="49">
        <f>U581-U582</f>
        <v>0.08962272</v>
      </c>
      <c r="V584" s="61" t="s">
        <v>77</v>
      </c>
      <c r="W584" s="49">
        <f>W581-W582</f>
        <v>0.08961486524</v>
      </c>
      <c r="X584" s="61" t="s">
        <v>77</v>
      </c>
      <c r="Y584" s="49">
        <f>Y581-Y582</f>
        <v>0.08960701047</v>
      </c>
      <c r="Z584" s="61" t="s">
        <v>77</v>
      </c>
      <c r="AA584" s="49">
        <f>AA581-AA582</f>
        <v>0.08767407535</v>
      </c>
      <c r="AB584" s="61" t="s">
        <v>77</v>
      </c>
      <c r="AC584" s="49">
        <f>AC581-AC582</f>
        <v>0.08984223331</v>
      </c>
    </row>
    <row r="585">
      <c r="A585" s="3"/>
      <c r="B585" s="3"/>
      <c r="C585" s="67"/>
      <c r="D585" s="3"/>
      <c r="E585" s="3"/>
      <c r="F585" s="53"/>
      <c r="G585" s="53"/>
      <c r="H585" s="3"/>
      <c r="I585" s="3"/>
      <c r="J585" s="61" t="s">
        <v>122</v>
      </c>
      <c r="K585" s="3"/>
      <c r="L585" s="61" t="s">
        <v>121</v>
      </c>
      <c r="M585" s="3"/>
      <c r="N585" s="61" t="s">
        <v>112</v>
      </c>
      <c r="O585" s="3"/>
      <c r="P585" s="61" t="s">
        <v>111</v>
      </c>
      <c r="Q585" s="3"/>
      <c r="R585" s="61" t="s">
        <v>110</v>
      </c>
      <c r="S585" s="3"/>
      <c r="T585" s="61" t="s">
        <v>109</v>
      </c>
      <c r="U585" s="3"/>
      <c r="V585" s="61" t="s">
        <v>108</v>
      </c>
      <c r="W585" s="3"/>
      <c r="X585" s="61" t="s">
        <v>107</v>
      </c>
      <c r="Y585" s="3"/>
      <c r="Z585" s="61" t="s">
        <v>105</v>
      </c>
      <c r="AA585" s="3"/>
      <c r="AB585" s="61" t="s">
        <v>84</v>
      </c>
      <c r="AC585" s="3"/>
    </row>
    <row r="586">
      <c r="A586" s="3"/>
      <c r="B586" s="3" t="s">
        <v>69</v>
      </c>
      <c r="C586" s="112">
        <f>0.000041472</f>
        <v>0.000041472</v>
      </c>
      <c r="D586" s="3" t="s">
        <v>69</v>
      </c>
      <c r="E586" s="113">
        <f t="shared" ref="E586:E588" si="750">$G$1</f>
        <v>0.00002618254545</v>
      </c>
      <c r="F586" s="3" t="s">
        <v>92</v>
      </c>
      <c r="G586" s="16">
        <v>1.0</v>
      </c>
      <c r="H586" s="3" t="s">
        <v>93</v>
      </c>
      <c r="I586" s="60">
        <f>I578+G578</f>
        <v>197</v>
      </c>
      <c r="J586" s="3" t="s">
        <v>69</v>
      </c>
      <c r="K586" s="113">
        <f t="shared" ref="K586:K588" si="751">$G$1</f>
        <v>0.00002618254545</v>
      </c>
      <c r="L586" s="3" t="s">
        <v>69</v>
      </c>
      <c r="M586" s="113">
        <f t="shared" ref="M586:M588" si="752">$G$1</f>
        <v>0.00002618254545</v>
      </c>
      <c r="N586" s="3" t="s">
        <v>69</v>
      </c>
      <c r="O586" s="113">
        <f t="shared" ref="O586:O588" si="753">$G$1</f>
        <v>0.00002618254545</v>
      </c>
      <c r="P586" s="3" t="s">
        <v>69</v>
      </c>
      <c r="Q586" s="113">
        <f t="shared" ref="Q586:Q588" si="754">$G$1</f>
        <v>0.00002618254545</v>
      </c>
      <c r="R586" s="3" t="s">
        <v>69</v>
      </c>
      <c r="S586" s="113">
        <f t="shared" ref="S586:S588" si="755">$G$1</f>
        <v>0.00002618254545</v>
      </c>
      <c r="T586" s="3" t="s">
        <v>69</v>
      </c>
      <c r="U586" s="113">
        <f t="shared" ref="U586:U588" si="756">$G$1</f>
        <v>0.00002618254545</v>
      </c>
      <c r="V586" s="3" t="s">
        <v>69</v>
      </c>
      <c r="W586" s="113">
        <f t="shared" ref="W586:W588" si="757">$G$1</f>
        <v>0.00002618254545</v>
      </c>
      <c r="X586" s="3" t="s">
        <v>69</v>
      </c>
      <c r="Y586" s="113">
        <f t="shared" ref="Y586:Y588" si="758">$G$1</f>
        <v>0.00002618254545</v>
      </c>
      <c r="Z586" s="3" t="s">
        <v>69</v>
      </c>
      <c r="AA586" s="113">
        <f t="shared" ref="AA586:AA588" si="759">$G$1</f>
        <v>0.00002618254545</v>
      </c>
      <c r="AB586" s="3" t="s">
        <v>69</v>
      </c>
      <c r="AC586" s="113">
        <f t="shared" ref="AC586:AC588" si="760">$G$1</f>
        <v>0.00002618254545</v>
      </c>
    </row>
    <row r="587">
      <c r="A587" s="3"/>
      <c r="B587" s="3" t="s">
        <v>72</v>
      </c>
      <c r="C587" s="112">
        <f>$G$1*((G587-G586)/G586)</f>
        <v>0.00005236509091</v>
      </c>
      <c r="D587" s="3" t="s">
        <v>72</v>
      </c>
      <c r="E587" s="113">
        <f t="shared" si="750"/>
        <v>0.00002618254545</v>
      </c>
      <c r="F587" s="3" t="s">
        <v>73</v>
      </c>
      <c r="G587" s="16">
        <f>200-I586</f>
        <v>3</v>
      </c>
      <c r="H587" s="3" t="s">
        <v>125</v>
      </c>
      <c r="I587" s="125">
        <v>265.0</v>
      </c>
      <c r="J587" s="3" t="s">
        <v>72</v>
      </c>
      <c r="K587" s="113">
        <f t="shared" si="751"/>
        <v>0.00002618254545</v>
      </c>
      <c r="L587" s="3" t="s">
        <v>72</v>
      </c>
      <c r="M587" s="113">
        <f t="shared" si="752"/>
        <v>0.00002618254545</v>
      </c>
      <c r="N587" s="3" t="s">
        <v>72</v>
      </c>
      <c r="O587" s="113">
        <f t="shared" si="753"/>
        <v>0.00002618254545</v>
      </c>
      <c r="P587" s="3" t="s">
        <v>72</v>
      </c>
      <c r="Q587" s="113">
        <f t="shared" si="754"/>
        <v>0.00002618254545</v>
      </c>
      <c r="R587" s="3" t="s">
        <v>72</v>
      </c>
      <c r="S587" s="113">
        <f t="shared" si="755"/>
        <v>0.00002618254545</v>
      </c>
      <c r="T587" s="3" t="s">
        <v>72</v>
      </c>
      <c r="U587" s="113">
        <f t="shared" si="756"/>
        <v>0.00002618254545</v>
      </c>
      <c r="V587" s="3" t="s">
        <v>72</v>
      </c>
      <c r="W587" s="113">
        <f t="shared" si="757"/>
        <v>0.00002618254545</v>
      </c>
      <c r="X587" s="3" t="s">
        <v>72</v>
      </c>
      <c r="Y587" s="113">
        <f t="shared" si="758"/>
        <v>0.00002618254545</v>
      </c>
      <c r="Z587" s="3" t="s">
        <v>72</v>
      </c>
      <c r="AA587" s="113">
        <f t="shared" si="759"/>
        <v>0.00002618254545</v>
      </c>
      <c r="AB587" s="3" t="s">
        <v>72</v>
      </c>
      <c r="AC587" s="113">
        <f t="shared" si="760"/>
        <v>0.00002618254545</v>
      </c>
    </row>
    <row r="588">
      <c r="A588" s="3"/>
      <c r="B588" s="3" t="s">
        <v>74</v>
      </c>
      <c r="C588" s="112">
        <f>$G$1*((G587-G586)/G586)</f>
        <v>0.00005236509091</v>
      </c>
      <c r="D588" s="3" t="s">
        <v>74</v>
      </c>
      <c r="E588" s="113">
        <f t="shared" si="750"/>
        <v>0.00002618254545</v>
      </c>
      <c r="F588" s="3"/>
      <c r="G588" s="3"/>
      <c r="H588" s="3" t="s">
        <v>126</v>
      </c>
      <c r="I588" s="60">
        <f>C584-(sum(C582:C583)*I587)</f>
        <v>-0.0009791093818</v>
      </c>
      <c r="J588" s="3" t="s">
        <v>74</v>
      </c>
      <c r="K588" s="113">
        <f t="shared" si="751"/>
        <v>0.00002618254545</v>
      </c>
      <c r="L588" s="3" t="s">
        <v>74</v>
      </c>
      <c r="M588" s="113">
        <f t="shared" si="752"/>
        <v>0.00002618254545</v>
      </c>
      <c r="N588" s="3" t="s">
        <v>74</v>
      </c>
      <c r="O588" s="113">
        <f t="shared" si="753"/>
        <v>0.00002618254545</v>
      </c>
      <c r="P588" s="3" t="s">
        <v>74</v>
      </c>
      <c r="Q588" s="113">
        <f t="shared" si="754"/>
        <v>0.00002618254545</v>
      </c>
      <c r="R588" s="3" t="s">
        <v>74</v>
      </c>
      <c r="S588" s="113">
        <f t="shared" si="755"/>
        <v>0.00002618254545</v>
      </c>
      <c r="T588" s="3" t="s">
        <v>74</v>
      </c>
      <c r="U588" s="113">
        <f t="shared" si="756"/>
        <v>0.00002618254545</v>
      </c>
      <c r="V588" s="3" t="s">
        <v>74</v>
      </c>
      <c r="W588" s="113">
        <f t="shared" si="757"/>
        <v>0.00002618254545</v>
      </c>
      <c r="X588" s="3" t="s">
        <v>74</v>
      </c>
      <c r="Y588" s="113">
        <f t="shared" si="758"/>
        <v>0.00002618254545</v>
      </c>
      <c r="Z588" s="3" t="s">
        <v>74</v>
      </c>
      <c r="AA588" s="113">
        <f t="shared" si="759"/>
        <v>0.00002618254545</v>
      </c>
      <c r="AB588" s="3" t="s">
        <v>74</v>
      </c>
      <c r="AC588" s="113">
        <f t="shared" si="760"/>
        <v>0.00002618254545</v>
      </c>
    </row>
    <row r="589">
      <c r="A589" s="3"/>
      <c r="B589" s="61" t="s">
        <v>77</v>
      </c>
      <c r="C589" s="115">
        <f>(E584-(E582*I587))-sum(C586:C588)</f>
        <v>0.08257450036</v>
      </c>
      <c r="D589" s="61" t="s">
        <v>77</v>
      </c>
      <c r="E589" s="109">
        <f>E584-(sum(E582*I587))-sum(E586:E588)</f>
        <v>0.08264215491</v>
      </c>
      <c r="F589" s="53" t="s">
        <v>95</v>
      </c>
      <c r="G589" s="80">
        <f>ROUND(G587/G586,0)</f>
        <v>3</v>
      </c>
      <c r="H589" s="3"/>
      <c r="I589" s="3"/>
      <c r="J589" s="61" t="s">
        <v>77</v>
      </c>
      <c r="K589" s="109">
        <f>K581-(K582*$I587)-sum(K586:K588)</f>
        <v>0.08267126058</v>
      </c>
      <c r="L589" s="61" t="s">
        <v>77</v>
      </c>
      <c r="M589" s="109">
        <f>M581-(M582*$I587)-sum(M586:M588)</f>
        <v>0.08266340582</v>
      </c>
      <c r="N589" s="61" t="s">
        <v>77</v>
      </c>
      <c r="O589" s="109">
        <f>O581-(O582*$I587)-sum(O586:O588)</f>
        <v>0.08265555105</v>
      </c>
      <c r="P589" s="61" t="s">
        <v>77</v>
      </c>
      <c r="Q589" s="109">
        <f>Q581-(Q582*$I587)-sum(Q586:Q588)</f>
        <v>0.08264769629</v>
      </c>
      <c r="R589" s="61" t="s">
        <v>77</v>
      </c>
      <c r="S589" s="109">
        <f>S581-(S582*$I587)-sum(S586:S588)</f>
        <v>0.08263983513</v>
      </c>
      <c r="T589" s="61" t="s">
        <v>77</v>
      </c>
      <c r="U589" s="109">
        <f>U581-(U582*$I587)-sum(U586:U588)</f>
        <v>0.08263198036</v>
      </c>
      <c r="V589" s="61" t="s">
        <v>77</v>
      </c>
      <c r="W589" s="109">
        <f>W581-(W582*$I587)-sum(W586:W588)</f>
        <v>0.0826241256</v>
      </c>
      <c r="X589" s="61" t="s">
        <v>77</v>
      </c>
      <c r="Y589" s="109">
        <f>Y581-(Y582*$I587)-sum(Y586:Y588)</f>
        <v>0.08261627084</v>
      </c>
      <c r="Z589" s="61" t="s">
        <v>77</v>
      </c>
      <c r="AA589" s="109">
        <f>AA581-(AA582*$I587)-sum(AA586:AA588)</f>
        <v>0.08068333571</v>
      </c>
      <c r="AB589" s="61" t="s">
        <v>77</v>
      </c>
      <c r="AC589" s="109">
        <f>AC581-(AC582*$I587)-sum(AC586:AC588)</f>
        <v>0.08285149367</v>
      </c>
    </row>
    <row r="590">
      <c r="A590" s="49">
        <f>I587+A582</f>
        <v>34743</v>
      </c>
      <c r="B590" s="3" t="s">
        <v>80</v>
      </c>
      <c r="C590" s="112">
        <f>$G$1*((G587-G586)/G586)</f>
        <v>0.00005236509091</v>
      </c>
      <c r="D590" s="3" t="s">
        <v>115</v>
      </c>
      <c r="E590" s="112">
        <f>$G$1</f>
        <v>0.00002618254545</v>
      </c>
      <c r="F590" s="3"/>
      <c r="G590" s="3"/>
      <c r="H590" s="3"/>
      <c r="I590" s="3"/>
      <c r="J590" s="3" t="s">
        <v>115</v>
      </c>
      <c r="K590" s="112">
        <f>$G$1</f>
        <v>0.00002618254545</v>
      </c>
      <c r="L590" s="3" t="s">
        <v>115</v>
      </c>
      <c r="M590" s="112">
        <f>$G$1</f>
        <v>0.00002618254545</v>
      </c>
      <c r="N590" s="3" t="s">
        <v>115</v>
      </c>
      <c r="O590" s="112">
        <f>$G$1</f>
        <v>0.00002618254545</v>
      </c>
      <c r="P590" s="3" t="s">
        <v>115</v>
      </c>
      <c r="Q590" s="112">
        <f>$G$1</f>
        <v>0.00002618254545</v>
      </c>
      <c r="R590" s="3" t="s">
        <v>115</v>
      </c>
      <c r="S590" s="112">
        <f>$G$1</f>
        <v>0.00002618254545</v>
      </c>
      <c r="T590" s="3" t="s">
        <v>115</v>
      </c>
      <c r="U590" s="112">
        <f>$G$1</f>
        <v>0.00002618254545</v>
      </c>
      <c r="V590" s="3" t="s">
        <v>115</v>
      </c>
      <c r="W590" s="112">
        <f>$G$1</f>
        <v>0.00002618254545</v>
      </c>
      <c r="X590" s="3" t="s">
        <v>115</v>
      </c>
      <c r="Y590" s="112">
        <f>$G$1</f>
        <v>0.00002618254545</v>
      </c>
      <c r="Z590" s="3" t="s">
        <v>115</v>
      </c>
      <c r="AA590" s="112">
        <f>$G$1</f>
        <v>0.00002618254545</v>
      </c>
      <c r="AB590" s="3" t="s">
        <v>115</v>
      </c>
      <c r="AC590" s="112">
        <f>$G$1</f>
        <v>0.00002618254545</v>
      </c>
    </row>
    <row r="591">
      <c r="A591" s="3"/>
      <c r="B591" s="3" t="s">
        <v>116</v>
      </c>
      <c r="C591" s="116">
        <f>$G$1*10+((128*5E-11)*(G589-1))</f>
        <v>0.0002618382545</v>
      </c>
      <c r="D591" s="3"/>
      <c r="E591" s="3"/>
      <c r="F591" s="3"/>
      <c r="G591" s="3"/>
      <c r="H591" s="3"/>
      <c r="I591" s="3"/>
      <c r="J591" s="3"/>
      <c r="K591" s="3"/>
      <c r="L591" s="3"/>
      <c r="M591" s="3"/>
      <c r="N591" s="3"/>
      <c r="O591" s="3"/>
      <c r="P591" s="3"/>
      <c r="Q591" s="3"/>
      <c r="R591" s="3"/>
      <c r="S591" s="3"/>
      <c r="T591" s="3"/>
      <c r="U591" s="3"/>
      <c r="V591" s="3"/>
      <c r="W591" s="3"/>
      <c r="X591" s="3"/>
      <c r="Y591" s="3"/>
      <c r="Z591" s="3"/>
      <c r="AA591" s="3"/>
      <c r="AB591" s="3"/>
      <c r="AC591" s="3"/>
    </row>
    <row r="592">
      <c r="A592" s="3"/>
      <c r="B592" s="61" t="s">
        <v>77</v>
      </c>
      <c r="C592" s="49">
        <f>C589-(sum(C590:C591))</f>
        <v>0.08226029702</v>
      </c>
      <c r="D592" s="61" t="s">
        <v>77</v>
      </c>
      <c r="E592" s="49">
        <f>E589-E590</f>
        <v>0.08261597236</v>
      </c>
      <c r="F592" s="3"/>
      <c r="G592" s="3"/>
      <c r="H592" s="3"/>
      <c r="I592" s="3"/>
      <c r="J592" s="61" t="s">
        <v>77</v>
      </c>
      <c r="K592" s="49">
        <f>K589-K590</f>
        <v>0.08264507804</v>
      </c>
      <c r="L592" s="61" t="s">
        <v>77</v>
      </c>
      <c r="M592" s="49">
        <f>M589-M590</f>
        <v>0.08263722327</v>
      </c>
      <c r="N592" s="61" t="s">
        <v>77</v>
      </c>
      <c r="O592" s="49">
        <f>O589-O590</f>
        <v>0.08262936851</v>
      </c>
      <c r="P592" s="61" t="s">
        <v>77</v>
      </c>
      <c r="Q592" s="49">
        <f>Q589-Q590</f>
        <v>0.08262151375</v>
      </c>
      <c r="R592" s="61" t="s">
        <v>77</v>
      </c>
      <c r="S592" s="49">
        <f>S589-S590</f>
        <v>0.08261365258</v>
      </c>
      <c r="T592" s="61" t="s">
        <v>77</v>
      </c>
      <c r="U592" s="49">
        <f>U589-U590</f>
        <v>0.08260579782</v>
      </c>
      <c r="V592" s="61" t="s">
        <v>77</v>
      </c>
      <c r="W592" s="49">
        <f>W589-W590</f>
        <v>0.08259794305</v>
      </c>
      <c r="X592" s="61" t="s">
        <v>77</v>
      </c>
      <c r="Y592" s="49">
        <f>Y589-Y590</f>
        <v>0.08259008829</v>
      </c>
      <c r="Z592" s="61" t="s">
        <v>77</v>
      </c>
      <c r="AA592" s="49">
        <f>AA589-AA590</f>
        <v>0.08065715316</v>
      </c>
      <c r="AB592" s="61" t="s">
        <v>77</v>
      </c>
      <c r="AC592" s="49">
        <f>AC589-AC590</f>
        <v>0.08282531113</v>
      </c>
    </row>
    <row r="593">
      <c r="A593" s="3"/>
      <c r="B593" s="3"/>
      <c r="C593" s="67"/>
      <c r="D593" s="3"/>
      <c r="E593" s="3"/>
      <c r="F593" s="53"/>
      <c r="G593" s="53"/>
      <c r="H593" s="3"/>
      <c r="I593" s="3"/>
      <c r="J593" s="61" t="s">
        <v>122</v>
      </c>
      <c r="K593" s="3"/>
      <c r="L593" s="61" t="s">
        <v>121</v>
      </c>
      <c r="M593" s="3"/>
      <c r="N593" s="61" t="s">
        <v>112</v>
      </c>
      <c r="O593" s="3"/>
      <c r="P593" s="61" t="s">
        <v>111</v>
      </c>
      <c r="Q593" s="3"/>
      <c r="R593" s="61" t="s">
        <v>110</v>
      </c>
      <c r="S593" s="3"/>
      <c r="T593" s="61" t="s">
        <v>109</v>
      </c>
      <c r="U593" s="3"/>
      <c r="V593" s="61" t="s">
        <v>108</v>
      </c>
      <c r="W593" s="3"/>
      <c r="X593" s="61" t="s">
        <v>107</v>
      </c>
      <c r="Y593" s="3"/>
      <c r="Z593" s="61" t="s">
        <v>105</v>
      </c>
      <c r="AA593" s="3"/>
      <c r="AB593" s="61" t="s">
        <v>84</v>
      </c>
      <c r="AC593" s="3"/>
    </row>
    <row r="594">
      <c r="A594" s="3"/>
      <c r="B594" s="3" t="s">
        <v>69</v>
      </c>
      <c r="C594" s="112">
        <f>0.000041472</f>
        <v>0.000041472</v>
      </c>
      <c r="D594" s="3" t="s">
        <v>69</v>
      </c>
      <c r="E594" s="113">
        <f t="shared" ref="E594:E596" si="761">$G$1</f>
        <v>0.00002618254545</v>
      </c>
      <c r="F594" s="3" t="s">
        <v>92</v>
      </c>
      <c r="G594" s="16">
        <v>1.0</v>
      </c>
      <c r="H594" s="3" t="s">
        <v>93</v>
      </c>
      <c r="I594" s="60">
        <f>I586+G586</f>
        <v>198</v>
      </c>
      <c r="J594" s="3" t="s">
        <v>69</v>
      </c>
      <c r="K594" s="113">
        <f t="shared" ref="K594:K596" si="762">$G$1</f>
        <v>0.00002618254545</v>
      </c>
      <c r="L594" s="3" t="s">
        <v>69</v>
      </c>
      <c r="M594" s="113">
        <f t="shared" ref="M594:M596" si="763">$G$1</f>
        <v>0.00002618254545</v>
      </c>
      <c r="N594" s="3" t="s">
        <v>69</v>
      </c>
      <c r="O594" s="113">
        <f t="shared" ref="O594:O596" si="764">$G$1</f>
        <v>0.00002618254545</v>
      </c>
      <c r="P594" s="3" t="s">
        <v>69</v>
      </c>
      <c r="Q594" s="113">
        <f t="shared" ref="Q594:Q596" si="765">$G$1</f>
        <v>0.00002618254545</v>
      </c>
      <c r="R594" s="3" t="s">
        <v>69</v>
      </c>
      <c r="S594" s="113">
        <f t="shared" ref="S594:S596" si="766">$G$1</f>
        <v>0.00002618254545</v>
      </c>
      <c r="T594" s="3" t="s">
        <v>69</v>
      </c>
      <c r="U594" s="113">
        <f t="shared" ref="U594:U596" si="767">$G$1</f>
        <v>0.00002618254545</v>
      </c>
      <c r="V594" s="3" t="s">
        <v>69</v>
      </c>
      <c r="W594" s="113">
        <f t="shared" ref="W594:W596" si="768">$G$1</f>
        <v>0.00002618254545</v>
      </c>
      <c r="X594" s="3" t="s">
        <v>69</v>
      </c>
      <c r="Y594" s="113">
        <f t="shared" ref="Y594:Y596" si="769">$G$1</f>
        <v>0.00002618254545</v>
      </c>
      <c r="Z594" s="3" t="s">
        <v>69</v>
      </c>
      <c r="AA594" s="113">
        <f t="shared" ref="AA594:AA596" si="770">$G$1</f>
        <v>0.00002618254545</v>
      </c>
      <c r="AB594" s="3" t="s">
        <v>69</v>
      </c>
      <c r="AC594" s="113">
        <f t="shared" ref="AC594:AC596" si="771">$G$1</f>
        <v>0.00002618254545</v>
      </c>
    </row>
    <row r="595">
      <c r="A595" s="3"/>
      <c r="B595" s="3" t="s">
        <v>72</v>
      </c>
      <c r="C595" s="112">
        <f>$G$1*((G595-G594)/G594)</f>
        <v>0.00002618254545</v>
      </c>
      <c r="D595" s="3" t="s">
        <v>72</v>
      </c>
      <c r="E595" s="113">
        <f t="shared" si="761"/>
        <v>0.00002618254545</v>
      </c>
      <c r="F595" s="3" t="s">
        <v>73</v>
      </c>
      <c r="G595" s="16">
        <f>200-I594</f>
        <v>2</v>
      </c>
      <c r="H595" s="3" t="s">
        <v>125</v>
      </c>
      <c r="I595" s="125">
        <v>262.0</v>
      </c>
      <c r="J595" s="3" t="s">
        <v>72</v>
      </c>
      <c r="K595" s="113">
        <f t="shared" si="762"/>
        <v>0.00002618254545</v>
      </c>
      <c r="L595" s="3" t="s">
        <v>72</v>
      </c>
      <c r="M595" s="113">
        <f t="shared" si="763"/>
        <v>0.00002618254545</v>
      </c>
      <c r="N595" s="3" t="s">
        <v>72</v>
      </c>
      <c r="O595" s="113">
        <f t="shared" si="764"/>
        <v>0.00002618254545</v>
      </c>
      <c r="P595" s="3" t="s">
        <v>72</v>
      </c>
      <c r="Q595" s="113">
        <f t="shared" si="765"/>
        <v>0.00002618254545</v>
      </c>
      <c r="R595" s="3" t="s">
        <v>72</v>
      </c>
      <c r="S595" s="113">
        <f t="shared" si="766"/>
        <v>0.00002618254545</v>
      </c>
      <c r="T595" s="3" t="s">
        <v>72</v>
      </c>
      <c r="U595" s="113">
        <f t="shared" si="767"/>
        <v>0.00002618254545</v>
      </c>
      <c r="V595" s="3" t="s">
        <v>72</v>
      </c>
      <c r="W595" s="113">
        <f t="shared" si="768"/>
        <v>0.00002618254545</v>
      </c>
      <c r="X595" s="3" t="s">
        <v>72</v>
      </c>
      <c r="Y595" s="113">
        <f t="shared" si="769"/>
        <v>0.00002618254545</v>
      </c>
      <c r="Z595" s="3" t="s">
        <v>72</v>
      </c>
      <c r="AA595" s="113">
        <f t="shared" si="770"/>
        <v>0.00002618254545</v>
      </c>
      <c r="AB595" s="3" t="s">
        <v>72</v>
      </c>
      <c r="AC595" s="113">
        <f t="shared" si="771"/>
        <v>0.00002618254545</v>
      </c>
    </row>
    <row r="596">
      <c r="A596" s="3"/>
      <c r="B596" s="3" t="s">
        <v>74</v>
      </c>
      <c r="C596" s="112">
        <f>$G$1*((G595-G594)/G594)</f>
        <v>0.00002618254545</v>
      </c>
      <c r="D596" s="3" t="s">
        <v>74</v>
      </c>
      <c r="E596" s="113">
        <f t="shared" si="761"/>
        <v>0.00002618254545</v>
      </c>
      <c r="F596" s="3"/>
      <c r="G596" s="3"/>
      <c r="H596" s="3" t="s">
        <v>126</v>
      </c>
      <c r="I596" s="60">
        <f>C592-(sum(C590:C591)*I595)</f>
        <v>-0.00006097949091</v>
      </c>
      <c r="J596" s="3" t="s">
        <v>74</v>
      </c>
      <c r="K596" s="113">
        <f t="shared" si="762"/>
        <v>0.00002618254545</v>
      </c>
      <c r="L596" s="3" t="s">
        <v>74</v>
      </c>
      <c r="M596" s="113">
        <f t="shared" si="763"/>
        <v>0.00002618254545</v>
      </c>
      <c r="N596" s="3" t="s">
        <v>74</v>
      </c>
      <c r="O596" s="113">
        <f t="shared" si="764"/>
        <v>0.00002618254545</v>
      </c>
      <c r="P596" s="3" t="s">
        <v>74</v>
      </c>
      <c r="Q596" s="113">
        <f t="shared" si="765"/>
        <v>0.00002618254545</v>
      </c>
      <c r="R596" s="3" t="s">
        <v>74</v>
      </c>
      <c r="S596" s="113">
        <f t="shared" si="766"/>
        <v>0.00002618254545</v>
      </c>
      <c r="T596" s="3" t="s">
        <v>74</v>
      </c>
      <c r="U596" s="113">
        <f t="shared" si="767"/>
        <v>0.00002618254545</v>
      </c>
      <c r="V596" s="3" t="s">
        <v>74</v>
      </c>
      <c r="W596" s="113">
        <f t="shared" si="768"/>
        <v>0.00002618254545</v>
      </c>
      <c r="X596" s="3" t="s">
        <v>74</v>
      </c>
      <c r="Y596" s="113">
        <f t="shared" si="769"/>
        <v>0.00002618254545</v>
      </c>
      <c r="Z596" s="3" t="s">
        <v>74</v>
      </c>
      <c r="AA596" s="113">
        <f t="shared" si="770"/>
        <v>0.00002618254545</v>
      </c>
      <c r="AB596" s="3" t="s">
        <v>74</v>
      </c>
      <c r="AC596" s="113">
        <f t="shared" si="771"/>
        <v>0.00002618254545</v>
      </c>
    </row>
    <row r="597">
      <c r="A597" s="3"/>
      <c r="B597" s="61" t="s">
        <v>77</v>
      </c>
      <c r="C597" s="115">
        <f>(E592-(E590*I595))-sum(C594:C596)</f>
        <v>0.07566230836</v>
      </c>
      <c r="D597" s="61" t="s">
        <v>77</v>
      </c>
      <c r="E597" s="109">
        <f>E592-(sum(E590*I595))-sum(E594:E596)</f>
        <v>0.07567759782</v>
      </c>
      <c r="F597" s="53" t="s">
        <v>95</v>
      </c>
      <c r="G597" s="80">
        <f>ROUND(G595/G594,0)</f>
        <v>2</v>
      </c>
      <c r="H597" s="3"/>
      <c r="I597" s="3"/>
      <c r="J597" s="61" t="s">
        <v>77</v>
      </c>
      <c r="K597" s="109">
        <f>K589-(K590*$I595)-sum(K594:K596)</f>
        <v>0.07573288604</v>
      </c>
      <c r="L597" s="61" t="s">
        <v>77</v>
      </c>
      <c r="M597" s="109">
        <f>M589-(M590*$I595)-sum(M594:M596)</f>
        <v>0.07572503127</v>
      </c>
      <c r="N597" s="61" t="s">
        <v>77</v>
      </c>
      <c r="O597" s="109">
        <f>O589-(O590*$I595)-sum(O594:O596)</f>
        <v>0.07571717651</v>
      </c>
      <c r="P597" s="61" t="s">
        <v>77</v>
      </c>
      <c r="Q597" s="109">
        <f>Q589-(Q590*$I595)-sum(Q594:Q596)</f>
        <v>0.07570932175</v>
      </c>
      <c r="R597" s="61" t="s">
        <v>77</v>
      </c>
      <c r="S597" s="109">
        <f>S589-(S590*$I595)-sum(S594:S596)</f>
        <v>0.07570146058</v>
      </c>
      <c r="T597" s="61" t="s">
        <v>77</v>
      </c>
      <c r="U597" s="109">
        <f>U589-(U590*$I595)-sum(U594:U596)</f>
        <v>0.07569360582</v>
      </c>
      <c r="V597" s="61" t="s">
        <v>77</v>
      </c>
      <c r="W597" s="109">
        <f>W589-(W590*$I595)-sum(W594:W596)</f>
        <v>0.07568575105</v>
      </c>
      <c r="X597" s="61" t="s">
        <v>77</v>
      </c>
      <c r="Y597" s="109">
        <f>Y589-(Y590*$I595)-sum(Y594:Y596)</f>
        <v>0.07567789629</v>
      </c>
      <c r="Z597" s="61" t="s">
        <v>77</v>
      </c>
      <c r="AA597" s="109">
        <f>AA589-(AA590*$I595)-sum(AA594:AA596)</f>
        <v>0.07374496116</v>
      </c>
      <c r="AB597" s="61" t="s">
        <v>77</v>
      </c>
      <c r="AC597" s="109">
        <f>AC589-(AC590*$I595)-sum(AC594:AC596)</f>
        <v>0.07591311913</v>
      </c>
    </row>
    <row r="598">
      <c r="A598" s="49">
        <f>I595+A590</f>
        <v>35005</v>
      </c>
      <c r="B598" s="3" t="s">
        <v>80</v>
      </c>
      <c r="C598" s="112">
        <f>$G$1*((G595-G594)/G594)</f>
        <v>0.00002618254545</v>
      </c>
      <c r="D598" s="3" t="s">
        <v>115</v>
      </c>
      <c r="E598" s="112">
        <f>$G$1</f>
        <v>0.00002618254545</v>
      </c>
      <c r="F598" s="3"/>
      <c r="G598" s="3"/>
      <c r="H598" s="3"/>
      <c r="I598" s="3"/>
      <c r="J598" s="3" t="s">
        <v>115</v>
      </c>
      <c r="K598" s="112">
        <f>$G$1</f>
        <v>0.00002618254545</v>
      </c>
      <c r="L598" s="3" t="s">
        <v>115</v>
      </c>
      <c r="M598" s="112">
        <f>$G$1</f>
        <v>0.00002618254545</v>
      </c>
      <c r="N598" s="3" t="s">
        <v>115</v>
      </c>
      <c r="O598" s="112">
        <f>$G$1</f>
        <v>0.00002618254545</v>
      </c>
      <c r="P598" s="3" t="s">
        <v>115</v>
      </c>
      <c r="Q598" s="112">
        <f>$G$1</f>
        <v>0.00002618254545</v>
      </c>
      <c r="R598" s="3" t="s">
        <v>115</v>
      </c>
      <c r="S598" s="112">
        <f>$G$1</f>
        <v>0.00002618254545</v>
      </c>
      <c r="T598" s="3" t="s">
        <v>115</v>
      </c>
      <c r="U598" s="112">
        <f>$G$1</f>
        <v>0.00002618254545</v>
      </c>
      <c r="V598" s="3" t="s">
        <v>115</v>
      </c>
      <c r="W598" s="112">
        <f>$G$1</f>
        <v>0.00002618254545</v>
      </c>
      <c r="X598" s="3" t="s">
        <v>115</v>
      </c>
      <c r="Y598" s="112">
        <f>$G$1</f>
        <v>0.00002618254545</v>
      </c>
      <c r="Z598" s="3" t="s">
        <v>115</v>
      </c>
      <c r="AA598" s="112">
        <f>$G$1</f>
        <v>0.00002618254545</v>
      </c>
      <c r="AB598" s="3" t="s">
        <v>115</v>
      </c>
      <c r="AC598" s="112">
        <f>$G$1</f>
        <v>0.00002618254545</v>
      </c>
    </row>
    <row r="599">
      <c r="A599" s="3"/>
      <c r="B599" s="3" t="s">
        <v>116</v>
      </c>
      <c r="C599" s="116">
        <f>$G$1*10+((128*5E-11)*(G597-1))</f>
        <v>0.0002618318545</v>
      </c>
      <c r="D599" s="3"/>
      <c r="E599" s="3"/>
      <c r="F599" s="3"/>
      <c r="G599" s="3"/>
      <c r="H599" s="3"/>
      <c r="I599" s="3"/>
      <c r="J599" s="3"/>
      <c r="K599" s="3"/>
      <c r="L599" s="3"/>
      <c r="M599" s="3"/>
      <c r="N599" s="3"/>
      <c r="O599" s="3"/>
      <c r="P599" s="3"/>
      <c r="Q599" s="3"/>
      <c r="R599" s="3"/>
      <c r="S599" s="3"/>
      <c r="T599" s="3"/>
      <c r="U599" s="3"/>
      <c r="V599" s="3"/>
      <c r="W599" s="3"/>
      <c r="X599" s="3"/>
      <c r="Y599" s="3"/>
      <c r="Z599" s="3"/>
      <c r="AA599" s="3"/>
      <c r="AB599" s="3"/>
      <c r="AC599" s="3"/>
    </row>
    <row r="600">
      <c r="A600" s="3"/>
      <c r="B600" s="61" t="s">
        <v>77</v>
      </c>
      <c r="C600" s="49">
        <f>C597-(sum(C598:C599))</f>
        <v>0.07537429396</v>
      </c>
      <c r="D600" s="61" t="s">
        <v>77</v>
      </c>
      <c r="E600" s="49">
        <f>E597-E598</f>
        <v>0.07565141527</v>
      </c>
      <c r="F600" s="3"/>
      <c r="G600" s="3"/>
      <c r="H600" s="3"/>
      <c r="I600" s="3"/>
      <c r="J600" s="61" t="s">
        <v>77</v>
      </c>
      <c r="K600" s="49">
        <f>K597-K598</f>
        <v>0.07570670349</v>
      </c>
      <c r="L600" s="61" t="s">
        <v>77</v>
      </c>
      <c r="M600" s="49">
        <f>M597-M598</f>
        <v>0.07569884873</v>
      </c>
      <c r="N600" s="61" t="s">
        <v>77</v>
      </c>
      <c r="O600" s="49">
        <f>O597-O598</f>
        <v>0.07569099396</v>
      </c>
      <c r="P600" s="61" t="s">
        <v>77</v>
      </c>
      <c r="Q600" s="49">
        <f>Q597-Q598</f>
        <v>0.0756831392</v>
      </c>
      <c r="R600" s="61" t="s">
        <v>77</v>
      </c>
      <c r="S600" s="49">
        <f>S597-S598</f>
        <v>0.07567527804</v>
      </c>
      <c r="T600" s="61" t="s">
        <v>77</v>
      </c>
      <c r="U600" s="49">
        <f>U597-U598</f>
        <v>0.07566742327</v>
      </c>
      <c r="V600" s="61" t="s">
        <v>77</v>
      </c>
      <c r="W600" s="49">
        <f>W597-W598</f>
        <v>0.07565956851</v>
      </c>
      <c r="X600" s="61" t="s">
        <v>77</v>
      </c>
      <c r="Y600" s="49">
        <f>Y597-Y598</f>
        <v>0.07565171375</v>
      </c>
      <c r="Z600" s="61" t="s">
        <v>77</v>
      </c>
      <c r="AA600" s="49">
        <f>AA597-AA598</f>
        <v>0.07371877862</v>
      </c>
      <c r="AB600" s="61" t="s">
        <v>77</v>
      </c>
      <c r="AC600" s="49">
        <f>AC597-AC598</f>
        <v>0.07588693658</v>
      </c>
    </row>
    <row r="601">
      <c r="A601" s="3"/>
      <c r="B601" s="3"/>
      <c r="C601" s="67"/>
      <c r="D601" s="3"/>
      <c r="E601" s="3"/>
      <c r="F601" s="53"/>
      <c r="G601" s="53"/>
      <c r="H601" s="3"/>
      <c r="I601" s="3"/>
      <c r="J601" s="61" t="s">
        <v>122</v>
      </c>
      <c r="K601" s="3"/>
      <c r="L601" s="61" t="s">
        <v>121</v>
      </c>
      <c r="M601" s="3"/>
      <c r="N601" s="61" t="s">
        <v>112</v>
      </c>
      <c r="O601" s="3"/>
      <c r="P601" s="61" t="s">
        <v>111</v>
      </c>
      <c r="Q601" s="3"/>
      <c r="R601" s="61" t="s">
        <v>110</v>
      </c>
      <c r="S601" s="3"/>
      <c r="T601" s="61" t="s">
        <v>109</v>
      </c>
      <c r="U601" s="3"/>
      <c r="V601" s="61" t="s">
        <v>108</v>
      </c>
      <c r="W601" s="3"/>
      <c r="X601" s="61" t="s">
        <v>107</v>
      </c>
      <c r="Y601" s="3"/>
      <c r="Z601" s="61" t="s">
        <v>105</v>
      </c>
      <c r="AA601" s="3"/>
      <c r="AB601" s="61" t="s">
        <v>84</v>
      </c>
      <c r="AC601" s="3"/>
    </row>
    <row r="602">
      <c r="A602" s="3"/>
      <c r="B602" s="3"/>
      <c r="C602" s="112"/>
      <c r="D602" s="3" t="s">
        <v>69</v>
      </c>
      <c r="E602" s="113">
        <f t="shared" ref="E602:E604" si="772">$G$1</f>
        <v>0.00002618254545</v>
      </c>
      <c r="F602" s="3" t="s">
        <v>92</v>
      </c>
      <c r="G602" s="16">
        <v>1.0</v>
      </c>
      <c r="H602" s="3" t="s">
        <v>93</v>
      </c>
      <c r="I602" s="60">
        <f>I594+G594</f>
        <v>199</v>
      </c>
      <c r="J602" s="3" t="s">
        <v>69</v>
      </c>
      <c r="K602" s="113">
        <f t="shared" ref="K602:K604" si="773">$G$1</f>
        <v>0.00002618254545</v>
      </c>
      <c r="L602" s="3" t="s">
        <v>69</v>
      </c>
      <c r="M602" s="113">
        <f t="shared" ref="M602:M604" si="774">$G$1</f>
        <v>0.00002618254545</v>
      </c>
      <c r="N602" s="3" t="s">
        <v>69</v>
      </c>
      <c r="O602" s="113">
        <f t="shared" ref="O602:O604" si="775">$G$1</f>
        <v>0.00002618254545</v>
      </c>
      <c r="P602" s="3" t="s">
        <v>69</v>
      </c>
      <c r="Q602" s="113">
        <f t="shared" ref="Q602:Q604" si="776">$G$1</f>
        <v>0.00002618254545</v>
      </c>
      <c r="R602" s="3" t="s">
        <v>69</v>
      </c>
      <c r="S602" s="113">
        <f t="shared" ref="S602:S604" si="777">$G$1</f>
        <v>0.00002618254545</v>
      </c>
      <c r="T602" s="3" t="s">
        <v>69</v>
      </c>
      <c r="U602" s="113">
        <f t="shared" ref="U602:U604" si="778">$G$1</f>
        <v>0.00002618254545</v>
      </c>
      <c r="V602" s="3" t="s">
        <v>69</v>
      </c>
      <c r="W602" s="113">
        <f t="shared" ref="W602:W604" si="779">$G$1</f>
        <v>0.00002618254545</v>
      </c>
      <c r="X602" s="3" t="s">
        <v>69</v>
      </c>
      <c r="Y602" s="113">
        <f t="shared" ref="Y602:Y604" si="780">$G$1</f>
        <v>0.00002618254545</v>
      </c>
      <c r="Z602" s="3" t="s">
        <v>69</v>
      </c>
      <c r="AA602" s="113">
        <f t="shared" ref="AA602:AA604" si="781">$G$1</f>
        <v>0.00002618254545</v>
      </c>
      <c r="AB602" s="3" t="s">
        <v>69</v>
      </c>
      <c r="AC602" s="113">
        <f t="shared" ref="AC602:AC604" si="782">$G$1</f>
        <v>0.00002618254545</v>
      </c>
    </row>
    <row r="603">
      <c r="A603" s="3"/>
      <c r="B603" s="3"/>
      <c r="C603" s="112"/>
      <c r="D603" s="3" t="s">
        <v>72</v>
      </c>
      <c r="E603" s="113">
        <f t="shared" si="772"/>
        <v>0.00002618254545</v>
      </c>
      <c r="F603" s="3" t="s">
        <v>73</v>
      </c>
      <c r="G603" s="16">
        <f>200-I602</f>
        <v>1</v>
      </c>
      <c r="H603" s="3" t="s">
        <v>125</v>
      </c>
      <c r="I603" s="125">
        <v>262.0</v>
      </c>
      <c r="J603" s="3" t="s">
        <v>72</v>
      </c>
      <c r="K603" s="113">
        <f t="shared" si="773"/>
        <v>0.00002618254545</v>
      </c>
      <c r="L603" s="3" t="s">
        <v>72</v>
      </c>
      <c r="M603" s="113">
        <f t="shared" si="774"/>
        <v>0.00002618254545</v>
      </c>
      <c r="N603" s="3" t="s">
        <v>72</v>
      </c>
      <c r="O603" s="113">
        <f t="shared" si="775"/>
        <v>0.00002618254545</v>
      </c>
      <c r="P603" s="3" t="s">
        <v>72</v>
      </c>
      <c r="Q603" s="113">
        <f t="shared" si="776"/>
        <v>0.00002618254545</v>
      </c>
      <c r="R603" s="3" t="s">
        <v>72</v>
      </c>
      <c r="S603" s="113">
        <f t="shared" si="777"/>
        <v>0.00002618254545</v>
      </c>
      <c r="T603" s="3" t="s">
        <v>72</v>
      </c>
      <c r="U603" s="113">
        <f t="shared" si="778"/>
        <v>0.00002618254545</v>
      </c>
      <c r="V603" s="3" t="s">
        <v>72</v>
      </c>
      <c r="W603" s="113">
        <f t="shared" si="779"/>
        <v>0.00002618254545</v>
      </c>
      <c r="X603" s="3" t="s">
        <v>72</v>
      </c>
      <c r="Y603" s="113">
        <f t="shared" si="780"/>
        <v>0.00002618254545</v>
      </c>
      <c r="Z603" s="3" t="s">
        <v>72</v>
      </c>
      <c r="AA603" s="113">
        <f t="shared" si="781"/>
        <v>0.00002618254545</v>
      </c>
      <c r="AB603" s="3" t="s">
        <v>72</v>
      </c>
      <c r="AC603" s="113">
        <f t="shared" si="782"/>
        <v>0.00002618254545</v>
      </c>
    </row>
    <row r="604">
      <c r="A604" s="3"/>
      <c r="B604" s="3"/>
      <c r="C604" s="112"/>
      <c r="D604" s="3" t="s">
        <v>74</v>
      </c>
      <c r="E604" s="113">
        <f t="shared" si="772"/>
        <v>0.00002618254545</v>
      </c>
      <c r="F604" s="3"/>
      <c r="G604" s="3"/>
      <c r="H604" s="3" t="s">
        <v>126</v>
      </c>
      <c r="I604" s="60">
        <f>C600-(sum(C598:C599)*I603)</f>
        <v>-0.00008547883636</v>
      </c>
      <c r="J604" s="3" t="s">
        <v>74</v>
      </c>
      <c r="K604" s="113">
        <f t="shared" si="773"/>
        <v>0.00002618254545</v>
      </c>
      <c r="L604" s="3" t="s">
        <v>74</v>
      </c>
      <c r="M604" s="113">
        <f t="shared" si="774"/>
        <v>0.00002618254545</v>
      </c>
      <c r="N604" s="3" t="s">
        <v>74</v>
      </c>
      <c r="O604" s="113">
        <f t="shared" si="775"/>
        <v>0.00002618254545</v>
      </c>
      <c r="P604" s="3" t="s">
        <v>74</v>
      </c>
      <c r="Q604" s="113">
        <f t="shared" si="776"/>
        <v>0.00002618254545</v>
      </c>
      <c r="R604" s="3" t="s">
        <v>74</v>
      </c>
      <c r="S604" s="113">
        <f t="shared" si="777"/>
        <v>0.00002618254545</v>
      </c>
      <c r="T604" s="3" t="s">
        <v>74</v>
      </c>
      <c r="U604" s="113">
        <f t="shared" si="778"/>
        <v>0.00002618254545</v>
      </c>
      <c r="V604" s="3" t="s">
        <v>74</v>
      </c>
      <c r="W604" s="113">
        <f t="shared" si="779"/>
        <v>0.00002618254545</v>
      </c>
      <c r="X604" s="3" t="s">
        <v>74</v>
      </c>
      <c r="Y604" s="113">
        <f t="shared" si="780"/>
        <v>0.00002618254545</v>
      </c>
      <c r="Z604" s="3" t="s">
        <v>74</v>
      </c>
      <c r="AA604" s="113">
        <f t="shared" si="781"/>
        <v>0.00002618254545</v>
      </c>
      <c r="AB604" s="3" t="s">
        <v>74</v>
      </c>
      <c r="AC604" s="113">
        <f t="shared" si="782"/>
        <v>0.00002618254545</v>
      </c>
    </row>
    <row r="605">
      <c r="A605" s="3"/>
      <c r="B605" s="61"/>
      <c r="C605" s="115"/>
      <c r="D605" s="61" t="s">
        <v>77</v>
      </c>
      <c r="E605" s="109">
        <f>E600-(sum(E598*I603))-sum(E602:E604)</f>
        <v>0.06871304073</v>
      </c>
      <c r="F605" s="53" t="s">
        <v>95</v>
      </c>
      <c r="G605" s="80">
        <f>ROUND(G603/G602,0)</f>
        <v>1</v>
      </c>
      <c r="H605" s="3"/>
      <c r="I605" s="3"/>
      <c r="J605" s="61" t="s">
        <v>77</v>
      </c>
      <c r="K605" s="109">
        <f>K597-(K598*$I603)-sum(K602:K604)</f>
        <v>0.06879451149</v>
      </c>
      <c r="L605" s="61" t="s">
        <v>77</v>
      </c>
      <c r="M605" s="109">
        <f>M597-(M598*$I603)-sum(M602:M604)</f>
        <v>0.06878665673</v>
      </c>
      <c r="N605" s="61" t="s">
        <v>77</v>
      </c>
      <c r="O605" s="109">
        <f>O597-(O598*$I603)-sum(O602:O604)</f>
        <v>0.06877880196</v>
      </c>
      <c r="P605" s="61" t="s">
        <v>77</v>
      </c>
      <c r="Q605" s="109">
        <f>Q597-(Q598*$I603)-sum(Q602:Q604)</f>
        <v>0.0687709472</v>
      </c>
      <c r="R605" s="61" t="s">
        <v>77</v>
      </c>
      <c r="S605" s="109">
        <f>S597-(S598*$I603)-sum(S602:S604)</f>
        <v>0.06876308604</v>
      </c>
      <c r="T605" s="61" t="s">
        <v>77</v>
      </c>
      <c r="U605" s="109">
        <f>U597-(U598*$I603)-sum(U602:U604)</f>
        <v>0.06875523127</v>
      </c>
      <c r="V605" s="61" t="s">
        <v>77</v>
      </c>
      <c r="W605" s="109">
        <f>W597-(W598*$I603)-sum(W602:W604)</f>
        <v>0.06874737651</v>
      </c>
      <c r="X605" s="61" t="s">
        <v>77</v>
      </c>
      <c r="Y605" s="109">
        <f>Y597-(Y598*$I603)-sum(Y602:Y604)</f>
        <v>0.06873952175</v>
      </c>
      <c r="Z605" s="61" t="s">
        <v>77</v>
      </c>
      <c r="AA605" s="109">
        <f>AA597-(AA598*$I603)-sum(AA602:AA604)</f>
        <v>0.06680658662</v>
      </c>
      <c r="AB605" s="61" t="s">
        <v>77</v>
      </c>
      <c r="AC605" s="109">
        <f>AC597-(AC598*$I603)-sum(AC602:AC604)</f>
        <v>0.06897474458</v>
      </c>
    </row>
    <row r="606">
      <c r="A606" s="49">
        <f>I603+A598</f>
        <v>35267</v>
      </c>
      <c r="B606" s="3"/>
      <c r="C606" s="112"/>
      <c r="D606" s="3" t="s">
        <v>115</v>
      </c>
      <c r="E606" s="112">
        <f>$G$1</f>
        <v>0.00002618254545</v>
      </c>
      <c r="F606" s="3"/>
      <c r="G606" s="3"/>
      <c r="H606" s="3"/>
      <c r="I606" s="3"/>
      <c r="J606" s="3" t="s">
        <v>115</v>
      </c>
      <c r="K606" s="112">
        <f>$G$1</f>
        <v>0.00002618254545</v>
      </c>
      <c r="L606" s="3" t="s">
        <v>115</v>
      </c>
      <c r="M606" s="112">
        <f>$G$1</f>
        <v>0.00002618254545</v>
      </c>
      <c r="N606" s="3" t="s">
        <v>115</v>
      </c>
      <c r="O606" s="112">
        <f>$G$1</f>
        <v>0.00002618254545</v>
      </c>
      <c r="P606" s="3" t="s">
        <v>115</v>
      </c>
      <c r="Q606" s="112">
        <f>$G$1</f>
        <v>0.00002618254545</v>
      </c>
      <c r="R606" s="3" t="s">
        <v>115</v>
      </c>
      <c r="S606" s="112">
        <f>$G$1</f>
        <v>0.00002618254545</v>
      </c>
      <c r="T606" s="3" t="s">
        <v>115</v>
      </c>
      <c r="U606" s="112">
        <f>$G$1</f>
        <v>0.00002618254545</v>
      </c>
      <c r="V606" s="3" t="s">
        <v>115</v>
      </c>
      <c r="W606" s="112">
        <f>$G$1</f>
        <v>0.00002618254545</v>
      </c>
      <c r="X606" s="3" t="s">
        <v>115</v>
      </c>
      <c r="Y606" s="112">
        <f>$G$1</f>
        <v>0.00002618254545</v>
      </c>
      <c r="Z606" s="3" t="s">
        <v>115</v>
      </c>
      <c r="AA606" s="112">
        <f>$G$1</f>
        <v>0.00002618254545</v>
      </c>
      <c r="AB606" s="3" t="s">
        <v>115</v>
      </c>
      <c r="AC606" s="112">
        <f>$G$1</f>
        <v>0.00002618254545</v>
      </c>
    </row>
    <row r="607">
      <c r="A607" s="3"/>
      <c r="B607" s="3"/>
      <c r="C607" s="116"/>
      <c r="D607" s="3"/>
      <c r="E607" s="3"/>
      <c r="F607" s="3"/>
      <c r="G607" s="3"/>
      <c r="H607" s="3"/>
      <c r="I607" s="3"/>
      <c r="J607" s="3"/>
      <c r="K607" s="3"/>
      <c r="L607" s="3"/>
      <c r="M607" s="3"/>
      <c r="N607" s="3"/>
      <c r="O607" s="3"/>
      <c r="P607" s="3"/>
      <c r="Q607" s="3"/>
      <c r="R607" s="3"/>
      <c r="S607" s="3"/>
      <c r="T607" s="3"/>
      <c r="U607" s="3"/>
      <c r="V607" s="3"/>
      <c r="W607" s="3"/>
      <c r="X607" s="3"/>
      <c r="Y607" s="3"/>
      <c r="Z607" s="3"/>
      <c r="AA607" s="3"/>
      <c r="AB607" s="3"/>
      <c r="AC607" s="3"/>
    </row>
    <row r="608">
      <c r="A608" s="3"/>
      <c r="B608" s="61"/>
      <c r="C608" s="49"/>
      <c r="D608" s="61" t="s">
        <v>77</v>
      </c>
      <c r="E608" s="49">
        <f>E605-E606</f>
        <v>0.06868685818</v>
      </c>
      <c r="F608" s="3"/>
      <c r="G608" s="3"/>
      <c r="H608" s="3"/>
      <c r="I608" s="3"/>
      <c r="J608" s="61" t="s">
        <v>77</v>
      </c>
      <c r="K608" s="49">
        <f>K605-K606</f>
        <v>0.06876832895</v>
      </c>
      <c r="L608" s="61" t="s">
        <v>77</v>
      </c>
      <c r="M608" s="49">
        <f>M605-M606</f>
        <v>0.06876047418</v>
      </c>
      <c r="N608" s="61" t="s">
        <v>77</v>
      </c>
      <c r="O608" s="49">
        <f>O605-O606</f>
        <v>0.06875261942</v>
      </c>
      <c r="P608" s="61" t="s">
        <v>77</v>
      </c>
      <c r="Q608" s="49">
        <f>Q605-Q606</f>
        <v>0.06874476465</v>
      </c>
      <c r="R608" s="61" t="s">
        <v>77</v>
      </c>
      <c r="S608" s="49">
        <f>S605-S606</f>
        <v>0.06873690349</v>
      </c>
      <c r="T608" s="61" t="s">
        <v>77</v>
      </c>
      <c r="U608" s="49">
        <f>U605-U606</f>
        <v>0.06872904873</v>
      </c>
      <c r="V608" s="61" t="s">
        <v>77</v>
      </c>
      <c r="W608" s="49">
        <f>W605-W606</f>
        <v>0.06872119396</v>
      </c>
      <c r="X608" s="61" t="s">
        <v>77</v>
      </c>
      <c r="Y608" s="49">
        <f>Y605-Y606</f>
        <v>0.0687133392</v>
      </c>
      <c r="Z608" s="61" t="s">
        <v>77</v>
      </c>
      <c r="AA608" s="49">
        <f>AA605-AA606</f>
        <v>0.06678040407</v>
      </c>
      <c r="AB608" s="61" t="s">
        <v>77</v>
      </c>
      <c r="AC608" s="49">
        <f>AC605-AC606</f>
        <v>0.06894856204</v>
      </c>
    </row>
    <row r="609">
      <c r="K609" s="3"/>
      <c r="L609" s="3"/>
      <c r="M609" s="3"/>
      <c r="N609" s="3"/>
      <c r="O609" s="3"/>
      <c r="P609" s="3"/>
      <c r="Q609" s="3"/>
      <c r="R609" s="3"/>
      <c r="S609" s="3"/>
      <c r="T609" s="3"/>
      <c r="U609" s="3"/>
      <c r="V609" s="3"/>
      <c r="W609" s="3"/>
      <c r="X609" s="3"/>
      <c r="Y609" s="3"/>
      <c r="Z609" s="3"/>
      <c r="AA609" s="3"/>
      <c r="AB609" s="3"/>
      <c r="AC609" s="3"/>
    </row>
    <row r="610">
      <c r="K610" s="3"/>
      <c r="L610" s="3"/>
      <c r="M610" s="3"/>
      <c r="N610" s="3"/>
      <c r="O610" s="3"/>
      <c r="P610" s="3"/>
      <c r="Q610" s="3"/>
      <c r="R610" s="3"/>
      <c r="S610" s="3"/>
      <c r="T610" s="3"/>
      <c r="U610" s="3"/>
      <c r="V610" s="3"/>
      <c r="W610" s="3"/>
      <c r="X610" s="3"/>
      <c r="Y610" s="3"/>
      <c r="Z610" s="3"/>
      <c r="AA610" s="3"/>
      <c r="AB610" s="3"/>
      <c r="AC610" s="3"/>
    </row>
    <row r="611">
      <c r="K611" s="3"/>
      <c r="L611" s="3"/>
      <c r="M611" s="3"/>
      <c r="N611" s="3"/>
      <c r="O611" s="3"/>
      <c r="P611" s="3"/>
      <c r="Q611" s="3"/>
      <c r="R611" s="3"/>
      <c r="S611" s="3"/>
      <c r="T611" s="3"/>
      <c r="U611" s="3"/>
      <c r="V611" s="3"/>
      <c r="W611" s="3"/>
      <c r="X611" s="3"/>
      <c r="Y611" s="3"/>
      <c r="Z611" s="3"/>
      <c r="AA611" s="3"/>
      <c r="AB611" s="3"/>
      <c r="AC611" s="3"/>
    </row>
    <row r="612">
      <c r="K612" s="3"/>
      <c r="L612" s="3"/>
      <c r="M612" s="3"/>
      <c r="N612" s="3"/>
      <c r="O612" s="3"/>
      <c r="P612" s="3"/>
      <c r="Q612" s="3"/>
      <c r="R612" s="3"/>
      <c r="S612" s="3"/>
      <c r="T612" s="3"/>
      <c r="U612" s="3"/>
      <c r="V612" s="3"/>
      <c r="W612" s="3"/>
      <c r="X612" s="3"/>
      <c r="Y612" s="3"/>
      <c r="Z612" s="3"/>
      <c r="AA612" s="3"/>
      <c r="AB612" s="3"/>
      <c r="AC612" s="3"/>
    </row>
    <row r="613">
      <c r="K613" s="3"/>
      <c r="L613" s="3"/>
      <c r="M613" s="3"/>
      <c r="N613" s="3"/>
      <c r="O613" s="3"/>
      <c r="P613" s="3"/>
      <c r="Q613" s="3"/>
      <c r="R613" s="3"/>
      <c r="S613" s="3"/>
      <c r="T613" s="3"/>
      <c r="U613" s="3"/>
      <c r="V613" s="3"/>
      <c r="W613" s="3"/>
      <c r="X613" s="3"/>
      <c r="Y613" s="3"/>
      <c r="Z613" s="3"/>
      <c r="AA613" s="3"/>
      <c r="AB613" s="3"/>
      <c r="AC613" s="3"/>
    </row>
    <row r="614">
      <c r="K614" s="3"/>
      <c r="L614" s="3"/>
      <c r="M614" s="3"/>
      <c r="N614" s="3"/>
      <c r="O614" s="3"/>
      <c r="P614" s="3"/>
      <c r="Q614" s="3"/>
      <c r="R614" s="3"/>
      <c r="S614" s="3"/>
      <c r="T614" s="3"/>
      <c r="U614" s="3"/>
      <c r="V614" s="3"/>
      <c r="W614" s="3"/>
      <c r="X614" s="3"/>
      <c r="Y614" s="3"/>
      <c r="Z614" s="3"/>
      <c r="AA614" s="3"/>
      <c r="AB614" s="3"/>
      <c r="AC614" s="3"/>
    </row>
    <row r="615">
      <c r="K615" s="3"/>
      <c r="L615" s="3"/>
      <c r="M615" s="3"/>
      <c r="N615" s="3"/>
      <c r="O615" s="3"/>
      <c r="P615" s="3"/>
      <c r="Q615" s="3"/>
      <c r="R615" s="3"/>
      <c r="S615" s="3"/>
      <c r="T615" s="3"/>
      <c r="U615" s="3"/>
      <c r="V615" s="3"/>
      <c r="W615" s="3"/>
      <c r="X615" s="3"/>
      <c r="Y615" s="3"/>
      <c r="Z615" s="3"/>
      <c r="AA615" s="3"/>
      <c r="AB615" s="3"/>
      <c r="AC615" s="3"/>
    </row>
    <row r="616">
      <c r="K616" s="3"/>
      <c r="L616" s="3"/>
      <c r="M616" s="3"/>
      <c r="N616" s="3"/>
      <c r="O616" s="3"/>
      <c r="P616" s="3"/>
      <c r="Q616" s="3"/>
      <c r="R616" s="3"/>
      <c r="S616" s="3"/>
      <c r="T616" s="3"/>
      <c r="U616" s="3"/>
      <c r="V616" s="3"/>
      <c r="W616" s="3"/>
      <c r="X616" s="3"/>
      <c r="Y616" s="3"/>
      <c r="Z616" s="3"/>
      <c r="AA616" s="3"/>
      <c r="AB616" s="3"/>
      <c r="AC616" s="3"/>
    </row>
    <row r="617">
      <c r="K617" s="3"/>
      <c r="L617" s="3"/>
      <c r="M617" s="3"/>
      <c r="N617" s="3"/>
      <c r="O617" s="3"/>
      <c r="P617" s="3"/>
      <c r="Q617" s="3"/>
      <c r="R617" s="3"/>
      <c r="S617" s="3"/>
      <c r="T617" s="3"/>
      <c r="U617" s="3"/>
      <c r="V617" s="3"/>
      <c r="W617" s="3"/>
      <c r="X617" s="3"/>
      <c r="Y617" s="3"/>
      <c r="Z617" s="3"/>
      <c r="AA617" s="3"/>
      <c r="AB617" s="3"/>
      <c r="AC617" s="3"/>
    </row>
    <row r="618">
      <c r="K618" s="3"/>
      <c r="L618" s="3"/>
      <c r="M618" s="3"/>
      <c r="N618" s="3"/>
      <c r="O618" s="3"/>
      <c r="P618" s="3"/>
      <c r="Q618" s="3"/>
      <c r="R618" s="3"/>
      <c r="S618" s="3"/>
      <c r="T618" s="3"/>
      <c r="U618" s="3"/>
      <c r="V618" s="3"/>
      <c r="W618" s="3"/>
      <c r="X618" s="3"/>
      <c r="Y618" s="3"/>
      <c r="Z618" s="3"/>
      <c r="AA618" s="3"/>
      <c r="AB618" s="3"/>
      <c r="AC618" s="3"/>
    </row>
    <row r="619">
      <c r="K619" s="3"/>
      <c r="L619" s="3"/>
      <c r="M619" s="3"/>
      <c r="N619" s="3"/>
      <c r="O619" s="3"/>
      <c r="P619" s="3"/>
      <c r="Q619" s="3"/>
      <c r="R619" s="3"/>
      <c r="S619" s="3"/>
      <c r="T619" s="3"/>
      <c r="U619" s="3"/>
      <c r="V619" s="3"/>
      <c r="W619" s="3"/>
      <c r="X619" s="3"/>
      <c r="Y619" s="3"/>
      <c r="Z619" s="3"/>
      <c r="AA619" s="3"/>
      <c r="AB619" s="3"/>
      <c r="AC619" s="3"/>
    </row>
    <row r="620">
      <c r="K620" s="3"/>
      <c r="L620" s="3"/>
      <c r="M620" s="3"/>
      <c r="N620" s="3"/>
      <c r="O620" s="3"/>
      <c r="P620" s="3"/>
      <c r="Q620" s="3"/>
      <c r="R620" s="3"/>
      <c r="S620" s="3"/>
      <c r="T620" s="3"/>
      <c r="U620" s="3"/>
      <c r="V620" s="3"/>
      <c r="W620" s="3"/>
      <c r="X620" s="3"/>
      <c r="Y620" s="3"/>
      <c r="Z620" s="3"/>
      <c r="AA620" s="3"/>
      <c r="AB620" s="3"/>
      <c r="AC620" s="3"/>
    </row>
    <row r="621">
      <c r="K621" s="3"/>
      <c r="L621" s="3"/>
      <c r="M621" s="3"/>
      <c r="N621" s="3"/>
      <c r="O621" s="3"/>
      <c r="P621" s="3"/>
      <c r="Q621" s="3"/>
      <c r="R621" s="3"/>
      <c r="S621" s="3"/>
      <c r="T621" s="3"/>
      <c r="U621" s="3"/>
      <c r="V621" s="3"/>
      <c r="W621" s="3"/>
      <c r="X621" s="3"/>
      <c r="Y621" s="3"/>
      <c r="Z621" s="3"/>
      <c r="AA621" s="3"/>
      <c r="AB621" s="3"/>
      <c r="AC621" s="3"/>
    </row>
    <row r="622">
      <c r="K622" s="3"/>
      <c r="L622" s="3"/>
      <c r="M622" s="3"/>
      <c r="N622" s="3"/>
      <c r="O622" s="3"/>
      <c r="P622" s="3"/>
      <c r="Q622" s="3"/>
      <c r="R622" s="3"/>
      <c r="S622" s="3"/>
      <c r="T622" s="3"/>
      <c r="U622" s="3"/>
      <c r="V622" s="3"/>
      <c r="W622" s="3"/>
      <c r="X622" s="3"/>
      <c r="Y622" s="3"/>
      <c r="Z622" s="3"/>
      <c r="AA622" s="3"/>
      <c r="AB622" s="3"/>
      <c r="AC622" s="3"/>
    </row>
    <row r="623">
      <c r="K623" s="3"/>
      <c r="L623" s="3"/>
      <c r="M623" s="3"/>
      <c r="N623" s="3"/>
      <c r="O623" s="3"/>
      <c r="P623" s="3"/>
      <c r="Q623" s="3"/>
      <c r="R623" s="3"/>
      <c r="S623" s="3"/>
      <c r="T623" s="3"/>
      <c r="U623" s="3"/>
      <c r="V623" s="3"/>
      <c r="W623" s="3"/>
      <c r="X623" s="3"/>
      <c r="Y623" s="3"/>
      <c r="Z623" s="3"/>
      <c r="AA623" s="3"/>
      <c r="AB623" s="3"/>
      <c r="AC623" s="3"/>
    </row>
    <row r="624">
      <c r="K624" s="3"/>
      <c r="L624" s="3"/>
      <c r="M624" s="3"/>
      <c r="N624" s="3"/>
      <c r="O624" s="3"/>
      <c r="P624" s="3"/>
      <c r="Q624" s="3"/>
      <c r="R624" s="3"/>
      <c r="S624" s="3"/>
      <c r="T624" s="3"/>
      <c r="U624" s="3"/>
      <c r="V624" s="3"/>
      <c r="W624" s="3"/>
      <c r="X624" s="3"/>
      <c r="Y624" s="3"/>
      <c r="Z624" s="3"/>
      <c r="AA624" s="3"/>
      <c r="AB624" s="3"/>
      <c r="AC624" s="3"/>
    </row>
    <row r="625">
      <c r="K625" s="3"/>
      <c r="L625" s="3"/>
      <c r="M625" s="3"/>
      <c r="N625" s="3"/>
      <c r="O625" s="3"/>
      <c r="P625" s="3"/>
      <c r="Q625" s="3"/>
      <c r="R625" s="3"/>
      <c r="S625" s="3"/>
      <c r="T625" s="3"/>
      <c r="U625" s="3"/>
      <c r="V625" s="3"/>
      <c r="W625" s="3"/>
      <c r="X625" s="3"/>
      <c r="Y625" s="3"/>
      <c r="Z625" s="3"/>
      <c r="AA625" s="3"/>
      <c r="AB625" s="3"/>
      <c r="AC625" s="3"/>
    </row>
    <row r="626">
      <c r="K626" s="3"/>
      <c r="L626" s="3"/>
      <c r="M626" s="3"/>
      <c r="N626" s="3"/>
      <c r="O626" s="3"/>
      <c r="P626" s="3"/>
      <c r="Q626" s="3"/>
      <c r="R626" s="3"/>
      <c r="S626" s="3"/>
      <c r="T626" s="3"/>
      <c r="U626" s="3"/>
      <c r="V626" s="3"/>
      <c r="W626" s="3"/>
      <c r="X626" s="3"/>
      <c r="Y626" s="3"/>
      <c r="Z626" s="3"/>
      <c r="AA626" s="3"/>
      <c r="AB626" s="3"/>
      <c r="AC626" s="3"/>
    </row>
    <row r="627">
      <c r="K627" s="3"/>
      <c r="L627" s="3"/>
      <c r="M627" s="3"/>
      <c r="N627" s="3"/>
      <c r="O627" s="3"/>
      <c r="P627" s="3"/>
      <c r="Q627" s="3"/>
      <c r="R627" s="3"/>
      <c r="S627" s="3"/>
      <c r="T627" s="3"/>
      <c r="U627" s="3"/>
      <c r="V627" s="3"/>
      <c r="W627" s="3"/>
      <c r="X627" s="3"/>
      <c r="Y627" s="3"/>
      <c r="Z627" s="3"/>
      <c r="AA627" s="3"/>
      <c r="AB627" s="3"/>
      <c r="AC627" s="3"/>
    </row>
    <row r="628">
      <c r="K628" s="3"/>
      <c r="L628" s="3"/>
      <c r="M628" s="3"/>
      <c r="N628" s="3"/>
      <c r="O628" s="3"/>
      <c r="P628" s="3"/>
      <c r="Q628" s="3"/>
      <c r="R628" s="3"/>
      <c r="S628" s="3"/>
      <c r="T628" s="3"/>
      <c r="U628" s="3"/>
      <c r="V628" s="3"/>
      <c r="W628" s="3"/>
      <c r="X628" s="3"/>
      <c r="Y628" s="3"/>
      <c r="Z628" s="3"/>
      <c r="AA628" s="3"/>
      <c r="AB628" s="3"/>
      <c r="AC628" s="3"/>
    </row>
    <row r="629">
      <c r="K629" s="3"/>
      <c r="L629" s="3"/>
      <c r="M629" s="3"/>
      <c r="N629" s="3"/>
      <c r="O629" s="3"/>
      <c r="P629" s="3"/>
      <c r="Q629" s="3"/>
      <c r="R629" s="3"/>
      <c r="S629" s="3"/>
      <c r="T629" s="3"/>
      <c r="U629" s="3"/>
      <c r="V629" s="3"/>
      <c r="W629" s="3"/>
      <c r="X629" s="3"/>
      <c r="Y629" s="3"/>
      <c r="Z629" s="3"/>
      <c r="AA629" s="3"/>
      <c r="AB629" s="3"/>
      <c r="AC629" s="3"/>
    </row>
    <row r="630">
      <c r="K630" s="3"/>
      <c r="L630" s="3"/>
      <c r="M630" s="3"/>
      <c r="N630" s="3"/>
      <c r="O630" s="3"/>
      <c r="P630" s="3"/>
      <c r="Q630" s="3"/>
      <c r="R630" s="3"/>
      <c r="S630" s="3"/>
      <c r="T630" s="3"/>
      <c r="U630" s="3"/>
      <c r="V630" s="3"/>
      <c r="W630" s="3"/>
      <c r="X630" s="3"/>
      <c r="Y630" s="3"/>
      <c r="Z630" s="3"/>
      <c r="AA630" s="3"/>
      <c r="AB630" s="3"/>
      <c r="AC630" s="3"/>
    </row>
    <row r="631">
      <c r="K631" s="3"/>
      <c r="L631" s="3"/>
      <c r="M631" s="3"/>
      <c r="N631" s="3"/>
      <c r="O631" s="3"/>
      <c r="P631" s="3"/>
      <c r="Q631" s="3"/>
      <c r="R631" s="3"/>
      <c r="S631" s="3"/>
      <c r="T631" s="3"/>
      <c r="U631" s="3"/>
      <c r="V631" s="3"/>
      <c r="W631" s="3"/>
      <c r="X631" s="3"/>
      <c r="Y631" s="3"/>
      <c r="Z631" s="3"/>
      <c r="AA631" s="3"/>
      <c r="AB631" s="3"/>
      <c r="AC631" s="3"/>
    </row>
    <row r="632">
      <c r="K632" s="3"/>
      <c r="L632" s="3"/>
      <c r="M632" s="3"/>
      <c r="N632" s="3"/>
      <c r="O632" s="3"/>
      <c r="P632" s="3"/>
      <c r="Q632" s="3"/>
      <c r="R632" s="3"/>
      <c r="S632" s="3"/>
      <c r="T632" s="3"/>
      <c r="U632" s="3"/>
      <c r="V632" s="3"/>
      <c r="W632" s="3"/>
      <c r="X632" s="3"/>
      <c r="Y632" s="3"/>
      <c r="Z632" s="3"/>
      <c r="AA632" s="3"/>
      <c r="AB632" s="3"/>
      <c r="AC632" s="3"/>
    </row>
    <row r="633">
      <c r="K633" s="3"/>
      <c r="L633" s="3"/>
      <c r="M633" s="3"/>
      <c r="N633" s="3"/>
      <c r="O633" s="3"/>
      <c r="P633" s="3"/>
      <c r="Q633" s="3"/>
      <c r="R633" s="3"/>
      <c r="S633" s="3"/>
      <c r="T633" s="3"/>
      <c r="U633" s="3"/>
      <c r="V633" s="3"/>
      <c r="W633" s="3"/>
      <c r="X633" s="3"/>
      <c r="Y633" s="3"/>
      <c r="Z633" s="3"/>
      <c r="AA633" s="3"/>
      <c r="AB633" s="3"/>
      <c r="AC633" s="3"/>
    </row>
    <row r="634">
      <c r="K634" s="3"/>
      <c r="L634" s="3"/>
      <c r="M634" s="3"/>
      <c r="N634" s="3"/>
      <c r="O634" s="3"/>
      <c r="P634" s="3"/>
      <c r="Q634" s="3"/>
      <c r="R634" s="3"/>
      <c r="S634" s="3"/>
      <c r="T634" s="3"/>
      <c r="U634" s="3"/>
      <c r="V634" s="3"/>
      <c r="W634" s="3"/>
      <c r="X634" s="3"/>
      <c r="Y634" s="3"/>
      <c r="Z634" s="3"/>
      <c r="AA634" s="3"/>
      <c r="AB634" s="3"/>
      <c r="AC634" s="3"/>
    </row>
    <row r="635">
      <c r="K635" s="3"/>
      <c r="L635" s="3"/>
      <c r="M635" s="3"/>
      <c r="N635" s="3"/>
      <c r="O635" s="3"/>
      <c r="P635" s="3"/>
      <c r="Q635" s="3"/>
      <c r="R635" s="3"/>
      <c r="S635" s="3"/>
      <c r="T635" s="3"/>
      <c r="U635" s="3"/>
      <c r="V635" s="3"/>
      <c r="W635" s="3"/>
      <c r="X635" s="3"/>
      <c r="Y635" s="3"/>
      <c r="Z635" s="3"/>
      <c r="AA635" s="3"/>
      <c r="AB635" s="3"/>
      <c r="AC635" s="3"/>
    </row>
    <row r="636">
      <c r="K636" s="3"/>
      <c r="L636" s="3"/>
      <c r="M636" s="3"/>
      <c r="N636" s="3"/>
      <c r="O636" s="3"/>
      <c r="P636" s="3"/>
      <c r="Q636" s="3"/>
      <c r="R636" s="3"/>
      <c r="S636" s="3"/>
      <c r="T636" s="3"/>
      <c r="U636" s="3"/>
      <c r="V636" s="3"/>
      <c r="W636" s="3"/>
      <c r="X636" s="3"/>
      <c r="Y636" s="3"/>
      <c r="Z636" s="3"/>
      <c r="AA636" s="3"/>
      <c r="AB636" s="3"/>
      <c r="AC636" s="3"/>
    </row>
    <row r="637">
      <c r="K637" s="3"/>
      <c r="L637" s="3"/>
      <c r="M637" s="3"/>
      <c r="N637" s="3"/>
      <c r="O637" s="3"/>
      <c r="P637" s="3"/>
      <c r="Q637" s="3"/>
      <c r="R637" s="3"/>
      <c r="S637" s="3"/>
      <c r="T637" s="3"/>
      <c r="U637" s="3"/>
      <c r="V637" s="3"/>
      <c r="W637" s="3"/>
      <c r="X637" s="3"/>
      <c r="Y637" s="3"/>
      <c r="Z637" s="3"/>
      <c r="AA637" s="3"/>
      <c r="AB637" s="3"/>
      <c r="AC637" s="3"/>
    </row>
    <row r="638">
      <c r="K638" s="3"/>
      <c r="L638" s="3"/>
      <c r="M638" s="3"/>
      <c r="N638" s="3"/>
      <c r="O638" s="3"/>
      <c r="P638" s="3"/>
      <c r="Q638" s="3"/>
      <c r="R638" s="3"/>
      <c r="S638" s="3"/>
      <c r="T638" s="3"/>
      <c r="U638" s="3"/>
      <c r="V638" s="3"/>
      <c r="W638" s="3"/>
      <c r="X638" s="3"/>
      <c r="Y638" s="3"/>
      <c r="Z638" s="3"/>
      <c r="AA638" s="3"/>
      <c r="AB638" s="3"/>
      <c r="AC638" s="3"/>
    </row>
    <row r="639">
      <c r="K639" s="3"/>
      <c r="L639" s="3"/>
      <c r="M639" s="3"/>
      <c r="N639" s="3"/>
      <c r="O639" s="3"/>
      <c r="P639" s="3"/>
      <c r="Q639" s="3"/>
      <c r="R639" s="3"/>
      <c r="S639" s="3"/>
      <c r="T639" s="3"/>
      <c r="U639" s="3"/>
      <c r="V639" s="3"/>
      <c r="W639" s="3"/>
      <c r="X639" s="3"/>
      <c r="Y639" s="3"/>
      <c r="Z639" s="3"/>
      <c r="AA639" s="3"/>
      <c r="AB639" s="3"/>
      <c r="AC639" s="3"/>
    </row>
    <row r="640">
      <c r="K640" s="3"/>
      <c r="L640" s="3"/>
      <c r="M640" s="3"/>
      <c r="N640" s="3"/>
      <c r="O640" s="3"/>
      <c r="P640" s="3"/>
      <c r="Q640" s="3"/>
      <c r="R640" s="3"/>
      <c r="S640" s="3"/>
      <c r="T640" s="3"/>
      <c r="U640" s="3"/>
      <c r="V640" s="3"/>
      <c r="W640" s="3"/>
      <c r="X640" s="3"/>
      <c r="Y640" s="3"/>
      <c r="Z640" s="3"/>
      <c r="AA640" s="3"/>
      <c r="AB640" s="3"/>
      <c r="AC640" s="3"/>
    </row>
    <row r="641">
      <c r="K641" s="3"/>
      <c r="L641" s="3"/>
      <c r="M641" s="3"/>
      <c r="N641" s="3"/>
      <c r="O641" s="3"/>
      <c r="P641" s="3"/>
      <c r="Q641" s="3"/>
      <c r="R641" s="3"/>
      <c r="S641" s="3"/>
      <c r="T641" s="3"/>
      <c r="U641" s="3"/>
      <c r="V641" s="3"/>
      <c r="W641" s="3"/>
      <c r="X641" s="3"/>
      <c r="Y641" s="3"/>
      <c r="Z641" s="3"/>
      <c r="AA641" s="3"/>
      <c r="AB641" s="3"/>
      <c r="AC641" s="3"/>
    </row>
    <row r="642">
      <c r="K642" s="3"/>
      <c r="L642" s="3"/>
      <c r="M642" s="3"/>
      <c r="N642" s="3"/>
      <c r="O642" s="3"/>
      <c r="P642" s="3"/>
      <c r="Q642" s="3"/>
      <c r="R642" s="3"/>
      <c r="S642" s="3"/>
      <c r="T642" s="3"/>
      <c r="U642" s="3"/>
      <c r="V642" s="3"/>
      <c r="W642" s="3"/>
      <c r="X642" s="3"/>
      <c r="Y642" s="3"/>
      <c r="Z642" s="3"/>
      <c r="AA642" s="3"/>
      <c r="AB642" s="3"/>
      <c r="AC642" s="3"/>
    </row>
    <row r="643">
      <c r="K643" s="3"/>
      <c r="L643" s="3"/>
      <c r="M643" s="3"/>
      <c r="N643" s="3"/>
      <c r="O643" s="3"/>
      <c r="P643" s="3"/>
      <c r="Q643" s="3"/>
      <c r="R643" s="3"/>
      <c r="S643" s="3"/>
      <c r="T643" s="3"/>
      <c r="U643" s="3"/>
      <c r="V643" s="3"/>
      <c r="W643" s="3"/>
      <c r="X643" s="3"/>
      <c r="Y643" s="3"/>
      <c r="Z643" s="3"/>
      <c r="AA643" s="3"/>
      <c r="AB643" s="3"/>
      <c r="AC643" s="3"/>
    </row>
    <row r="644">
      <c r="K644" s="3"/>
      <c r="L644" s="3"/>
      <c r="M644" s="3"/>
      <c r="N644" s="3"/>
      <c r="O644" s="3"/>
      <c r="P644" s="3"/>
      <c r="Q644" s="3"/>
      <c r="R644" s="3"/>
      <c r="S644" s="3"/>
      <c r="T644" s="3"/>
      <c r="U644" s="3"/>
      <c r="V644" s="3"/>
      <c r="W644" s="3"/>
      <c r="X644" s="3"/>
      <c r="Y644" s="3"/>
      <c r="Z644" s="3"/>
      <c r="AA644" s="3"/>
      <c r="AB644" s="3"/>
      <c r="AC644" s="3"/>
    </row>
    <row r="645">
      <c r="K645" s="3"/>
      <c r="L645" s="3"/>
      <c r="M645" s="3"/>
      <c r="N645" s="3"/>
      <c r="O645" s="3"/>
      <c r="P645" s="3"/>
      <c r="Q645" s="3"/>
      <c r="R645" s="3"/>
      <c r="S645" s="3"/>
      <c r="T645" s="3"/>
      <c r="U645" s="3"/>
      <c r="V645" s="3"/>
      <c r="W645" s="3"/>
      <c r="X645" s="3"/>
      <c r="Y645" s="3"/>
      <c r="Z645" s="3"/>
      <c r="AA645" s="3"/>
      <c r="AB645" s="3"/>
      <c r="AC645" s="3"/>
    </row>
    <row r="646">
      <c r="K646" s="3"/>
      <c r="L646" s="3"/>
      <c r="M646" s="3"/>
      <c r="N646" s="3"/>
      <c r="O646" s="3"/>
      <c r="P646" s="3"/>
      <c r="Q646" s="3"/>
      <c r="R646" s="3"/>
      <c r="S646" s="3"/>
      <c r="T646" s="3"/>
      <c r="U646" s="3"/>
      <c r="V646" s="3"/>
      <c r="W646" s="3"/>
      <c r="X646" s="3"/>
      <c r="Y646" s="3"/>
      <c r="Z646" s="3"/>
      <c r="AA646" s="3"/>
      <c r="AB646" s="3"/>
      <c r="AC646" s="3"/>
    </row>
    <row r="647">
      <c r="K647" s="3"/>
      <c r="L647" s="3"/>
      <c r="M647" s="3"/>
      <c r="N647" s="3"/>
      <c r="O647" s="3"/>
      <c r="P647" s="3"/>
      <c r="Q647" s="3"/>
      <c r="R647" s="3"/>
      <c r="S647" s="3"/>
      <c r="T647" s="3"/>
      <c r="U647" s="3"/>
      <c r="V647" s="3"/>
      <c r="W647" s="3"/>
      <c r="X647" s="3"/>
      <c r="Y647" s="3"/>
      <c r="Z647" s="3"/>
      <c r="AA647" s="3"/>
      <c r="AB647" s="3"/>
      <c r="AC647" s="3"/>
    </row>
    <row r="648">
      <c r="K648" s="3"/>
      <c r="L648" s="3"/>
      <c r="M648" s="3"/>
      <c r="N648" s="3"/>
      <c r="O648" s="3"/>
      <c r="P648" s="3"/>
      <c r="Q648" s="3"/>
      <c r="R648" s="3"/>
      <c r="S648" s="3"/>
      <c r="T648" s="3"/>
      <c r="U648" s="3"/>
      <c r="V648" s="3"/>
      <c r="W648" s="3"/>
      <c r="X648" s="3"/>
      <c r="Y648" s="3"/>
      <c r="Z648" s="3"/>
      <c r="AA648" s="3"/>
      <c r="AB648" s="3"/>
      <c r="AC648" s="3"/>
    </row>
    <row r="649">
      <c r="K649" s="3"/>
      <c r="L649" s="3"/>
      <c r="M649" s="3"/>
      <c r="N649" s="3"/>
      <c r="O649" s="3"/>
      <c r="P649" s="3"/>
      <c r="Q649" s="3"/>
      <c r="R649" s="3"/>
      <c r="S649" s="3"/>
      <c r="T649" s="3"/>
      <c r="U649" s="3"/>
      <c r="V649" s="3"/>
      <c r="W649" s="3"/>
      <c r="X649" s="3"/>
      <c r="Y649" s="3"/>
      <c r="Z649" s="3"/>
      <c r="AA649" s="3"/>
      <c r="AB649" s="3"/>
      <c r="AC649" s="3"/>
    </row>
    <row r="650">
      <c r="K650" s="3"/>
      <c r="L650" s="3"/>
      <c r="M650" s="3"/>
      <c r="N650" s="3"/>
      <c r="O650" s="3"/>
      <c r="P650" s="3"/>
      <c r="Q650" s="3"/>
      <c r="R650" s="3"/>
      <c r="S650" s="3"/>
      <c r="T650" s="3"/>
      <c r="U650" s="3"/>
      <c r="V650" s="3"/>
      <c r="W650" s="3"/>
      <c r="X650" s="3"/>
      <c r="Y650" s="3"/>
      <c r="Z650" s="3"/>
      <c r="AA650" s="3"/>
      <c r="AB650" s="3"/>
      <c r="AC650" s="3"/>
    </row>
    <row r="651">
      <c r="K651" s="3"/>
      <c r="L651" s="3"/>
      <c r="M651" s="3"/>
      <c r="N651" s="3"/>
      <c r="O651" s="3"/>
      <c r="P651" s="3"/>
      <c r="Q651" s="3"/>
      <c r="R651" s="3"/>
      <c r="S651" s="3"/>
      <c r="T651" s="3"/>
      <c r="U651" s="3"/>
      <c r="V651" s="3"/>
      <c r="W651" s="3"/>
      <c r="X651" s="3"/>
      <c r="Y651" s="3"/>
      <c r="Z651" s="3"/>
      <c r="AA651" s="3"/>
      <c r="AB651" s="3"/>
      <c r="AC651" s="3"/>
    </row>
    <row r="652">
      <c r="K652" s="3"/>
      <c r="L652" s="3"/>
      <c r="M652" s="3"/>
      <c r="N652" s="3"/>
      <c r="O652" s="3"/>
      <c r="P652" s="3"/>
      <c r="Q652" s="3"/>
      <c r="R652" s="3"/>
      <c r="S652" s="3"/>
      <c r="T652" s="3"/>
      <c r="U652" s="3"/>
      <c r="V652" s="3"/>
      <c r="W652" s="3"/>
      <c r="X652" s="3"/>
      <c r="Y652" s="3"/>
      <c r="Z652" s="3"/>
      <c r="AA652" s="3"/>
      <c r="AB652" s="3"/>
      <c r="AC652" s="3"/>
    </row>
    <row r="653">
      <c r="K653" s="3"/>
      <c r="L653" s="3"/>
      <c r="M653" s="3"/>
      <c r="N653" s="3"/>
      <c r="O653" s="3"/>
      <c r="P653" s="3"/>
      <c r="Q653" s="3"/>
      <c r="R653" s="3"/>
      <c r="S653" s="3"/>
      <c r="T653" s="3"/>
      <c r="U653" s="3"/>
      <c r="V653" s="3"/>
      <c r="W653" s="3"/>
      <c r="X653" s="3"/>
      <c r="Y653" s="3"/>
      <c r="Z653" s="3"/>
      <c r="AA653" s="3"/>
      <c r="AB653" s="3"/>
      <c r="AC653" s="3"/>
    </row>
    <row r="654">
      <c r="K654" s="3"/>
      <c r="L654" s="3"/>
      <c r="M654" s="3"/>
      <c r="N654" s="3"/>
      <c r="O654" s="3"/>
      <c r="P654" s="3"/>
      <c r="Q654" s="3"/>
      <c r="R654" s="3"/>
      <c r="S654" s="3"/>
      <c r="T654" s="3"/>
      <c r="U654" s="3"/>
      <c r="V654" s="3"/>
      <c r="W654" s="3"/>
      <c r="X654" s="3"/>
      <c r="Y654" s="3"/>
      <c r="Z654" s="3"/>
      <c r="AA654" s="3"/>
      <c r="AB654" s="3"/>
      <c r="AC654" s="3"/>
    </row>
    <row r="655">
      <c r="K655" s="3"/>
      <c r="L655" s="3"/>
      <c r="M655" s="3"/>
      <c r="N655" s="3"/>
      <c r="O655" s="3"/>
      <c r="P655" s="3"/>
      <c r="Q655" s="3"/>
      <c r="R655" s="3"/>
      <c r="S655" s="3"/>
      <c r="T655" s="3"/>
      <c r="U655" s="3"/>
      <c r="V655" s="3"/>
      <c r="W655" s="3"/>
      <c r="X655" s="3"/>
      <c r="Y655" s="3"/>
      <c r="Z655" s="3"/>
      <c r="AA655" s="3"/>
      <c r="AB655" s="3"/>
      <c r="AC655" s="3"/>
    </row>
    <row r="656">
      <c r="K656" s="3"/>
      <c r="L656" s="3"/>
      <c r="M656" s="3"/>
      <c r="N656" s="3"/>
      <c r="O656" s="3"/>
      <c r="P656" s="3"/>
      <c r="Q656" s="3"/>
      <c r="R656" s="3"/>
      <c r="S656" s="3"/>
      <c r="T656" s="3"/>
      <c r="U656" s="3"/>
      <c r="V656" s="3"/>
      <c r="W656" s="3"/>
      <c r="X656" s="3"/>
      <c r="Y656" s="3"/>
      <c r="Z656" s="3"/>
      <c r="AA656" s="3"/>
      <c r="AB656" s="3"/>
      <c r="AC656" s="3"/>
    </row>
    <row r="657">
      <c r="K657" s="3"/>
      <c r="L657" s="3"/>
      <c r="M657" s="3"/>
      <c r="N657" s="3"/>
      <c r="O657" s="3"/>
      <c r="P657" s="3"/>
      <c r="Q657" s="3"/>
      <c r="R657" s="3"/>
      <c r="S657" s="3"/>
      <c r="T657" s="3"/>
      <c r="U657" s="3"/>
      <c r="V657" s="3"/>
      <c r="W657" s="3"/>
      <c r="X657" s="3"/>
      <c r="Y657" s="3"/>
      <c r="Z657" s="3"/>
      <c r="AA657" s="3"/>
      <c r="AB657" s="3"/>
      <c r="AC657" s="3"/>
    </row>
    <row r="658">
      <c r="K658" s="3"/>
      <c r="L658" s="3"/>
      <c r="M658" s="3"/>
      <c r="N658" s="3"/>
      <c r="O658" s="3"/>
      <c r="P658" s="3"/>
      <c r="Q658" s="3"/>
      <c r="R658" s="3"/>
      <c r="S658" s="3"/>
      <c r="T658" s="3"/>
      <c r="U658" s="3"/>
      <c r="V658" s="3"/>
      <c r="W658" s="3"/>
      <c r="X658" s="3"/>
      <c r="Y658" s="3"/>
      <c r="Z658" s="3"/>
      <c r="AA658" s="3"/>
      <c r="AB658" s="3"/>
      <c r="AC658" s="3"/>
    </row>
    <row r="659">
      <c r="K659" s="3"/>
      <c r="L659" s="3"/>
      <c r="M659" s="3"/>
      <c r="N659" s="3"/>
      <c r="O659" s="3"/>
      <c r="P659" s="3"/>
      <c r="Q659" s="3"/>
      <c r="R659" s="3"/>
      <c r="S659" s="3"/>
      <c r="T659" s="3"/>
      <c r="U659" s="3"/>
      <c r="V659" s="3"/>
      <c r="W659" s="3"/>
      <c r="X659" s="3"/>
      <c r="Y659" s="3"/>
      <c r="Z659" s="3"/>
      <c r="AA659" s="3"/>
      <c r="AB659" s="3"/>
      <c r="AC659" s="3"/>
    </row>
    <row r="660">
      <c r="K660" s="3"/>
      <c r="L660" s="3"/>
      <c r="M660" s="3"/>
      <c r="N660" s="3"/>
      <c r="O660" s="3"/>
      <c r="P660" s="3"/>
      <c r="Q660" s="3"/>
      <c r="R660" s="3"/>
      <c r="S660" s="3"/>
      <c r="T660" s="3"/>
      <c r="U660" s="3"/>
      <c r="V660" s="3"/>
      <c r="W660" s="3"/>
      <c r="X660" s="3"/>
      <c r="Y660" s="3"/>
      <c r="Z660" s="3"/>
      <c r="AA660" s="3"/>
      <c r="AB660" s="3"/>
      <c r="AC660" s="3"/>
    </row>
    <row r="661">
      <c r="K661" s="3"/>
      <c r="L661" s="3"/>
      <c r="M661" s="3"/>
      <c r="N661" s="3"/>
      <c r="O661" s="3"/>
      <c r="P661" s="3"/>
      <c r="Q661" s="3"/>
      <c r="R661" s="3"/>
      <c r="S661" s="3"/>
      <c r="T661" s="3"/>
      <c r="U661" s="3"/>
      <c r="V661" s="3"/>
      <c r="W661" s="3"/>
      <c r="X661" s="3"/>
      <c r="Y661" s="3"/>
      <c r="Z661" s="3"/>
      <c r="AA661" s="3"/>
      <c r="AB661" s="3"/>
      <c r="AC661" s="3"/>
    </row>
    <row r="662">
      <c r="K662" s="3"/>
      <c r="L662" s="3"/>
      <c r="M662" s="3"/>
      <c r="N662" s="3"/>
      <c r="O662" s="3"/>
      <c r="P662" s="3"/>
      <c r="Q662" s="3"/>
      <c r="R662" s="3"/>
      <c r="S662" s="3"/>
      <c r="T662" s="3"/>
      <c r="U662" s="3"/>
      <c r="V662" s="3"/>
      <c r="W662" s="3"/>
      <c r="X662" s="3"/>
      <c r="Y662" s="3"/>
      <c r="Z662" s="3"/>
      <c r="AA662" s="3"/>
      <c r="AB662" s="3"/>
      <c r="AC662" s="3"/>
    </row>
    <row r="663">
      <c r="K663" s="3"/>
      <c r="L663" s="3"/>
      <c r="M663" s="3"/>
      <c r="N663" s="3"/>
      <c r="O663" s="3"/>
      <c r="P663" s="3"/>
      <c r="Q663" s="3"/>
      <c r="R663" s="3"/>
      <c r="S663" s="3"/>
      <c r="T663" s="3"/>
      <c r="U663" s="3"/>
      <c r="V663" s="3"/>
      <c r="W663" s="3"/>
      <c r="X663" s="3"/>
      <c r="Y663" s="3"/>
      <c r="Z663" s="3"/>
      <c r="AA663" s="3"/>
      <c r="AB663" s="3"/>
      <c r="AC663" s="3"/>
    </row>
    <row r="664">
      <c r="K664" s="3"/>
      <c r="L664" s="3"/>
      <c r="M664" s="3"/>
      <c r="N664" s="3"/>
      <c r="O664" s="3"/>
      <c r="P664" s="3"/>
      <c r="Q664" s="3"/>
      <c r="R664" s="3"/>
      <c r="S664" s="3"/>
      <c r="T664" s="3"/>
      <c r="U664" s="3"/>
      <c r="V664" s="3"/>
      <c r="W664" s="3"/>
      <c r="X664" s="3"/>
      <c r="Y664" s="3"/>
      <c r="Z664" s="3"/>
      <c r="AA664" s="3"/>
      <c r="AB664" s="3"/>
      <c r="AC664" s="3"/>
    </row>
    <row r="665">
      <c r="K665" s="3"/>
      <c r="L665" s="3"/>
      <c r="M665" s="3"/>
      <c r="N665" s="3"/>
      <c r="O665" s="3"/>
      <c r="P665" s="3"/>
      <c r="Q665" s="3"/>
      <c r="R665" s="3"/>
      <c r="S665" s="3"/>
      <c r="T665" s="3"/>
      <c r="U665" s="3"/>
      <c r="V665" s="3"/>
      <c r="W665" s="3"/>
      <c r="X665" s="3"/>
      <c r="Y665" s="3"/>
      <c r="Z665" s="3"/>
      <c r="AA665" s="3"/>
      <c r="AB665" s="3"/>
      <c r="AC665" s="3"/>
    </row>
    <row r="666">
      <c r="K666" s="3"/>
      <c r="L666" s="3"/>
      <c r="M666" s="3"/>
      <c r="N666" s="3"/>
      <c r="O666" s="3"/>
      <c r="P666" s="3"/>
      <c r="Q666" s="3"/>
      <c r="R666" s="3"/>
      <c r="S666" s="3"/>
      <c r="T666" s="3"/>
      <c r="U666" s="3"/>
      <c r="V666" s="3"/>
      <c r="W666" s="3"/>
      <c r="X666" s="3"/>
      <c r="Y666" s="3"/>
      <c r="Z666" s="3"/>
      <c r="AA666" s="3"/>
      <c r="AB666" s="3"/>
      <c r="AC666" s="3"/>
    </row>
    <row r="667">
      <c r="K667" s="3"/>
      <c r="L667" s="3"/>
      <c r="M667" s="3"/>
      <c r="N667" s="3"/>
      <c r="O667" s="3"/>
      <c r="P667" s="3"/>
      <c r="Q667" s="3"/>
      <c r="R667" s="3"/>
      <c r="S667" s="3"/>
      <c r="T667" s="3"/>
      <c r="U667" s="3"/>
      <c r="V667" s="3"/>
      <c r="W667" s="3"/>
      <c r="X667" s="3"/>
      <c r="Y667" s="3"/>
      <c r="Z667" s="3"/>
      <c r="AA667" s="3"/>
      <c r="AB667" s="3"/>
      <c r="AC667" s="3"/>
    </row>
    <row r="668">
      <c r="K668" s="3"/>
      <c r="L668" s="3"/>
      <c r="M668" s="3"/>
      <c r="N668" s="3"/>
      <c r="O668" s="3"/>
      <c r="P668" s="3"/>
      <c r="Q668" s="3"/>
      <c r="R668" s="3"/>
      <c r="S668" s="3"/>
      <c r="T668" s="3"/>
      <c r="U668" s="3"/>
      <c r="V668" s="3"/>
      <c r="W668" s="3"/>
      <c r="X668" s="3"/>
      <c r="Y668" s="3"/>
      <c r="Z668" s="3"/>
      <c r="AA668" s="3"/>
      <c r="AB668" s="3"/>
      <c r="AC668" s="3"/>
    </row>
    <row r="669">
      <c r="K669" s="3"/>
      <c r="L669" s="3"/>
      <c r="M669" s="3"/>
      <c r="N669" s="3"/>
      <c r="O669" s="3"/>
      <c r="P669" s="3"/>
      <c r="Q669" s="3"/>
      <c r="R669" s="3"/>
      <c r="S669" s="3"/>
      <c r="T669" s="3"/>
      <c r="U669" s="3"/>
      <c r="V669" s="3"/>
      <c r="W669" s="3"/>
      <c r="X669" s="3"/>
      <c r="Y669" s="3"/>
      <c r="Z669" s="3"/>
      <c r="AA669" s="3"/>
      <c r="AB669" s="3"/>
      <c r="AC669" s="3"/>
    </row>
    <row r="670">
      <c r="K670" s="3"/>
      <c r="L670" s="3"/>
      <c r="M670" s="3"/>
      <c r="N670" s="3"/>
      <c r="O670" s="3"/>
      <c r="P670" s="3"/>
      <c r="Q670" s="3"/>
      <c r="R670" s="3"/>
      <c r="S670" s="3"/>
      <c r="T670" s="3"/>
      <c r="U670" s="3"/>
      <c r="V670" s="3"/>
      <c r="W670" s="3"/>
      <c r="X670" s="3"/>
      <c r="Y670" s="3"/>
      <c r="Z670" s="3"/>
      <c r="AA670" s="3"/>
      <c r="AB670" s="3"/>
      <c r="AC670" s="3"/>
    </row>
    <row r="671">
      <c r="K671" s="3"/>
      <c r="L671" s="3"/>
      <c r="M671" s="3"/>
      <c r="N671" s="3"/>
      <c r="O671" s="3"/>
      <c r="P671" s="3"/>
      <c r="Q671" s="3"/>
      <c r="R671" s="3"/>
      <c r="S671" s="3"/>
      <c r="T671" s="3"/>
      <c r="U671" s="3"/>
      <c r="V671" s="3"/>
      <c r="W671" s="3"/>
      <c r="X671" s="3"/>
      <c r="Y671" s="3"/>
      <c r="Z671" s="3"/>
      <c r="AA671" s="3"/>
      <c r="AB671" s="3"/>
      <c r="AC671" s="3"/>
    </row>
    <row r="672">
      <c r="K672" s="3"/>
      <c r="L672" s="3"/>
      <c r="M672" s="3"/>
      <c r="N672" s="3"/>
      <c r="O672" s="3"/>
      <c r="P672" s="3"/>
      <c r="Q672" s="3"/>
      <c r="R672" s="3"/>
      <c r="S672" s="3"/>
      <c r="T672" s="3"/>
      <c r="U672" s="3"/>
      <c r="V672" s="3"/>
      <c r="W672" s="3"/>
      <c r="X672" s="3"/>
      <c r="Y672" s="3"/>
      <c r="Z672" s="3"/>
      <c r="AA672" s="3"/>
      <c r="AB672" s="3"/>
      <c r="AC672" s="3"/>
    </row>
    <row r="673">
      <c r="K673" s="3"/>
      <c r="L673" s="3"/>
      <c r="M673" s="3"/>
      <c r="N673" s="3"/>
      <c r="O673" s="3"/>
      <c r="P673" s="3"/>
      <c r="Q673" s="3"/>
      <c r="R673" s="3"/>
      <c r="S673" s="3"/>
      <c r="T673" s="3"/>
      <c r="U673" s="3"/>
      <c r="V673" s="3"/>
      <c r="W673" s="3"/>
      <c r="X673" s="3"/>
      <c r="Y673" s="3"/>
      <c r="Z673" s="3"/>
      <c r="AA673" s="3"/>
      <c r="AB673" s="3"/>
      <c r="AC673" s="3"/>
    </row>
    <row r="674">
      <c r="K674" s="3"/>
      <c r="L674" s="3"/>
      <c r="M674" s="3"/>
      <c r="N674" s="3"/>
      <c r="O674" s="3"/>
      <c r="P674" s="3"/>
      <c r="Q674" s="3"/>
      <c r="R674" s="3"/>
      <c r="S674" s="3"/>
      <c r="T674" s="3"/>
      <c r="U674" s="3"/>
      <c r="V674" s="3"/>
      <c r="W674" s="3"/>
      <c r="X674" s="3"/>
      <c r="Y674" s="3"/>
      <c r="Z674" s="3"/>
      <c r="AA674" s="3"/>
      <c r="AB674" s="3"/>
      <c r="AC674" s="3"/>
    </row>
    <row r="675">
      <c r="K675" s="3"/>
      <c r="L675" s="3"/>
      <c r="M675" s="3"/>
      <c r="N675" s="3"/>
      <c r="O675" s="3"/>
      <c r="P675" s="3"/>
      <c r="Q675" s="3"/>
      <c r="R675" s="3"/>
      <c r="S675" s="3"/>
      <c r="T675" s="3"/>
      <c r="U675" s="3"/>
      <c r="V675" s="3"/>
      <c r="W675" s="3"/>
      <c r="X675" s="3"/>
      <c r="Y675" s="3"/>
      <c r="Z675" s="3"/>
      <c r="AA675" s="3"/>
      <c r="AB675" s="3"/>
      <c r="AC675" s="3"/>
    </row>
    <row r="676">
      <c r="K676" s="3"/>
      <c r="L676" s="3"/>
      <c r="M676" s="3"/>
      <c r="N676" s="3"/>
      <c r="O676" s="3"/>
      <c r="P676" s="3"/>
      <c r="Q676" s="3"/>
      <c r="R676" s="3"/>
      <c r="S676" s="3"/>
      <c r="T676" s="3"/>
      <c r="U676" s="3"/>
      <c r="V676" s="3"/>
      <c r="W676" s="3"/>
      <c r="X676" s="3"/>
      <c r="Y676" s="3"/>
      <c r="Z676" s="3"/>
      <c r="AA676" s="3"/>
      <c r="AB676" s="3"/>
      <c r="AC676" s="3"/>
    </row>
    <row r="677">
      <c r="K677" s="3"/>
      <c r="L677" s="3"/>
      <c r="M677" s="3"/>
      <c r="N677" s="3"/>
      <c r="O677" s="3"/>
      <c r="P677" s="3"/>
      <c r="Q677" s="3"/>
      <c r="R677" s="3"/>
      <c r="S677" s="3"/>
      <c r="T677" s="3"/>
      <c r="U677" s="3"/>
      <c r="V677" s="3"/>
      <c r="W677" s="3"/>
      <c r="X677" s="3"/>
      <c r="Y677" s="3"/>
      <c r="Z677" s="3"/>
      <c r="AA677" s="3"/>
      <c r="AB677" s="3"/>
      <c r="AC677" s="3"/>
    </row>
    <row r="678">
      <c r="K678" s="3"/>
      <c r="L678" s="3"/>
      <c r="M678" s="3"/>
      <c r="N678" s="3"/>
      <c r="O678" s="3"/>
      <c r="P678" s="3"/>
      <c r="Q678" s="3"/>
      <c r="R678" s="3"/>
      <c r="S678" s="3"/>
      <c r="T678" s="3"/>
      <c r="U678" s="3"/>
      <c r="V678" s="3"/>
      <c r="W678" s="3"/>
      <c r="X678" s="3"/>
      <c r="Y678" s="3"/>
      <c r="Z678" s="3"/>
      <c r="AA678" s="3"/>
      <c r="AB678" s="3"/>
      <c r="AC678" s="3"/>
    </row>
    <row r="679">
      <c r="K679" s="3"/>
      <c r="L679" s="3"/>
      <c r="M679" s="3"/>
      <c r="N679" s="3"/>
      <c r="O679" s="3"/>
      <c r="P679" s="3"/>
      <c r="Q679" s="3"/>
      <c r="R679" s="3"/>
      <c r="S679" s="3"/>
      <c r="T679" s="3"/>
      <c r="U679" s="3"/>
      <c r="V679" s="3"/>
      <c r="W679" s="3"/>
      <c r="X679" s="3"/>
      <c r="Y679" s="3"/>
      <c r="Z679" s="3"/>
      <c r="AA679" s="3"/>
      <c r="AB679" s="3"/>
      <c r="AC679" s="3"/>
    </row>
    <row r="680">
      <c r="K680" s="3"/>
      <c r="L680" s="3"/>
      <c r="M680" s="3"/>
      <c r="N680" s="3"/>
      <c r="O680" s="3"/>
      <c r="P680" s="3"/>
      <c r="Q680" s="3"/>
      <c r="R680" s="3"/>
      <c r="S680" s="3"/>
      <c r="T680" s="3"/>
      <c r="U680" s="3"/>
      <c r="V680" s="3"/>
      <c r="W680" s="3"/>
      <c r="X680" s="3"/>
      <c r="Y680" s="3"/>
      <c r="Z680" s="3"/>
      <c r="AA680" s="3"/>
      <c r="AB680" s="3"/>
      <c r="AC680" s="3"/>
    </row>
    <row r="681">
      <c r="K681" s="3"/>
      <c r="L681" s="3"/>
      <c r="M681" s="3"/>
      <c r="N681" s="3"/>
      <c r="O681" s="3"/>
      <c r="P681" s="3"/>
      <c r="Q681" s="3"/>
      <c r="R681" s="3"/>
      <c r="S681" s="3"/>
      <c r="T681" s="3"/>
      <c r="U681" s="3"/>
      <c r="V681" s="3"/>
      <c r="W681" s="3"/>
      <c r="X681" s="3"/>
      <c r="Y681" s="3"/>
      <c r="Z681" s="3"/>
      <c r="AA681" s="3"/>
      <c r="AB681" s="3"/>
      <c r="AC681" s="3"/>
    </row>
    <row r="682">
      <c r="K682" s="3"/>
      <c r="L682" s="3"/>
      <c r="M682" s="3"/>
      <c r="N682" s="3"/>
      <c r="O682" s="3"/>
      <c r="P682" s="3"/>
      <c r="Q682" s="3"/>
      <c r="R682" s="3"/>
      <c r="S682" s="3"/>
      <c r="T682" s="3"/>
      <c r="U682" s="3"/>
      <c r="V682" s="3"/>
      <c r="W682" s="3"/>
      <c r="X682" s="3"/>
      <c r="Y682" s="3"/>
      <c r="Z682" s="3"/>
      <c r="AA682" s="3"/>
      <c r="AB682" s="3"/>
      <c r="AC682" s="3"/>
    </row>
    <row r="683">
      <c r="K683" s="3"/>
      <c r="L683" s="3"/>
      <c r="M683" s="3"/>
      <c r="N683" s="3"/>
      <c r="O683" s="3"/>
      <c r="P683" s="3"/>
      <c r="Q683" s="3"/>
      <c r="R683" s="3"/>
      <c r="S683" s="3"/>
      <c r="T683" s="3"/>
      <c r="U683" s="3"/>
      <c r="V683" s="3"/>
      <c r="W683" s="3"/>
      <c r="X683" s="3"/>
      <c r="Y683" s="3"/>
      <c r="Z683" s="3"/>
      <c r="AA683" s="3"/>
      <c r="AB683" s="3"/>
      <c r="AC683" s="3"/>
    </row>
    <row r="684">
      <c r="K684" s="3"/>
      <c r="L684" s="3"/>
      <c r="M684" s="3"/>
      <c r="N684" s="3"/>
      <c r="O684" s="3"/>
      <c r="P684" s="3"/>
      <c r="Q684" s="3"/>
      <c r="R684" s="3"/>
      <c r="S684" s="3"/>
      <c r="T684" s="3"/>
      <c r="U684" s="3"/>
      <c r="V684" s="3"/>
      <c r="W684" s="3"/>
      <c r="X684" s="3"/>
      <c r="Y684" s="3"/>
      <c r="Z684" s="3"/>
      <c r="AA684" s="3"/>
      <c r="AB684" s="3"/>
      <c r="AC684" s="3"/>
    </row>
    <row r="685">
      <c r="K685" s="3"/>
      <c r="L685" s="3"/>
      <c r="M685" s="3"/>
      <c r="N685" s="3"/>
      <c r="O685" s="3"/>
      <c r="P685" s="3"/>
      <c r="Q685" s="3"/>
      <c r="R685" s="3"/>
      <c r="S685" s="3"/>
      <c r="T685" s="3"/>
      <c r="U685" s="3"/>
      <c r="V685" s="3"/>
      <c r="W685" s="3"/>
      <c r="X685" s="3"/>
      <c r="Y685" s="3"/>
      <c r="Z685" s="3"/>
      <c r="AA685" s="3"/>
      <c r="AB685" s="3"/>
      <c r="AC685" s="3"/>
    </row>
    <row r="686">
      <c r="K686" s="3"/>
      <c r="L686" s="3"/>
      <c r="M686" s="3"/>
      <c r="N686" s="3"/>
      <c r="O686" s="3"/>
      <c r="P686" s="3"/>
      <c r="Q686" s="3"/>
      <c r="R686" s="3"/>
      <c r="S686" s="3"/>
      <c r="T686" s="3"/>
      <c r="U686" s="3"/>
      <c r="V686" s="3"/>
      <c r="W686" s="3"/>
      <c r="X686" s="3"/>
      <c r="Y686" s="3"/>
      <c r="Z686" s="3"/>
      <c r="AA686" s="3"/>
      <c r="AB686" s="3"/>
      <c r="AC686" s="3"/>
    </row>
    <row r="687">
      <c r="K687" s="3"/>
      <c r="L687" s="3"/>
      <c r="M687" s="3"/>
      <c r="N687" s="3"/>
      <c r="O687" s="3"/>
      <c r="P687" s="3"/>
      <c r="Q687" s="3"/>
      <c r="R687" s="3"/>
      <c r="S687" s="3"/>
      <c r="T687" s="3"/>
      <c r="U687" s="3"/>
      <c r="V687" s="3"/>
      <c r="W687" s="3"/>
      <c r="X687" s="3"/>
      <c r="Y687" s="3"/>
      <c r="Z687" s="3"/>
      <c r="AA687" s="3"/>
      <c r="AB687" s="3"/>
      <c r="AC687" s="3"/>
    </row>
    <row r="688">
      <c r="K688" s="3"/>
      <c r="L688" s="3"/>
      <c r="M688" s="3"/>
      <c r="N688" s="3"/>
      <c r="O688" s="3"/>
      <c r="P688" s="3"/>
      <c r="Q688" s="3"/>
      <c r="R688" s="3"/>
      <c r="S688" s="3"/>
      <c r="T688" s="3"/>
      <c r="U688" s="3"/>
      <c r="V688" s="3"/>
      <c r="W688" s="3"/>
      <c r="X688" s="3"/>
      <c r="Y688" s="3"/>
      <c r="Z688" s="3"/>
      <c r="AA688" s="3"/>
      <c r="AB688" s="3"/>
      <c r="AC688" s="3"/>
    </row>
    <row r="689">
      <c r="K689" s="3"/>
      <c r="L689" s="3"/>
      <c r="M689" s="3"/>
      <c r="N689" s="3"/>
      <c r="O689" s="3"/>
      <c r="P689" s="3"/>
      <c r="Q689" s="3"/>
      <c r="R689" s="3"/>
      <c r="S689" s="3"/>
      <c r="T689" s="3"/>
      <c r="U689" s="3"/>
      <c r="V689" s="3"/>
      <c r="W689" s="3"/>
      <c r="X689" s="3"/>
      <c r="Y689" s="3"/>
      <c r="Z689" s="3"/>
      <c r="AA689" s="3"/>
      <c r="AB689" s="3"/>
      <c r="AC689" s="3"/>
    </row>
    <row r="690">
      <c r="K690" s="3"/>
      <c r="L690" s="3"/>
      <c r="M690" s="3"/>
      <c r="N690" s="3"/>
      <c r="O690" s="3"/>
      <c r="P690" s="3"/>
      <c r="Q690" s="3"/>
      <c r="R690" s="3"/>
      <c r="S690" s="3"/>
      <c r="T690" s="3"/>
      <c r="U690" s="3"/>
      <c r="V690" s="3"/>
      <c r="W690" s="3"/>
      <c r="X690" s="3"/>
      <c r="Y690" s="3"/>
      <c r="Z690" s="3"/>
      <c r="AA690" s="3"/>
      <c r="AB690" s="3"/>
      <c r="AC690" s="3"/>
    </row>
    <row r="691">
      <c r="K691" s="3"/>
      <c r="L691" s="3"/>
      <c r="M691" s="3"/>
      <c r="N691" s="3"/>
      <c r="O691" s="3"/>
      <c r="P691" s="3"/>
      <c r="Q691" s="3"/>
      <c r="R691" s="3"/>
      <c r="S691" s="3"/>
      <c r="T691" s="3"/>
      <c r="U691" s="3"/>
      <c r="V691" s="3"/>
      <c r="W691" s="3"/>
      <c r="X691" s="3"/>
      <c r="Y691" s="3"/>
      <c r="Z691" s="3"/>
      <c r="AA691" s="3"/>
      <c r="AB691" s="3"/>
      <c r="AC691" s="3"/>
    </row>
    <row r="692">
      <c r="K692" s="3"/>
      <c r="L692" s="3"/>
      <c r="M692" s="3"/>
      <c r="N692" s="3"/>
      <c r="O692" s="3"/>
      <c r="P692" s="3"/>
      <c r="Q692" s="3"/>
      <c r="R692" s="3"/>
      <c r="S692" s="3"/>
      <c r="T692" s="3"/>
      <c r="U692" s="3"/>
      <c r="V692" s="3"/>
      <c r="W692" s="3"/>
      <c r="X692" s="3"/>
      <c r="Y692" s="3"/>
      <c r="Z692" s="3"/>
      <c r="AA692" s="3"/>
      <c r="AB692" s="3"/>
      <c r="AC692" s="3"/>
    </row>
    <row r="693">
      <c r="K693" s="3"/>
      <c r="L693" s="3"/>
      <c r="M693" s="3"/>
      <c r="N693" s="3"/>
      <c r="O693" s="3"/>
      <c r="P693" s="3"/>
      <c r="Q693" s="3"/>
      <c r="R693" s="3"/>
      <c r="S693" s="3"/>
      <c r="T693" s="3"/>
      <c r="U693" s="3"/>
      <c r="V693" s="3"/>
      <c r="W693" s="3"/>
      <c r="X693" s="3"/>
      <c r="Y693" s="3"/>
      <c r="Z693" s="3"/>
      <c r="AA693" s="3"/>
      <c r="AB693" s="3"/>
      <c r="AC693" s="3"/>
    </row>
    <row r="694">
      <c r="K694" s="3"/>
      <c r="L694" s="3"/>
      <c r="M694" s="3"/>
      <c r="N694" s="3"/>
      <c r="O694" s="3"/>
      <c r="P694" s="3"/>
      <c r="Q694" s="3"/>
      <c r="R694" s="3"/>
      <c r="S694" s="3"/>
      <c r="T694" s="3"/>
      <c r="U694" s="3"/>
      <c r="V694" s="3"/>
      <c r="W694" s="3"/>
      <c r="X694" s="3"/>
      <c r="Y694" s="3"/>
      <c r="Z694" s="3"/>
      <c r="AA694" s="3"/>
      <c r="AB694" s="3"/>
      <c r="AC694" s="3"/>
    </row>
    <row r="695">
      <c r="K695" s="3"/>
      <c r="L695" s="3"/>
      <c r="M695" s="3"/>
      <c r="N695" s="3"/>
      <c r="O695" s="3"/>
      <c r="P695" s="3"/>
      <c r="Q695" s="3"/>
      <c r="R695" s="3"/>
      <c r="S695" s="3"/>
      <c r="T695" s="3"/>
      <c r="U695" s="3"/>
      <c r="V695" s="3"/>
      <c r="W695" s="3"/>
      <c r="X695" s="3"/>
      <c r="Y695" s="3"/>
      <c r="Z695" s="3"/>
      <c r="AA695" s="3"/>
      <c r="AB695" s="3"/>
      <c r="AC695" s="3"/>
    </row>
    <row r="696">
      <c r="K696" s="3"/>
      <c r="L696" s="3"/>
      <c r="M696" s="3"/>
      <c r="N696" s="3"/>
      <c r="O696" s="3"/>
      <c r="P696" s="3"/>
      <c r="Q696" s="3"/>
      <c r="R696" s="3"/>
      <c r="S696" s="3"/>
      <c r="T696" s="3"/>
      <c r="U696" s="3"/>
      <c r="V696" s="3"/>
      <c r="W696" s="3"/>
      <c r="X696" s="3"/>
      <c r="Y696" s="3"/>
      <c r="Z696" s="3"/>
      <c r="AA696" s="3"/>
      <c r="AB696" s="3"/>
      <c r="AC696" s="3"/>
    </row>
    <row r="697">
      <c r="K697" s="3"/>
      <c r="L697" s="3"/>
      <c r="M697" s="3"/>
      <c r="N697" s="3"/>
      <c r="O697" s="3"/>
      <c r="P697" s="3"/>
      <c r="Q697" s="3"/>
      <c r="R697" s="3"/>
      <c r="S697" s="3"/>
      <c r="T697" s="3"/>
      <c r="U697" s="3"/>
      <c r="V697" s="3"/>
      <c r="W697" s="3"/>
      <c r="X697" s="3"/>
      <c r="Y697" s="3"/>
      <c r="Z697" s="3"/>
      <c r="AA697" s="3"/>
      <c r="AB697" s="3"/>
      <c r="AC697" s="3"/>
    </row>
    <row r="698">
      <c r="K698" s="3"/>
      <c r="L698" s="3"/>
      <c r="M698" s="3"/>
      <c r="N698" s="3"/>
      <c r="O698" s="3"/>
      <c r="P698" s="3"/>
      <c r="Q698" s="3"/>
      <c r="R698" s="3"/>
      <c r="S698" s="3"/>
      <c r="T698" s="3"/>
      <c r="U698" s="3"/>
      <c r="V698" s="3"/>
      <c r="W698" s="3"/>
      <c r="X698" s="3"/>
      <c r="Y698" s="3"/>
      <c r="Z698" s="3"/>
      <c r="AA698" s="3"/>
      <c r="AB698" s="3"/>
      <c r="AC698" s="3"/>
    </row>
    <row r="699">
      <c r="K699" s="3"/>
      <c r="L699" s="3"/>
      <c r="M699" s="3"/>
      <c r="N699" s="3"/>
      <c r="O699" s="3"/>
      <c r="P699" s="3"/>
      <c r="Q699" s="3"/>
      <c r="R699" s="3"/>
      <c r="S699" s="3"/>
      <c r="T699" s="3"/>
      <c r="U699" s="3"/>
      <c r="V699" s="3"/>
      <c r="W699" s="3"/>
      <c r="X699" s="3"/>
      <c r="Y699" s="3"/>
      <c r="Z699" s="3"/>
      <c r="AA699" s="3"/>
      <c r="AB699" s="3"/>
      <c r="AC699" s="3"/>
    </row>
    <row r="700">
      <c r="K700" s="3"/>
      <c r="L700" s="3"/>
      <c r="M700" s="3"/>
      <c r="N700" s="3"/>
      <c r="O700" s="3"/>
      <c r="P700" s="3"/>
      <c r="Q700" s="3"/>
      <c r="R700" s="3"/>
      <c r="S700" s="3"/>
      <c r="T700" s="3"/>
      <c r="U700" s="3"/>
      <c r="V700" s="3"/>
      <c r="W700" s="3"/>
      <c r="X700" s="3"/>
      <c r="Y700" s="3"/>
      <c r="Z700" s="3"/>
      <c r="AA700" s="3"/>
      <c r="AB700" s="3"/>
      <c r="AC700" s="3"/>
    </row>
    <row r="701">
      <c r="K701" s="3"/>
      <c r="L701" s="3"/>
      <c r="M701" s="3"/>
      <c r="N701" s="3"/>
      <c r="O701" s="3"/>
      <c r="P701" s="3"/>
      <c r="Q701" s="3"/>
      <c r="R701" s="3"/>
      <c r="S701" s="3"/>
      <c r="T701" s="3"/>
      <c r="U701" s="3"/>
      <c r="V701" s="3"/>
      <c r="W701" s="3"/>
      <c r="X701" s="3"/>
      <c r="Y701" s="3"/>
      <c r="Z701" s="3"/>
      <c r="AA701" s="3"/>
      <c r="AB701" s="3"/>
      <c r="AC701" s="3"/>
    </row>
    <row r="702">
      <c r="K702" s="3"/>
      <c r="L702" s="3"/>
      <c r="M702" s="3"/>
      <c r="N702" s="3"/>
      <c r="O702" s="3"/>
      <c r="P702" s="3"/>
      <c r="Q702" s="3"/>
      <c r="R702" s="3"/>
      <c r="S702" s="3"/>
      <c r="T702" s="3"/>
      <c r="U702" s="3"/>
      <c r="V702" s="3"/>
      <c r="W702" s="3"/>
      <c r="X702" s="3"/>
      <c r="Y702" s="3"/>
      <c r="Z702" s="3"/>
      <c r="AA702" s="3"/>
      <c r="AB702" s="3"/>
      <c r="AC702" s="3"/>
    </row>
    <row r="703">
      <c r="K703" s="3"/>
      <c r="L703" s="3"/>
      <c r="M703" s="3"/>
      <c r="N703" s="3"/>
      <c r="O703" s="3"/>
      <c r="P703" s="3"/>
      <c r="Q703" s="3"/>
      <c r="R703" s="3"/>
      <c r="S703" s="3"/>
      <c r="T703" s="3"/>
      <c r="U703" s="3"/>
      <c r="V703" s="3"/>
      <c r="W703" s="3"/>
      <c r="X703" s="3"/>
      <c r="Y703" s="3"/>
      <c r="Z703" s="3"/>
      <c r="AA703" s="3"/>
      <c r="AB703" s="3"/>
      <c r="AC703" s="3"/>
    </row>
    <row r="704">
      <c r="K704" s="3"/>
      <c r="L704" s="3"/>
      <c r="M704" s="3"/>
      <c r="N704" s="3"/>
      <c r="O704" s="3"/>
      <c r="P704" s="3"/>
      <c r="Q704" s="3"/>
      <c r="R704" s="3"/>
      <c r="S704" s="3"/>
      <c r="T704" s="3"/>
      <c r="U704" s="3"/>
      <c r="V704" s="3"/>
      <c r="W704" s="3"/>
      <c r="X704" s="3"/>
      <c r="Y704" s="3"/>
      <c r="Z704" s="3"/>
      <c r="AA704" s="3"/>
      <c r="AB704" s="3"/>
      <c r="AC704" s="3"/>
    </row>
    <row r="705">
      <c r="K705" s="3"/>
      <c r="L705" s="3"/>
      <c r="M705" s="3"/>
      <c r="N705" s="3"/>
      <c r="O705" s="3"/>
      <c r="P705" s="3"/>
      <c r="Q705" s="3"/>
      <c r="R705" s="3"/>
      <c r="S705" s="3"/>
      <c r="T705" s="3"/>
      <c r="U705" s="3"/>
      <c r="V705" s="3"/>
      <c r="W705" s="3"/>
      <c r="X705" s="3"/>
      <c r="Y705" s="3"/>
      <c r="Z705" s="3"/>
      <c r="AA705" s="3"/>
      <c r="AB705" s="3"/>
      <c r="AC705" s="3"/>
    </row>
    <row r="706">
      <c r="K706" s="3"/>
      <c r="L706" s="3"/>
      <c r="M706" s="3"/>
      <c r="N706" s="3"/>
      <c r="O706" s="3"/>
      <c r="P706" s="3"/>
      <c r="Q706" s="3"/>
      <c r="R706" s="3"/>
      <c r="S706" s="3"/>
      <c r="T706" s="3"/>
      <c r="U706" s="3"/>
      <c r="V706" s="3"/>
      <c r="W706" s="3"/>
      <c r="X706" s="3"/>
      <c r="Y706" s="3"/>
      <c r="Z706" s="3"/>
      <c r="AA706" s="3"/>
      <c r="AB706" s="3"/>
      <c r="AC706" s="3"/>
    </row>
    <row r="707">
      <c r="K707" s="3"/>
      <c r="L707" s="3"/>
      <c r="M707" s="3"/>
      <c r="N707" s="3"/>
      <c r="O707" s="3"/>
      <c r="P707" s="3"/>
      <c r="Q707" s="3"/>
      <c r="R707" s="3"/>
      <c r="S707" s="3"/>
      <c r="T707" s="3"/>
      <c r="U707" s="3"/>
      <c r="V707" s="3"/>
      <c r="W707" s="3"/>
      <c r="X707" s="3"/>
      <c r="Y707" s="3"/>
      <c r="Z707" s="3"/>
      <c r="AA707" s="3"/>
      <c r="AB707" s="3"/>
      <c r="AC707" s="3"/>
    </row>
    <row r="708">
      <c r="K708" s="3"/>
      <c r="L708" s="3"/>
      <c r="M708" s="3"/>
      <c r="N708" s="3"/>
      <c r="O708" s="3"/>
      <c r="P708" s="3"/>
      <c r="Q708" s="3"/>
      <c r="R708" s="3"/>
      <c r="S708" s="3"/>
      <c r="T708" s="3"/>
      <c r="U708" s="3"/>
      <c r="V708" s="3"/>
      <c r="W708" s="3"/>
      <c r="X708" s="3"/>
      <c r="Y708" s="3"/>
      <c r="Z708" s="3"/>
      <c r="AA708" s="3"/>
      <c r="AB708" s="3"/>
      <c r="AC708" s="3"/>
    </row>
    <row r="709">
      <c r="K709" s="3"/>
      <c r="L709" s="3"/>
      <c r="M709" s="3"/>
      <c r="N709" s="3"/>
      <c r="O709" s="3"/>
      <c r="P709" s="3"/>
      <c r="Q709" s="3"/>
      <c r="R709" s="3"/>
      <c r="S709" s="3"/>
      <c r="T709" s="3"/>
      <c r="U709" s="3"/>
      <c r="V709" s="3"/>
      <c r="W709" s="3"/>
      <c r="X709" s="3"/>
      <c r="Y709" s="3"/>
      <c r="Z709" s="3"/>
      <c r="AA709" s="3"/>
      <c r="AB709" s="3"/>
      <c r="AC709" s="3"/>
    </row>
    <row r="710">
      <c r="K710" s="3"/>
      <c r="L710" s="3"/>
      <c r="M710" s="3"/>
      <c r="N710" s="3"/>
      <c r="O710" s="3"/>
      <c r="P710" s="3"/>
      <c r="Q710" s="3"/>
      <c r="R710" s="3"/>
      <c r="S710" s="3"/>
      <c r="T710" s="3"/>
      <c r="U710" s="3"/>
      <c r="V710" s="3"/>
      <c r="W710" s="3"/>
      <c r="X710" s="3"/>
      <c r="Y710" s="3"/>
      <c r="Z710" s="3"/>
      <c r="AA710" s="3"/>
      <c r="AB710" s="3"/>
      <c r="AC710" s="3"/>
    </row>
    <row r="711">
      <c r="K711" s="3"/>
      <c r="L711" s="3"/>
      <c r="M711" s="3"/>
      <c r="N711" s="3"/>
      <c r="O711" s="3"/>
      <c r="P711" s="3"/>
      <c r="Q711" s="3"/>
      <c r="R711" s="3"/>
      <c r="S711" s="3"/>
      <c r="T711" s="3"/>
      <c r="U711" s="3"/>
      <c r="V711" s="3"/>
      <c r="W711" s="3"/>
      <c r="X711" s="3"/>
      <c r="Y711" s="3"/>
      <c r="Z711" s="3"/>
      <c r="AA711" s="3"/>
      <c r="AB711" s="3"/>
      <c r="AC711" s="3"/>
    </row>
    <row r="712">
      <c r="K712" s="3"/>
      <c r="L712" s="3"/>
      <c r="M712" s="3"/>
      <c r="N712" s="3"/>
      <c r="O712" s="3"/>
      <c r="P712" s="3"/>
      <c r="Q712" s="3"/>
      <c r="R712" s="3"/>
      <c r="S712" s="3"/>
      <c r="T712" s="3"/>
      <c r="U712" s="3"/>
      <c r="V712" s="3"/>
      <c r="W712" s="3"/>
      <c r="X712" s="3"/>
      <c r="Y712" s="3"/>
      <c r="Z712" s="3"/>
      <c r="AA712" s="3"/>
      <c r="AB712" s="3"/>
      <c r="AC712" s="3"/>
    </row>
    <row r="713">
      <c r="K713" s="3"/>
      <c r="L713" s="3"/>
      <c r="M713" s="3"/>
      <c r="N713" s="3"/>
      <c r="O713" s="3"/>
      <c r="P713" s="3"/>
      <c r="Q713" s="3"/>
      <c r="R713" s="3"/>
      <c r="S713" s="3"/>
      <c r="T713" s="3"/>
      <c r="U713" s="3"/>
      <c r="V713" s="3"/>
      <c r="W713" s="3"/>
      <c r="X713" s="3"/>
      <c r="Y713" s="3"/>
      <c r="Z713" s="3"/>
      <c r="AA713" s="3"/>
      <c r="AB713" s="3"/>
      <c r="AC713" s="3"/>
    </row>
    <row r="714">
      <c r="K714" s="3"/>
      <c r="L714" s="3"/>
      <c r="M714" s="3"/>
      <c r="N714" s="3"/>
      <c r="O714" s="3"/>
      <c r="P714" s="3"/>
      <c r="Q714" s="3"/>
      <c r="R714" s="3"/>
      <c r="S714" s="3"/>
      <c r="T714" s="3"/>
      <c r="U714" s="3"/>
      <c r="V714" s="3"/>
      <c r="W714" s="3"/>
      <c r="X714" s="3"/>
      <c r="Y714" s="3"/>
      <c r="Z714" s="3"/>
      <c r="AA714" s="3"/>
      <c r="AB714" s="3"/>
      <c r="AC714" s="3"/>
    </row>
    <row r="715">
      <c r="K715" s="3"/>
      <c r="L715" s="3"/>
      <c r="M715" s="3"/>
      <c r="N715" s="3"/>
      <c r="O715" s="3"/>
      <c r="P715" s="3"/>
      <c r="Q715" s="3"/>
      <c r="R715" s="3"/>
      <c r="S715" s="3"/>
      <c r="T715" s="3"/>
      <c r="U715" s="3"/>
      <c r="V715" s="3"/>
      <c r="W715" s="3"/>
      <c r="X715" s="3"/>
      <c r="Y715" s="3"/>
      <c r="Z715" s="3"/>
      <c r="AA715" s="3"/>
      <c r="AB715" s="3"/>
      <c r="AC715" s="3"/>
    </row>
    <row r="716">
      <c r="K716" s="3"/>
      <c r="L716" s="3"/>
      <c r="M716" s="3"/>
      <c r="N716" s="3"/>
      <c r="O716" s="3"/>
      <c r="P716" s="3"/>
      <c r="Q716" s="3"/>
      <c r="R716" s="3"/>
      <c r="S716" s="3"/>
      <c r="T716" s="3"/>
      <c r="U716" s="3"/>
      <c r="V716" s="3"/>
      <c r="W716" s="3"/>
      <c r="X716" s="3"/>
      <c r="Y716" s="3"/>
      <c r="Z716" s="3"/>
      <c r="AA716" s="3"/>
      <c r="AB716" s="3"/>
      <c r="AC716" s="3"/>
    </row>
    <row r="717">
      <c r="K717" s="3"/>
      <c r="L717" s="3"/>
      <c r="M717" s="3"/>
      <c r="N717" s="3"/>
      <c r="O717" s="3"/>
      <c r="P717" s="3"/>
      <c r="Q717" s="3"/>
      <c r="R717" s="3"/>
      <c r="S717" s="3"/>
      <c r="T717" s="3"/>
      <c r="U717" s="3"/>
      <c r="V717" s="3"/>
      <c r="W717" s="3"/>
      <c r="X717" s="3"/>
      <c r="Y717" s="3"/>
      <c r="Z717" s="3"/>
      <c r="AA717" s="3"/>
      <c r="AB717" s="3"/>
      <c r="AC717" s="3"/>
    </row>
    <row r="718">
      <c r="K718" s="3"/>
      <c r="L718" s="3"/>
      <c r="M718" s="3"/>
      <c r="N718" s="3"/>
      <c r="O718" s="3"/>
      <c r="P718" s="3"/>
      <c r="Q718" s="3"/>
      <c r="R718" s="3"/>
      <c r="S718" s="3"/>
      <c r="T718" s="3"/>
      <c r="U718" s="3"/>
      <c r="V718" s="3"/>
      <c r="W718" s="3"/>
      <c r="X718" s="3"/>
      <c r="Y718" s="3"/>
      <c r="Z718" s="3"/>
      <c r="AA718" s="3"/>
      <c r="AB718" s="3"/>
      <c r="AC718" s="3"/>
    </row>
    <row r="719">
      <c r="K719" s="3"/>
      <c r="L719" s="3"/>
      <c r="M719" s="3"/>
      <c r="N719" s="3"/>
      <c r="O719" s="3"/>
      <c r="P719" s="3"/>
      <c r="Q719" s="3"/>
      <c r="R719" s="3"/>
      <c r="S719" s="3"/>
      <c r="T719" s="3"/>
      <c r="U719" s="3"/>
      <c r="V719" s="3"/>
      <c r="W719" s="3"/>
      <c r="X719" s="3"/>
      <c r="Y719" s="3"/>
      <c r="Z719" s="3"/>
      <c r="AA719" s="3"/>
      <c r="AB719" s="3"/>
      <c r="AC719" s="3"/>
    </row>
    <row r="720">
      <c r="K720" s="3"/>
      <c r="L720" s="3"/>
      <c r="M720" s="3"/>
      <c r="N720" s="3"/>
      <c r="O720" s="3"/>
      <c r="P720" s="3"/>
      <c r="Q720" s="3"/>
      <c r="R720" s="3"/>
      <c r="S720" s="3"/>
      <c r="T720" s="3"/>
      <c r="U720" s="3"/>
      <c r="V720" s="3"/>
      <c r="W720" s="3"/>
      <c r="X720" s="3"/>
      <c r="Y720" s="3"/>
      <c r="Z720" s="3"/>
      <c r="AA720" s="3"/>
      <c r="AB720" s="3"/>
      <c r="AC720" s="3"/>
    </row>
    <row r="721">
      <c r="K721" s="3"/>
      <c r="L721" s="3"/>
      <c r="M721" s="3"/>
      <c r="N721" s="3"/>
      <c r="O721" s="3"/>
      <c r="P721" s="3"/>
      <c r="Q721" s="3"/>
      <c r="R721" s="3"/>
      <c r="S721" s="3"/>
      <c r="T721" s="3"/>
      <c r="U721" s="3"/>
      <c r="V721" s="3"/>
      <c r="W721" s="3"/>
      <c r="X721" s="3"/>
      <c r="Y721" s="3"/>
      <c r="Z721" s="3"/>
      <c r="AA721" s="3"/>
      <c r="AB721" s="3"/>
      <c r="AC721" s="3"/>
    </row>
    <row r="722">
      <c r="K722" s="3"/>
      <c r="L722" s="3"/>
      <c r="M722" s="3"/>
      <c r="N722" s="3"/>
      <c r="O722" s="3"/>
      <c r="P722" s="3"/>
      <c r="Q722" s="3"/>
      <c r="R722" s="3"/>
      <c r="S722" s="3"/>
      <c r="T722" s="3"/>
      <c r="U722" s="3"/>
      <c r="V722" s="3"/>
      <c r="W722" s="3"/>
      <c r="X722" s="3"/>
      <c r="Y722" s="3"/>
      <c r="Z722" s="3"/>
      <c r="AA722" s="3"/>
      <c r="AB722" s="3"/>
      <c r="AC722" s="3"/>
    </row>
    <row r="723">
      <c r="K723" s="3"/>
      <c r="L723" s="3"/>
      <c r="M723" s="3"/>
      <c r="N723" s="3"/>
      <c r="O723" s="3"/>
      <c r="P723" s="3"/>
      <c r="Q723" s="3"/>
      <c r="R723" s="3"/>
      <c r="S723" s="3"/>
      <c r="T723" s="3"/>
      <c r="U723" s="3"/>
      <c r="V723" s="3"/>
      <c r="W723" s="3"/>
      <c r="X723" s="3"/>
      <c r="Y723" s="3"/>
      <c r="Z723" s="3"/>
      <c r="AA723" s="3"/>
      <c r="AB723" s="3"/>
      <c r="AC723" s="3"/>
    </row>
    <row r="724">
      <c r="K724" s="3"/>
      <c r="L724" s="3"/>
      <c r="M724" s="3"/>
      <c r="N724" s="3"/>
      <c r="O724" s="3"/>
      <c r="P724" s="3"/>
      <c r="Q724" s="3"/>
      <c r="R724" s="3"/>
      <c r="S724" s="3"/>
      <c r="T724" s="3"/>
      <c r="U724" s="3"/>
      <c r="V724" s="3"/>
      <c r="W724" s="3"/>
      <c r="X724" s="3"/>
      <c r="Y724" s="3"/>
      <c r="Z724" s="3"/>
      <c r="AA724" s="3"/>
      <c r="AB724" s="3"/>
      <c r="AC724" s="3"/>
    </row>
    <row r="725">
      <c r="K725" s="3"/>
      <c r="L725" s="3"/>
      <c r="M725" s="3"/>
      <c r="N725" s="3"/>
      <c r="O725" s="3"/>
      <c r="P725" s="3"/>
      <c r="Q725" s="3"/>
      <c r="R725" s="3"/>
      <c r="S725" s="3"/>
      <c r="T725" s="3"/>
      <c r="U725" s="3"/>
      <c r="V725" s="3"/>
      <c r="W725" s="3"/>
      <c r="X725" s="3"/>
      <c r="Y725" s="3"/>
      <c r="Z725" s="3"/>
      <c r="AA725" s="3"/>
      <c r="AB725" s="3"/>
      <c r="AC725" s="3"/>
    </row>
    <row r="726">
      <c r="K726" s="3"/>
      <c r="L726" s="3"/>
      <c r="M726" s="3"/>
      <c r="N726" s="3"/>
      <c r="O726" s="3"/>
      <c r="P726" s="3"/>
      <c r="Q726" s="3"/>
      <c r="R726" s="3"/>
      <c r="S726" s="3"/>
      <c r="T726" s="3"/>
      <c r="U726" s="3"/>
      <c r="V726" s="3"/>
      <c r="W726" s="3"/>
      <c r="X726" s="3"/>
      <c r="Y726" s="3"/>
      <c r="Z726" s="3"/>
      <c r="AA726" s="3"/>
      <c r="AB726" s="3"/>
      <c r="AC726" s="3"/>
    </row>
    <row r="727">
      <c r="K727" s="3"/>
      <c r="L727" s="3"/>
      <c r="M727" s="3"/>
      <c r="N727" s="3"/>
      <c r="O727" s="3"/>
      <c r="P727" s="3"/>
      <c r="Q727" s="3"/>
      <c r="R727" s="3"/>
      <c r="S727" s="3"/>
      <c r="T727" s="3"/>
      <c r="U727" s="3"/>
      <c r="V727" s="3"/>
      <c r="W727" s="3"/>
      <c r="X727" s="3"/>
      <c r="Y727" s="3"/>
      <c r="Z727" s="3"/>
      <c r="AA727" s="3"/>
      <c r="AB727" s="3"/>
      <c r="AC727" s="3"/>
    </row>
    <row r="728">
      <c r="K728" s="3"/>
      <c r="L728" s="3"/>
      <c r="M728" s="3"/>
      <c r="N728" s="3"/>
      <c r="O728" s="3"/>
      <c r="P728" s="3"/>
      <c r="Q728" s="3"/>
      <c r="R728" s="3"/>
      <c r="S728" s="3"/>
      <c r="T728" s="3"/>
      <c r="U728" s="3"/>
      <c r="V728" s="3"/>
      <c r="W728" s="3"/>
      <c r="X728" s="3"/>
      <c r="Y728" s="3"/>
      <c r="Z728" s="3"/>
      <c r="AA728" s="3"/>
      <c r="AB728" s="3"/>
      <c r="AC728" s="3"/>
    </row>
    <row r="729">
      <c r="K729" s="3"/>
      <c r="L729" s="3"/>
      <c r="M729" s="3"/>
      <c r="N729" s="3"/>
      <c r="O729" s="3"/>
      <c r="P729" s="3"/>
      <c r="Q729" s="3"/>
      <c r="R729" s="3"/>
      <c r="S729" s="3"/>
      <c r="T729" s="3"/>
      <c r="U729" s="3"/>
      <c r="V729" s="3"/>
      <c r="W729" s="3"/>
      <c r="X729" s="3"/>
      <c r="Y729" s="3"/>
      <c r="Z729" s="3"/>
      <c r="AA729" s="3"/>
      <c r="AB729" s="3"/>
      <c r="AC729" s="3"/>
    </row>
    <row r="730">
      <c r="K730" s="3"/>
      <c r="L730" s="3"/>
      <c r="M730" s="3"/>
      <c r="N730" s="3"/>
      <c r="O730" s="3"/>
      <c r="P730" s="3"/>
      <c r="Q730" s="3"/>
      <c r="R730" s="3"/>
      <c r="S730" s="3"/>
      <c r="T730" s="3"/>
      <c r="U730" s="3"/>
      <c r="V730" s="3"/>
      <c r="W730" s="3"/>
      <c r="X730" s="3"/>
      <c r="Y730" s="3"/>
      <c r="Z730" s="3"/>
      <c r="AA730" s="3"/>
      <c r="AB730" s="3"/>
      <c r="AC730" s="3"/>
    </row>
    <row r="731">
      <c r="K731" s="3"/>
      <c r="L731" s="3"/>
      <c r="M731" s="3"/>
      <c r="N731" s="3"/>
      <c r="O731" s="3"/>
      <c r="P731" s="3"/>
      <c r="Q731" s="3"/>
      <c r="R731" s="3"/>
      <c r="S731" s="3"/>
      <c r="T731" s="3"/>
      <c r="U731" s="3"/>
      <c r="V731" s="3"/>
      <c r="W731" s="3"/>
      <c r="X731" s="3"/>
      <c r="Y731" s="3"/>
      <c r="Z731" s="3"/>
      <c r="AA731" s="3"/>
      <c r="AB731" s="3"/>
      <c r="AC731" s="3"/>
    </row>
    <row r="732">
      <c r="K732" s="3"/>
      <c r="L732" s="3"/>
      <c r="M732" s="3"/>
      <c r="N732" s="3"/>
      <c r="O732" s="3"/>
      <c r="P732" s="3"/>
      <c r="Q732" s="3"/>
      <c r="R732" s="3"/>
      <c r="S732" s="3"/>
      <c r="T732" s="3"/>
      <c r="U732" s="3"/>
      <c r="V732" s="3"/>
      <c r="W732" s="3"/>
      <c r="X732" s="3"/>
      <c r="Y732" s="3"/>
      <c r="Z732" s="3"/>
      <c r="AA732" s="3"/>
      <c r="AB732" s="3"/>
      <c r="AC732" s="3"/>
    </row>
    <row r="733">
      <c r="K733" s="3"/>
      <c r="L733" s="3"/>
      <c r="M733" s="3"/>
      <c r="N733" s="3"/>
      <c r="O733" s="3"/>
      <c r="P733" s="3"/>
      <c r="Q733" s="3"/>
      <c r="R733" s="3"/>
      <c r="S733" s="3"/>
      <c r="T733" s="3"/>
      <c r="U733" s="3"/>
      <c r="V733" s="3"/>
      <c r="W733" s="3"/>
      <c r="X733" s="3"/>
      <c r="Y733" s="3"/>
      <c r="Z733" s="3"/>
      <c r="AA733" s="3"/>
      <c r="AB733" s="3"/>
      <c r="AC733" s="3"/>
    </row>
    <row r="734">
      <c r="K734" s="3"/>
      <c r="L734" s="3"/>
      <c r="M734" s="3"/>
      <c r="N734" s="3"/>
      <c r="O734" s="3"/>
      <c r="P734" s="3"/>
      <c r="Q734" s="3"/>
      <c r="R734" s="3"/>
      <c r="S734" s="3"/>
      <c r="T734" s="3"/>
      <c r="U734" s="3"/>
      <c r="V734" s="3"/>
      <c r="W734" s="3"/>
      <c r="X734" s="3"/>
      <c r="Y734" s="3"/>
      <c r="Z734" s="3"/>
      <c r="AA734" s="3"/>
      <c r="AB734" s="3"/>
      <c r="AC734" s="3"/>
    </row>
    <row r="735">
      <c r="K735" s="3"/>
      <c r="L735" s="3"/>
      <c r="M735" s="3"/>
      <c r="N735" s="3"/>
      <c r="O735" s="3"/>
      <c r="P735" s="3"/>
      <c r="Q735" s="3"/>
      <c r="R735" s="3"/>
      <c r="S735" s="3"/>
      <c r="T735" s="3"/>
      <c r="U735" s="3"/>
      <c r="V735" s="3"/>
      <c r="W735" s="3"/>
      <c r="X735" s="3"/>
      <c r="Y735" s="3"/>
      <c r="Z735" s="3"/>
      <c r="AA735" s="3"/>
      <c r="AB735" s="3"/>
      <c r="AC735" s="3"/>
    </row>
    <row r="736">
      <c r="K736" s="3"/>
      <c r="L736" s="3"/>
      <c r="M736" s="3"/>
      <c r="N736" s="3"/>
      <c r="O736" s="3"/>
      <c r="P736" s="3"/>
      <c r="Q736" s="3"/>
      <c r="R736" s="3"/>
      <c r="S736" s="3"/>
      <c r="T736" s="3"/>
      <c r="U736" s="3"/>
      <c r="V736" s="3"/>
      <c r="W736" s="3"/>
      <c r="X736" s="3"/>
      <c r="Y736" s="3"/>
      <c r="Z736" s="3"/>
      <c r="AA736" s="3"/>
      <c r="AB736" s="3"/>
      <c r="AC736" s="3"/>
    </row>
    <row r="737">
      <c r="K737" s="3"/>
      <c r="L737" s="3"/>
      <c r="M737" s="3"/>
      <c r="N737" s="3"/>
      <c r="O737" s="3"/>
      <c r="P737" s="3"/>
      <c r="Q737" s="3"/>
      <c r="R737" s="3"/>
      <c r="S737" s="3"/>
      <c r="T737" s="3"/>
      <c r="U737" s="3"/>
      <c r="V737" s="3"/>
      <c r="W737" s="3"/>
      <c r="X737" s="3"/>
      <c r="Y737" s="3"/>
      <c r="Z737" s="3"/>
      <c r="AA737" s="3"/>
      <c r="AB737" s="3"/>
      <c r="AC737" s="3"/>
    </row>
    <row r="738">
      <c r="K738" s="3"/>
      <c r="L738" s="3"/>
      <c r="M738" s="3"/>
      <c r="N738" s="3"/>
      <c r="O738" s="3"/>
      <c r="P738" s="3"/>
      <c r="Q738" s="3"/>
      <c r="R738" s="3"/>
      <c r="S738" s="3"/>
      <c r="T738" s="3"/>
      <c r="U738" s="3"/>
      <c r="V738" s="3"/>
      <c r="W738" s="3"/>
      <c r="X738" s="3"/>
      <c r="Y738" s="3"/>
      <c r="Z738" s="3"/>
      <c r="AA738" s="3"/>
      <c r="AB738" s="3"/>
      <c r="AC738" s="3"/>
    </row>
    <row r="739">
      <c r="K739" s="3"/>
      <c r="L739" s="3"/>
      <c r="M739" s="3"/>
      <c r="N739" s="3"/>
      <c r="O739" s="3"/>
      <c r="P739" s="3"/>
      <c r="Q739" s="3"/>
      <c r="R739" s="3"/>
      <c r="S739" s="3"/>
      <c r="T739" s="3"/>
      <c r="U739" s="3"/>
      <c r="V739" s="3"/>
      <c r="W739" s="3"/>
      <c r="X739" s="3"/>
      <c r="Y739" s="3"/>
      <c r="Z739" s="3"/>
      <c r="AA739" s="3"/>
      <c r="AB739" s="3"/>
      <c r="AC739" s="3"/>
    </row>
    <row r="740">
      <c r="K740" s="3"/>
      <c r="L740" s="3"/>
      <c r="M740" s="3"/>
      <c r="N740" s="3"/>
      <c r="O740" s="3"/>
      <c r="P740" s="3"/>
      <c r="Q740" s="3"/>
      <c r="R740" s="3"/>
      <c r="S740" s="3"/>
      <c r="T740" s="3"/>
      <c r="U740" s="3"/>
      <c r="V740" s="3"/>
      <c r="W740" s="3"/>
      <c r="X740" s="3"/>
      <c r="Y740" s="3"/>
      <c r="Z740" s="3"/>
      <c r="AA740" s="3"/>
      <c r="AB740" s="3"/>
      <c r="AC740" s="3"/>
    </row>
    <row r="741">
      <c r="K741" s="3"/>
      <c r="L741" s="3"/>
      <c r="M741" s="3"/>
      <c r="N741" s="3"/>
      <c r="O741" s="3"/>
      <c r="P741" s="3"/>
      <c r="Q741" s="3"/>
      <c r="R741" s="3"/>
      <c r="S741" s="3"/>
      <c r="T741" s="3"/>
      <c r="U741" s="3"/>
      <c r="V741" s="3"/>
      <c r="W741" s="3"/>
      <c r="X741" s="3"/>
      <c r="Y741" s="3"/>
      <c r="Z741" s="3"/>
      <c r="AA741" s="3"/>
      <c r="AB741" s="3"/>
      <c r="AC741" s="3"/>
    </row>
    <row r="742">
      <c r="K742" s="3"/>
      <c r="L742" s="3"/>
      <c r="M742" s="3"/>
      <c r="N742" s="3"/>
      <c r="O742" s="3"/>
      <c r="P742" s="3"/>
      <c r="Q742" s="3"/>
      <c r="R742" s="3"/>
      <c r="S742" s="3"/>
      <c r="T742" s="3"/>
      <c r="U742" s="3"/>
      <c r="V742" s="3"/>
      <c r="W742" s="3"/>
      <c r="X742" s="3"/>
      <c r="Y742" s="3"/>
      <c r="Z742" s="3"/>
      <c r="AA742" s="3"/>
      <c r="AB742" s="3"/>
      <c r="AC742" s="3"/>
    </row>
    <row r="743">
      <c r="K743" s="3"/>
      <c r="L743" s="3"/>
      <c r="M743" s="3"/>
      <c r="N743" s="3"/>
      <c r="O743" s="3"/>
      <c r="P743" s="3"/>
      <c r="Q743" s="3"/>
      <c r="R743" s="3"/>
      <c r="S743" s="3"/>
      <c r="T743" s="3"/>
      <c r="U743" s="3"/>
      <c r="V743" s="3"/>
      <c r="W743" s="3"/>
      <c r="X743" s="3"/>
      <c r="Y743" s="3"/>
      <c r="Z743" s="3"/>
      <c r="AA743" s="3"/>
      <c r="AB743" s="3"/>
      <c r="AC743" s="3"/>
    </row>
    <row r="744">
      <c r="K744" s="3"/>
      <c r="L744" s="3"/>
      <c r="M744" s="3"/>
      <c r="N744" s="3"/>
      <c r="O744" s="3"/>
      <c r="P744" s="3"/>
      <c r="Q744" s="3"/>
      <c r="R744" s="3"/>
      <c r="S744" s="3"/>
      <c r="T744" s="3"/>
      <c r="U744" s="3"/>
      <c r="V744" s="3"/>
      <c r="W744" s="3"/>
      <c r="X744" s="3"/>
      <c r="Y744" s="3"/>
      <c r="Z744" s="3"/>
      <c r="AA744" s="3"/>
      <c r="AB744" s="3"/>
      <c r="AC744" s="3"/>
    </row>
    <row r="745">
      <c r="K745" s="3"/>
      <c r="L745" s="3"/>
      <c r="M745" s="3"/>
      <c r="N745" s="3"/>
      <c r="O745" s="3"/>
      <c r="P745" s="3"/>
      <c r="Q745" s="3"/>
      <c r="R745" s="3"/>
      <c r="S745" s="3"/>
      <c r="T745" s="3"/>
      <c r="U745" s="3"/>
      <c r="V745" s="3"/>
      <c r="W745" s="3"/>
      <c r="X745" s="3"/>
      <c r="Y745" s="3"/>
      <c r="Z745" s="3"/>
      <c r="AA745" s="3"/>
      <c r="AB745" s="3"/>
      <c r="AC745" s="3"/>
    </row>
    <row r="746">
      <c r="K746" s="3"/>
      <c r="L746" s="3"/>
      <c r="M746" s="3"/>
      <c r="N746" s="3"/>
      <c r="O746" s="3"/>
      <c r="P746" s="3"/>
      <c r="Q746" s="3"/>
      <c r="R746" s="3"/>
      <c r="S746" s="3"/>
      <c r="T746" s="3"/>
      <c r="U746" s="3"/>
      <c r="V746" s="3"/>
      <c r="W746" s="3"/>
      <c r="X746" s="3"/>
      <c r="Y746" s="3"/>
      <c r="Z746" s="3"/>
      <c r="AA746" s="3"/>
      <c r="AB746" s="3"/>
      <c r="AC746" s="3"/>
    </row>
    <row r="747">
      <c r="K747" s="3"/>
      <c r="L747" s="3"/>
      <c r="M747" s="3"/>
      <c r="N747" s="3"/>
      <c r="O747" s="3"/>
      <c r="P747" s="3"/>
      <c r="Q747" s="3"/>
      <c r="R747" s="3"/>
      <c r="S747" s="3"/>
      <c r="T747" s="3"/>
      <c r="U747" s="3"/>
      <c r="V747" s="3"/>
      <c r="W747" s="3"/>
      <c r="X747" s="3"/>
      <c r="Y747" s="3"/>
      <c r="Z747" s="3"/>
      <c r="AA747" s="3"/>
      <c r="AB747" s="3"/>
      <c r="AC747" s="3"/>
    </row>
    <row r="748">
      <c r="K748" s="3"/>
      <c r="L748" s="3"/>
      <c r="M748" s="3"/>
      <c r="N748" s="3"/>
      <c r="O748" s="3"/>
      <c r="P748" s="3"/>
      <c r="Q748" s="3"/>
      <c r="R748" s="3"/>
      <c r="S748" s="3"/>
      <c r="T748" s="3"/>
      <c r="U748" s="3"/>
      <c r="V748" s="3"/>
      <c r="W748" s="3"/>
      <c r="X748" s="3"/>
      <c r="Y748" s="3"/>
      <c r="Z748" s="3"/>
      <c r="AA748" s="3"/>
      <c r="AB748" s="3"/>
      <c r="AC748" s="3"/>
    </row>
    <row r="749">
      <c r="K749" s="3"/>
      <c r="L749" s="3"/>
      <c r="M749" s="3"/>
      <c r="N749" s="3"/>
      <c r="O749" s="3"/>
      <c r="P749" s="3"/>
      <c r="Q749" s="3"/>
      <c r="R749" s="3"/>
      <c r="S749" s="3"/>
      <c r="T749" s="3"/>
      <c r="U749" s="3"/>
      <c r="V749" s="3"/>
      <c r="W749" s="3"/>
      <c r="X749" s="3"/>
      <c r="Y749" s="3"/>
      <c r="Z749" s="3"/>
      <c r="AA749" s="3"/>
      <c r="AB749" s="3"/>
      <c r="AC749" s="3"/>
    </row>
    <row r="750">
      <c r="K750" s="3"/>
      <c r="L750" s="3"/>
      <c r="M750" s="3"/>
      <c r="N750" s="3"/>
      <c r="O750" s="3"/>
      <c r="P750" s="3"/>
      <c r="Q750" s="3"/>
      <c r="R750" s="3"/>
      <c r="S750" s="3"/>
      <c r="T750" s="3"/>
      <c r="U750" s="3"/>
      <c r="V750" s="3"/>
      <c r="W750" s="3"/>
      <c r="X750" s="3"/>
      <c r="Y750" s="3"/>
      <c r="Z750" s="3"/>
      <c r="AA750" s="3"/>
      <c r="AB750" s="3"/>
      <c r="AC750" s="3"/>
    </row>
    <row r="751">
      <c r="K751" s="3"/>
      <c r="L751" s="3"/>
      <c r="M751" s="3"/>
      <c r="N751" s="3"/>
      <c r="O751" s="3"/>
      <c r="P751" s="3"/>
      <c r="Q751" s="3"/>
      <c r="R751" s="3"/>
      <c r="S751" s="3"/>
      <c r="T751" s="3"/>
      <c r="U751" s="3"/>
      <c r="V751" s="3"/>
      <c r="W751" s="3"/>
      <c r="X751" s="3"/>
      <c r="Y751" s="3"/>
      <c r="Z751" s="3"/>
      <c r="AA751" s="3"/>
      <c r="AB751" s="3"/>
      <c r="AC751" s="3"/>
    </row>
    <row r="752">
      <c r="K752" s="3"/>
      <c r="L752" s="3"/>
      <c r="M752" s="3"/>
      <c r="N752" s="3"/>
      <c r="O752" s="3"/>
      <c r="P752" s="3"/>
      <c r="Q752" s="3"/>
      <c r="R752" s="3"/>
      <c r="S752" s="3"/>
      <c r="T752" s="3"/>
      <c r="U752" s="3"/>
      <c r="V752" s="3"/>
      <c r="W752" s="3"/>
      <c r="X752" s="3"/>
      <c r="Y752" s="3"/>
      <c r="Z752" s="3"/>
      <c r="AA752" s="3"/>
      <c r="AB752" s="3"/>
      <c r="AC752" s="3"/>
    </row>
    <row r="753">
      <c r="K753" s="3"/>
      <c r="L753" s="3"/>
      <c r="M753" s="3"/>
      <c r="N753" s="3"/>
      <c r="O753" s="3"/>
      <c r="P753" s="3"/>
      <c r="Q753" s="3"/>
      <c r="R753" s="3"/>
      <c r="S753" s="3"/>
      <c r="T753" s="3"/>
      <c r="U753" s="3"/>
      <c r="V753" s="3"/>
      <c r="W753" s="3"/>
      <c r="X753" s="3"/>
      <c r="Y753" s="3"/>
      <c r="Z753" s="3"/>
      <c r="AA753" s="3"/>
      <c r="AB753" s="3"/>
      <c r="AC753" s="3"/>
    </row>
    <row r="754">
      <c r="K754" s="3"/>
      <c r="L754" s="3"/>
      <c r="M754" s="3"/>
      <c r="N754" s="3"/>
      <c r="O754" s="3"/>
      <c r="P754" s="3"/>
      <c r="Q754" s="3"/>
      <c r="R754" s="3"/>
      <c r="S754" s="3"/>
      <c r="T754" s="3"/>
      <c r="U754" s="3"/>
      <c r="V754" s="3"/>
      <c r="W754" s="3"/>
      <c r="X754" s="3"/>
      <c r="Y754" s="3"/>
      <c r="Z754" s="3"/>
      <c r="AA754" s="3"/>
      <c r="AB754" s="3"/>
      <c r="AC754" s="3"/>
    </row>
    <row r="755">
      <c r="K755" s="3"/>
      <c r="L755" s="3"/>
      <c r="M755" s="3"/>
      <c r="N755" s="3"/>
      <c r="O755" s="3"/>
      <c r="P755" s="3"/>
      <c r="Q755" s="3"/>
      <c r="R755" s="3"/>
      <c r="S755" s="3"/>
      <c r="T755" s="3"/>
      <c r="U755" s="3"/>
      <c r="V755" s="3"/>
      <c r="W755" s="3"/>
      <c r="X755" s="3"/>
      <c r="Y755" s="3"/>
      <c r="Z755" s="3"/>
      <c r="AA755" s="3"/>
      <c r="AB755" s="3"/>
      <c r="AC755" s="3"/>
    </row>
    <row r="756">
      <c r="K756" s="3"/>
      <c r="L756" s="3"/>
      <c r="M756" s="3"/>
      <c r="N756" s="3"/>
      <c r="O756" s="3"/>
      <c r="P756" s="3"/>
      <c r="Q756" s="3"/>
      <c r="R756" s="3"/>
      <c r="S756" s="3"/>
      <c r="T756" s="3"/>
      <c r="U756" s="3"/>
      <c r="V756" s="3"/>
      <c r="W756" s="3"/>
      <c r="X756" s="3"/>
      <c r="Y756" s="3"/>
      <c r="Z756" s="3"/>
      <c r="AA756" s="3"/>
      <c r="AB756" s="3"/>
      <c r="AC756" s="3"/>
    </row>
    <row r="757">
      <c r="K757" s="3"/>
      <c r="L757" s="3"/>
      <c r="M757" s="3"/>
      <c r="N757" s="3"/>
      <c r="O757" s="3"/>
      <c r="P757" s="3"/>
      <c r="Q757" s="3"/>
      <c r="R757" s="3"/>
      <c r="S757" s="3"/>
      <c r="T757" s="3"/>
      <c r="U757" s="3"/>
      <c r="V757" s="3"/>
      <c r="W757" s="3"/>
      <c r="X757" s="3"/>
      <c r="Y757" s="3"/>
      <c r="Z757" s="3"/>
      <c r="AA757" s="3"/>
      <c r="AB757" s="3"/>
      <c r="AC757" s="3"/>
    </row>
    <row r="758">
      <c r="K758" s="3"/>
      <c r="L758" s="3"/>
      <c r="M758" s="3"/>
      <c r="N758" s="3"/>
      <c r="O758" s="3"/>
      <c r="P758" s="3"/>
      <c r="Q758" s="3"/>
      <c r="R758" s="3"/>
      <c r="S758" s="3"/>
      <c r="T758" s="3"/>
      <c r="U758" s="3"/>
      <c r="V758" s="3"/>
      <c r="W758" s="3"/>
      <c r="X758" s="3"/>
      <c r="Y758" s="3"/>
      <c r="Z758" s="3"/>
      <c r="AA758" s="3"/>
      <c r="AB758" s="3"/>
      <c r="AC758" s="3"/>
    </row>
    <row r="759">
      <c r="K759" s="3"/>
      <c r="L759" s="3"/>
      <c r="M759" s="3"/>
      <c r="N759" s="3"/>
      <c r="O759" s="3"/>
      <c r="P759" s="3"/>
      <c r="Q759" s="3"/>
      <c r="R759" s="3"/>
      <c r="S759" s="3"/>
      <c r="T759" s="3"/>
      <c r="U759" s="3"/>
      <c r="V759" s="3"/>
      <c r="W759" s="3"/>
      <c r="X759" s="3"/>
      <c r="Y759" s="3"/>
      <c r="Z759" s="3"/>
      <c r="AA759" s="3"/>
      <c r="AB759" s="3"/>
      <c r="AC759" s="3"/>
    </row>
    <row r="760">
      <c r="K760" s="3"/>
      <c r="L760" s="3"/>
      <c r="M760" s="3"/>
      <c r="N760" s="3"/>
      <c r="O760" s="3"/>
      <c r="P760" s="3"/>
      <c r="Q760" s="3"/>
      <c r="R760" s="3"/>
      <c r="S760" s="3"/>
      <c r="T760" s="3"/>
      <c r="U760" s="3"/>
      <c r="V760" s="3"/>
      <c r="W760" s="3"/>
      <c r="X760" s="3"/>
      <c r="Y760" s="3"/>
      <c r="Z760" s="3"/>
      <c r="AA760" s="3"/>
      <c r="AB760" s="3"/>
      <c r="AC760" s="3"/>
    </row>
    <row r="761">
      <c r="K761" s="3"/>
      <c r="L761" s="3"/>
      <c r="M761" s="3"/>
      <c r="N761" s="3"/>
      <c r="O761" s="3"/>
      <c r="P761" s="3"/>
      <c r="Q761" s="3"/>
      <c r="R761" s="3"/>
      <c r="S761" s="3"/>
      <c r="T761" s="3"/>
      <c r="U761" s="3"/>
      <c r="V761" s="3"/>
      <c r="W761" s="3"/>
      <c r="X761" s="3"/>
      <c r="Y761" s="3"/>
      <c r="Z761" s="3"/>
      <c r="AA761" s="3"/>
      <c r="AB761" s="3"/>
      <c r="AC761" s="3"/>
    </row>
    <row r="762">
      <c r="K762" s="3"/>
      <c r="L762" s="3"/>
      <c r="M762" s="3"/>
      <c r="N762" s="3"/>
      <c r="O762" s="3"/>
      <c r="P762" s="3"/>
      <c r="Q762" s="3"/>
      <c r="R762" s="3"/>
      <c r="S762" s="3"/>
      <c r="T762" s="3"/>
      <c r="U762" s="3"/>
      <c r="V762" s="3"/>
      <c r="W762" s="3"/>
      <c r="X762" s="3"/>
      <c r="Y762" s="3"/>
      <c r="Z762" s="3"/>
      <c r="AA762" s="3"/>
      <c r="AB762" s="3"/>
      <c r="AC762" s="3"/>
    </row>
    <row r="763">
      <c r="K763" s="3"/>
      <c r="L763" s="3"/>
      <c r="M763" s="3"/>
      <c r="N763" s="3"/>
      <c r="O763" s="3"/>
      <c r="P763" s="3"/>
      <c r="Q763" s="3"/>
      <c r="R763" s="3"/>
      <c r="S763" s="3"/>
      <c r="T763" s="3"/>
      <c r="U763" s="3"/>
      <c r="V763" s="3"/>
      <c r="W763" s="3"/>
      <c r="X763" s="3"/>
      <c r="Y763" s="3"/>
      <c r="Z763" s="3"/>
      <c r="AA763" s="3"/>
      <c r="AB763" s="3"/>
      <c r="AC763" s="3"/>
    </row>
    <row r="764">
      <c r="K764" s="3"/>
      <c r="L764" s="3"/>
      <c r="M764" s="3"/>
      <c r="N764" s="3"/>
      <c r="O764" s="3"/>
      <c r="P764" s="3"/>
      <c r="Q764" s="3"/>
      <c r="R764" s="3"/>
      <c r="S764" s="3"/>
      <c r="T764" s="3"/>
      <c r="U764" s="3"/>
      <c r="V764" s="3"/>
      <c r="W764" s="3"/>
      <c r="X764" s="3"/>
      <c r="Y764" s="3"/>
      <c r="Z764" s="3"/>
      <c r="AA764" s="3"/>
      <c r="AB764" s="3"/>
      <c r="AC764" s="3"/>
    </row>
    <row r="765">
      <c r="K765" s="3"/>
      <c r="L765" s="3"/>
      <c r="M765" s="3"/>
      <c r="N765" s="3"/>
      <c r="O765" s="3"/>
      <c r="P765" s="3"/>
      <c r="Q765" s="3"/>
      <c r="R765" s="3"/>
      <c r="S765" s="3"/>
      <c r="T765" s="3"/>
      <c r="U765" s="3"/>
      <c r="V765" s="3"/>
      <c r="W765" s="3"/>
      <c r="X765" s="3"/>
      <c r="Y765" s="3"/>
      <c r="Z765" s="3"/>
      <c r="AA765" s="3"/>
      <c r="AB765" s="3"/>
      <c r="AC765" s="3"/>
    </row>
    <row r="766">
      <c r="K766" s="3"/>
      <c r="L766" s="3"/>
      <c r="M766" s="3"/>
      <c r="N766" s="3"/>
      <c r="O766" s="3"/>
      <c r="P766" s="3"/>
      <c r="Q766" s="3"/>
      <c r="R766" s="3"/>
      <c r="S766" s="3"/>
      <c r="T766" s="3"/>
      <c r="U766" s="3"/>
      <c r="V766" s="3"/>
      <c r="W766" s="3"/>
      <c r="X766" s="3"/>
      <c r="Y766" s="3"/>
      <c r="Z766" s="3"/>
      <c r="AA766" s="3"/>
      <c r="AB766" s="3"/>
      <c r="AC766" s="3"/>
    </row>
    <row r="767">
      <c r="K767" s="3"/>
      <c r="L767" s="3"/>
      <c r="M767" s="3"/>
      <c r="N767" s="3"/>
      <c r="O767" s="3"/>
      <c r="P767" s="3"/>
      <c r="Q767" s="3"/>
      <c r="R767" s="3"/>
      <c r="S767" s="3"/>
      <c r="T767" s="3"/>
      <c r="U767" s="3"/>
      <c r="V767" s="3"/>
      <c r="W767" s="3"/>
      <c r="X767" s="3"/>
      <c r="Y767" s="3"/>
      <c r="Z767" s="3"/>
      <c r="AA767" s="3"/>
      <c r="AB767" s="3"/>
      <c r="AC767" s="3"/>
    </row>
    <row r="768">
      <c r="K768" s="3"/>
      <c r="L768" s="3"/>
      <c r="M768" s="3"/>
      <c r="N768" s="3"/>
      <c r="O768" s="3"/>
      <c r="P768" s="3"/>
      <c r="Q768" s="3"/>
      <c r="R768" s="3"/>
      <c r="S768" s="3"/>
      <c r="T768" s="3"/>
      <c r="U768" s="3"/>
      <c r="V768" s="3"/>
      <c r="W768" s="3"/>
      <c r="X768" s="3"/>
      <c r="Y768" s="3"/>
      <c r="Z768" s="3"/>
      <c r="AA768" s="3"/>
      <c r="AB768" s="3"/>
      <c r="AC768" s="3"/>
    </row>
    <row r="769">
      <c r="K769" s="3"/>
      <c r="L769" s="3"/>
      <c r="M769" s="3"/>
      <c r="N769" s="3"/>
      <c r="O769" s="3"/>
      <c r="P769" s="3"/>
      <c r="Q769" s="3"/>
      <c r="R769" s="3"/>
      <c r="S769" s="3"/>
      <c r="T769" s="3"/>
      <c r="U769" s="3"/>
      <c r="V769" s="3"/>
      <c r="W769" s="3"/>
      <c r="X769" s="3"/>
      <c r="Y769" s="3"/>
      <c r="Z769" s="3"/>
      <c r="AA769" s="3"/>
      <c r="AB769" s="3"/>
      <c r="AC769" s="3"/>
    </row>
    <row r="770">
      <c r="K770" s="3"/>
      <c r="L770" s="3"/>
      <c r="M770" s="3"/>
      <c r="N770" s="3"/>
      <c r="O770" s="3"/>
      <c r="P770" s="3"/>
      <c r="Q770" s="3"/>
      <c r="R770" s="3"/>
      <c r="S770" s="3"/>
      <c r="T770" s="3"/>
      <c r="U770" s="3"/>
      <c r="V770" s="3"/>
      <c r="W770" s="3"/>
      <c r="X770" s="3"/>
      <c r="Y770" s="3"/>
      <c r="Z770" s="3"/>
      <c r="AA770" s="3"/>
      <c r="AB770" s="3"/>
      <c r="AC770" s="3"/>
    </row>
    <row r="771">
      <c r="K771" s="3"/>
      <c r="L771" s="3"/>
      <c r="M771" s="3"/>
      <c r="N771" s="3"/>
      <c r="O771" s="3"/>
      <c r="P771" s="3"/>
      <c r="Q771" s="3"/>
      <c r="R771" s="3"/>
      <c r="S771" s="3"/>
      <c r="T771" s="3"/>
      <c r="U771" s="3"/>
      <c r="V771" s="3"/>
      <c r="W771" s="3"/>
      <c r="X771" s="3"/>
      <c r="Y771" s="3"/>
      <c r="Z771" s="3"/>
      <c r="AA771" s="3"/>
      <c r="AB771" s="3"/>
      <c r="AC771" s="3"/>
    </row>
    <row r="772">
      <c r="K772" s="3"/>
      <c r="L772" s="3"/>
      <c r="M772" s="3"/>
      <c r="N772" s="3"/>
      <c r="O772" s="3"/>
      <c r="P772" s="3"/>
      <c r="Q772" s="3"/>
      <c r="R772" s="3"/>
      <c r="S772" s="3"/>
      <c r="T772" s="3"/>
      <c r="U772" s="3"/>
      <c r="V772" s="3"/>
      <c r="W772" s="3"/>
      <c r="X772" s="3"/>
      <c r="Y772" s="3"/>
      <c r="Z772" s="3"/>
      <c r="AA772" s="3"/>
      <c r="AB772" s="3"/>
      <c r="AC772" s="3"/>
    </row>
    <row r="773">
      <c r="K773" s="3"/>
      <c r="L773" s="3"/>
      <c r="M773" s="3"/>
      <c r="N773" s="3"/>
      <c r="O773" s="3"/>
      <c r="P773" s="3"/>
      <c r="Q773" s="3"/>
      <c r="R773" s="3"/>
      <c r="S773" s="3"/>
      <c r="T773" s="3"/>
      <c r="U773" s="3"/>
      <c r="V773" s="3"/>
      <c r="W773" s="3"/>
      <c r="X773" s="3"/>
      <c r="Y773" s="3"/>
      <c r="Z773" s="3"/>
      <c r="AA773" s="3"/>
      <c r="AB773" s="3"/>
      <c r="AC773" s="3"/>
    </row>
    <row r="774">
      <c r="K774" s="3"/>
      <c r="L774" s="3"/>
      <c r="M774" s="3"/>
      <c r="N774" s="3"/>
      <c r="O774" s="3"/>
      <c r="P774" s="3"/>
      <c r="Q774" s="3"/>
      <c r="R774" s="3"/>
      <c r="S774" s="3"/>
      <c r="T774" s="3"/>
      <c r="U774" s="3"/>
      <c r="V774" s="3"/>
      <c r="W774" s="3"/>
      <c r="X774" s="3"/>
      <c r="Y774" s="3"/>
      <c r="Z774" s="3"/>
      <c r="AA774" s="3"/>
      <c r="AB774" s="3"/>
      <c r="AC774" s="3"/>
    </row>
    <row r="775">
      <c r="K775" s="3"/>
      <c r="L775" s="3"/>
      <c r="M775" s="3"/>
      <c r="N775" s="3"/>
      <c r="O775" s="3"/>
      <c r="P775" s="3"/>
      <c r="Q775" s="3"/>
      <c r="R775" s="3"/>
      <c r="S775" s="3"/>
      <c r="T775" s="3"/>
      <c r="U775" s="3"/>
      <c r="V775" s="3"/>
      <c r="W775" s="3"/>
      <c r="X775" s="3"/>
      <c r="Y775" s="3"/>
      <c r="Z775" s="3"/>
      <c r="AA775" s="3"/>
      <c r="AB775" s="3"/>
      <c r="AC775" s="3"/>
    </row>
    <row r="776">
      <c r="K776" s="3"/>
      <c r="L776" s="3"/>
      <c r="M776" s="3"/>
      <c r="N776" s="3"/>
      <c r="O776" s="3"/>
      <c r="P776" s="3"/>
      <c r="Q776" s="3"/>
      <c r="R776" s="3"/>
      <c r="S776" s="3"/>
      <c r="T776" s="3"/>
      <c r="U776" s="3"/>
      <c r="V776" s="3"/>
      <c r="W776" s="3"/>
      <c r="X776" s="3"/>
      <c r="Y776" s="3"/>
      <c r="Z776" s="3"/>
      <c r="AA776" s="3"/>
      <c r="AB776" s="3"/>
      <c r="AC776" s="3"/>
    </row>
    <row r="777">
      <c r="K777" s="3"/>
      <c r="L777" s="3"/>
      <c r="M777" s="3"/>
      <c r="N777" s="3"/>
      <c r="O777" s="3"/>
      <c r="P777" s="3"/>
      <c r="Q777" s="3"/>
      <c r="R777" s="3"/>
      <c r="S777" s="3"/>
      <c r="T777" s="3"/>
      <c r="U777" s="3"/>
      <c r="V777" s="3"/>
      <c r="W777" s="3"/>
      <c r="X777" s="3"/>
      <c r="Y777" s="3"/>
      <c r="Z777" s="3"/>
      <c r="AA777" s="3"/>
      <c r="AB777" s="3"/>
      <c r="AC777" s="3"/>
    </row>
    <row r="778">
      <c r="K778" s="3"/>
      <c r="L778" s="3"/>
      <c r="M778" s="3"/>
      <c r="N778" s="3"/>
      <c r="O778" s="3"/>
      <c r="P778" s="3"/>
      <c r="Q778" s="3"/>
      <c r="R778" s="3"/>
      <c r="S778" s="3"/>
      <c r="T778" s="3"/>
      <c r="U778" s="3"/>
      <c r="V778" s="3"/>
      <c r="W778" s="3"/>
      <c r="X778" s="3"/>
      <c r="Y778" s="3"/>
      <c r="Z778" s="3"/>
      <c r="AA778" s="3"/>
      <c r="AB778" s="3"/>
      <c r="AC778" s="3"/>
    </row>
    <row r="779">
      <c r="K779" s="3"/>
      <c r="L779" s="3"/>
      <c r="M779" s="3"/>
      <c r="N779" s="3"/>
      <c r="O779" s="3"/>
      <c r="P779" s="3"/>
      <c r="Q779" s="3"/>
      <c r="R779" s="3"/>
      <c r="S779" s="3"/>
      <c r="T779" s="3"/>
      <c r="U779" s="3"/>
      <c r="V779" s="3"/>
      <c r="W779" s="3"/>
      <c r="X779" s="3"/>
      <c r="Y779" s="3"/>
      <c r="Z779" s="3"/>
      <c r="AA779" s="3"/>
      <c r="AB779" s="3"/>
      <c r="AC779" s="3"/>
    </row>
    <row r="780">
      <c r="K780" s="3"/>
      <c r="L780" s="3"/>
      <c r="M780" s="3"/>
      <c r="N780" s="3"/>
      <c r="O780" s="3"/>
      <c r="P780" s="3"/>
      <c r="Q780" s="3"/>
      <c r="R780" s="3"/>
      <c r="S780" s="3"/>
      <c r="T780" s="3"/>
      <c r="U780" s="3"/>
      <c r="V780" s="3"/>
      <c r="W780" s="3"/>
      <c r="X780" s="3"/>
      <c r="Y780" s="3"/>
      <c r="Z780" s="3"/>
      <c r="AA780" s="3"/>
      <c r="AB780" s="3"/>
      <c r="AC780" s="3"/>
    </row>
    <row r="781">
      <c r="K781" s="3"/>
      <c r="L781" s="3"/>
      <c r="M781" s="3"/>
      <c r="N781" s="3"/>
      <c r="O781" s="3"/>
      <c r="P781" s="3"/>
      <c r="Q781" s="3"/>
      <c r="R781" s="3"/>
      <c r="S781" s="3"/>
      <c r="T781" s="3"/>
      <c r="U781" s="3"/>
      <c r="V781" s="3"/>
      <c r="W781" s="3"/>
      <c r="X781" s="3"/>
      <c r="Y781" s="3"/>
      <c r="Z781" s="3"/>
      <c r="AA781" s="3"/>
      <c r="AB781" s="3"/>
      <c r="AC781" s="3"/>
    </row>
    <row r="782">
      <c r="K782" s="3"/>
      <c r="L782" s="3"/>
      <c r="M782" s="3"/>
      <c r="N782" s="3"/>
      <c r="O782" s="3"/>
      <c r="P782" s="3"/>
      <c r="Q782" s="3"/>
      <c r="R782" s="3"/>
      <c r="S782" s="3"/>
      <c r="T782" s="3"/>
      <c r="U782" s="3"/>
      <c r="V782" s="3"/>
      <c r="W782" s="3"/>
      <c r="X782" s="3"/>
      <c r="Y782" s="3"/>
      <c r="Z782" s="3"/>
      <c r="AA782" s="3"/>
      <c r="AB782" s="3"/>
      <c r="AC782" s="3"/>
    </row>
    <row r="783">
      <c r="K783" s="3"/>
      <c r="L783" s="3"/>
      <c r="M783" s="3"/>
      <c r="N783" s="3"/>
      <c r="O783" s="3"/>
      <c r="P783" s="3"/>
      <c r="Q783" s="3"/>
      <c r="R783" s="3"/>
      <c r="S783" s="3"/>
      <c r="T783" s="3"/>
      <c r="U783" s="3"/>
      <c r="V783" s="3"/>
      <c r="W783" s="3"/>
      <c r="X783" s="3"/>
      <c r="Y783" s="3"/>
      <c r="Z783" s="3"/>
      <c r="AA783" s="3"/>
      <c r="AB783" s="3"/>
      <c r="AC783" s="3"/>
    </row>
    <row r="784">
      <c r="K784" s="3"/>
      <c r="L784" s="3"/>
      <c r="M784" s="3"/>
      <c r="N784" s="3"/>
      <c r="O784" s="3"/>
      <c r="P784" s="3"/>
      <c r="Q784" s="3"/>
      <c r="R784" s="3"/>
      <c r="S784" s="3"/>
      <c r="T784" s="3"/>
      <c r="U784" s="3"/>
      <c r="V784" s="3"/>
      <c r="W784" s="3"/>
      <c r="X784" s="3"/>
      <c r="Y784" s="3"/>
      <c r="Z784" s="3"/>
      <c r="AA784" s="3"/>
      <c r="AB784" s="3"/>
      <c r="AC784" s="3"/>
    </row>
    <row r="785">
      <c r="K785" s="3"/>
      <c r="L785" s="3"/>
      <c r="M785" s="3"/>
      <c r="N785" s="3"/>
      <c r="O785" s="3"/>
      <c r="P785" s="3"/>
      <c r="Q785" s="3"/>
      <c r="R785" s="3"/>
      <c r="S785" s="3"/>
      <c r="T785" s="3"/>
      <c r="U785" s="3"/>
      <c r="V785" s="3"/>
      <c r="W785" s="3"/>
      <c r="X785" s="3"/>
      <c r="Y785" s="3"/>
      <c r="Z785" s="3"/>
      <c r="AA785" s="3"/>
      <c r="AB785" s="3"/>
      <c r="AC785" s="3"/>
    </row>
    <row r="786">
      <c r="K786" s="3"/>
      <c r="L786" s="3"/>
      <c r="M786" s="3"/>
      <c r="N786" s="3"/>
      <c r="O786" s="3"/>
      <c r="P786" s="3"/>
      <c r="Q786" s="3"/>
      <c r="R786" s="3"/>
      <c r="S786" s="3"/>
      <c r="T786" s="3"/>
      <c r="U786" s="3"/>
      <c r="V786" s="3"/>
      <c r="W786" s="3"/>
      <c r="X786" s="3"/>
      <c r="Y786" s="3"/>
      <c r="Z786" s="3"/>
      <c r="AA786" s="3"/>
      <c r="AB786" s="3"/>
      <c r="AC786" s="3"/>
    </row>
    <row r="787">
      <c r="K787" s="3"/>
      <c r="L787" s="3"/>
      <c r="M787" s="3"/>
      <c r="N787" s="3"/>
      <c r="O787" s="3"/>
      <c r="P787" s="3"/>
      <c r="Q787" s="3"/>
      <c r="R787" s="3"/>
      <c r="S787" s="3"/>
      <c r="T787" s="3"/>
      <c r="U787" s="3"/>
      <c r="V787" s="3"/>
      <c r="W787" s="3"/>
      <c r="X787" s="3"/>
      <c r="Y787" s="3"/>
      <c r="Z787" s="3"/>
      <c r="AA787" s="3"/>
      <c r="AB787" s="3"/>
      <c r="AC787" s="3"/>
    </row>
    <row r="788">
      <c r="K788" s="3"/>
      <c r="L788" s="3"/>
      <c r="M788" s="3"/>
      <c r="N788" s="3"/>
      <c r="O788" s="3"/>
      <c r="P788" s="3"/>
      <c r="Q788" s="3"/>
      <c r="R788" s="3"/>
      <c r="S788" s="3"/>
      <c r="T788" s="3"/>
      <c r="U788" s="3"/>
      <c r="V788" s="3"/>
      <c r="W788" s="3"/>
      <c r="X788" s="3"/>
      <c r="Y788" s="3"/>
      <c r="Z788" s="3"/>
      <c r="AA788" s="3"/>
      <c r="AB788" s="3"/>
      <c r="AC788" s="3"/>
    </row>
    <row r="789">
      <c r="K789" s="3"/>
      <c r="L789" s="3"/>
      <c r="M789" s="3"/>
      <c r="N789" s="3"/>
      <c r="O789" s="3"/>
      <c r="P789" s="3"/>
      <c r="Q789" s="3"/>
      <c r="R789" s="3"/>
      <c r="S789" s="3"/>
      <c r="T789" s="3"/>
      <c r="U789" s="3"/>
      <c r="V789" s="3"/>
      <c r="W789" s="3"/>
      <c r="X789" s="3"/>
      <c r="Y789" s="3"/>
      <c r="Z789" s="3"/>
      <c r="AA789" s="3"/>
      <c r="AB789" s="3"/>
      <c r="AC789" s="3"/>
    </row>
    <row r="790">
      <c r="K790" s="3"/>
      <c r="L790" s="3"/>
      <c r="M790" s="3"/>
      <c r="N790" s="3"/>
      <c r="O790" s="3"/>
      <c r="P790" s="3"/>
      <c r="Q790" s="3"/>
      <c r="R790" s="3"/>
      <c r="S790" s="3"/>
      <c r="T790" s="3"/>
      <c r="U790" s="3"/>
      <c r="V790" s="3"/>
      <c r="W790" s="3"/>
      <c r="X790" s="3"/>
      <c r="Y790" s="3"/>
      <c r="Z790" s="3"/>
      <c r="AA790" s="3"/>
      <c r="AB790" s="3"/>
      <c r="AC790" s="3"/>
    </row>
    <row r="791">
      <c r="K791" s="3"/>
      <c r="L791" s="3"/>
      <c r="M791" s="3"/>
      <c r="N791" s="3"/>
      <c r="O791" s="3"/>
      <c r="P791" s="3"/>
      <c r="Q791" s="3"/>
      <c r="R791" s="3"/>
      <c r="S791" s="3"/>
      <c r="T791" s="3"/>
      <c r="U791" s="3"/>
      <c r="V791" s="3"/>
      <c r="W791" s="3"/>
      <c r="X791" s="3"/>
      <c r="Y791" s="3"/>
      <c r="Z791" s="3"/>
      <c r="AA791" s="3"/>
      <c r="AB791" s="3"/>
      <c r="AC791" s="3"/>
    </row>
    <row r="792">
      <c r="K792" s="3"/>
      <c r="L792" s="3"/>
      <c r="M792" s="3"/>
      <c r="N792" s="3"/>
      <c r="O792" s="3"/>
      <c r="P792" s="3"/>
      <c r="Q792" s="3"/>
      <c r="R792" s="3"/>
      <c r="S792" s="3"/>
      <c r="T792" s="3"/>
      <c r="U792" s="3"/>
      <c r="V792" s="3"/>
      <c r="W792" s="3"/>
      <c r="X792" s="3"/>
      <c r="Y792" s="3"/>
      <c r="Z792" s="3"/>
      <c r="AA792" s="3"/>
      <c r="AB792" s="3"/>
      <c r="AC792" s="3"/>
    </row>
    <row r="793">
      <c r="K793" s="3"/>
      <c r="L793" s="3"/>
      <c r="M793" s="3"/>
      <c r="N793" s="3"/>
      <c r="O793" s="3"/>
      <c r="P793" s="3"/>
      <c r="Q793" s="3"/>
      <c r="R793" s="3"/>
      <c r="S793" s="3"/>
      <c r="T793" s="3"/>
      <c r="U793" s="3"/>
      <c r="V793" s="3"/>
      <c r="W793" s="3"/>
      <c r="X793" s="3"/>
      <c r="Y793" s="3"/>
      <c r="Z793" s="3"/>
      <c r="AA793" s="3"/>
      <c r="AB793" s="3"/>
      <c r="AC793" s="3"/>
    </row>
    <row r="794">
      <c r="K794" s="3"/>
      <c r="L794" s="3"/>
      <c r="M794" s="3"/>
      <c r="N794" s="3"/>
      <c r="O794" s="3"/>
      <c r="P794" s="3"/>
      <c r="Q794" s="3"/>
      <c r="R794" s="3"/>
      <c r="S794" s="3"/>
      <c r="T794" s="3"/>
      <c r="U794" s="3"/>
      <c r="V794" s="3"/>
      <c r="W794" s="3"/>
      <c r="X794" s="3"/>
      <c r="Y794" s="3"/>
      <c r="Z794" s="3"/>
      <c r="AA794" s="3"/>
      <c r="AB794" s="3"/>
      <c r="AC794" s="3"/>
    </row>
    <row r="795">
      <c r="K795" s="3"/>
      <c r="L795" s="3"/>
      <c r="M795" s="3"/>
      <c r="N795" s="3"/>
      <c r="O795" s="3"/>
      <c r="P795" s="3"/>
      <c r="Q795" s="3"/>
      <c r="R795" s="3"/>
      <c r="S795" s="3"/>
      <c r="T795" s="3"/>
      <c r="U795" s="3"/>
      <c r="V795" s="3"/>
      <c r="W795" s="3"/>
      <c r="X795" s="3"/>
      <c r="Y795" s="3"/>
      <c r="Z795" s="3"/>
      <c r="AA795" s="3"/>
      <c r="AB795" s="3"/>
      <c r="AC795" s="3"/>
    </row>
    <row r="796">
      <c r="K796" s="3"/>
      <c r="L796" s="3"/>
      <c r="M796" s="3"/>
      <c r="N796" s="3"/>
      <c r="O796" s="3"/>
      <c r="P796" s="3"/>
      <c r="Q796" s="3"/>
      <c r="R796" s="3"/>
      <c r="S796" s="3"/>
      <c r="T796" s="3"/>
      <c r="U796" s="3"/>
      <c r="V796" s="3"/>
      <c r="W796" s="3"/>
      <c r="X796" s="3"/>
      <c r="Y796" s="3"/>
      <c r="Z796" s="3"/>
      <c r="AA796" s="3"/>
      <c r="AB796" s="3"/>
      <c r="AC796" s="3"/>
    </row>
    <row r="797">
      <c r="K797" s="3"/>
      <c r="L797" s="3"/>
      <c r="M797" s="3"/>
      <c r="N797" s="3"/>
      <c r="O797" s="3"/>
      <c r="P797" s="3"/>
      <c r="Q797" s="3"/>
      <c r="R797" s="3"/>
      <c r="S797" s="3"/>
      <c r="T797" s="3"/>
      <c r="U797" s="3"/>
      <c r="V797" s="3"/>
      <c r="W797" s="3"/>
      <c r="X797" s="3"/>
      <c r="Y797" s="3"/>
      <c r="Z797" s="3"/>
      <c r="AA797" s="3"/>
      <c r="AB797" s="3"/>
      <c r="AC797" s="3"/>
    </row>
    <row r="798">
      <c r="K798" s="3"/>
      <c r="L798" s="3"/>
      <c r="M798" s="3"/>
      <c r="N798" s="3"/>
      <c r="O798" s="3"/>
      <c r="P798" s="3"/>
      <c r="Q798" s="3"/>
      <c r="R798" s="3"/>
      <c r="S798" s="3"/>
      <c r="T798" s="3"/>
      <c r="U798" s="3"/>
      <c r="V798" s="3"/>
      <c r="W798" s="3"/>
      <c r="X798" s="3"/>
      <c r="Y798" s="3"/>
      <c r="Z798" s="3"/>
      <c r="AA798" s="3"/>
      <c r="AB798" s="3"/>
      <c r="AC798" s="3"/>
    </row>
    <row r="799">
      <c r="K799" s="3"/>
      <c r="L799" s="3"/>
      <c r="M799" s="3"/>
      <c r="N799" s="3"/>
      <c r="O799" s="3"/>
      <c r="P799" s="3"/>
      <c r="Q799" s="3"/>
      <c r="R799" s="3"/>
      <c r="S799" s="3"/>
      <c r="T799" s="3"/>
      <c r="U799" s="3"/>
      <c r="V799" s="3"/>
      <c r="W799" s="3"/>
      <c r="X799" s="3"/>
      <c r="Y799" s="3"/>
      <c r="Z799" s="3"/>
      <c r="AA799" s="3"/>
      <c r="AB799" s="3"/>
      <c r="AC799" s="3"/>
    </row>
    <row r="800">
      <c r="K800" s="3"/>
      <c r="L800" s="3"/>
      <c r="M800" s="3"/>
      <c r="N800" s="3"/>
      <c r="O800" s="3"/>
      <c r="P800" s="3"/>
      <c r="Q800" s="3"/>
      <c r="R800" s="3"/>
      <c r="S800" s="3"/>
      <c r="T800" s="3"/>
      <c r="U800" s="3"/>
      <c r="V800" s="3"/>
      <c r="W800" s="3"/>
      <c r="X800" s="3"/>
      <c r="Y800" s="3"/>
      <c r="Z800" s="3"/>
      <c r="AA800" s="3"/>
      <c r="AB800" s="3"/>
      <c r="AC800" s="3"/>
    </row>
    <row r="801">
      <c r="K801" s="3"/>
      <c r="L801" s="3"/>
      <c r="M801" s="3"/>
      <c r="N801" s="3"/>
      <c r="O801" s="3"/>
      <c r="P801" s="3"/>
      <c r="Q801" s="3"/>
      <c r="R801" s="3"/>
      <c r="S801" s="3"/>
      <c r="T801" s="3"/>
      <c r="U801" s="3"/>
      <c r="V801" s="3"/>
      <c r="W801" s="3"/>
      <c r="X801" s="3"/>
      <c r="Y801" s="3"/>
      <c r="Z801" s="3"/>
      <c r="AA801" s="3"/>
      <c r="AB801" s="3"/>
      <c r="AC801" s="3"/>
    </row>
    <row r="802">
      <c r="K802" s="3"/>
      <c r="L802" s="3"/>
      <c r="M802" s="3"/>
      <c r="N802" s="3"/>
      <c r="O802" s="3"/>
      <c r="P802" s="3"/>
      <c r="Q802" s="3"/>
      <c r="R802" s="3"/>
      <c r="S802" s="3"/>
      <c r="T802" s="3"/>
      <c r="U802" s="3"/>
      <c r="V802" s="3"/>
      <c r="W802" s="3"/>
      <c r="X802" s="3"/>
      <c r="Y802" s="3"/>
      <c r="Z802" s="3"/>
      <c r="AA802" s="3"/>
      <c r="AB802" s="3"/>
      <c r="AC802" s="3"/>
    </row>
    <row r="803">
      <c r="K803" s="3"/>
      <c r="L803" s="3"/>
      <c r="M803" s="3"/>
      <c r="N803" s="3"/>
      <c r="O803" s="3"/>
      <c r="P803" s="3"/>
      <c r="Q803" s="3"/>
      <c r="R803" s="3"/>
      <c r="S803" s="3"/>
      <c r="T803" s="3"/>
      <c r="U803" s="3"/>
      <c r="V803" s="3"/>
      <c r="W803" s="3"/>
      <c r="X803" s="3"/>
      <c r="Y803" s="3"/>
      <c r="Z803" s="3"/>
      <c r="AA803" s="3"/>
      <c r="AB803" s="3"/>
      <c r="AC803" s="3"/>
    </row>
    <row r="804">
      <c r="K804" s="3"/>
      <c r="L804" s="3"/>
      <c r="M804" s="3"/>
      <c r="N804" s="3"/>
      <c r="O804" s="3"/>
      <c r="P804" s="3"/>
      <c r="Q804" s="3"/>
      <c r="R804" s="3"/>
      <c r="S804" s="3"/>
      <c r="T804" s="3"/>
      <c r="U804" s="3"/>
      <c r="V804" s="3"/>
      <c r="W804" s="3"/>
      <c r="X804" s="3"/>
      <c r="Y804" s="3"/>
      <c r="Z804" s="3"/>
      <c r="AA804" s="3"/>
      <c r="AB804" s="3"/>
      <c r="AC804" s="3"/>
    </row>
    <row r="805">
      <c r="K805" s="3"/>
      <c r="L805" s="3"/>
      <c r="M805" s="3"/>
      <c r="N805" s="3"/>
      <c r="O805" s="3"/>
      <c r="P805" s="3"/>
      <c r="Q805" s="3"/>
      <c r="R805" s="3"/>
      <c r="S805" s="3"/>
      <c r="T805" s="3"/>
      <c r="U805" s="3"/>
      <c r="V805" s="3"/>
      <c r="W805" s="3"/>
      <c r="X805" s="3"/>
      <c r="Y805" s="3"/>
      <c r="Z805" s="3"/>
      <c r="AA805" s="3"/>
      <c r="AB805" s="3"/>
      <c r="AC805" s="3"/>
    </row>
    <row r="806">
      <c r="K806" s="3"/>
      <c r="L806" s="3"/>
      <c r="M806" s="3"/>
      <c r="N806" s="3"/>
      <c r="O806" s="3"/>
      <c r="P806" s="3"/>
      <c r="Q806" s="3"/>
      <c r="R806" s="3"/>
      <c r="S806" s="3"/>
      <c r="T806" s="3"/>
      <c r="U806" s="3"/>
      <c r="V806" s="3"/>
      <c r="W806" s="3"/>
      <c r="X806" s="3"/>
      <c r="Y806" s="3"/>
      <c r="Z806" s="3"/>
      <c r="AA806" s="3"/>
      <c r="AB806" s="3"/>
      <c r="AC806" s="3"/>
    </row>
    <row r="807">
      <c r="K807" s="3"/>
      <c r="L807" s="3"/>
      <c r="M807" s="3"/>
      <c r="N807" s="3"/>
      <c r="O807" s="3"/>
      <c r="P807" s="3"/>
      <c r="Q807" s="3"/>
      <c r="R807" s="3"/>
      <c r="S807" s="3"/>
      <c r="T807" s="3"/>
      <c r="U807" s="3"/>
      <c r="V807" s="3"/>
      <c r="W807" s="3"/>
      <c r="X807" s="3"/>
      <c r="Y807" s="3"/>
      <c r="Z807" s="3"/>
      <c r="AA807" s="3"/>
      <c r="AB807" s="3"/>
      <c r="AC807" s="3"/>
    </row>
    <row r="808">
      <c r="K808" s="3"/>
      <c r="L808" s="3"/>
      <c r="M808" s="3"/>
      <c r="N808" s="3"/>
      <c r="O808" s="3"/>
      <c r="P808" s="3"/>
      <c r="Q808" s="3"/>
      <c r="R808" s="3"/>
      <c r="S808" s="3"/>
      <c r="T808" s="3"/>
      <c r="U808" s="3"/>
      <c r="V808" s="3"/>
      <c r="W808" s="3"/>
      <c r="X808" s="3"/>
      <c r="Y808" s="3"/>
      <c r="Z808" s="3"/>
      <c r="AA808" s="3"/>
      <c r="AB808" s="3"/>
      <c r="AC808" s="3"/>
    </row>
    <row r="809">
      <c r="K809" s="3"/>
      <c r="L809" s="3"/>
      <c r="M809" s="3"/>
      <c r="N809" s="3"/>
      <c r="O809" s="3"/>
      <c r="P809" s="3"/>
      <c r="Q809" s="3"/>
      <c r="R809" s="3"/>
      <c r="S809" s="3"/>
      <c r="T809" s="3"/>
      <c r="U809" s="3"/>
      <c r="V809" s="3"/>
      <c r="W809" s="3"/>
      <c r="X809" s="3"/>
      <c r="Y809" s="3"/>
      <c r="Z809" s="3"/>
      <c r="AA809" s="3"/>
      <c r="AB809" s="3"/>
      <c r="AC809" s="3"/>
    </row>
    <row r="810">
      <c r="K810" s="3"/>
      <c r="L810" s="3"/>
      <c r="M810" s="3"/>
      <c r="N810" s="3"/>
      <c r="O810" s="3"/>
      <c r="P810" s="3"/>
      <c r="Q810" s="3"/>
      <c r="R810" s="3"/>
      <c r="S810" s="3"/>
      <c r="T810" s="3"/>
      <c r="U810" s="3"/>
      <c r="V810" s="3"/>
      <c r="W810" s="3"/>
      <c r="X810" s="3"/>
      <c r="Y810" s="3"/>
      <c r="Z810" s="3"/>
      <c r="AA810" s="3"/>
      <c r="AB810" s="3"/>
      <c r="AC810" s="3"/>
    </row>
    <row r="811">
      <c r="K811" s="3"/>
      <c r="L811" s="3"/>
      <c r="M811" s="3"/>
      <c r="N811" s="3"/>
      <c r="O811" s="3"/>
      <c r="P811" s="3"/>
      <c r="Q811" s="3"/>
      <c r="R811" s="3"/>
      <c r="S811" s="3"/>
      <c r="T811" s="3"/>
      <c r="U811" s="3"/>
      <c r="V811" s="3"/>
      <c r="W811" s="3"/>
      <c r="X811" s="3"/>
      <c r="Y811" s="3"/>
      <c r="Z811" s="3"/>
      <c r="AA811" s="3"/>
      <c r="AB811" s="3"/>
      <c r="AC811" s="3"/>
    </row>
    <row r="812">
      <c r="K812" s="3"/>
      <c r="L812" s="3"/>
      <c r="M812" s="3"/>
      <c r="N812" s="3"/>
      <c r="O812" s="3"/>
      <c r="P812" s="3"/>
      <c r="Q812" s="3"/>
      <c r="R812" s="3"/>
      <c r="S812" s="3"/>
      <c r="T812" s="3"/>
      <c r="U812" s="3"/>
      <c r="V812" s="3"/>
      <c r="W812" s="3"/>
      <c r="X812" s="3"/>
      <c r="Y812" s="3"/>
      <c r="Z812" s="3"/>
      <c r="AA812" s="3"/>
      <c r="AB812" s="3"/>
      <c r="AC812" s="3"/>
    </row>
    <row r="813">
      <c r="K813" s="3"/>
      <c r="L813" s="3"/>
      <c r="M813" s="3"/>
      <c r="N813" s="3"/>
      <c r="O813" s="3"/>
      <c r="P813" s="3"/>
      <c r="Q813" s="3"/>
      <c r="R813" s="3"/>
      <c r="S813" s="3"/>
      <c r="T813" s="3"/>
      <c r="U813" s="3"/>
      <c r="V813" s="3"/>
      <c r="W813" s="3"/>
      <c r="X813" s="3"/>
      <c r="Y813" s="3"/>
      <c r="Z813" s="3"/>
      <c r="AA813" s="3"/>
      <c r="AB813" s="3"/>
      <c r="AC813" s="3"/>
    </row>
    <row r="814">
      <c r="K814" s="3"/>
      <c r="L814" s="3"/>
      <c r="M814" s="3"/>
      <c r="N814" s="3"/>
      <c r="O814" s="3"/>
      <c r="P814" s="3"/>
      <c r="Q814" s="3"/>
      <c r="R814" s="3"/>
      <c r="S814" s="3"/>
      <c r="T814" s="3"/>
      <c r="U814" s="3"/>
      <c r="V814" s="3"/>
      <c r="W814" s="3"/>
      <c r="X814" s="3"/>
      <c r="Y814" s="3"/>
      <c r="Z814" s="3"/>
      <c r="AA814" s="3"/>
      <c r="AB814" s="3"/>
      <c r="AC814" s="3"/>
    </row>
    <row r="815">
      <c r="K815" s="3"/>
      <c r="L815" s="3"/>
      <c r="M815" s="3"/>
      <c r="N815" s="3"/>
      <c r="O815" s="3"/>
      <c r="P815" s="3"/>
      <c r="Q815" s="3"/>
      <c r="R815" s="3"/>
      <c r="S815" s="3"/>
      <c r="T815" s="3"/>
      <c r="U815" s="3"/>
      <c r="V815" s="3"/>
      <c r="W815" s="3"/>
      <c r="X815" s="3"/>
      <c r="Y815" s="3"/>
      <c r="Z815" s="3"/>
      <c r="AA815" s="3"/>
      <c r="AB815" s="3"/>
      <c r="AC815" s="3"/>
    </row>
    <row r="816">
      <c r="K816" s="3"/>
      <c r="L816" s="3"/>
      <c r="M816" s="3"/>
      <c r="N816" s="3"/>
      <c r="O816" s="3"/>
      <c r="P816" s="3"/>
      <c r="Q816" s="3"/>
      <c r="R816" s="3"/>
      <c r="S816" s="3"/>
      <c r="T816" s="3"/>
      <c r="U816" s="3"/>
      <c r="V816" s="3"/>
      <c r="W816" s="3"/>
      <c r="X816" s="3"/>
      <c r="Y816" s="3"/>
      <c r="Z816" s="3"/>
      <c r="AA816" s="3"/>
      <c r="AB816" s="3"/>
      <c r="AC816" s="3"/>
    </row>
    <row r="817">
      <c r="K817" s="3"/>
      <c r="L817" s="3"/>
      <c r="M817" s="3"/>
      <c r="N817" s="3"/>
      <c r="O817" s="3"/>
      <c r="P817" s="3"/>
      <c r="Q817" s="3"/>
      <c r="R817" s="3"/>
      <c r="S817" s="3"/>
      <c r="T817" s="3"/>
      <c r="U817" s="3"/>
      <c r="V817" s="3"/>
      <c r="W817" s="3"/>
      <c r="X817" s="3"/>
      <c r="Y817" s="3"/>
      <c r="Z817" s="3"/>
      <c r="AA817" s="3"/>
      <c r="AB817" s="3"/>
      <c r="AC817" s="3"/>
    </row>
    <row r="818">
      <c r="K818" s="3"/>
      <c r="L818" s="3"/>
      <c r="M818" s="3"/>
      <c r="N818" s="3"/>
      <c r="O818" s="3"/>
      <c r="P818" s="3"/>
      <c r="Q818" s="3"/>
      <c r="R818" s="3"/>
      <c r="S818" s="3"/>
      <c r="T818" s="3"/>
      <c r="U818" s="3"/>
      <c r="V818" s="3"/>
      <c r="W818" s="3"/>
      <c r="X818" s="3"/>
      <c r="Y818" s="3"/>
      <c r="Z818" s="3"/>
      <c r="AA818" s="3"/>
      <c r="AB818" s="3"/>
      <c r="AC818" s="3"/>
    </row>
    <row r="819">
      <c r="K819" s="3"/>
      <c r="L819" s="3"/>
      <c r="M819" s="3"/>
      <c r="N819" s="3"/>
      <c r="O819" s="3"/>
      <c r="P819" s="3"/>
      <c r="Q819" s="3"/>
      <c r="R819" s="3"/>
      <c r="S819" s="3"/>
      <c r="T819" s="3"/>
      <c r="U819" s="3"/>
      <c r="V819" s="3"/>
      <c r="W819" s="3"/>
      <c r="X819" s="3"/>
      <c r="Y819" s="3"/>
      <c r="Z819" s="3"/>
      <c r="AA819" s="3"/>
      <c r="AB819" s="3"/>
      <c r="AC819" s="3"/>
    </row>
    <row r="820">
      <c r="K820" s="3"/>
      <c r="L820" s="3"/>
      <c r="M820" s="3"/>
      <c r="N820" s="3"/>
      <c r="O820" s="3"/>
      <c r="P820" s="3"/>
      <c r="Q820" s="3"/>
      <c r="R820" s="3"/>
      <c r="S820" s="3"/>
      <c r="T820" s="3"/>
      <c r="U820" s="3"/>
      <c r="V820" s="3"/>
      <c r="W820" s="3"/>
      <c r="X820" s="3"/>
      <c r="Y820" s="3"/>
      <c r="Z820" s="3"/>
      <c r="AA820" s="3"/>
      <c r="AB820" s="3"/>
      <c r="AC820" s="3"/>
    </row>
    <row r="821">
      <c r="K821" s="3"/>
      <c r="L821" s="3"/>
      <c r="M821" s="3"/>
      <c r="N821" s="3"/>
      <c r="O821" s="3"/>
      <c r="P821" s="3"/>
      <c r="Q821" s="3"/>
      <c r="R821" s="3"/>
      <c r="S821" s="3"/>
      <c r="T821" s="3"/>
      <c r="U821" s="3"/>
      <c r="V821" s="3"/>
      <c r="W821" s="3"/>
      <c r="X821" s="3"/>
      <c r="Y821" s="3"/>
      <c r="Z821" s="3"/>
      <c r="AA821" s="3"/>
      <c r="AB821" s="3"/>
      <c r="AC821" s="3"/>
    </row>
    <row r="822">
      <c r="K822" s="3"/>
      <c r="L822" s="3"/>
      <c r="M822" s="3"/>
      <c r="N822" s="3"/>
      <c r="O822" s="3"/>
      <c r="P822" s="3"/>
      <c r="Q822" s="3"/>
      <c r="R822" s="3"/>
      <c r="S822" s="3"/>
      <c r="T822" s="3"/>
      <c r="U822" s="3"/>
      <c r="V822" s="3"/>
      <c r="W822" s="3"/>
      <c r="X822" s="3"/>
      <c r="Y822" s="3"/>
      <c r="Z822" s="3"/>
      <c r="AA822" s="3"/>
      <c r="AB822" s="3"/>
      <c r="AC822" s="3"/>
    </row>
    <row r="823">
      <c r="K823" s="3"/>
      <c r="L823" s="3"/>
      <c r="M823" s="3"/>
      <c r="N823" s="3"/>
      <c r="O823" s="3"/>
      <c r="P823" s="3"/>
      <c r="Q823" s="3"/>
      <c r="R823" s="3"/>
      <c r="S823" s="3"/>
      <c r="T823" s="3"/>
      <c r="U823" s="3"/>
      <c r="V823" s="3"/>
      <c r="W823" s="3"/>
      <c r="X823" s="3"/>
      <c r="Y823" s="3"/>
      <c r="Z823" s="3"/>
      <c r="AA823" s="3"/>
      <c r="AB823" s="3"/>
      <c r="AC823" s="3"/>
    </row>
    <row r="824">
      <c r="K824" s="3"/>
      <c r="L824" s="3"/>
      <c r="M824" s="3"/>
      <c r="N824" s="3"/>
      <c r="O824" s="3"/>
      <c r="P824" s="3"/>
      <c r="Q824" s="3"/>
      <c r="R824" s="3"/>
      <c r="S824" s="3"/>
      <c r="T824" s="3"/>
      <c r="U824" s="3"/>
      <c r="V824" s="3"/>
      <c r="W824" s="3"/>
      <c r="X824" s="3"/>
      <c r="Y824" s="3"/>
      <c r="Z824" s="3"/>
      <c r="AA824" s="3"/>
      <c r="AB824" s="3"/>
      <c r="AC824" s="3"/>
    </row>
    <row r="825">
      <c r="K825" s="3"/>
      <c r="L825" s="3"/>
      <c r="M825" s="3"/>
      <c r="N825" s="3"/>
      <c r="O825" s="3"/>
      <c r="P825" s="3"/>
      <c r="Q825" s="3"/>
      <c r="R825" s="3"/>
      <c r="S825" s="3"/>
      <c r="T825" s="3"/>
      <c r="U825" s="3"/>
      <c r="V825" s="3"/>
      <c r="W825" s="3"/>
      <c r="X825" s="3"/>
      <c r="Y825" s="3"/>
      <c r="Z825" s="3"/>
      <c r="AA825" s="3"/>
      <c r="AB825" s="3"/>
      <c r="AC825" s="3"/>
    </row>
    <row r="826">
      <c r="K826" s="3"/>
      <c r="L826" s="3"/>
      <c r="M826" s="3"/>
      <c r="N826" s="3"/>
      <c r="O826" s="3"/>
      <c r="P826" s="3"/>
      <c r="Q826" s="3"/>
      <c r="R826" s="3"/>
      <c r="S826" s="3"/>
      <c r="T826" s="3"/>
      <c r="U826" s="3"/>
      <c r="V826" s="3"/>
      <c r="W826" s="3"/>
      <c r="X826" s="3"/>
      <c r="Y826" s="3"/>
      <c r="Z826" s="3"/>
      <c r="AA826" s="3"/>
      <c r="AB826" s="3"/>
      <c r="AC826" s="3"/>
    </row>
    <row r="827">
      <c r="K827" s="3"/>
      <c r="L827" s="3"/>
      <c r="M827" s="3"/>
      <c r="N827" s="3"/>
      <c r="O827" s="3"/>
      <c r="P827" s="3"/>
      <c r="Q827" s="3"/>
      <c r="R827" s="3"/>
      <c r="S827" s="3"/>
      <c r="T827" s="3"/>
      <c r="U827" s="3"/>
      <c r="V827" s="3"/>
      <c r="W827" s="3"/>
      <c r="X827" s="3"/>
      <c r="Y827" s="3"/>
      <c r="Z827" s="3"/>
      <c r="AA827" s="3"/>
      <c r="AB827" s="3"/>
      <c r="AC827" s="3"/>
    </row>
    <row r="828">
      <c r="K828" s="3"/>
      <c r="L828" s="3"/>
      <c r="M828" s="3"/>
      <c r="N828" s="3"/>
      <c r="O828" s="3"/>
      <c r="P828" s="3"/>
      <c r="Q828" s="3"/>
      <c r="R828" s="3"/>
      <c r="S828" s="3"/>
      <c r="T828" s="3"/>
      <c r="U828" s="3"/>
      <c r="V828" s="3"/>
      <c r="W828" s="3"/>
      <c r="X828" s="3"/>
      <c r="Y828" s="3"/>
      <c r="Z828" s="3"/>
      <c r="AA828" s="3"/>
      <c r="AB828" s="3"/>
      <c r="AC828" s="3"/>
    </row>
    <row r="829">
      <c r="K829" s="3"/>
      <c r="L829" s="3"/>
      <c r="M829" s="3"/>
      <c r="N829" s="3"/>
      <c r="O829" s="3"/>
      <c r="P829" s="3"/>
      <c r="Q829" s="3"/>
      <c r="R829" s="3"/>
      <c r="S829" s="3"/>
      <c r="T829" s="3"/>
      <c r="U829" s="3"/>
      <c r="V829" s="3"/>
      <c r="W829" s="3"/>
      <c r="X829" s="3"/>
      <c r="Y829" s="3"/>
      <c r="Z829" s="3"/>
      <c r="AA829" s="3"/>
      <c r="AB829" s="3"/>
      <c r="AC829" s="3"/>
    </row>
    <row r="830">
      <c r="K830" s="3"/>
      <c r="L830" s="3"/>
      <c r="M830" s="3"/>
      <c r="N830" s="3"/>
      <c r="O830" s="3"/>
      <c r="P830" s="3"/>
      <c r="Q830" s="3"/>
      <c r="R830" s="3"/>
      <c r="S830" s="3"/>
      <c r="T830" s="3"/>
      <c r="U830" s="3"/>
      <c r="V830" s="3"/>
      <c r="W830" s="3"/>
      <c r="X830" s="3"/>
      <c r="Y830" s="3"/>
      <c r="Z830" s="3"/>
      <c r="AA830" s="3"/>
      <c r="AB830" s="3"/>
      <c r="AC830" s="3"/>
    </row>
    <row r="831">
      <c r="K831" s="3"/>
      <c r="L831" s="3"/>
      <c r="M831" s="3"/>
      <c r="N831" s="3"/>
      <c r="O831" s="3"/>
      <c r="P831" s="3"/>
      <c r="Q831" s="3"/>
      <c r="R831" s="3"/>
      <c r="S831" s="3"/>
      <c r="T831" s="3"/>
      <c r="U831" s="3"/>
      <c r="V831" s="3"/>
      <c r="W831" s="3"/>
      <c r="X831" s="3"/>
      <c r="Y831" s="3"/>
      <c r="Z831" s="3"/>
      <c r="AA831" s="3"/>
      <c r="AB831" s="3"/>
      <c r="AC831" s="3"/>
    </row>
    <row r="832">
      <c r="K832" s="3"/>
      <c r="L832" s="3"/>
      <c r="M832" s="3"/>
      <c r="N832" s="3"/>
      <c r="O832" s="3"/>
      <c r="P832" s="3"/>
      <c r="Q832" s="3"/>
      <c r="R832" s="3"/>
      <c r="S832" s="3"/>
      <c r="T832" s="3"/>
      <c r="U832" s="3"/>
      <c r="V832" s="3"/>
      <c r="W832" s="3"/>
      <c r="X832" s="3"/>
      <c r="Y832" s="3"/>
      <c r="Z832" s="3"/>
      <c r="AA832" s="3"/>
      <c r="AB832" s="3"/>
      <c r="AC832" s="3"/>
    </row>
    <row r="833">
      <c r="K833" s="3"/>
      <c r="L833" s="3"/>
      <c r="M833" s="3"/>
      <c r="N833" s="3"/>
      <c r="O833" s="3"/>
      <c r="P833" s="3"/>
      <c r="Q833" s="3"/>
      <c r="R833" s="3"/>
      <c r="S833" s="3"/>
      <c r="T833" s="3"/>
      <c r="U833" s="3"/>
      <c r="V833" s="3"/>
      <c r="W833" s="3"/>
      <c r="X833" s="3"/>
      <c r="Y833" s="3"/>
      <c r="Z833" s="3"/>
      <c r="AA833" s="3"/>
      <c r="AB833" s="3"/>
      <c r="AC833" s="3"/>
    </row>
    <row r="834">
      <c r="K834" s="3"/>
      <c r="L834" s="3"/>
      <c r="M834" s="3"/>
      <c r="N834" s="3"/>
      <c r="O834" s="3"/>
      <c r="P834" s="3"/>
      <c r="Q834" s="3"/>
      <c r="R834" s="3"/>
      <c r="S834" s="3"/>
      <c r="T834" s="3"/>
      <c r="U834" s="3"/>
      <c r="V834" s="3"/>
      <c r="W834" s="3"/>
      <c r="X834" s="3"/>
      <c r="Y834" s="3"/>
      <c r="Z834" s="3"/>
      <c r="AA834" s="3"/>
      <c r="AB834" s="3"/>
      <c r="AC834" s="3"/>
    </row>
    <row r="835">
      <c r="K835" s="3"/>
      <c r="L835" s="3"/>
      <c r="M835" s="3"/>
      <c r="N835" s="3"/>
      <c r="O835" s="3"/>
      <c r="P835" s="3"/>
      <c r="Q835" s="3"/>
      <c r="R835" s="3"/>
      <c r="S835" s="3"/>
      <c r="T835" s="3"/>
      <c r="U835" s="3"/>
      <c r="V835" s="3"/>
      <c r="W835" s="3"/>
      <c r="X835" s="3"/>
      <c r="Y835" s="3"/>
      <c r="Z835" s="3"/>
      <c r="AA835" s="3"/>
      <c r="AB835" s="3"/>
      <c r="AC835" s="3"/>
    </row>
    <row r="836">
      <c r="K836" s="3"/>
      <c r="L836" s="3"/>
      <c r="M836" s="3"/>
      <c r="N836" s="3"/>
      <c r="O836" s="3"/>
      <c r="P836" s="3"/>
      <c r="Q836" s="3"/>
      <c r="R836" s="3"/>
      <c r="S836" s="3"/>
      <c r="T836" s="3"/>
      <c r="U836" s="3"/>
      <c r="V836" s="3"/>
      <c r="W836" s="3"/>
      <c r="X836" s="3"/>
      <c r="Y836" s="3"/>
      <c r="Z836" s="3"/>
      <c r="AA836" s="3"/>
      <c r="AB836" s="3"/>
      <c r="AC836" s="3"/>
    </row>
    <row r="837">
      <c r="K837" s="3"/>
      <c r="L837" s="3"/>
      <c r="M837" s="3"/>
      <c r="N837" s="3"/>
      <c r="O837" s="3"/>
      <c r="P837" s="3"/>
      <c r="Q837" s="3"/>
      <c r="R837" s="3"/>
      <c r="S837" s="3"/>
      <c r="T837" s="3"/>
      <c r="U837" s="3"/>
      <c r="V837" s="3"/>
      <c r="W837" s="3"/>
      <c r="X837" s="3"/>
      <c r="Y837" s="3"/>
      <c r="Z837" s="3"/>
      <c r="AA837" s="3"/>
      <c r="AB837" s="3"/>
      <c r="AC837" s="3"/>
    </row>
    <row r="838">
      <c r="K838" s="3"/>
      <c r="L838" s="3"/>
      <c r="M838" s="3"/>
      <c r="N838" s="3"/>
      <c r="O838" s="3"/>
      <c r="P838" s="3"/>
      <c r="Q838" s="3"/>
      <c r="R838" s="3"/>
      <c r="S838" s="3"/>
      <c r="T838" s="3"/>
      <c r="U838" s="3"/>
      <c r="V838" s="3"/>
      <c r="W838" s="3"/>
      <c r="X838" s="3"/>
      <c r="Y838" s="3"/>
      <c r="Z838" s="3"/>
      <c r="AA838" s="3"/>
      <c r="AB838" s="3"/>
      <c r="AC838" s="3"/>
    </row>
    <row r="839">
      <c r="K839" s="3"/>
      <c r="L839" s="3"/>
      <c r="M839" s="3"/>
      <c r="N839" s="3"/>
      <c r="O839" s="3"/>
      <c r="P839" s="3"/>
      <c r="Q839" s="3"/>
      <c r="R839" s="3"/>
      <c r="S839" s="3"/>
      <c r="T839" s="3"/>
      <c r="U839" s="3"/>
      <c r="V839" s="3"/>
      <c r="W839" s="3"/>
      <c r="X839" s="3"/>
      <c r="Y839" s="3"/>
      <c r="Z839" s="3"/>
      <c r="AA839" s="3"/>
      <c r="AB839" s="3"/>
      <c r="AC839" s="3"/>
    </row>
    <row r="840">
      <c r="K840" s="3"/>
      <c r="L840" s="3"/>
      <c r="M840" s="3"/>
      <c r="N840" s="3"/>
      <c r="O840" s="3"/>
      <c r="P840" s="3"/>
      <c r="Q840" s="3"/>
      <c r="R840" s="3"/>
      <c r="S840" s="3"/>
      <c r="T840" s="3"/>
      <c r="U840" s="3"/>
      <c r="V840" s="3"/>
      <c r="W840" s="3"/>
      <c r="X840" s="3"/>
      <c r="Y840" s="3"/>
      <c r="Z840" s="3"/>
      <c r="AA840" s="3"/>
      <c r="AB840" s="3"/>
      <c r="AC840" s="3"/>
    </row>
    <row r="841">
      <c r="K841" s="3"/>
      <c r="L841" s="3"/>
      <c r="M841" s="3"/>
      <c r="N841" s="3"/>
      <c r="O841" s="3"/>
      <c r="P841" s="3"/>
      <c r="Q841" s="3"/>
      <c r="R841" s="3"/>
      <c r="S841" s="3"/>
      <c r="T841" s="3"/>
      <c r="U841" s="3"/>
      <c r="V841" s="3"/>
      <c r="W841" s="3"/>
      <c r="X841" s="3"/>
      <c r="Y841" s="3"/>
      <c r="Z841" s="3"/>
      <c r="AA841" s="3"/>
      <c r="AB841" s="3"/>
      <c r="AC841" s="3"/>
    </row>
    <row r="842">
      <c r="K842" s="3"/>
      <c r="L842" s="3"/>
      <c r="M842" s="3"/>
      <c r="N842" s="3"/>
      <c r="O842" s="3"/>
      <c r="P842" s="3"/>
      <c r="Q842" s="3"/>
      <c r="R842" s="3"/>
      <c r="S842" s="3"/>
      <c r="T842" s="3"/>
      <c r="U842" s="3"/>
      <c r="V842" s="3"/>
      <c r="W842" s="3"/>
      <c r="X842" s="3"/>
      <c r="Y842" s="3"/>
      <c r="Z842" s="3"/>
      <c r="AA842" s="3"/>
      <c r="AB842" s="3"/>
      <c r="AC842" s="3"/>
    </row>
    <row r="843">
      <c r="K843" s="3"/>
      <c r="L843" s="3"/>
      <c r="M843" s="3"/>
      <c r="N843" s="3"/>
      <c r="O843" s="3"/>
      <c r="P843" s="3"/>
      <c r="Q843" s="3"/>
      <c r="R843" s="3"/>
      <c r="S843" s="3"/>
      <c r="T843" s="3"/>
      <c r="U843" s="3"/>
      <c r="V843" s="3"/>
      <c r="W843" s="3"/>
      <c r="X843" s="3"/>
      <c r="Y843" s="3"/>
      <c r="Z843" s="3"/>
      <c r="AA843" s="3"/>
      <c r="AB843" s="3"/>
      <c r="AC843" s="3"/>
    </row>
    <row r="844">
      <c r="K844" s="3"/>
      <c r="L844" s="3"/>
      <c r="M844" s="3"/>
      <c r="N844" s="3"/>
      <c r="O844" s="3"/>
      <c r="P844" s="3"/>
      <c r="Q844" s="3"/>
      <c r="R844" s="3"/>
      <c r="S844" s="3"/>
      <c r="T844" s="3"/>
      <c r="U844" s="3"/>
      <c r="V844" s="3"/>
      <c r="W844" s="3"/>
      <c r="X844" s="3"/>
      <c r="Y844" s="3"/>
      <c r="Z844" s="3"/>
      <c r="AA844" s="3"/>
      <c r="AB844" s="3"/>
      <c r="AC844" s="3"/>
    </row>
    <row r="845">
      <c r="K845" s="3"/>
      <c r="L845" s="3"/>
      <c r="M845" s="3"/>
      <c r="N845" s="3"/>
      <c r="O845" s="3"/>
      <c r="P845" s="3"/>
      <c r="Q845" s="3"/>
      <c r="R845" s="3"/>
      <c r="S845" s="3"/>
      <c r="T845" s="3"/>
      <c r="U845" s="3"/>
      <c r="V845" s="3"/>
      <c r="W845" s="3"/>
      <c r="X845" s="3"/>
      <c r="Y845" s="3"/>
      <c r="Z845" s="3"/>
      <c r="AA845" s="3"/>
      <c r="AB845" s="3"/>
      <c r="AC845" s="3"/>
    </row>
    <row r="846">
      <c r="K846" s="3"/>
      <c r="L846" s="3"/>
      <c r="M846" s="3"/>
      <c r="N846" s="3"/>
      <c r="O846" s="3"/>
      <c r="P846" s="3"/>
      <c r="Q846" s="3"/>
      <c r="R846" s="3"/>
      <c r="S846" s="3"/>
      <c r="T846" s="3"/>
      <c r="U846" s="3"/>
      <c r="V846" s="3"/>
      <c r="W846" s="3"/>
      <c r="X846" s="3"/>
      <c r="Y846" s="3"/>
      <c r="Z846" s="3"/>
      <c r="AA846" s="3"/>
      <c r="AB846" s="3"/>
      <c r="AC846" s="3"/>
    </row>
    <row r="847">
      <c r="K847" s="3"/>
      <c r="L847" s="3"/>
      <c r="M847" s="3"/>
      <c r="N847" s="3"/>
      <c r="O847" s="3"/>
      <c r="P847" s="3"/>
      <c r="Q847" s="3"/>
      <c r="R847" s="3"/>
      <c r="S847" s="3"/>
      <c r="T847" s="3"/>
      <c r="U847" s="3"/>
      <c r="V847" s="3"/>
      <c r="W847" s="3"/>
      <c r="X847" s="3"/>
      <c r="Y847" s="3"/>
      <c r="Z847" s="3"/>
      <c r="AA847" s="3"/>
      <c r="AB847" s="3"/>
      <c r="AC847" s="3"/>
    </row>
    <row r="848">
      <c r="K848" s="3"/>
      <c r="L848" s="3"/>
      <c r="M848" s="3"/>
      <c r="N848" s="3"/>
      <c r="O848" s="3"/>
      <c r="P848" s="3"/>
      <c r="Q848" s="3"/>
      <c r="R848" s="3"/>
      <c r="S848" s="3"/>
      <c r="T848" s="3"/>
      <c r="U848" s="3"/>
      <c r="V848" s="3"/>
      <c r="W848" s="3"/>
      <c r="X848" s="3"/>
      <c r="Y848" s="3"/>
      <c r="Z848" s="3"/>
      <c r="AA848" s="3"/>
      <c r="AB848" s="3"/>
      <c r="AC848" s="3"/>
    </row>
    <row r="849">
      <c r="K849" s="3"/>
      <c r="L849" s="3"/>
      <c r="M849" s="3"/>
      <c r="N849" s="3"/>
      <c r="O849" s="3"/>
      <c r="P849" s="3"/>
      <c r="Q849" s="3"/>
      <c r="R849" s="3"/>
      <c r="S849" s="3"/>
      <c r="T849" s="3"/>
      <c r="U849" s="3"/>
      <c r="V849" s="3"/>
      <c r="W849" s="3"/>
      <c r="X849" s="3"/>
      <c r="Y849" s="3"/>
      <c r="Z849" s="3"/>
      <c r="AA849" s="3"/>
      <c r="AB849" s="3"/>
      <c r="AC849" s="3"/>
    </row>
    <row r="850">
      <c r="K850" s="3"/>
      <c r="L850" s="3"/>
      <c r="M850" s="3"/>
      <c r="N850" s="3"/>
      <c r="O850" s="3"/>
      <c r="P850" s="3"/>
      <c r="Q850" s="3"/>
      <c r="R850" s="3"/>
      <c r="S850" s="3"/>
      <c r="T850" s="3"/>
      <c r="U850" s="3"/>
      <c r="V850" s="3"/>
      <c r="W850" s="3"/>
      <c r="X850" s="3"/>
      <c r="Y850" s="3"/>
      <c r="Z850" s="3"/>
      <c r="AA850" s="3"/>
      <c r="AB850" s="3"/>
      <c r="AC850" s="3"/>
    </row>
    <row r="851">
      <c r="K851" s="3"/>
      <c r="L851" s="3"/>
      <c r="M851" s="3"/>
      <c r="N851" s="3"/>
      <c r="O851" s="3"/>
      <c r="P851" s="3"/>
      <c r="Q851" s="3"/>
      <c r="R851" s="3"/>
      <c r="S851" s="3"/>
      <c r="T851" s="3"/>
      <c r="U851" s="3"/>
      <c r="V851" s="3"/>
      <c r="W851" s="3"/>
      <c r="X851" s="3"/>
      <c r="Y851" s="3"/>
      <c r="Z851" s="3"/>
      <c r="AA851" s="3"/>
      <c r="AB851" s="3"/>
      <c r="AC851" s="3"/>
    </row>
    <row r="852">
      <c r="K852" s="3"/>
      <c r="L852" s="3"/>
      <c r="M852" s="3"/>
      <c r="N852" s="3"/>
      <c r="O852" s="3"/>
      <c r="P852" s="3"/>
      <c r="Q852" s="3"/>
      <c r="R852" s="3"/>
      <c r="S852" s="3"/>
      <c r="T852" s="3"/>
      <c r="U852" s="3"/>
      <c r="V852" s="3"/>
      <c r="W852" s="3"/>
      <c r="X852" s="3"/>
      <c r="Y852" s="3"/>
      <c r="Z852" s="3"/>
      <c r="AA852" s="3"/>
      <c r="AB852" s="3"/>
      <c r="AC852" s="3"/>
    </row>
    <row r="853">
      <c r="K853" s="3"/>
      <c r="L853" s="3"/>
      <c r="M853" s="3"/>
      <c r="N853" s="3"/>
      <c r="O853" s="3"/>
      <c r="P853" s="3"/>
      <c r="Q853" s="3"/>
      <c r="R853" s="3"/>
      <c r="S853" s="3"/>
      <c r="T853" s="3"/>
      <c r="U853" s="3"/>
      <c r="V853" s="3"/>
      <c r="W853" s="3"/>
      <c r="X853" s="3"/>
      <c r="Y853" s="3"/>
      <c r="Z853" s="3"/>
      <c r="AA853" s="3"/>
      <c r="AB853" s="3"/>
      <c r="AC853" s="3"/>
    </row>
    <row r="854">
      <c r="K854" s="3"/>
      <c r="L854" s="3"/>
      <c r="M854" s="3"/>
      <c r="N854" s="3"/>
      <c r="O854" s="3"/>
      <c r="P854" s="3"/>
      <c r="Q854" s="3"/>
      <c r="R854" s="3"/>
      <c r="S854" s="3"/>
      <c r="T854" s="3"/>
      <c r="U854" s="3"/>
      <c r="V854" s="3"/>
      <c r="W854" s="3"/>
      <c r="X854" s="3"/>
      <c r="Y854" s="3"/>
      <c r="Z854" s="3"/>
      <c r="AA854" s="3"/>
      <c r="AB854" s="3"/>
      <c r="AC854" s="3"/>
    </row>
    <row r="855">
      <c r="K855" s="3"/>
      <c r="L855" s="3"/>
      <c r="M855" s="3"/>
      <c r="N855" s="3"/>
      <c r="O855" s="3"/>
      <c r="P855" s="3"/>
      <c r="Q855" s="3"/>
      <c r="R855" s="3"/>
      <c r="S855" s="3"/>
      <c r="T855" s="3"/>
      <c r="U855" s="3"/>
      <c r="V855" s="3"/>
      <c r="W855" s="3"/>
      <c r="X855" s="3"/>
      <c r="Y855" s="3"/>
      <c r="Z855" s="3"/>
      <c r="AA855" s="3"/>
      <c r="AB855" s="3"/>
      <c r="AC855" s="3"/>
    </row>
    <row r="856">
      <c r="K856" s="3"/>
      <c r="L856" s="3"/>
      <c r="M856" s="3"/>
      <c r="N856" s="3"/>
      <c r="O856" s="3"/>
      <c r="P856" s="3"/>
      <c r="Q856" s="3"/>
      <c r="R856" s="3"/>
      <c r="S856" s="3"/>
      <c r="T856" s="3"/>
      <c r="U856" s="3"/>
      <c r="V856" s="3"/>
      <c r="W856" s="3"/>
      <c r="X856" s="3"/>
      <c r="Y856" s="3"/>
      <c r="Z856" s="3"/>
      <c r="AA856" s="3"/>
      <c r="AB856" s="3"/>
      <c r="AC856" s="3"/>
    </row>
    <row r="857">
      <c r="K857" s="3"/>
      <c r="L857" s="3"/>
      <c r="M857" s="3"/>
      <c r="N857" s="3"/>
      <c r="O857" s="3"/>
      <c r="P857" s="3"/>
      <c r="Q857" s="3"/>
      <c r="R857" s="3"/>
      <c r="S857" s="3"/>
      <c r="T857" s="3"/>
      <c r="U857" s="3"/>
      <c r="V857" s="3"/>
      <c r="W857" s="3"/>
      <c r="X857" s="3"/>
      <c r="Y857" s="3"/>
      <c r="Z857" s="3"/>
      <c r="AA857" s="3"/>
      <c r="AB857" s="3"/>
      <c r="AC857" s="3"/>
    </row>
    <row r="858">
      <c r="K858" s="3"/>
      <c r="L858" s="3"/>
      <c r="M858" s="3"/>
      <c r="N858" s="3"/>
      <c r="O858" s="3"/>
      <c r="P858" s="3"/>
      <c r="Q858" s="3"/>
      <c r="R858" s="3"/>
      <c r="S858" s="3"/>
      <c r="T858" s="3"/>
      <c r="U858" s="3"/>
      <c r="V858" s="3"/>
      <c r="W858" s="3"/>
      <c r="X858" s="3"/>
      <c r="Y858" s="3"/>
      <c r="Z858" s="3"/>
      <c r="AA858" s="3"/>
      <c r="AB858" s="3"/>
      <c r="AC858" s="3"/>
    </row>
    <row r="859">
      <c r="K859" s="3"/>
      <c r="L859" s="3"/>
      <c r="M859" s="3"/>
      <c r="N859" s="3"/>
      <c r="O859" s="3"/>
      <c r="P859" s="3"/>
      <c r="Q859" s="3"/>
      <c r="R859" s="3"/>
      <c r="S859" s="3"/>
      <c r="T859" s="3"/>
      <c r="U859" s="3"/>
      <c r="V859" s="3"/>
      <c r="W859" s="3"/>
      <c r="X859" s="3"/>
      <c r="Y859" s="3"/>
      <c r="Z859" s="3"/>
      <c r="AA859" s="3"/>
      <c r="AB859" s="3"/>
      <c r="AC859" s="3"/>
    </row>
    <row r="860">
      <c r="K860" s="3"/>
      <c r="L860" s="3"/>
      <c r="M860" s="3"/>
      <c r="N860" s="3"/>
      <c r="O860" s="3"/>
      <c r="P860" s="3"/>
      <c r="Q860" s="3"/>
      <c r="R860" s="3"/>
      <c r="S860" s="3"/>
      <c r="T860" s="3"/>
      <c r="U860" s="3"/>
      <c r="V860" s="3"/>
      <c r="W860" s="3"/>
      <c r="X860" s="3"/>
      <c r="Y860" s="3"/>
      <c r="Z860" s="3"/>
      <c r="AA860" s="3"/>
      <c r="AB860" s="3"/>
      <c r="AC860" s="3"/>
    </row>
    <row r="861">
      <c r="K861" s="3"/>
      <c r="L861" s="3"/>
      <c r="M861" s="3"/>
      <c r="N861" s="3"/>
      <c r="O861" s="3"/>
      <c r="P861" s="3"/>
      <c r="Q861" s="3"/>
      <c r="R861" s="3"/>
      <c r="S861" s="3"/>
      <c r="T861" s="3"/>
      <c r="U861" s="3"/>
      <c r="V861" s="3"/>
      <c r="W861" s="3"/>
      <c r="X861" s="3"/>
      <c r="Y861" s="3"/>
      <c r="Z861" s="3"/>
      <c r="AA861" s="3"/>
      <c r="AB861" s="3"/>
      <c r="AC861" s="3"/>
    </row>
    <row r="862">
      <c r="K862" s="3"/>
      <c r="L862" s="3"/>
      <c r="M862" s="3"/>
      <c r="N862" s="3"/>
      <c r="O862" s="3"/>
      <c r="P862" s="3"/>
      <c r="Q862" s="3"/>
      <c r="R862" s="3"/>
      <c r="S862" s="3"/>
      <c r="T862" s="3"/>
      <c r="U862" s="3"/>
      <c r="V862" s="3"/>
      <c r="W862" s="3"/>
      <c r="X862" s="3"/>
      <c r="Y862" s="3"/>
      <c r="Z862" s="3"/>
      <c r="AA862" s="3"/>
      <c r="AB862" s="3"/>
      <c r="AC862" s="3"/>
    </row>
    <row r="863">
      <c r="K863" s="3"/>
      <c r="L863" s="3"/>
      <c r="M863" s="3"/>
      <c r="N863" s="3"/>
      <c r="O863" s="3"/>
      <c r="P863" s="3"/>
      <c r="Q863" s="3"/>
      <c r="R863" s="3"/>
      <c r="S863" s="3"/>
      <c r="T863" s="3"/>
      <c r="U863" s="3"/>
      <c r="V863" s="3"/>
      <c r="W863" s="3"/>
      <c r="X863" s="3"/>
      <c r="Y863" s="3"/>
      <c r="Z863" s="3"/>
      <c r="AA863" s="3"/>
      <c r="AB863" s="3"/>
      <c r="AC863" s="3"/>
    </row>
    <row r="864">
      <c r="K864" s="3"/>
      <c r="L864" s="3"/>
      <c r="M864" s="3"/>
      <c r="N864" s="3"/>
      <c r="O864" s="3"/>
      <c r="P864" s="3"/>
      <c r="Q864" s="3"/>
      <c r="R864" s="3"/>
      <c r="S864" s="3"/>
      <c r="T864" s="3"/>
      <c r="U864" s="3"/>
      <c r="V864" s="3"/>
      <c r="W864" s="3"/>
      <c r="X864" s="3"/>
      <c r="Y864" s="3"/>
      <c r="Z864" s="3"/>
      <c r="AA864" s="3"/>
      <c r="AB864" s="3"/>
      <c r="AC864" s="3"/>
    </row>
    <row r="865">
      <c r="K865" s="3"/>
      <c r="L865" s="3"/>
      <c r="M865" s="3"/>
      <c r="N865" s="3"/>
      <c r="O865" s="3"/>
      <c r="P865" s="3"/>
      <c r="Q865" s="3"/>
      <c r="R865" s="3"/>
      <c r="S865" s="3"/>
      <c r="T865" s="3"/>
      <c r="U865" s="3"/>
      <c r="V865" s="3"/>
      <c r="W865" s="3"/>
      <c r="X865" s="3"/>
      <c r="Y865" s="3"/>
      <c r="Z865" s="3"/>
      <c r="AA865" s="3"/>
      <c r="AB865" s="3"/>
      <c r="AC865" s="3"/>
    </row>
    <row r="866">
      <c r="K866" s="3"/>
      <c r="L866" s="3"/>
      <c r="M866" s="3"/>
      <c r="N866" s="3"/>
      <c r="O866" s="3"/>
      <c r="P866" s="3"/>
      <c r="Q866" s="3"/>
      <c r="R866" s="3"/>
      <c r="S866" s="3"/>
      <c r="T866" s="3"/>
      <c r="U866" s="3"/>
      <c r="V866" s="3"/>
      <c r="W866" s="3"/>
      <c r="X866" s="3"/>
      <c r="Y866" s="3"/>
      <c r="Z866" s="3"/>
      <c r="AA866" s="3"/>
      <c r="AB866" s="3"/>
      <c r="AC866" s="3"/>
    </row>
    <row r="867">
      <c r="K867" s="3"/>
      <c r="L867" s="3"/>
      <c r="M867" s="3"/>
      <c r="N867" s="3"/>
      <c r="O867" s="3"/>
      <c r="P867" s="3"/>
      <c r="Q867" s="3"/>
      <c r="R867" s="3"/>
      <c r="S867" s="3"/>
      <c r="T867" s="3"/>
      <c r="U867" s="3"/>
      <c r="V867" s="3"/>
      <c r="W867" s="3"/>
      <c r="X867" s="3"/>
      <c r="Y867" s="3"/>
      <c r="Z867" s="3"/>
      <c r="AA867" s="3"/>
      <c r="AB867" s="3"/>
      <c r="AC867" s="3"/>
    </row>
    <row r="868">
      <c r="K868" s="3"/>
      <c r="L868" s="3"/>
      <c r="M868" s="3"/>
      <c r="N868" s="3"/>
      <c r="O868" s="3"/>
      <c r="P868" s="3"/>
      <c r="Q868" s="3"/>
      <c r="R868" s="3"/>
      <c r="S868" s="3"/>
      <c r="T868" s="3"/>
      <c r="U868" s="3"/>
      <c r="V868" s="3"/>
      <c r="W868" s="3"/>
      <c r="X868" s="3"/>
      <c r="Y868" s="3"/>
      <c r="Z868" s="3"/>
      <c r="AA868" s="3"/>
      <c r="AB868" s="3"/>
      <c r="AC868" s="3"/>
    </row>
    <row r="869">
      <c r="K869" s="3"/>
      <c r="L869" s="3"/>
      <c r="M869" s="3"/>
      <c r="N869" s="3"/>
      <c r="O869" s="3"/>
      <c r="P869" s="3"/>
      <c r="Q869" s="3"/>
      <c r="R869" s="3"/>
      <c r="S869" s="3"/>
      <c r="T869" s="3"/>
      <c r="U869" s="3"/>
      <c r="V869" s="3"/>
      <c r="W869" s="3"/>
      <c r="X869" s="3"/>
      <c r="Y869" s="3"/>
      <c r="Z869" s="3"/>
      <c r="AA869" s="3"/>
      <c r="AB869" s="3"/>
      <c r="AC869" s="3"/>
    </row>
    <row r="870">
      <c r="K870" s="3"/>
      <c r="L870" s="3"/>
      <c r="M870" s="3"/>
      <c r="N870" s="3"/>
      <c r="O870" s="3"/>
      <c r="P870" s="3"/>
      <c r="Q870" s="3"/>
      <c r="R870" s="3"/>
      <c r="S870" s="3"/>
      <c r="T870" s="3"/>
      <c r="U870" s="3"/>
      <c r="V870" s="3"/>
      <c r="W870" s="3"/>
      <c r="X870" s="3"/>
      <c r="Y870" s="3"/>
      <c r="Z870" s="3"/>
      <c r="AA870" s="3"/>
      <c r="AB870" s="3"/>
      <c r="AC870" s="3"/>
    </row>
    <row r="871">
      <c r="K871" s="3"/>
      <c r="L871" s="3"/>
      <c r="M871" s="3"/>
      <c r="N871" s="3"/>
      <c r="O871" s="3"/>
      <c r="P871" s="3"/>
      <c r="Q871" s="3"/>
      <c r="R871" s="3"/>
      <c r="S871" s="3"/>
      <c r="T871" s="3"/>
      <c r="U871" s="3"/>
      <c r="V871" s="3"/>
      <c r="W871" s="3"/>
      <c r="X871" s="3"/>
      <c r="Y871" s="3"/>
      <c r="Z871" s="3"/>
      <c r="AA871" s="3"/>
      <c r="AB871" s="3"/>
      <c r="AC871" s="3"/>
    </row>
    <row r="872">
      <c r="K872" s="3"/>
      <c r="L872" s="3"/>
      <c r="M872" s="3"/>
      <c r="N872" s="3"/>
      <c r="O872" s="3"/>
      <c r="P872" s="3"/>
      <c r="Q872" s="3"/>
      <c r="R872" s="3"/>
      <c r="S872" s="3"/>
      <c r="T872" s="3"/>
      <c r="U872" s="3"/>
      <c r="V872" s="3"/>
      <c r="W872" s="3"/>
      <c r="X872" s="3"/>
      <c r="Y872" s="3"/>
      <c r="Z872" s="3"/>
      <c r="AA872" s="3"/>
      <c r="AB872" s="3"/>
      <c r="AC872" s="3"/>
    </row>
    <row r="873">
      <c r="K873" s="3"/>
      <c r="L873" s="3"/>
      <c r="M873" s="3"/>
      <c r="N873" s="3"/>
      <c r="O873" s="3"/>
      <c r="P873" s="3"/>
      <c r="Q873" s="3"/>
      <c r="R873" s="3"/>
      <c r="S873" s="3"/>
      <c r="T873" s="3"/>
      <c r="U873" s="3"/>
      <c r="V873" s="3"/>
      <c r="W873" s="3"/>
      <c r="X873" s="3"/>
      <c r="Y873" s="3"/>
      <c r="Z873" s="3"/>
      <c r="AA873" s="3"/>
      <c r="AB873" s="3"/>
      <c r="AC873" s="3"/>
    </row>
    <row r="874">
      <c r="K874" s="3"/>
      <c r="L874" s="3"/>
      <c r="M874" s="3"/>
      <c r="N874" s="3"/>
      <c r="O874" s="3"/>
      <c r="P874" s="3"/>
      <c r="Q874" s="3"/>
      <c r="R874" s="3"/>
      <c r="S874" s="3"/>
      <c r="T874" s="3"/>
      <c r="U874" s="3"/>
      <c r="V874" s="3"/>
      <c r="W874" s="3"/>
      <c r="X874" s="3"/>
      <c r="Y874" s="3"/>
      <c r="Z874" s="3"/>
      <c r="AA874" s="3"/>
      <c r="AB874" s="3"/>
      <c r="AC874" s="3"/>
    </row>
    <row r="875">
      <c r="K875" s="3"/>
      <c r="L875" s="3"/>
      <c r="M875" s="3"/>
      <c r="N875" s="3"/>
      <c r="O875" s="3"/>
      <c r="P875" s="3"/>
      <c r="Q875" s="3"/>
      <c r="R875" s="3"/>
      <c r="S875" s="3"/>
      <c r="T875" s="3"/>
      <c r="U875" s="3"/>
      <c r="V875" s="3"/>
      <c r="W875" s="3"/>
      <c r="X875" s="3"/>
      <c r="Y875" s="3"/>
      <c r="Z875" s="3"/>
      <c r="AA875" s="3"/>
      <c r="AB875" s="3"/>
      <c r="AC875" s="3"/>
    </row>
    <row r="876">
      <c r="K876" s="3"/>
      <c r="L876" s="3"/>
      <c r="M876" s="3"/>
      <c r="N876" s="3"/>
      <c r="O876" s="3"/>
      <c r="P876" s="3"/>
      <c r="Q876" s="3"/>
      <c r="R876" s="3"/>
      <c r="S876" s="3"/>
      <c r="T876" s="3"/>
      <c r="U876" s="3"/>
      <c r="V876" s="3"/>
      <c r="W876" s="3"/>
      <c r="X876" s="3"/>
      <c r="Y876" s="3"/>
      <c r="Z876" s="3"/>
      <c r="AA876" s="3"/>
      <c r="AB876" s="3"/>
      <c r="AC876" s="3"/>
    </row>
    <row r="877">
      <c r="K877" s="3"/>
      <c r="L877" s="3"/>
      <c r="M877" s="3"/>
      <c r="N877" s="3"/>
      <c r="O877" s="3"/>
      <c r="P877" s="3"/>
      <c r="Q877" s="3"/>
      <c r="R877" s="3"/>
      <c r="S877" s="3"/>
      <c r="T877" s="3"/>
      <c r="U877" s="3"/>
      <c r="V877" s="3"/>
      <c r="W877" s="3"/>
      <c r="X877" s="3"/>
      <c r="Y877" s="3"/>
      <c r="Z877" s="3"/>
      <c r="AA877" s="3"/>
      <c r="AB877" s="3"/>
      <c r="AC877" s="3"/>
    </row>
    <row r="878">
      <c r="K878" s="3"/>
      <c r="L878" s="3"/>
      <c r="M878" s="3"/>
      <c r="N878" s="3"/>
      <c r="O878" s="3"/>
      <c r="P878" s="3"/>
      <c r="Q878" s="3"/>
      <c r="R878" s="3"/>
      <c r="S878" s="3"/>
      <c r="T878" s="3"/>
      <c r="U878" s="3"/>
      <c r="V878" s="3"/>
      <c r="W878" s="3"/>
      <c r="X878" s="3"/>
      <c r="Y878" s="3"/>
      <c r="Z878" s="3"/>
      <c r="AA878" s="3"/>
      <c r="AB878" s="3"/>
      <c r="AC878" s="3"/>
    </row>
    <row r="879">
      <c r="K879" s="3"/>
      <c r="L879" s="3"/>
      <c r="M879" s="3"/>
      <c r="N879" s="3"/>
      <c r="O879" s="3"/>
      <c r="P879" s="3"/>
      <c r="Q879" s="3"/>
      <c r="R879" s="3"/>
      <c r="S879" s="3"/>
      <c r="T879" s="3"/>
      <c r="U879" s="3"/>
      <c r="V879" s="3"/>
      <c r="W879" s="3"/>
      <c r="X879" s="3"/>
      <c r="Y879" s="3"/>
      <c r="Z879" s="3"/>
      <c r="AA879" s="3"/>
      <c r="AB879" s="3"/>
      <c r="AC879" s="3"/>
    </row>
    <row r="880">
      <c r="K880" s="3"/>
      <c r="L880" s="3"/>
      <c r="M880" s="3"/>
      <c r="N880" s="3"/>
      <c r="O880" s="3"/>
      <c r="P880" s="3"/>
      <c r="Q880" s="3"/>
      <c r="R880" s="3"/>
      <c r="S880" s="3"/>
      <c r="T880" s="3"/>
      <c r="U880" s="3"/>
      <c r="V880" s="3"/>
      <c r="W880" s="3"/>
      <c r="X880" s="3"/>
      <c r="Y880" s="3"/>
      <c r="Z880" s="3"/>
      <c r="AA880" s="3"/>
      <c r="AB880" s="3"/>
      <c r="AC880" s="3"/>
    </row>
    <row r="881">
      <c r="K881" s="3"/>
      <c r="L881" s="3"/>
      <c r="M881" s="3"/>
      <c r="N881" s="3"/>
      <c r="O881" s="3"/>
      <c r="P881" s="3"/>
      <c r="Q881" s="3"/>
      <c r="R881" s="3"/>
      <c r="S881" s="3"/>
      <c r="T881" s="3"/>
      <c r="U881" s="3"/>
      <c r="V881" s="3"/>
      <c r="W881" s="3"/>
      <c r="X881" s="3"/>
      <c r="Y881" s="3"/>
      <c r="Z881" s="3"/>
      <c r="AA881" s="3"/>
      <c r="AB881" s="3"/>
      <c r="AC881" s="3"/>
    </row>
    <row r="882">
      <c r="K882" s="3"/>
      <c r="L882" s="3"/>
      <c r="M882" s="3"/>
      <c r="N882" s="3"/>
      <c r="O882" s="3"/>
      <c r="P882" s="3"/>
      <c r="Q882" s="3"/>
      <c r="R882" s="3"/>
      <c r="S882" s="3"/>
      <c r="T882" s="3"/>
      <c r="U882" s="3"/>
      <c r="V882" s="3"/>
      <c r="W882" s="3"/>
      <c r="X882" s="3"/>
      <c r="Y882" s="3"/>
      <c r="Z882" s="3"/>
      <c r="AA882" s="3"/>
      <c r="AB882" s="3"/>
      <c r="AC882" s="3"/>
    </row>
    <row r="883">
      <c r="K883" s="3"/>
      <c r="L883" s="3"/>
      <c r="M883" s="3"/>
      <c r="N883" s="3"/>
      <c r="O883" s="3"/>
      <c r="P883" s="3"/>
      <c r="Q883" s="3"/>
      <c r="R883" s="3"/>
      <c r="S883" s="3"/>
      <c r="T883" s="3"/>
      <c r="U883" s="3"/>
      <c r="V883" s="3"/>
      <c r="W883" s="3"/>
      <c r="X883" s="3"/>
      <c r="Y883" s="3"/>
      <c r="Z883" s="3"/>
      <c r="AA883" s="3"/>
      <c r="AB883" s="3"/>
      <c r="AC883" s="3"/>
    </row>
    <row r="884">
      <c r="K884" s="3"/>
      <c r="L884" s="3"/>
      <c r="M884" s="3"/>
      <c r="N884" s="3"/>
      <c r="O884" s="3"/>
      <c r="P884" s="3"/>
      <c r="Q884" s="3"/>
      <c r="R884" s="3"/>
      <c r="S884" s="3"/>
      <c r="T884" s="3"/>
      <c r="U884" s="3"/>
      <c r="V884" s="3"/>
      <c r="W884" s="3"/>
      <c r="X884" s="3"/>
      <c r="Y884" s="3"/>
      <c r="Z884" s="3"/>
      <c r="AA884" s="3"/>
      <c r="AB884" s="3"/>
      <c r="AC884" s="3"/>
    </row>
    <row r="885">
      <c r="K885" s="3"/>
      <c r="L885" s="3"/>
      <c r="M885" s="3"/>
      <c r="N885" s="3"/>
      <c r="O885" s="3"/>
      <c r="P885" s="3"/>
      <c r="Q885" s="3"/>
      <c r="R885" s="3"/>
      <c r="S885" s="3"/>
      <c r="T885" s="3"/>
      <c r="U885" s="3"/>
      <c r="V885" s="3"/>
      <c r="W885" s="3"/>
      <c r="X885" s="3"/>
      <c r="Y885" s="3"/>
      <c r="Z885" s="3"/>
      <c r="AA885" s="3"/>
      <c r="AB885" s="3"/>
      <c r="AC885" s="3"/>
    </row>
    <row r="886">
      <c r="K886" s="3"/>
      <c r="L886" s="3"/>
      <c r="M886" s="3"/>
      <c r="N886" s="3"/>
      <c r="O886" s="3"/>
      <c r="P886" s="3"/>
      <c r="Q886" s="3"/>
      <c r="R886" s="3"/>
      <c r="S886" s="3"/>
      <c r="T886" s="3"/>
      <c r="U886" s="3"/>
      <c r="V886" s="3"/>
      <c r="W886" s="3"/>
      <c r="X886" s="3"/>
      <c r="Y886" s="3"/>
      <c r="Z886" s="3"/>
      <c r="AA886" s="3"/>
      <c r="AB886" s="3"/>
      <c r="AC886" s="3"/>
    </row>
    <row r="887">
      <c r="K887" s="3"/>
      <c r="L887" s="3"/>
      <c r="M887" s="3"/>
      <c r="N887" s="3"/>
      <c r="O887" s="3"/>
      <c r="P887" s="3"/>
      <c r="Q887" s="3"/>
      <c r="R887" s="3"/>
      <c r="S887" s="3"/>
      <c r="T887" s="3"/>
      <c r="U887" s="3"/>
      <c r="V887" s="3"/>
      <c r="W887" s="3"/>
      <c r="X887" s="3"/>
      <c r="Y887" s="3"/>
      <c r="Z887" s="3"/>
      <c r="AA887" s="3"/>
      <c r="AB887" s="3"/>
      <c r="AC887" s="3"/>
    </row>
    <row r="888">
      <c r="K888" s="3"/>
      <c r="L888" s="3"/>
      <c r="M888" s="3"/>
      <c r="N888" s="3"/>
      <c r="O888" s="3"/>
      <c r="P888" s="3"/>
      <c r="Q888" s="3"/>
      <c r="R888" s="3"/>
      <c r="S888" s="3"/>
      <c r="T888" s="3"/>
      <c r="U888" s="3"/>
      <c r="V888" s="3"/>
      <c r="W888" s="3"/>
      <c r="X888" s="3"/>
      <c r="Y888" s="3"/>
      <c r="Z888" s="3"/>
      <c r="AA888" s="3"/>
      <c r="AB888" s="3"/>
      <c r="AC888" s="3"/>
    </row>
    <row r="889">
      <c r="K889" s="3"/>
      <c r="L889" s="3"/>
      <c r="M889" s="3"/>
      <c r="N889" s="3"/>
      <c r="O889" s="3"/>
      <c r="P889" s="3"/>
      <c r="Q889" s="3"/>
      <c r="R889" s="3"/>
      <c r="S889" s="3"/>
      <c r="T889" s="3"/>
      <c r="U889" s="3"/>
      <c r="V889" s="3"/>
      <c r="W889" s="3"/>
      <c r="X889" s="3"/>
      <c r="Y889" s="3"/>
      <c r="Z889" s="3"/>
      <c r="AA889" s="3"/>
      <c r="AB889" s="3"/>
      <c r="AC889" s="3"/>
    </row>
    <row r="890">
      <c r="K890" s="3"/>
      <c r="L890" s="3"/>
      <c r="M890" s="3"/>
      <c r="N890" s="3"/>
      <c r="O890" s="3"/>
      <c r="P890" s="3"/>
      <c r="Q890" s="3"/>
      <c r="R890" s="3"/>
      <c r="S890" s="3"/>
      <c r="T890" s="3"/>
      <c r="U890" s="3"/>
      <c r="V890" s="3"/>
      <c r="W890" s="3"/>
      <c r="X890" s="3"/>
      <c r="Y890" s="3"/>
      <c r="Z890" s="3"/>
      <c r="AA890" s="3"/>
      <c r="AB890" s="3"/>
      <c r="AC890" s="3"/>
    </row>
    <row r="891">
      <c r="K891" s="3"/>
      <c r="L891" s="3"/>
      <c r="M891" s="3"/>
      <c r="N891" s="3"/>
      <c r="O891" s="3"/>
      <c r="P891" s="3"/>
      <c r="Q891" s="3"/>
      <c r="R891" s="3"/>
      <c r="S891" s="3"/>
      <c r="T891" s="3"/>
      <c r="U891" s="3"/>
      <c r="V891" s="3"/>
      <c r="W891" s="3"/>
      <c r="X891" s="3"/>
      <c r="Y891" s="3"/>
      <c r="Z891" s="3"/>
      <c r="AA891" s="3"/>
      <c r="AB891" s="3"/>
      <c r="AC891" s="3"/>
    </row>
    <row r="892">
      <c r="K892" s="3"/>
      <c r="L892" s="3"/>
      <c r="M892" s="3"/>
      <c r="N892" s="3"/>
      <c r="O892" s="3"/>
      <c r="P892" s="3"/>
      <c r="Q892" s="3"/>
      <c r="R892" s="3"/>
      <c r="S892" s="3"/>
      <c r="T892" s="3"/>
      <c r="U892" s="3"/>
      <c r="V892" s="3"/>
      <c r="W892" s="3"/>
      <c r="X892" s="3"/>
      <c r="Y892" s="3"/>
      <c r="Z892" s="3"/>
      <c r="AA892" s="3"/>
      <c r="AB892" s="3"/>
      <c r="AC892" s="3"/>
    </row>
    <row r="893">
      <c r="K893" s="3"/>
      <c r="L893" s="3"/>
      <c r="M893" s="3"/>
      <c r="N893" s="3"/>
      <c r="O893" s="3"/>
      <c r="P893" s="3"/>
      <c r="Q893" s="3"/>
      <c r="R893" s="3"/>
      <c r="S893" s="3"/>
      <c r="T893" s="3"/>
      <c r="U893" s="3"/>
      <c r="V893" s="3"/>
      <c r="W893" s="3"/>
      <c r="X893" s="3"/>
      <c r="Y893" s="3"/>
      <c r="Z893" s="3"/>
      <c r="AA893" s="3"/>
      <c r="AB893" s="3"/>
      <c r="AC893" s="3"/>
    </row>
    <row r="894">
      <c r="K894" s="3"/>
      <c r="L894" s="3"/>
      <c r="M894" s="3"/>
      <c r="N894" s="3"/>
      <c r="O894" s="3"/>
      <c r="P894" s="3"/>
      <c r="Q894" s="3"/>
      <c r="R894" s="3"/>
      <c r="S894" s="3"/>
      <c r="T894" s="3"/>
      <c r="U894" s="3"/>
      <c r="V894" s="3"/>
      <c r="W894" s="3"/>
      <c r="X894" s="3"/>
      <c r="Y894" s="3"/>
      <c r="Z894" s="3"/>
      <c r="AA894" s="3"/>
      <c r="AB894" s="3"/>
      <c r="AC894" s="3"/>
    </row>
    <row r="895">
      <c r="K895" s="3"/>
      <c r="L895" s="3"/>
      <c r="M895" s="3"/>
      <c r="N895" s="3"/>
      <c r="O895" s="3"/>
      <c r="P895" s="3"/>
      <c r="Q895" s="3"/>
      <c r="R895" s="3"/>
      <c r="S895" s="3"/>
      <c r="T895" s="3"/>
      <c r="U895" s="3"/>
      <c r="V895" s="3"/>
      <c r="W895" s="3"/>
      <c r="X895" s="3"/>
      <c r="Y895" s="3"/>
      <c r="Z895" s="3"/>
      <c r="AA895" s="3"/>
      <c r="AB895" s="3"/>
      <c r="AC895" s="3"/>
    </row>
    <row r="896">
      <c r="K896" s="3"/>
      <c r="L896" s="3"/>
      <c r="M896" s="3"/>
      <c r="N896" s="3"/>
      <c r="O896" s="3"/>
      <c r="P896" s="3"/>
      <c r="Q896" s="3"/>
      <c r="R896" s="3"/>
      <c r="S896" s="3"/>
      <c r="T896" s="3"/>
      <c r="U896" s="3"/>
      <c r="V896" s="3"/>
      <c r="W896" s="3"/>
      <c r="X896" s="3"/>
      <c r="Y896" s="3"/>
      <c r="Z896" s="3"/>
      <c r="AA896" s="3"/>
      <c r="AB896" s="3"/>
      <c r="AC896" s="3"/>
    </row>
    <row r="897">
      <c r="K897" s="3"/>
      <c r="L897" s="3"/>
      <c r="M897" s="3"/>
      <c r="N897" s="3"/>
      <c r="O897" s="3"/>
      <c r="P897" s="3"/>
      <c r="Q897" s="3"/>
      <c r="R897" s="3"/>
      <c r="S897" s="3"/>
      <c r="T897" s="3"/>
      <c r="U897" s="3"/>
      <c r="V897" s="3"/>
      <c r="W897" s="3"/>
      <c r="X897" s="3"/>
      <c r="Y897" s="3"/>
      <c r="Z897" s="3"/>
      <c r="AA897" s="3"/>
      <c r="AB897" s="3"/>
      <c r="AC897" s="3"/>
    </row>
    <row r="898">
      <c r="K898" s="3"/>
      <c r="L898" s="3"/>
      <c r="M898" s="3"/>
      <c r="N898" s="3"/>
      <c r="O898" s="3"/>
      <c r="P898" s="3"/>
      <c r="Q898" s="3"/>
      <c r="R898" s="3"/>
      <c r="S898" s="3"/>
      <c r="T898" s="3"/>
      <c r="U898" s="3"/>
      <c r="V898" s="3"/>
      <c r="W898" s="3"/>
      <c r="X898" s="3"/>
      <c r="Y898" s="3"/>
      <c r="Z898" s="3"/>
      <c r="AA898" s="3"/>
      <c r="AB898" s="3"/>
      <c r="AC898" s="3"/>
    </row>
    <row r="899">
      <c r="K899" s="3"/>
      <c r="L899" s="3"/>
      <c r="M899" s="3"/>
      <c r="N899" s="3"/>
      <c r="O899" s="3"/>
      <c r="P899" s="3"/>
      <c r="Q899" s="3"/>
      <c r="R899" s="3"/>
      <c r="S899" s="3"/>
      <c r="T899" s="3"/>
      <c r="U899" s="3"/>
      <c r="V899" s="3"/>
      <c r="W899" s="3"/>
      <c r="X899" s="3"/>
      <c r="Y899" s="3"/>
      <c r="Z899" s="3"/>
      <c r="AA899" s="3"/>
      <c r="AB899" s="3"/>
      <c r="AC899" s="3"/>
    </row>
    <row r="900">
      <c r="K900" s="3"/>
      <c r="L900" s="3"/>
      <c r="M900" s="3"/>
      <c r="N900" s="3"/>
      <c r="O900" s="3"/>
      <c r="P900" s="3"/>
      <c r="Q900" s="3"/>
      <c r="R900" s="3"/>
      <c r="S900" s="3"/>
      <c r="T900" s="3"/>
      <c r="U900" s="3"/>
      <c r="V900" s="3"/>
      <c r="W900" s="3"/>
      <c r="X900" s="3"/>
      <c r="Y900" s="3"/>
      <c r="Z900" s="3"/>
      <c r="AA900" s="3"/>
      <c r="AB900" s="3"/>
      <c r="AC900" s="3"/>
    </row>
    <row r="901">
      <c r="K901" s="3"/>
      <c r="L901" s="3"/>
      <c r="M901" s="3"/>
      <c r="N901" s="3"/>
      <c r="O901" s="3"/>
      <c r="P901" s="3"/>
      <c r="Q901" s="3"/>
      <c r="R901" s="3"/>
      <c r="S901" s="3"/>
      <c r="T901" s="3"/>
      <c r="U901" s="3"/>
      <c r="V901" s="3"/>
      <c r="W901" s="3"/>
      <c r="X901" s="3"/>
      <c r="Y901" s="3"/>
      <c r="Z901" s="3"/>
      <c r="AA901" s="3"/>
      <c r="AB901" s="3"/>
      <c r="AC901" s="3"/>
    </row>
    <row r="902">
      <c r="K902" s="3"/>
      <c r="L902" s="3"/>
      <c r="M902" s="3"/>
      <c r="N902" s="3"/>
      <c r="O902" s="3"/>
      <c r="P902" s="3"/>
      <c r="Q902" s="3"/>
      <c r="R902" s="3"/>
      <c r="S902" s="3"/>
      <c r="T902" s="3"/>
      <c r="U902" s="3"/>
      <c r="V902" s="3"/>
      <c r="W902" s="3"/>
      <c r="X902" s="3"/>
      <c r="Y902" s="3"/>
      <c r="Z902" s="3"/>
      <c r="AA902" s="3"/>
      <c r="AB902" s="3"/>
      <c r="AC902" s="3"/>
    </row>
    <row r="903">
      <c r="K903" s="3"/>
      <c r="L903" s="3"/>
      <c r="M903" s="3"/>
      <c r="N903" s="3"/>
      <c r="O903" s="3"/>
      <c r="P903" s="3"/>
      <c r="Q903" s="3"/>
      <c r="R903" s="3"/>
      <c r="S903" s="3"/>
      <c r="T903" s="3"/>
      <c r="U903" s="3"/>
      <c r="V903" s="3"/>
      <c r="W903" s="3"/>
      <c r="X903" s="3"/>
      <c r="Y903" s="3"/>
      <c r="Z903" s="3"/>
      <c r="AA903" s="3"/>
      <c r="AB903" s="3"/>
      <c r="AC903" s="3"/>
    </row>
    <row r="904">
      <c r="K904" s="3"/>
      <c r="L904" s="3"/>
      <c r="M904" s="3"/>
      <c r="N904" s="3"/>
      <c r="O904" s="3"/>
      <c r="P904" s="3"/>
      <c r="Q904" s="3"/>
      <c r="R904" s="3"/>
      <c r="S904" s="3"/>
      <c r="T904" s="3"/>
      <c r="U904" s="3"/>
      <c r="V904" s="3"/>
      <c r="W904" s="3"/>
      <c r="X904" s="3"/>
      <c r="Y904" s="3"/>
      <c r="Z904" s="3"/>
      <c r="AA904" s="3"/>
      <c r="AB904" s="3"/>
      <c r="AC904" s="3"/>
    </row>
    <row r="905">
      <c r="K905" s="3"/>
      <c r="L905" s="3"/>
      <c r="M905" s="3"/>
      <c r="N905" s="3"/>
      <c r="O905" s="3"/>
      <c r="P905" s="3"/>
      <c r="Q905" s="3"/>
      <c r="R905" s="3"/>
      <c r="S905" s="3"/>
      <c r="T905" s="3"/>
      <c r="U905" s="3"/>
      <c r="V905" s="3"/>
      <c r="W905" s="3"/>
      <c r="X905" s="3"/>
      <c r="Y905" s="3"/>
      <c r="Z905" s="3"/>
      <c r="AA905" s="3"/>
      <c r="AB905" s="3"/>
      <c r="AC905" s="3"/>
    </row>
    <row r="906">
      <c r="K906" s="3"/>
      <c r="L906" s="3"/>
      <c r="M906" s="3"/>
      <c r="N906" s="3"/>
      <c r="O906" s="3"/>
      <c r="P906" s="3"/>
      <c r="Q906" s="3"/>
      <c r="R906" s="3"/>
      <c r="S906" s="3"/>
      <c r="T906" s="3"/>
      <c r="U906" s="3"/>
      <c r="V906" s="3"/>
      <c r="W906" s="3"/>
      <c r="X906" s="3"/>
      <c r="Y906" s="3"/>
      <c r="Z906" s="3"/>
      <c r="AA906" s="3"/>
      <c r="AB906" s="3"/>
      <c r="AC906" s="3"/>
    </row>
    <row r="907">
      <c r="K907" s="3"/>
      <c r="L907" s="3"/>
      <c r="M907" s="3"/>
      <c r="N907" s="3"/>
      <c r="O907" s="3"/>
      <c r="P907" s="3"/>
      <c r="Q907" s="3"/>
      <c r="R907" s="3"/>
      <c r="S907" s="3"/>
      <c r="T907" s="3"/>
      <c r="U907" s="3"/>
      <c r="V907" s="3"/>
      <c r="W907" s="3"/>
      <c r="X907" s="3"/>
      <c r="Y907" s="3"/>
      <c r="Z907" s="3"/>
      <c r="AA907" s="3"/>
      <c r="AB907" s="3"/>
      <c r="AC907" s="3"/>
    </row>
    <row r="908">
      <c r="K908" s="3"/>
      <c r="L908" s="3"/>
      <c r="M908" s="3"/>
      <c r="N908" s="3"/>
      <c r="O908" s="3"/>
      <c r="P908" s="3"/>
      <c r="Q908" s="3"/>
      <c r="R908" s="3"/>
      <c r="S908" s="3"/>
      <c r="T908" s="3"/>
      <c r="U908" s="3"/>
      <c r="V908" s="3"/>
      <c r="W908" s="3"/>
      <c r="X908" s="3"/>
      <c r="Y908" s="3"/>
      <c r="Z908" s="3"/>
      <c r="AA908" s="3"/>
      <c r="AB908" s="3"/>
      <c r="AC908" s="3"/>
    </row>
    <row r="909">
      <c r="K909" s="3"/>
      <c r="L909" s="3"/>
      <c r="M909" s="3"/>
      <c r="N909" s="3"/>
      <c r="O909" s="3"/>
      <c r="P909" s="3"/>
      <c r="Q909" s="3"/>
      <c r="R909" s="3"/>
      <c r="S909" s="3"/>
      <c r="T909" s="3"/>
      <c r="U909" s="3"/>
      <c r="V909" s="3"/>
      <c r="W909" s="3"/>
      <c r="X909" s="3"/>
      <c r="Y909" s="3"/>
      <c r="Z909" s="3"/>
      <c r="AA909" s="3"/>
      <c r="AB909" s="3"/>
      <c r="AC909" s="3"/>
    </row>
    <row r="910">
      <c r="K910" s="3"/>
      <c r="L910" s="3"/>
      <c r="M910" s="3"/>
      <c r="N910" s="3"/>
      <c r="O910" s="3"/>
      <c r="P910" s="3"/>
      <c r="Q910" s="3"/>
      <c r="R910" s="3"/>
      <c r="S910" s="3"/>
      <c r="T910" s="3"/>
      <c r="U910" s="3"/>
      <c r="V910" s="3"/>
      <c r="W910" s="3"/>
      <c r="X910" s="3"/>
      <c r="Y910" s="3"/>
      <c r="Z910" s="3"/>
      <c r="AA910" s="3"/>
      <c r="AB910" s="3"/>
      <c r="AC910" s="3"/>
    </row>
    <row r="911">
      <c r="K911" s="3"/>
      <c r="L911" s="3"/>
      <c r="M911" s="3"/>
      <c r="N911" s="3"/>
      <c r="O911" s="3"/>
      <c r="P911" s="3"/>
      <c r="Q911" s="3"/>
      <c r="R911" s="3"/>
      <c r="S911" s="3"/>
      <c r="T911" s="3"/>
      <c r="U911" s="3"/>
      <c r="V911" s="3"/>
      <c r="W911" s="3"/>
      <c r="X911" s="3"/>
      <c r="Y911" s="3"/>
      <c r="Z911" s="3"/>
      <c r="AA911" s="3"/>
      <c r="AB911" s="3"/>
      <c r="AC911" s="3"/>
    </row>
    <row r="912">
      <c r="K912" s="3"/>
      <c r="L912" s="3"/>
      <c r="M912" s="3"/>
      <c r="N912" s="3"/>
      <c r="O912" s="3"/>
      <c r="P912" s="3"/>
      <c r="Q912" s="3"/>
      <c r="R912" s="3"/>
      <c r="S912" s="3"/>
      <c r="T912" s="3"/>
      <c r="U912" s="3"/>
      <c r="V912" s="3"/>
      <c r="W912" s="3"/>
      <c r="X912" s="3"/>
      <c r="Y912" s="3"/>
      <c r="Z912" s="3"/>
      <c r="AA912" s="3"/>
      <c r="AB912" s="3"/>
      <c r="AC912" s="3"/>
    </row>
    <row r="913">
      <c r="K913" s="3"/>
      <c r="L913" s="3"/>
      <c r="M913" s="3"/>
      <c r="N913" s="3"/>
      <c r="O913" s="3"/>
      <c r="P913" s="3"/>
      <c r="Q913" s="3"/>
      <c r="R913" s="3"/>
      <c r="S913" s="3"/>
      <c r="T913" s="3"/>
      <c r="U913" s="3"/>
      <c r="V913" s="3"/>
      <c r="W913" s="3"/>
      <c r="X913" s="3"/>
      <c r="Y913" s="3"/>
      <c r="Z913" s="3"/>
      <c r="AA913" s="3"/>
      <c r="AB913" s="3"/>
      <c r="AC913" s="3"/>
    </row>
    <row r="914">
      <c r="K914" s="3"/>
      <c r="L914" s="3"/>
      <c r="M914" s="3"/>
      <c r="N914" s="3"/>
      <c r="O914" s="3"/>
      <c r="P914" s="3"/>
      <c r="Q914" s="3"/>
      <c r="R914" s="3"/>
      <c r="S914" s="3"/>
      <c r="T914" s="3"/>
      <c r="U914" s="3"/>
      <c r="V914" s="3"/>
      <c r="W914" s="3"/>
      <c r="X914" s="3"/>
      <c r="Y914" s="3"/>
      <c r="Z914" s="3"/>
      <c r="AA914" s="3"/>
      <c r="AB914" s="3"/>
      <c r="AC914" s="3"/>
    </row>
    <row r="915">
      <c r="K915" s="3"/>
      <c r="L915" s="3"/>
      <c r="M915" s="3"/>
      <c r="N915" s="3"/>
      <c r="O915" s="3"/>
      <c r="P915" s="3"/>
      <c r="Q915" s="3"/>
      <c r="R915" s="3"/>
      <c r="S915" s="3"/>
      <c r="T915" s="3"/>
      <c r="U915" s="3"/>
      <c r="V915" s="3"/>
      <c r="W915" s="3"/>
      <c r="X915" s="3"/>
      <c r="Y915" s="3"/>
      <c r="Z915" s="3"/>
      <c r="AA915" s="3"/>
      <c r="AB915" s="3"/>
      <c r="AC915" s="3"/>
    </row>
    <row r="916">
      <c r="K916" s="3"/>
      <c r="L916" s="3"/>
      <c r="M916" s="3"/>
      <c r="N916" s="3"/>
      <c r="O916" s="3"/>
      <c r="P916" s="3"/>
      <c r="Q916" s="3"/>
      <c r="R916" s="3"/>
      <c r="S916" s="3"/>
      <c r="T916" s="3"/>
      <c r="U916" s="3"/>
      <c r="V916" s="3"/>
      <c r="W916" s="3"/>
      <c r="X916" s="3"/>
      <c r="Y916" s="3"/>
      <c r="Z916" s="3"/>
      <c r="AA916" s="3"/>
      <c r="AB916" s="3"/>
      <c r="AC916" s="3"/>
    </row>
    <row r="917">
      <c r="K917" s="3"/>
      <c r="L917" s="3"/>
      <c r="M917" s="3"/>
      <c r="N917" s="3"/>
      <c r="O917" s="3"/>
      <c r="P917" s="3"/>
      <c r="Q917" s="3"/>
      <c r="R917" s="3"/>
      <c r="S917" s="3"/>
      <c r="T917" s="3"/>
      <c r="U917" s="3"/>
      <c r="V917" s="3"/>
      <c r="W917" s="3"/>
      <c r="X917" s="3"/>
      <c r="Y917" s="3"/>
      <c r="Z917" s="3"/>
      <c r="AA917" s="3"/>
      <c r="AB917" s="3"/>
      <c r="AC917" s="3"/>
    </row>
    <row r="918">
      <c r="K918" s="3"/>
      <c r="L918" s="3"/>
      <c r="M918" s="3"/>
      <c r="N918" s="3"/>
      <c r="O918" s="3"/>
      <c r="P918" s="3"/>
      <c r="Q918" s="3"/>
      <c r="R918" s="3"/>
      <c r="S918" s="3"/>
      <c r="T918" s="3"/>
      <c r="U918" s="3"/>
      <c r="V918" s="3"/>
      <c r="W918" s="3"/>
      <c r="X918" s="3"/>
      <c r="Y918" s="3"/>
      <c r="Z918" s="3"/>
      <c r="AA918" s="3"/>
      <c r="AB918" s="3"/>
      <c r="AC918" s="3"/>
    </row>
    <row r="919">
      <c r="K919" s="3"/>
      <c r="L919" s="3"/>
      <c r="M919" s="3"/>
      <c r="N919" s="3"/>
      <c r="O919" s="3"/>
      <c r="P919" s="3"/>
      <c r="Q919" s="3"/>
      <c r="R919" s="3"/>
      <c r="S919" s="3"/>
      <c r="T919" s="3"/>
      <c r="U919" s="3"/>
      <c r="V919" s="3"/>
      <c r="W919" s="3"/>
      <c r="X919" s="3"/>
      <c r="Y919" s="3"/>
      <c r="Z919" s="3"/>
      <c r="AA919" s="3"/>
      <c r="AB919" s="3"/>
      <c r="AC919" s="3"/>
    </row>
    <row r="920">
      <c r="K920" s="3"/>
      <c r="L920" s="3"/>
      <c r="M920" s="3"/>
      <c r="N920" s="3"/>
      <c r="O920" s="3"/>
      <c r="P920" s="3"/>
      <c r="Q920" s="3"/>
      <c r="R920" s="3"/>
      <c r="S920" s="3"/>
      <c r="T920" s="3"/>
      <c r="U920" s="3"/>
      <c r="V920" s="3"/>
      <c r="W920" s="3"/>
      <c r="X920" s="3"/>
      <c r="Y920" s="3"/>
      <c r="Z920" s="3"/>
      <c r="AA920" s="3"/>
      <c r="AB920" s="3"/>
      <c r="AC920" s="3"/>
    </row>
    <row r="921">
      <c r="K921" s="3"/>
      <c r="L921" s="3"/>
      <c r="M921" s="3"/>
      <c r="N921" s="3"/>
      <c r="O921" s="3"/>
      <c r="P921" s="3"/>
      <c r="Q921" s="3"/>
      <c r="R921" s="3"/>
      <c r="S921" s="3"/>
      <c r="T921" s="3"/>
      <c r="U921" s="3"/>
      <c r="V921" s="3"/>
      <c r="W921" s="3"/>
      <c r="X921" s="3"/>
      <c r="Y921" s="3"/>
      <c r="Z921" s="3"/>
      <c r="AA921" s="3"/>
      <c r="AB921" s="3"/>
      <c r="AC921" s="3"/>
    </row>
    <row r="922">
      <c r="K922" s="3"/>
      <c r="L922" s="3"/>
      <c r="M922" s="3"/>
      <c r="N922" s="3"/>
      <c r="O922" s="3"/>
      <c r="P922" s="3"/>
      <c r="Q922" s="3"/>
      <c r="R922" s="3"/>
      <c r="S922" s="3"/>
      <c r="T922" s="3"/>
      <c r="U922" s="3"/>
      <c r="V922" s="3"/>
      <c r="W922" s="3"/>
      <c r="X922" s="3"/>
      <c r="Y922" s="3"/>
      <c r="Z922" s="3"/>
      <c r="AA922" s="3"/>
      <c r="AB922" s="3"/>
      <c r="AC922" s="3"/>
    </row>
    <row r="923">
      <c r="K923" s="3"/>
      <c r="L923" s="3"/>
      <c r="M923" s="3"/>
      <c r="N923" s="3"/>
      <c r="O923" s="3"/>
      <c r="P923" s="3"/>
      <c r="Q923" s="3"/>
      <c r="R923" s="3"/>
      <c r="S923" s="3"/>
      <c r="T923" s="3"/>
      <c r="U923" s="3"/>
      <c r="V923" s="3"/>
      <c r="W923" s="3"/>
      <c r="X923" s="3"/>
      <c r="Y923" s="3"/>
      <c r="Z923" s="3"/>
      <c r="AA923" s="3"/>
      <c r="AB923" s="3"/>
      <c r="AC923" s="3"/>
    </row>
    <row r="924">
      <c r="K924" s="3"/>
      <c r="L924" s="3"/>
      <c r="M924" s="3"/>
      <c r="N924" s="3"/>
      <c r="O924" s="3"/>
      <c r="P924" s="3"/>
      <c r="Q924" s="3"/>
      <c r="R924" s="3"/>
      <c r="S924" s="3"/>
      <c r="T924" s="3"/>
      <c r="U924" s="3"/>
      <c r="V924" s="3"/>
      <c r="W924" s="3"/>
      <c r="X924" s="3"/>
      <c r="Y924" s="3"/>
      <c r="Z924" s="3"/>
      <c r="AA924" s="3"/>
      <c r="AB924" s="3"/>
      <c r="AC924" s="3"/>
    </row>
    <row r="925">
      <c r="K925" s="3"/>
      <c r="L925" s="3"/>
      <c r="M925" s="3"/>
      <c r="N925" s="3"/>
      <c r="O925" s="3"/>
      <c r="P925" s="3"/>
      <c r="Q925" s="3"/>
      <c r="R925" s="3"/>
      <c r="S925" s="3"/>
      <c r="T925" s="3"/>
      <c r="U925" s="3"/>
      <c r="V925" s="3"/>
      <c r="W925" s="3"/>
      <c r="X925" s="3"/>
      <c r="Y925" s="3"/>
      <c r="Z925" s="3"/>
      <c r="AA925" s="3"/>
      <c r="AB925" s="3"/>
      <c r="AC925" s="3"/>
    </row>
    <row r="926">
      <c r="K926" s="3"/>
      <c r="L926" s="3"/>
      <c r="M926" s="3"/>
      <c r="N926" s="3"/>
      <c r="O926" s="3"/>
      <c r="P926" s="3"/>
      <c r="Q926" s="3"/>
      <c r="R926" s="3"/>
      <c r="S926" s="3"/>
      <c r="T926" s="3"/>
      <c r="U926" s="3"/>
      <c r="V926" s="3"/>
      <c r="W926" s="3"/>
      <c r="X926" s="3"/>
      <c r="Y926" s="3"/>
      <c r="Z926" s="3"/>
      <c r="AA926" s="3"/>
      <c r="AB926" s="3"/>
      <c r="AC926" s="3"/>
    </row>
    <row r="927">
      <c r="K927" s="3"/>
      <c r="L927" s="3"/>
      <c r="M927" s="3"/>
      <c r="N927" s="3"/>
      <c r="O927" s="3"/>
      <c r="P927" s="3"/>
      <c r="Q927" s="3"/>
      <c r="R927" s="3"/>
      <c r="S927" s="3"/>
      <c r="T927" s="3"/>
      <c r="U927" s="3"/>
      <c r="V927" s="3"/>
      <c r="W927" s="3"/>
      <c r="X927" s="3"/>
      <c r="Y927" s="3"/>
      <c r="Z927" s="3"/>
      <c r="AA927" s="3"/>
      <c r="AB927" s="3"/>
      <c r="AC927" s="3"/>
    </row>
    <row r="928">
      <c r="K928" s="3"/>
      <c r="L928" s="3"/>
      <c r="M928" s="3"/>
      <c r="N928" s="3"/>
      <c r="O928" s="3"/>
      <c r="P928" s="3"/>
      <c r="Q928" s="3"/>
      <c r="R928" s="3"/>
      <c r="S928" s="3"/>
      <c r="T928" s="3"/>
      <c r="U928" s="3"/>
      <c r="V928" s="3"/>
      <c r="W928" s="3"/>
      <c r="X928" s="3"/>
      <c r="Y928" s="3"/>
      <c r="Z928" s="3"/>
      <c r="AA928" s="3"/>
      <c r="AB928" s="3"/>
      <c r="AC928" s="3"/>
    </row>
    <row r="929">
      <c r="K929" s="3"/>
      <c r="L929" s="3"/>
      <c r="M929" s="3"/>
      <c r="N929" s="3"/>
      <c r="O929" s="3"/>
      <c r="P929" s="3"/>
      <c r="Q929" s="3"/>
      <c r="R929" s="3"/>
      <c r="S929" s="3"/>
      <c r="T929" s="3"/>
      <c r="U929" s="3"/>
      <c r="V929" s="3"/>
      <c r="W929" s="3"/>
      <c r="X929" s="3"/>
      <c r="Y929" s="3"/>
      <c r="Z929" s="3"/>
      <c r="AA929" s="3"/>
      <c r="AB929" s="3"/>
      <c r="AC929" s="3"/>
    </row>
    <row r="930">
      <c r="K930" s="3"/>
      <c r="L930" s="3"/>
      <c r="M930" s="3"/>
      <c r="N930" s="3"/>
      <c r="O930" s="3"/>
      <c r="P930" s="3"/>
      <c r="Q930" s="3"/>
      <c r="R930" s="3"/>
      <c r="S930" s="3"/>
      <c r="T930" s="3"/>
      <c r="U930" s="3"/>
      <c r="V930" s="3"/>
      <c r="W930" s="3"/>
      <c r="X930" s="3"/>
      <c r="Y930" s="3"/>
      <c r="Z930" s="3"/>
      <c r="AA930" s="3"/>
      <c r="AB930" s="3"/>
      <c r="AC930" s="3"/>
    </row>
    <row r="931">
      <c r="K931" s="3"/>
      <c r="L931" s="3"/>
      <c r="M931" s="3"/>
      <c r="N931" s="3"/>
      <c r="O931" s="3"/>
      <c r="P931" s="3"/>
      <c r="Q931" s="3"/>
      <c r="R931" s="3"/>
      <c r="S931" s="3"/>
      <c r="T931" s="3"/>
      <c r="U931" s="3"/>
      <c r="V931" s="3"/>
      <c r="W931" s="3"/>
      <c r="X931" s="3"/>
      <c r="Y931" s="3"/>
      <c r="Z931" s="3"/>
      <c r="AA931" s="3"/>
      <c r="AB931" s="3"/>
      <c r="AC931" s="3"/>
    </row>
    <row r="932">
      <c r="K932" s="3"/>
      <c r="L932" s="3"/>
      <c r="M932" s="3"/>
      <c r="N932" s="3"/>
      <c r="O932" s="3"/>
      <c r="P932" s="3"/>
      <c r="Q932" s="3"/>
      <c r="R932" s="3"/>
      <c r="S932" s="3"/>
      <c r="T932" s="3"/>
      <c r="U932" s="3"/>
      <c r="V932" s="3"/>
      <c r="W932" s="3"/>
      <c r="X932" s="3"/>
      <c r="Y932" s="3"/>
      <c r="Z932" s="3"/>
      <c r="AA932" s="3"/>
      <c r="AB932" s="3"/>
      <c r="AC932" s="3"/>
    </row>
    <row r="933">
      <c r="K933" s="3"/>
      <c r="L933" s="3"/>
      <c r="M933" s="3"/>
      <c r="N933" s="3"/>
      <c r="O933" s="3"/>
      <c r="P933" s="3"/>
      <c r="Q933" s="3"/>
      <c r="R933" s="3"/>
      <c r="S933" s="3"/>
      <c r="T933" s="3"/>
      <c r="U933" s="3"/>
      <c r="V933" s="3"/>
      <c r="W933" s="3"/>
      <c r="X933" s="3"/>
      <c r="Y933" s="3"/>
      <c r="Z933" s="3"/>
      <c r="AA933" s="3"/>
      <c r="AB933" s="3"/>
      <c r="AC933" s="3"/>
    </row>
    <row r="934">
      <c r="K934" s="3"/>
      <c r="L934" s="3"/>
      <c r="M934" s="3"/>
      <c r="N934" s="3"/>
      <c r="O934" s="3"/>
      <c r="P934" s="3"/>
      <c r="Q934" s="3"/>
      <c r="R934" s="3"/>
      <c r="S934" s="3"/>
      <c r="T934" s="3"/>
      <c r="U934" s="3"/>
      <c r="V934" s="3"/>
      <c r="W934" s="3"/>
      <c r="X934" s="3"/>
      <c r="Y934" s="3"/>
      <c r="Z934" s="3"/>
      <c r="AA934" s="3"/>
      <c r="AB934" s="3"/>
      <c r="AC934" s="3"/>
    </row>
    <row r="935">
      <c r="K935" s="3"/>
      <c r="L935" s="3"/>
      <c r="M935" s="3"/>
      <c r="N935" s="3"/>
      <c r="O935" s="3"/>
      <c r="P935" s="3"/>
      <c r="Q935" s="3"/>
      <c r="R935" s="3"/>
      <c r="S935" s="3"/>
      <c r="T935" s="3"/>
      <c r="U935" s="3"/>
      <c r="V935" s="3"/>
      <c r="W935" s="3"/>
      <c r="X935" s="3"/>
      <c r="Y935" s="3"/>
      <c r="Z935" s="3"/>
      <c r="AA935" s="3"/>
      <c r="AB935" s="3"/>
      <c r="AC935" s="3"/>
    </row>
    <row r="936">
      <c r="K936" s="3"/>
      <c r="L936" s="3"/>
      <c r="M936" s="3"/>
      <c r="N936" s="3"/>
      <c r="O936" s="3"/>
      <c r="P936" s="3"/>
      <c r="Q936" s="3"/>
      <c r="R936" s="3"/>
      <c r="S936" s="3"/>
      <c r="T936" s="3"/>
      <c r="U936" s="3"/>
      <c r="V936" s="3"/>
      <c r="W936" s="3"/>
      <c r="X936" s="3"/>
      <c r="Y936" s="3"/>
      <c r="Z936" s="3"/>
      <c r="AA936" s="3"/>
      <c r="AB936" s="3"/>
      <c r="AC936" s="3"/>
    </row>
    <row r="937">
      <c r="K937" s="3"/>
      <c r="L937" s="3"/>
      <c r="M937" s="3"/>
      <c r="N937" s="3"/>
      <c r="O937" s="3"/>
      <c r="P937" s="3"/>
      <c r="Q937" s="3"/>
      <c r="R937" s="3"/>
      <c r="S937" s="3"/>
      <c r="T937" s="3"/>
      <c r="U937" s="3"/>
      <c r="V937" s="3"/>
      <c r="W937" s="3"/>
      <c r="X937" s="3"/>
      <c r="Y937" s="3"/>
      <c r="Z937" s="3"/>
      <c r="AA937" s="3"/>
      <c r="AB937" s="3"/>
      <c r="AC937" s="3"/>
    </row>
    <row r="938">
      <c r="K938" s="3"/>
      <c r="L938" s="3"/>
      <c r="M938" s="3"/>
      <c r="N938" s="3"/>
      <c r="O938" s="3"/>
      <c r="P938" s="3"/>
      <c r="Q938" s="3"/>
      <c r="R938" s="3"/>
      <c r="S938" s="3"/>
      <c r="T938" s="3"/>
      <c r="U938" s="3"/>
      <c r="V938" s="3"/>
      <c r="W938" s="3"/>
      <c r="X938" s="3"/>
      <c r="Y938" s="3"/>
      <c r="Z938" s="3"/>
      <c r="AA938" s="3"/>
      <c r="AB938" s="3"/>
      <c r="AC938" s="3"/>
    </row>
    <row r="939">
      <c r="K939" s="3"/>
      <c r="L939" s="3"/>
      <c r="M939" s="3"/>
      <c r="N939" s="3"/>
      <c r="O939" s="3"/>
      <c r="P939" s="3"/>
      <c r="Q939" s="3"/>
      <c r="R939" s="3"/>
      <c r="S939" s="3"/>
      <c r="T939" s="3"/>
      <c r="U939" s="3"/>
      <c r="V939" s="3"/>
      <c r="W939" s="3"/>
      <c r="X939" s="3"/>
      <c r="Y939" s="3"/>
      <c r="Z939" s="3"/>
      <c r="AA939" s="3"/>
      <c r="AB939" s="3"/>
      <c r="AC939" s="3"/>
    </row>
    <row r="940">
      <c r="K940" s="3"/>
      <c r="L940" s="3"/>
      <c r="M940" s="3"/>
      <c r="N940" s="3"/>
      <c r="O940" s="3"/>
      <c r="P940" s="3"/>
      <c r="Q940" s="3"/>
      <c r="R940" s="3"/>
      <c r="S940" s="3"/>
      <c r="T940" s="3"/>
      <c r="U940" s="3"/>
      <c r="V940" s="3"/>
      <c r="W940" s="3"/>
      <c r="X940" s="3"/>
      <c r="Y940" s="3"/>
      <c r="Z940" s="3"/>
      <c r="AA940" s="3"/>
      <c r="AB940" s="3"/>
      <c r="AC940" s="3"/>
    </row>
    <row r="941">
      <c r="K941" s="3"/>
      <c r="L941" s="3"/>
      <c r="M941" s="3"/>
      <c r="N941" s="3"/>
      <c r="O941" s="3"/>
      <c r="P941" s="3"/>
      <c r="Q941" s="3"/>
      <c r="R941" s="3"/>
      <c r="S941" s="3"/>
      <c r="T941" s="3"/>
      <c r="U941" s="3"/>
      <c r="V941" s="3"/>
      <c r="W941" s="3"/>
      <c r="X941" s="3"/>
      <c r="Y941" s="3"/>
      <c r="Z941" s="3"/>
      <c r="AA941" s="3"/>
      <c r="AB941" s="3"/>
      <c r="AC941" s="3"/>
    </row>
    <row r="942">
      <c r="K942" s="3"/>
      <c r="L942" s="3"/>
      <c r="M942" s="3"/>
      <c r="N942" s="3"/>
      <c r="O942" s="3"/>
      <c r="P942" s="3"/>
      <c r="Q942" s="3"/>
      <c r="R942" s="3"/>
      <c r="S942" s="3"/>
      <c r="T942" s="3"/>
      <c r="U942" s="3"/>
      <c r="V942" s="3"/>
      <c r="W942" s="3"/>
      <c r="X942" s="3"/>
      <c r="Y942" s="3"/>
      <c r="Z942" s="3"/>
      <c r="AA942" s="3"/>
      <c r="AB942" s="3"/>
      <c r="AC942" s="3"/>
    </row>
    <row r="943">
      <c r="K943" s="3"/>
      <c r="L943" s="3"/>
      <c r="M943" s="3"/>
      <c r="N943" s="3"/>
      <c r="O943" s="3"/>
      <c r="P943" s="3"/>
      <c r="Q943" s="3"/>
      <c r="R943" s="3"/>
      <c r="S943" s="3"/>
      <c r="T943" s="3"/>
      <c r="U943" s="3"/>
      <c r="V943" s="3"/>
      <c r="W943" s="3"/>
      <c r="X943" s="3"/>
      <c r="Y943" s="3"/>
      <c r="Z943" s="3"/>
      <c r="AA943" s="3"/>
      <c r="AB943" s="3"/>
      <c r="AC943" s="3"/>
    </row>
    <row r="944">
      <c r="K944" s="3"/>
      <c r="L944" s="3"/>
      <c r="M944" s="3"/>
      <c r="N944" s="3"/>
      <c r="O944" s="3"/>
      <c r="P944" s="3"/>
      <c r="Q944" s="3"/>
      <c r="R944" s="3"/>
      <c r="S944" s="3"/>
      <c r="T944" s="3"/>
      <c r="U944" s="3"/>
      <c r="V944" s="3"/>
      <c r="W944" s="3"/>
      <c r="X944" s="3"/>
      <c r="Y944" s="3"/>
      <c r="Z944" s="3"/>
      <c r="AA944" s="3"/>
      <c r="AB944" s="3"/>
      <c r="AC944" s="3"/>
    </row>
    <row r="945">
      <c r="K945" s="3"/>
      <c r="L945" s="3"/>
      <c r="M945" s="3"/>
      <c r="N945" s="3"/>
      <c r="O945" s="3"/>
      <c r="P945" s="3"/>
      <c r="Q945" s="3"/>
      <c r="R945" s="3"/>
      <c r="S945" s="3"/>
      <c r="T945" s="3"/>
      <c r="U945" s="3"/>
      <c r="V945" s="3"/>
      <c r="W945" s="3"/>
      <c r="X945" s="3"/>
      <c r="Y945" s="3"/>
      <c r="Z945" s="3"/>
      <c r="AA945" s="3"/>
      <c r="AB945" s="3"/>
      <c r="AC945" s="3"/>
    </row>
    <row r="946">
      <c r="K946" s="3"/>
      <c r="L946" s="3"/>
      <c r="M946" s="3"/>
      <c r="N946" s="3"/>
      <c r="O946" s="3"/>
      <c r="P946" s="3"/>
      <c r="Q946" s="3"/>
      <c r="R946" s="3"/>
      <c r="S946" s="3"/>
      <c r="T946" s="3"/>
      <c r="U946" s="3"/>
      <c r="V946" s="3"/>
      <c r="W946" s="3"/>
      <c r="X946" s="3"/>
      <c r="Y946" s="3"/>
      <c r="Z946" s="3"/>
      <c r="AA946" s="3"/>
      <c r="AB946" s="3"/>
      <c r="AC946" s="3"/>
    </row>
    <row r="947">
      <c r="K947" s="3"/>
      <c r="L947" s="3"/>
      <c r="M947" s="3"/>
      <c r="N947" s="3"/>
      <c r="O947" s="3"/>
      <c r="P947" s="3"/>
      <c r="Q947" s="3"/>
      <c r="R947" s="3"/>
      <c r="S947" s="3"/>
      <c r="T947" s="3"/>
      <c r="U947" s="3"/>
      <c r="V947" s="3"/>
      <c r="W947" s="3"/>
      <c r="X947" s="3"/>
      <c r="Y947" s="3"/>
      <c r="Z947" s="3"/>
      <c r="AA947" s="3"/>
      <c r="AB947" s="3"/>
      <c r="AC947" s="3"/>
    </row>
    <row r="948">
      <c r="K948" s="3"/>
      <c r="L948" s="3"/>
      <c r="M948" s="3"/>
      <c r="N948" s="3"/>
      <c r="O948" s="3"/>
      <c r="P948" s="3"/>
      <c r="Q948" s="3"/>
      <c r="R948" s="3"/>
      <c r="S948" s="3"/>
      <c r="T948" s="3"/>
      <c r="U948" s="3"/>
      <c r="V948" s="3"/>
      <c r="W948" s="3"/>
      <c r="X948" s="3"/>
      <c r="Y948" s="3"/>
      <c r="Z948" s="3"/>
      <c r="AA948" s="3"/>
      <c r="AB948" s="3"/>
      <c r="AC948" s="3"/>
    </row>
    <row r="949">
      <c r="K949" s="3"/>
      <c r="L949" s="3"/>
      <c r="M949" s="3"/>
      <c r="N949" s="3"/>
      <c r="O949" s="3"/>
      <c r="P949" s="3"/>
      <c r="Q949" s="3"/>
      <c r="R949" s="3"/>
      <c r="S949" s="3"/>
      <c r="T949" s="3"/>
      <c r="U949" s="3"/>
      <c r="V949" s="3"/>
      <c r="W949" s="3"/>
      <c r="X949" s="3"/>
      <c r="Y949" s="3"/>
      <c r="Z949" s="3"/>
      <c r="AA949" s="3"/>
      <c r="AB949" s="3"/>
      <c r="AC949" s="3"/>
    </row>
    <row r="950">
      <c r="K950" s="3"/>
      <c r="L950" s="3"/>
      <c r="M950" s="3"/>
      <c r="N950" s="3"/>
      <c r="O950" s="3"/>
      <c r="P950" s="3"/>
      <c r="Q950" s="3"/>
      <c r="R950" s="3"/>
      <c r="S950" s="3"/>
      <c r="T950" s="3"/>
      <c r="U950" s="3"/>
      <c r="V950" s="3"/>
      <c r="W950" s="3"/>
      <c r="X950" s="3"/>
      <c r="Y950" s="3"/>
      <c r="Z950" s="3"/>
      <c r="AA950" s="3"/>
      <c r="AB950" s="3"/>
      <c r="AC950" s="3"/>
    </row>
    <row r="951">
      <c r="K951" s="3"/>
      <c r="L951" s="3"/>
      <c r="M951" s="3"/>
      <c r="N951" s="3"/>
      <c r="O951" s="3"/>
      <c r="P951" s="3"/>
      <c r="Q951" s="3"/>
      <c r="R951" s="3"/>
      <c r="S951" s="3"/>
      <c r="T951" s="3"/>
      <c r="U951" s="3"/>
      <c r="V951" s="3"/>
      <c r="W951" s="3"/>
      <c r="X951" s="3"/>
      <c r="Y951" s="3"/>
      <c r="Z951" s="3"/>
      <c r="AA951" s="3"/>
      <c r="AB951" s="3"/>
      <c r="AC951" s="3"/>
    </row>
    <row r="952">
      <c r="K952" s="3"/>
      <c r="L952" s="3"/>
      <c r="M952" s="3"/>
      <c r="N952" s="3"/>
      <c r="O952" s="3"/>
      <c r="P952" s="3"/>
      <c r="Q952" s="3"/>
      <c r="R952" s="3"/>
      <c r="S952" s="3"/>
      <c r="T952" s="3"/>
      <c r="U952" s="3"/>
      <c r="V952" s="3"/>
      <c r="W952" s="3"/>
      <c r="X952" s="3"/>
      <c r="Y952" s="3"/>
      <c r="Z952" s="3"/>
      <c r="AA952" s="3"/>
      <c r="AB952" s="3"/>
      <c r="AC952" s="3"/>
    </row>
    <row r="953">
      <c r="K953" s="3"/>
      <c r="L953" s="3"/>
      <c r="M953" s="3"/>
      <c r="N953" s="3"/>
      <c r="O953" s="3"/>
      <c r="P953" s="3"/>
      <c r="Q953" s="3"/>
      <c r="R953" s="3"/>
      <c r="S953" s="3"/>
      <c r="T953" s="3"/>
      <c r="U953" s="3"/>
      <c r="V953" s="3"/>
      <c r="W953" s="3"/>
      <c r="X953" s="3"/>
      <c r="Y953" s="3"/>
      <c r="Z953" s="3"/>
      <c r="AA953" s="3"/>
      <c r="AB953" s="3"/>
      <c r="AC953" s="3"/>
    </row>
    <row r="954">
      <c r="K954" s="3"/>
      <c r="L954" s="3"/>
      <c r="M954" s="3"/>
      <c r="N954" s="3"/>
      <c r="O954" s="3"/>
      <c r="P954" s="3"/>
      <c r="Q954" s="3"/>
      <c r="R954" s="3"/>
      <c r="S954" s="3"/>
      <c r="T954" s="3"/>
      <c r="U954" s="3"/>
      <c r="V954" s="3"/>
      <c r="W954" s="3"/>
      <c r="X954" s="3"/>
      <c r="Y954" s="3"/>
      <c r="Z954" s="3"/>
      <c r="AA954" s="3"/>
      <c r="AB954" s="3"/>
      <c r="AC954" s="3"/>
    </row>
    <row r="955">
      <c r="K955" s="3"/>
      <c r="L955" s="3"/>
      <c r="M955" s="3"/>
      <c r="N955" s="3"/>
      <c r="O955" s="3"/>
      <c r="P955" s="3"/>
      <c r="Q955" s="3"/>
      <c r="R955" s="3"/>
      <c r="S955" s="3"/>
      <c r="T955" s="3"/>
      <c r="U955" s="3"/>
      <c r="V955" s="3"/>
      <c r="W955" s="3"/>
      <c r="X955" s="3"/>
      <c r="Y955" s="3"/>
      <c r="Z955" s="3"/>
      <c r="AA955" s="3"/>
      <c r="AB955" s="3"/>
      <c r="AC955" s="3"/>
    </row>
    <row r="956">
      <c r="K956" s="3"/>
      <c r="L956" s="3"/>
      <c r="M956" s="3"/>
      <c r="N956" s="3"/>
      <c r="O956" s="3"/>
      <c r="P956" s="3"/>
      <c r="Q956" s="3"/>
      <c r="R956" s="3"/>
      <c r="S956" s="3"/>
      <c r="T956" s="3"/>
      <c r="U956" s="3"/>
      <c r="V956" s="3"/>
      <c r="W956" s="3"/>
      <c r="X956" s="3"/>
      <c r="Y956" s="3"/>
      <c r="Z956" s="3"/>
      <c r="AA956" s="3"/>
      <c r="AB956" s="3"/>
      <c r="AC956" s="3"/>
    </row>
    <row r="957">
      <c r="K957" s="3"/>
      <c r="L957" s="3"/>
      <c r="M957" s="3"/>
      <c r="N957" s="3"/>
      <c r="O957" s="3"/>
      <c r="P957" s="3"/>
      <c r="Q957" s="3"/>
      <c r="R957" s="3"/>
      <c r="S957" s="3"/>
      <c r="T957" s="3"/>
      <c r="U957" s="3"/>
      <c r="V957" s="3"/>
      <c r="W957" s="3"/>
      <c r="X957" s="3"/>
      <c r="Y957" s="3"/>
      <c r="Z957" s="3"/>
      <c r="AA957" s="3"/>
      <c r="AB957" s="3"/>
      <c r="AC957" s="3"/>
    </row>
    <row r="958">
      <c r="K958" s="3"/>
      <c r="L958" s="3"/>
      <c r="M958" s="3"/>
      <c r="N958" s="3"/>
      <c r="O958" s="3"/>
      <c r="P958" s="3"/>
      <c r="Q958" s="3"/>
      <c r="R958" s="3"/>
      <c r="S958" s="3"/>
      <c r="T958" s="3"/>
      <c r="U958" s="3"/>
      <c r="V958" s="3"/>
      <c r="W958" s="3"/>
      <c r="X958" s="3"/>
      <c r="Y958" s="3"/>
      <c r="Z958" s="3"/>
      <c r="AA958" s="3"/>
      <c r="AB958" s="3"/>
      <c r="AC958" s="3"/>
    </row>
    <row r="959">
      <c r="K959" s="3"/>
      <c r="L959" s="3"/>
      <c r="M959" s="3"/>
      <c r="N959" s="3"/>
      <c r="O959" s="3"/>
      <c r="P959" s="3"/>
      <c r="Q959" s="3"/>
      <c r="R959" s="3"/>
      <c r="S959" s="3"/>
      <c r="T959" s="3"/>
      <c r="U959" s="3"/>
      <c r="V959" s="3"/>
      <c r="W959" s="3"/>
      <c r="X959" s="3"/>
      <c r="Y959" s="3"/>
      <c r="Z959" s="3"/>
      <c r="AA959" s="3"/>
      <c r="AB959" s="3"/>
      <c r="AC959" s="3"/>
    </row>
    <row r="960">
      <c r="K960" s="3"/>
      <c r="L960" s="3"/>
      <c r="M960" s="3"/>
      <c r="N960" s="3"/>
      <c r="O960" s="3"/>
      <c r="P960" s="3"/>
      <c r="Q960" s="3"/>
      <c r="R960" s="3"/>
      <c r="S960" s="3"/>
      <c r="T960" s="3"/>
      <c r="U960" s="3"/>
      <c r="V960" s="3"/>
      <c r="W960" s="3"/>
      <c r="X960" s="3"/>
      <c r="Y960" s="3"/>
      <c r="Z960" s="3"/>
      <c r="AA960" s="3"/>
      <c r="AB960" s="3"/>
      <c r="AC960" s="3"/>
    </row>
    <row r="961">
      <c r="K961" s="3"/>
      <c r="L961" s="3"/>
      <c r="M961" s="3"/>
      <c r="N961" s="3"/>
      <c r="O961" s="3"/>
      <c r="P961" s="3"/>
      <c r="Q961" s="3"/>
      <c r="R961" s="3"/>
      <c r="S961" s="3"/>
      <c r="T961" s="3"/>
      <c r="U961" s="3"/>
      <c r="V961" s="3"/>
      <c r="W961" s="3"/>
      <c r="X961" s="3"/>
      <c r="Y961" s="3"/>
      <c r="Z961" s="3"/>
      <c r="AA961" s="3"/>
      <c r="AB961" s="3"/>
      <c r="AC961" s="3"/>
    </row>
    <row r="962">
      <c r="K962" s="3"/>
      <c r="L962" s="3"/>
      <c r="M962" s="3"/>
      <c r="N962" s="3"/>
      <c r="O962" s="3"/>
      <c r="P962" s="3"/>
      <c r="Q962" s="3"/>
      <c r="R962" s="3"/>
      <c r="S962" s="3"/>
      <c r="T962" s="3"/>
      <c r="U962" s="3"/>
      <c r="V962" s="3"/>
      <c r="W962" s="3"/>
      <c r="X962" s="3"/>
      <c r="Y962" s="3"/>
      <c r="Z962" s="3"/>
      <c r="AA962" s="3"/>
      <c r="AB962" s="3"/>
      <c r="AC962" s="3"/>
    </row>
    <row r="963">
      <c r="K963" s="3"/>
      <c r="L963" s="3"/>
      <c r="M963" s="3"/>
      <c r="N963" s="3"/>
      <c r="O963" s="3"/>
      <c r="P963" s="3"/>
      <c r="Q963" s="3"/>
      <c r="R963" s="3"/>
      <c r="S963" s="3"/>
      <c r="T963" s="3"/>
      <c r="U963" s="3"/>
      <c r="V963" s="3"/>
      <c r="W963" s="3"/>
      <c r="X963" s="3"/>
      <c r="Y963" s="3"/>
      <c r="Z963" s="3"/>
      <c r="AA963" s="3"/>
      <c r="AB963" s="3"/>
      <c r="AC963" s="3"/>
    </row>
    <row r="964">
      <c r="K964" s="3"/>
      <c r="L964" s="3"/>
      <c r="M964" s="3"/>
      <c r="N964" s="3"/>
      <c r="O964" s="3"/>
      <c r="P964" s="3"/>
      <c r="Q964" s="3"/>
      <c r="R964" s="3"/>
      <c r="S964" s="3"/>
      <c r="T964" s="3"/>
      <c r="U964" s="3"/>
      <c r="V964" s="3"/>
      <c r="W964" s="3"/>
      <c r="X964" s="3"/>
      <c r="Y964" s="3"/>
      <c r="Z964" s="3"/>
      <c r="AA964" s="3"/>
      <c r="AB964" s="3"/>
      <c r="AC964" s="3"/>
    </row>
    <row r="965">
      <c r="K965" s="3"/>
      <c r="L965" s="3"/>
      <c r="M965" s="3"/>
      <c r="N965" s="3"/>
      <c r="O965" s="3"/>
      <c r="P965" s="3"/>
      <c r="Q965" s="3"/>
      <c r="R965" s="3"/>
      <c r="S965" s="3"/>
      <c r="T965" s="3"/>
      <c r="U965" s="3"/>
      <c r="V965" s="3"/>
      <c r="W965" s="3"/>
      <c r="X965" s="3"/>
      <c r="Y965" s="3"/>
      <c r="Z965" s="3"/>
      <c r="AA965" s="3"/>
      <c r="AB965" s="3"/>
      <c r="AC965" s="3"/>
    </row>
    <row r="966">
      <c r="K966" s="3"/>
      <c r="L966" s="3"/>
      <c r="M966" s="3"/>
      <c r="N966" s="3"/>
      <c r="O966" s="3"/>
      <c r="P966" s="3"/>
      <c r="Q966" s="3"/>
      <c r="R966" s="3"/>
      <c r="S966" s="3"/>
      <c r="T966" s="3"/>
      <c r="U966" s="3"/>
      <c r="V966" s="3"/>
      <c r="W966" s="3"/>
      <c r="X966" s="3"/>
      <c r="Y966" s="3"/>
      <c r="Z966" s="3"/>
      <c r="AA966" s="3"/>
      <c r="AB966" s="3"/>
      <c r="AC966" s="3"/>
    </row>
    <row r="967">
      <c r="K967" s="3"/>
      <c r="L967" s="3"/>
      <c r="M967" s="3"/>
      <c r="N967" s="3"/>
      <c r="O967" s="3"/>
      <c r="P967" s="3"/>
      <c r="Q967" s="3"/>
      <c r="R967" s="3"/>
      <c r="S967" s="3"/>
      <c r="T967" s="3"/>
      <c r="U967" s="3"/>
      <c r="V967" s="3"/>
      <c r="W967" s="3"/>
      <c r="X967" s="3"/>
      <c r="Y967" s="3"/>
      <c r="Z967" s="3"/>
      <c r="AA967" s="3"/>
      <c r="AB967" s="3"/>
      <c r="AC967" s="3"/>
    </row>
    <row r="968">
      <c r="K968" s="3"/>
      <c r="L968" s="3"/>
      <c r="M968" s="3"/>
      <c r="N968" s="3"/>
      <c r="O968" s="3"/>
      <c r="P968" s="3"/>
      <c r="Q968" s="3"/>
      <c r="R968" s="3"/>
      <c r="S968" s="3"/>
      <c r="T968" s="3"/>
      <c r="U968" s="3"/>
      <c r="V968" s="3"/>
      <c r="W968" s="3"/>
      <c r="X968" s="3"/>
      <c r="Y968" s="3"/>
      <c r="Z968" s="3"/>
      <c r="AA968" s="3"/>
      <c r="AB968" s="3"/>
      <c r="AC968" s="3"/>
    </row>
    <row r="969">
      <c r="K969" s="3"/>
      <c r="L969" s="3"/>
      <c r="M969" s="3"/>
      <c r="N969" s="3"/>
      <c r="O969" s="3"/>
      <c r="P969" s="3"/>
      <c r="Q969" s="3"/>
      <c r="R969" s="3"/>
      <c r="S969" s="3"/>
      <c r="T969" s="3"/>
      <c r="U969" s="3"/>
      <c r="V969" s="3"/>
      <c r="W969" s="3"/>
      <c r="X969" s="3"/>
      <c r="Y969" s="3"/>
      <c r="Z969" s="3"/>
      <c r="AA969" s="3"/>
      <c r="AB969" s="3"/>
      <c r="AC969" s="3"/>
    </row>
    <row r="970">
      <c r="K970" s="3"/>
      <c r="L970" s="3"/>
      <c r="M970" s="3"/>
      <c r="N970" s="3"/>
      <c r="O970" s="3"/>
      <c r="P970" s="3"/>
      <c r="Q970" s="3"/>
      <c r="R970" s="3"/>
      <c r="S970" s="3"/>
      <c r="T970" s="3"/>
      <c r="U970" s="3"/>
      <c r="V970" s="3"/>
      <c r="W970" s="3"/>
      <c r="X970" s="3"/>
      <c r="Y970" s="3"/>
      <c r="Z970" s="3"/>
      <c r="AA970" s="3"/>
      <c r="AB970" s="3"/>
      <c r="AC970" s="3"/>
    </row>
    <row r="971">
      <c r="K971" s="3"/>
      <c r="L971" s="3"/>
      <c r="M971" s="3"/>
      <c r="N971" s="3"/>
      <c r="O971" s="3"/>
      <c r="P971" s="3"/>
      <c r="Q971" s="3"/>
      <c r="R971" s="3"/>
      <c r="S971" s="3"/>
      <c r="T971" s="3"/>
      <c r="U971" s="3"/>
      <c r="V971" s="3"/>
      <c r="W971" s="3"/>
      <c r="X971" s="3"/>
      <c r="Y971" s="3"/>
      <c r="Z971" s="3"/>
      <c r="AA971" s="3"/>
      <c r="AB971" s="3"/>
      <c r="AC971" s="3"/>
    </row>
    <row r="972">
      <c r="K972" s="3"/>
      <c r="L972" s="3"/>
      <c r="M972" s="3"/>
      <c r="N972" s="3"/>
      <c r="O972" s="3"/>
      <c r="P972" s="3"/>
      <c r="Q972" s="3"/>
      <c r="R972" s="3"/>
      <c r="S972" s="3"/>
      <c r="T972" s="3"/>
      <c r="U972" s="3"/>
      <c r="V972" s="3"/>
      <c r="W972" s="3"/>
      <c r="X972" s="3"/>
      <c r="Y972" s="3"/>
      <c r="Z972" s="3"/>
      <c r="AA972" s="3"/>
      <c r="AB972" s="3"/>
      <c r="AC972" s="3"/>
    </row>
    <row r="973">
      <c r="K973" s="3"/>
      <c r="L973" s="3"/>
      <c r="M973" s="3"/>
      <c r="N973" s="3"/>
      <c r="O973" s="3"/>
      <c r="P973" s="3"/>
      <c r="Q973" s="3"/>
      <c r="R973" s="3"/>
      <c r="S973" s="3"/>
      <c r="T973" s="3"/>
      <c r="U973" s="3"/>
      <c r="V973" s="3"/>
      <c r="W973" s="3"/>
      <c r="X973" s="3"/>
      <c r="Y973" s="3"/>
      <c r="Z973" s="3"/>
      <c r="AA973" s="3"/>
      <c r="AB973" s="3"/>
      <c r="AC973" s="3"/>
    </row>
    <row r="974">
      <c r="K974" s="3"/>
      <c r="L974" s="3"/>
      <c r="M974" s="3"/>
      <c r="N974" s="3"/>
      <c r="O974" s="3"/>
      <c r="P974" s="3"/>
      <c r="Q974" s="3"/>
      <c r="R974" s="3"/>
      <c r="S974" s="3"/>
      <c r="T974" s="3"/>
      <c r="U974" s="3"/>
      <c r="V974" s="3"/>
      <c r="W974" s="3"/>
      <c r="X974" s="3"/>
      <c r="Y974" s="3"/>
      <c r="Z974" s="3"/>
      <c r="AA974" s="3"/>
      <c r="AB974" s="3"/>
      <c r="AC974" s="3"/>
    </row>
    <row r="975">
      <c r="K975" s="3"/>
      <c r="L975" s="3"/>
      <c r="M975" s="3"/>
      <c r="N975" s="3"/>
      <c r="O975" s="3"/>
      <c r="P975" s="3"/>
      <c r="Q975" s="3"/>
      <c r="R975" s="3"/>
      <c r="S975" s="3"/>
      <c r="T975" s="3"/>
      <c r="U975" s="3"/>
      <c r="V975" s="3"/>
      <c r="W975" s="3"/>
      <c r="X975" s="3"/>
      <c r="Y975" s="3"/>
      <c r="Z975" s="3"/>
      <c r="AA975" s="3"/>
      <c r="AB975" s="3"/>
      <c r="AC975" s="3"/>
    </row>
    <row r="976">
      <c r="K976" s="3"/>
      <c r="L976" s="3"/>
      <c r="M976" s="3"/>
      <c r="N976" s="3"/>
      <c r="O976" s="3"/>
      <c r="P976" s="3"/>
      <c r="Q976" s="3"/>
      <c r="R976" s="3"/>
      <c r="S976" s="3"/>
      <c r="T976" s="3"/>
      <c r="U976" s="3"/>
      <c r="V976" s="3"/>
      <c r="W976" s="3"/>
      <c r="X976" s="3"/>
      <c r="Y976" s="3"/>
      <c r="Z976" s="3"/>
      <c r="AA976" s="3"/>
      <c r="AB976" s="3"/>
      <c r="AC976" s="3"/>
    </row>
    <row r="977">
      <c r="K977" s="3"/>
      <c r="L977" s="3"/>
      <c r="M977" s="3"/>
      <c r="N977" s="3"/>
      <c r="O977" s="3"/>
      <c r="P977" s="3"/>
      <c r="Q977" s="3"/>
      <c r="R977" s="3"/>
      <c r="S977" s="3"/>
      <c r="T977" s="3"/>
      <c r="U977" s="3"/>
      <c r="V977" s="3"/>
      <c r="W977" s="3"/>
      <c r="X977" s="3"/>
      <c r="Y977" s="3"/>
      <c r="Z977" s="3"/>
      <c r="AA977" s="3"/>
      <c r="AB977" s="3"/>
      <c r="AC977" s="3"/>
    </row>
    <row r="978">
      <c r="K978" s="3"/>
      <c r="L978" s="3"/>
      <c r="M978" s="3"/>
      <c r="N978" s="3"/>
      <c r="O978" s="3"/>
      <c r="P978" s="3"/>
      <c r="Q978" s="3"/>
      <c r="R978" s="3"/>
      <c r="S978" s="3"/>
      <c r="T978" s="3"/>
      <c r="U978" s="3"/>
      <c r="V978" s="3"/>
      <c r="W978" s="3"/>
      <c r="X978" s="3"/>
      <c r="Y978" s="3"/>
      <c r="Z978" s="3"/>
      <c r="AA978" s="3"/>
      <c r="AB978" s="3"/>
      <c r="AC978" s="3"/>
    </row>
    <row r="979">
      <c r="K979" s="3"/>
      <c r="L979" s="3"/>
      <c r="M979" s="3"/>
      <c r="N979" s="3"/>
      <c r="O979" s="3"/>
      <c r="P979" s="3"/>
      <c r="Q979" s="3"/>
      <c r="R979" s="3"/>
      <c r="S979" s="3"/>
      <c r="T979" s="3"/>
      <c r="U979" s="3"/>
      <c r="V979" s="3"/>
      <c r="W979" s="3"/>
      <c r="X979" s="3"/>
      <c r="Y979" s="3"/>
      <c r="Z979" s="3"/>
      <c r="AA979" s="3"/>
      <c r="AB979" s="3"/>
      <c r="AC979" s="3"/>
    </row>
    <row r="980">
      <c r="K980" s="3"/>
      <c r="L980" s="3"/>
      <c r="M980" s="3"/>
      <c r="N980" s="3"/>
      <c r="O980" s="3"/>
      <c r="P980" s="3"/>
      <c r="Q980" s="3"/>
      <c r="R980" s="3"/>
      <c r="S980" s="3"/>
      <c r="T980" s="3"/>
      <c r="U980" s="3"/>
      <c r="V980" s="3"/>
      <c r="W980" s="3"/>
      <c r="X980" s="3"/>
      <c r="Y980" s="3"/>
      <c r="Z980" s="3"/>
      <c r="AA980" s="3"/>
      <c r="AB980" s="3"/>
      <c r="AC980" s="3"/>
    </row>
    <row r="981">
      <c r="K981" s="3"/>
      <c r="L981" s="3"/>
      <c r="M981" s="3"/>
      <c r="N981" s="3"/>
      <c r="O981" s="3"/>
      <c r="P981" s="3"/>
      <c r="Q981" s="3"/>
      <c r="R981" s="3"/>
      <c r="S981" s="3"/>
      <c r="T981" s="3"/>
      <c r="U981" s="3"/>
      <c r="V981" s="3"/>
      <c r="W981" s="3"/>
      <c r="X981" s="3"/>
      <c r="Y981" s="3"/>
      <c r="Z981" s="3"/>
      <c r="AA981" s="3"/>
      <c r="AB981" s="3"/>
      <c r="AC981" s="3"/>
    </row>
    <row r="982">
      <c r="K982" s="3"/>
      <c r="L982" s="3"/>
      <c r="M982" s="3"/>
      <c r="N982" s="3"/>
      <c r="O982" s="3"/>
      <c r="P982" s="3"/>
      <c r="Q982" s="3"/>
      <c r="R982" s="3"/>
      <c r="S982" s="3"/>
      <c r="T982" s="3"/>
      <c r="U982" s="3"/>
      <c r="V982" s="3"/>
      <c r="W982" s="3"/>
      <c r="X982" s="3"/>
      <c r="Y982" s="3"/>
      <c r="Z982" s="3"/>
      <c r="AA982" s="3"/>
      <c r="AB982" s="3"/>
      <c r="AC982" s="3"/>
    </row>
    <row r="983">
      <c r="K983" s="3"/>
      <c r="L983" s="3"/>
      <c r="M983" s="3"/>
      <c r="N983" s="3"/>
      <c r="O983" s="3"/>
      <c r="P983" s="3"/>
      <c r="Q983" s="3"/>
      <c r="R983" s="3"/>
      <c r="S983" s="3"/>
      <c r="T983" s="3"/>
      <c r="U983" s="3"/>
      <c r="V983" s="3"/>
      <c r="W983" s="3"/>
      <c r="X983" s="3"/>
      <c r="Y983" s="3"/>
      <c r="Z983" s="3"/>
      <c r="AA983" s="3"/>
      <c r="AB983" s="3"/>
      <c r="AC983" s="3"/>
    </row>
    <row r="984">
      <c r="K984" s="3"/>
      <c r="L984" s="3"/>
      <c r="M984" s="3"/>
      <c r="N984" s="3"/>
      <c r="O984" s="3"/>
      <c r="P984" s="3"/>
      <c r="Q984" s="3"/>
      <c r="R984" s="3"/>
      <c r="S984" s="3"/>
      <c r="T984" s="3"/>
      <c r="U984" s="3"/>
      <c r="V984" s="3"/>
      <c r="W984" s="3"/>
      <c r="X984" s="3"/>
      <c r="Y984" s="3"/>
      <c r="Z984" s="3"/>
      <c r="AA984" s="3"/>
      <c r="AB984" s="3"/>
      <c r="AC984" s="3"/>
    </row>
    <row r="985">
      <c r="K985" s="3"/>
      <c r="L985" s="3"/>
      <c r="M985" s="3"/>
      <c r="N985" s="3"/>
      <c r="O985" s="3"/>
      <c r="P985" s="3"/>
      <c r="Q985" s="3"/>
      <c r="R985" s="3"/>
      <c r="S985" s="3"/>
      <c r="T985" s="3"/>
      <c r="U985" s="3"/>
      <c r="V985" s="3"/>
      <c r="W985" s="3"/>
      <c r="X985" s="3"/>
      <c r="Y985" s="3"/>
      <c r="Z985" s="3"/>
      <c r="AA985" s="3"/>
      <c r="AB985" s="3"/>
      <c r="AC985" s="3"/>
    </row>
    <row r="986">
      <c r="K986" s="3"/>
      <c r="L986" s="3"/>
      <c r="M986" s="3"/>
      <c r="N986" s="3"/>
      <c r="O986" s="3"/>
      <c r="P986" s="3"/>
      <c r="Q986" s="3"/>
      <c r="R986" s="3"/>
      <c r="S986" s="3"/>
      <c r="T986" s="3"/>
      <c r="U986" s="3"/>
      <c r="V986" s="3"/>
      <c r="W986" s="3"/>
      <c r="X986" s="3"/>
      <c r="Y986" s="3"/>
      <c r="Z986" s="3"/>
      <c r="AA986" s="3"/>
      <c r="AB986" s="3"/>
      <c r="AC986" s="3"/>
    </row>
    <row r="987">
      <c r="K987" s="3"/>
      <c r="L987" s="3"/>
      <c r="M987" s="3"/>
      <c r="N987" s="3"/>
      <c r="O987" s="3"/>
      <c r="P987" s="3"/>
      <c r="Q987" s="3"/>
      <c r="R987" s="3"/>
      <c r="S987" s="3"/>
      <c r="T987" s="3"/>
      <c r="U987" s="3"/>
      <c r="V987" s="3"/>
      <c r="W987" s="3"/>
      <c r="X987" s="3"/>
      <c r="Y987" s="3"/>
      <c r="Z987" s="3"/>
      <c r="AA987" s="3"/>
      <c r="AB987" s="3"/>
      <c r="AC987" s="3"/>
    </row>
    <row r="988">
      <c r="K988" s="3"/>
      <c r="L988" s="3"/>
      <c r="M988" s="3"/>
      <c r="N988" s="3"/>
      <c r="O988" s="3"/>
      <c r="P988" s="3"/>
      <c r="Q988" s="3"/>
      <c r="R988" s="3"/>
      <c r="S988" s="3"/>
      <c r="T988" s="3"/>
      <c r="U988" s="3"/>
      <c r="V988" s="3"/>
      <c r="W988" s="3"/>
      <c r="X988" s="3"/>
      <c r="Y988" s="3"/>
      <c r="Z988" s="3"/>
      <c r="AA988" s="3"/>
      <c r="AB988" s="3"/>
      <c r="AC988" s="3"/>
    </row>
    <row r="989">
      <c r="K989" s="3"/>
      <c r="L989" s="3"/>
      <c r="M989" s="3"/>
      <c r="N989" s="3"/>
      <c r="O989" s="3"/>
      <c r="P989" s="3"/>
      <c r="Q989" s="3"/>
      <c r="R989" s="3"/>
      <c r="S989" s="3"/>
      <c r="T989" s="3"/>
      <c r="U989" s="3"/>
      <c r="V989" s="3"/>
      <c r="W989" s="3"/>
      <c r="X989" s="3"/>
      <c r="Y989" s="3"/>
      <c r="Z989" s="3"/>
      <c r="AA989" s="3"/>
      <c r="AB989" s="3"/>
      <c r="AC989" s="3"/>
    </row>
    <row r="990">
      <c r="K990" s="3"/>
      <c r="L990" s="3"/>
      <c r="M990" s="3"/>
      <c r="N990" s="3"/>
      <c r="O990" s="3"/>
      <c r="P990" s="3"/>
      <c r="Q990" s="3"/>
      <c r="R990" s="3"/>
      <c r="S990" s="3"/>
      <c r="T990" s="3"/>
      <c r="U990" s="3"/>
      <c r="V990" s="3"/>
      <c r="W990" s="3"/>
      <c r="X990" s="3"/>
      <c r="Y990" s="3"/>
      <c r="Z990" s="3"/>
      <c r="AA990" s="3"/>
      <c r="AB990" s="3"/>
      <c r="AC990" s="3"/>
    </row>
    <row r="991">
      <c r="K991" s="3"/>
      <c r="L991" s="3"/>
      <c r="M991" s="3"/>
      <c r="N991" s="3"/>
      <c r="O991" s="3"/>
      <c r="P991" s="3"/>
      <c r="Q991" s="3"/>
      <c r="R991" s="3"/>
      <c r="S991" s="3"/>
      <c r="T991" s="3"/>
      <c r="U991" s="3"/>
      <c r="V991" s="3"/>
      <c r="W991" s="3"/>
      <c r="X991" s="3"/>
      <c r="Y991" s="3"/>
      <c r="Z991" s="3"/>
      <c r="AA991" s="3"/>
      <c r="AB991" s="3"/>
      <c r="AC991" s="3"/>
    </row>
    <row r="992">
      <c r="K992" s="3"/>
      <c r="L992" s="3"/>
      <c r="M992" s="3"/>
      <c r="N992" s="3"/>
      <c r="O992" s="3"/>
      <c r="P992" s="3"/>
      <c r="Q992" s="3"/>
      <c r="R992" s="3"/>
      <c r="S992" s="3"/>
      <c r="T992" s="3"/>
      <c r="U992" s="3"/>
      <c r="V992" s="3"/>
      <c r="W992" s="3"/>
      <c r="X992" s="3"/>
      <c r="Y992" s="3"/>
      <c r="Z992" s="3"/>
      <c r="AA992" s="3"/>
      <c r="AB992" s="3"/>
      <c r="AC992" s="3"/>
    </row>
    <row r="993">
      <c r="K993" s="3"/>
      <c r="L993" s="3"/>
      <c r="M993" s="3"/>
      <c r="N993" s="3"/>
      <c r="O993" s="3"/>
      <c r="P993" s="3"/>
      <c r="Q993" s="3"/>
      <c r="R993" s="3"/>
      <c r="S993" s="3"/>
      <c r="T993" s="3"/>
      <c r="U993" s="3"/>
      <c r="V993" s="3"/>
      <c r="W993" s="3"/>
      <c r="X993" s="3"/>
      <c r="Y993" s="3"/>
      <c r="Z993" s="3"/>
      <c r="AA993" s="3"/>
      <c r="AB993" s="3"/>
      <c r="AC993" s="3"/>
    </row>
    <row r="994">
      <c r="K994" s="3"/>
      <c r="L994" s="3"/>
      <c r="M994" s="3"/>
      <c r="N994" s="3"/>
      <c r="O994" s="3"/>
      <c r="P994" s="3"/>
      <c r="Q994" s="3"/>
      <c r="R994" s="3"/>
      <c r="S994" s="3"/>
      <c r="T994" s="3"/>
      <c r="U994" s="3"/>
      <c r="V994" s="3"/>
      <c r="W994" s="3"/>
      <c r="X994" s="3"/>
      <c r="Y994" s="3"/>
      <c r="Z994" s="3"/>
      <c r="AA994" s="3"/>
      <c r="AB994" s="3"/>
      <c r="AC994" s="3"/>
    </row>
    <row r="995">
      <c r="K995" s="3"/>
      <c r="L995" s="3"/>
      <c r="M995" s="3"/>
      <c r="N995" s="3"/>
      <c r="O995" s="3"/>
      <c r="P995" s="3"/>
      <c r="Q995" s="3"/>
      <c r="R995" s="3"/>
      <c r="S995" s="3"/>
      <c r="T995" s="3"/>
      <c r="U995" s="3"/>
      <c r="V995" s="3"/>
      <c r="W995" s="3"/>
      <c r="X995" s="3"/>
      <c r="Y995" s="3"/>
      <c r="Z995" s="3"/>
      <c r="AA995" s="3"/>
      <c r="AB995" s="3"/>
      <c r="AC995" s="3"/>
    </row>
    <row r="996">
      <c r="K996" s="3"/>
      <c r="L996" s="3"/>
      <c r="M996" s="3"/>
      <c r="N996" s="3"/>
      <c r="O996" s="3"/>
      <c r="P996" s="3"/>
      <c r="Q996" s="3"/>
      <c r="R996" s="3"/>
      <c r="S996" s="3"/>
      <c r="T996" s="3"/>
      <c r="U996" s="3"/>
      <c r="V996" s="3"/>
      <c r="W996" s="3"/>
      <c r="X996" s="3"/>
      <c r="Y996" s="3"/>
      <c r="Z996" s="3"/>
      <c r="AA996" s="3"/>
      <c r="AB996" s="3"/>
      <c r="AC996" s="3"/>
    </row>
    <row r="997">
      <c r="K997" s="3"/>
      <c r="L997" s="3"/>
      <c r="M997" s="3"/>
      <c r="N997" s="3"/>
      <c r="O997" s="3"/>
      <c r="P997" s="3"/>
      <c r="Q997" s="3"/>
      <c r="R997" s="3"/>
      <c r="S997" s="3"/>
      <c r="T997" s="3"/>
      <c r="U997" s="3"/>
      <c r="V997" s="3"/>
      <c r="W997" s="3"/>
      <c r="X997" s="3"/>
      <c r="Y997" s="3"/>
      <c r="Z997" s="3"/>
      <c r="AA997" s="3"/>
      <c r="AB997" s="3"/>
      <c r="AC997" s="3"/>
    </row>
    <row r="998">
      <c r="K998" s="3"/>
      <c r="L998" s="3"/>
      <c r="M998" s="3"/>
      <c r="N998" s="3"/>
      <c r="O998" s="3"/>
      <c r="P998" s="3"/>
      <c r="Q998" s="3"/>
      <c r="R998" s="3"/>
      <c r="S998" s="3"/>
      <c r="T998" s="3"/>
      <c r="U998" s="3"/>
      <c r="V998" s="3"/>
      <c r="W998" s="3"/>
      <c r="X998" s="3"/>
      <c r="Y998" s="3"/>
      <c r="Z998" s="3"/>
      <c r="AA998" s="3"/>
      <c r="AB998" s="3"/>
      <c r="AC998" s="3"/>
    </row>
    <row r="999">
      <c r="K999" s="3"/>
      <c r="L999" s="3"/>
      <c r="M999" s="3"/>
      <c r="N999" s="3"/>
      <c r="O999" s="3"/>
      <c r="P999" s="3"/>
      <c r="Q999" s="3"/>
      <c r="R999" s="3"/>
      <c r="S999" s="3"/>
      <c r="T999" s="3"/>
      <c r="U999" s="3"/>
      <c r="V999" s="3"/>
      <c r="W999" s="3"/>
      <c r="X999" s="3"/>
      <c r="Y999" s="3"/>
      <c r="Z999" s="3"/>
      <c r="AA999" s="3"/>
      <c r="AB999" s="3"/>
      <c r="AC999" s="3"/>
    </row>
    <row r="1000">
      <c r="K1000" s="3"/>
      <c r="L1000" s="3"/>
      <c r="M1000" s="3"/>
      <c r="N1000" s="3"/>
      <c r="O1000" s="3"/>
      <c r="P1000" s="3"/>
      <c r="Q1000" s="3"/>
      <c r="R1000" s="3"/>
      <c r="S1000" s="3"/>
      <c r="T1000" s="3"/>
      <c r="U1000" s="3"/>
      <c r="V1000" s="3"/>
      <c r="W1000" s="3"/>
      <c r="X1000" s="3"/>
      <c r="Y1000" s="3"/>
      <c r="Z1000" s="3"/>
      <c r="AA1000" s="3"/>
      <c r="AB1000" s="3"/>
      <c r="AC1000" s="3"/>
    </row>
    <row r="1001">
      <c r="K1001" s="3"/>
      <c r="L1001" s="3"/>
      <c r="M1001" s="3"/>
      <c r="N1001" s="3"/>
      <c r="O1001" s="3"/>
      <c r="P1001" s="3"/>
      <c r="Q1001" s="3"/>
      <c r="R1001" s="3"/>
      <c r="S1001" s="3"/>
      <c r="T1001" s="3"/>
      <c r="U1001" s="3"/>
      <c r="V1001" s="3"/>
      <c r="W1001" s="3"/>
      <c r="X1001" s="3"/>
      <c r="Y1001" s="3"/>
      <c r="Z1001" s="3"/>
      <c r="AA1001" s="3"/>
      <c r="AB1001" s="3"/>
      <c r="AC1001" s="3"/>
    </row>
    <row r="1002">
      <c r="K1002" s="3"/>
      <c r="L1002" s="3"/>
      <c r="M1002" s="3"/>
      <c r="N1002" s="3"/>
      <c r="O1002" s="3"/>
      <c r="P1002" s="3"/>
      <c r="Q1002" s="3"/>
      <c r="R1002" s="3"/>
      <c r="S1002" s="3"/>
      <c r="T1002" s="3"/>
      <c r="U1002" s="3"/>
      <c r="V1002" s="3"/>
      <c r="W1002" s="3"/>
      <c r="X1002" s="3"/>
      <c r="Y1002" s="3"/>
      <c r="Z1002" s="3"/>
      <c r="AA1002" s="3"/>
      <c r="AB1002" s="3"/>
      <c r="AC1002" s="3"/>
    </row>
    <row r="1003">
      <c r="K1003" s="3"/>
      <c r="L1003" s="3"/>
      <c r="M1003" s="3"/>
      <c r="N1003" s="3"/>
      <c r="O1003" s="3"/>
      <c r="P1003" s="3"/>
      <c r="Q1003" s="3"/>
      <c r="R1003" s="3"/>
      <c r="S1003" s="3"/>
      <c r="T1003" s="3"/>
      <c r="U1003" s="3"/>
      <c r="V1003" s="3"/>
      <c r="W1003" s="3"/>
      <c r="X1003" s="3"/>
      <c r="Y1003" s="3"/>
      <c r="Z1003" s="3"/>
      <c r="AA1003" s="3"/>
      <c r="AB1003" s="3"/>
      <c r="AC1003" s="3"/>
    </row>
    <row r="1004">
      <c r="K1004" s="3"/>
      <c r="L1004" s="3"/>
      <c r="M1004" s="3"/>
      <c r="N1004" s="3"/>
      <c r="O1004" s="3"/>
      <c r="P1004" s="3"/>
      <c r="Q1004" s="3"/>
      <c r="R1004" s="3"/>
      <c r="S1004" s="3"/>
      <c r="T1004" s="3"/>
      <c r="U1004" s="3"/>
      <c r="V1004" s="3"/>
      <c r="W1004" s="3"/>
      <c r="X1004" s="3"/>
      <c r="Y1004" s="3"/>
      <c r="Z1004" s="3"/>
      <c r="AA1004" s="3"/>
      <c r="AB1004" s="3"/>
      <c r="AC1004" s="3"/>
    </row>
    <row r="1005">
      <c r="K1005" s="3"/>
      <c r="L1005" s="3"/>
      <c r="M1005" s="3"/>
      <c r="N1005" s="3"/>
      <c r="O1005" s="3"/>
      <c r="P1005" s="3"/>
      <c r="Q1005" s="3"/>
      <c r="R1005" s="3"/>
      <c r="S1005" s="3"/>
      <c r="T1005" s="3"/>
      <c r="U1005" s="3"/>
      <c r="V1005" s="3"/>
      <c r="W1005" s="3"/>
      <c r="X1005" s="3"/>
      <c r="Y1005" s="3"/>
      <c r="Z1005" s="3"/>
      <c r="AA1005" s="3"/>
      <c r="AB1005" s="3"/>
      <c r="AC1005" s="3"/>
    </row>
    <row r="1006">
      <c r="K1006" s="3"/>
      <c r="L1006" s="3"/>
      <c r="M1006" s="3"/>
      <c r="N1006" s="3"/>
      <c r="O1006" s="3"/>
      <c r="P1006" s="3"/>
      <c r="Q1006" s="3"/>
      <c r="R1006" s="3"/>
      <c r="S1006" s="3"/>
      <c r="T1006" s="3"/>
      <c r="U1006" s="3"/>
      <c r="V1006" s="3"/>
      <c r="W1006" s="3"/>
      <c r="X1006" s="3"/>
      <c r="Y1006" s="3"/>
      <c r="Z1006" s="3"/>
      <c r="AA1006" s="3"/>
      <c r="AB1006" s="3"/>
      <c r="AC1006" s="3"/>
    </row>
    <row r="1007">
      <c r="K1007" s="3"/>
      <c r="L1007" s="3"/>
      <c r="M1007" s="3"/>
      <c r="N1007" s="3"/>
      <c r="O1007" s="3"/>
      <c r="P1007" s="3"/>
      <c r="Q1007" s="3"/>
      <c r="R1007" s="3"/>
      <c r="S1007" s="3"/>
      <c r="T1007" s="3"/>
      <c r="U1007" s="3"/>
      <c r="V1007" s="3"/>
      <c r="W1007" s="3"/>
      <c r="X1007" s="3"/>
      <c r="Y1007" s="3"/>
      <c r="Z1007" s="3"/>
      <c r="AA1007" s="3"/>
      <c r="AB1007" s="3"/>
      <c r="AC1007" s="3"/>
    </row>
  </sheetData>
  <drawing r:id="rId2"/>
  <legacyDrawing r:id="rId3"/>
</worksheet>
</file>